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Özet Pano" sheetId="1" state="visible" r:id="rId1"/>
    <sheet xmlns:r="http://schemas.openxmlformats.org/officeDocument/2006/relationships" name="Temsilci Karneleri" sheetId="2" state="visible" r:id="rId2"/>
    <sheet xmlns:r="http://schemas.openxmlformats.org/officeDocument/2006/relationships" name="Bölge ve Ürün Analizi" sheetId="3" state="visible" r:id="rId3"/>
    <sheet xmlns:r="http://schemas.openxmlformats.org/officeDocument/2006/relationships" name="Çeyrek Tahmini" sheetId="4" state="visible" r:id="rId4"/>
    <sheet xmlns:r="http://schemas.openxmlformats.org/officeDocument/2006/relationships" name="Prim Hesabı" sheetId="5" state="visible" r:id="rId5"/>
    <sheet xmlns:r="http://schemas.openxmlformats.org/officeDocument/2006/relationships" name="Varsayımlar ve Yöntem" sheetId="6" state="visible" r:id="rId6"/>
    <sheet xmlns:r="http://schemas.openxmlformats.org/officeDocument/2006/relationships" name="İşlem Verisi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7">
    <numFmt numFmtId="164" formatCode="#,##0&quot; ₺&quot;"/>
    <numFmt numFmtId="165" formatCode="#,##0.0000"/>
    <numFmt numFmtId="166" formatCode="0&quot;%&quot;"/>
    <numFmt numFmtId="167" formatCode="0.0000"/>
    <numFmt numFmtId="168" formatCode="0.0%"/>
    <numFmt numFmtId="169" formatCode="0.00&quot;x&quot;"/>
    <numFmt numFmtId="170" formatCode="0.000"/>
  </numFmts>
  <fonts count="21">
    <font>
      <name val="Calibri"/>
      <family val="2"/>
      <color theme="1"/>
      <sz val="11"/>
      <scheme val="minor"/>
    </font>
    <font>
      <name val="Arial"/>
      <b val="1"/>
      <color rgb="00FFFFFF"/>
      <sz val="10"/>
    </font>
    <font>
      <name val="Arial"/>
      <color rgb="000000FF"/>
      <sz val="9"/>
    </font>
    <font>
      <name val="Arial"/>
      <color rgb="00000000"/>
      <sz val="9"/>
    </font>
    <font>
      <name val="Arial"/>
      <i val="1"/>
      <color rgb="00808080"/>
      <sz val="8"/>
    </font>
    <font>
      <name val="Arial"/>
      <b val="1"/>
      <color rgb="001F4E78"/>
      <sz val="16"/>
    </font>
    <font>
      <name val="Arial"/>
      <i val="1"/>
      <color rgb="00808080"/>
      <sz val="9"/>
    </font>
    <font>
      <name val="Arial"/>
      <b val="1"/>
      <color rgb="001F4E78"/>
      <sz val="12"/>
    </font>
    <font>
      <name val="Arial"/>
      <color rgb="00000000"/>
      <sz val="10"/>
    </font>
    <font>
      <name val="Arial"/>
      <color rgb="00008000"/>
      <sz val="10"/>
    </font>
    <font>
      <name val="Arial"/>
      <b val="1"/>
      <color rgb="00000000"/>
      <sz val="10"/>
    </font>
    <font>
      <name val="Arial"/>
      <color rgb="00008000"/>
      <sz val="9"/>
    </font>
    <font>
      <name val="Arial"/>
      <b val="1"/>
      <color rgb="00000000"/>
      <sz val="9"/>
    </font>
    <font>
      <name val="Arial"/>
      <b val="1"/>
      <color rgb="001F4E78"/>
      <sz val="11"/>
    </font>
    <font>
      <name val="Arial"/>
      <b val="1"/>
      <color rgb="00FFFFFF"/>
      <sz val="8"/>
    </font>
    <font>
      <name val="Arial"/>
      <b val="1"/>
      <color rgb="00FFFFFF"/>
      <sz val="9"/>
    </font>
    <font>
      <name val="Arial"/>
      <color rgb="00000000"/>
      <sz val="8"/>
    </font>
    <font>
      <name val="Arial"/>
      <b val="1"/>
      <color rgb="001F4E78"/>
      <sz val="10"/>
    </font>
    <font>
      <name val="Arial"/>
      <b val="1"/>
      <color rgb="00FFFFFF"/>
      <sz val="20"/>
    </font>
    <font>
      <name val="Arial"/>
      <b val="1"/>
      <color rgb="00FFFFFF"/>
      <sz val="12"/>
    </font>
    <font>
      <name val="Arial"/>
      <b val="1"/>
      <color rgb="001F4E78"/>
      <sz val="14"/>
    </font>
  </fonts>
  <fills count="11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BF9000"/>
      </patternFill>
    </fill>
    <fill>
      <patternFill patternType="solid">
        <fgColor rgb="00D9D9D9"/>
      </patternFill>
    </fill>
    <fill>
      <patternFill patternType="solid">
        <fgColor rgb="002E75B6"/>
      </patternFill>
    </fill>
    <fill>
      <patternFill patternType="solid">
        <fgColor rgb="00F2F2F2"/>
      </patternFill>
    </fill>
    <fill>
      <patternFill patternType="solid">
        <fgColor rgb="00375623"/>
      </patternFill>
    </fill>
    <fill>
      <patternFill patternType="solid">
        <fgColor rgb="007030A0"/>
      </patternFill>
    </fill>
    <fill>
      <patternFill patternType="solid">
        <fgColor rgb="00548235"/>
      </patternFill>
    </fill>
    <fill>
      <patternFill patternType="solid">
        <fgColor rgb="00C55A11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18" fillId="2" borderId="0" applyAlignment="1" pivotButton="0" quotePrefix="0" xfId="0">
      <alignment horizontal="left" vertical="center"/>
    </xf>
    <xf numFmtId="0" fontId="19" fillId="5" borderId="0" applyAlignment="1" pivotButton="0" quotePrefix="0" xfId="0">
      <alignment horizontal="left" vertical="center"/>
    </xf>
    <xf numFmtId="0" fontId="15" fillId="5" borderId="0" applyAlignment="1" pivotButton="0" quotePrefix="0" xfId="0">
      <alignment horizontal="center" vertical="center" wrapText="1"/>
    </xf>
    <xf numFmtId="0" fontId="15" fillId="7" borderId="0" applyAlignment="1" pivotButton="0" quotePrefix="0" xfId="0">
      <alignment horizontal="center" vertical="center" wrapText="1"/>
    </xf>
    <xf numFmtId="0" fontId="15" fillId="3" borderId="0" applyAlignment="1" pivotButton="0" quotePrefix="0" xfId="0">
      <alignment horizontal="center" vertical="center" wrapText="1"/>
    </xf>
    <xf numFmtId="0" fontId="15" fillId="8" borderId="0" applyAlignment="1" pivotButton="0" quotePrefix="0" xfId="0">
      <alignment horizontal="center" vertical="center" wrapText="1"/>
    </xf>
    <xf numFmtId="164" fontId="20" fillId="6" borderId="0" applyAlignment="1" pivotButton="0" quotePrefix="0" xfId="0">
      <alignment horizontal="center" vertical="center"/>
    </xf>
    <xf numFmtId="168" fontId="20" fillId="6" borderId="0" applyAlignment="1" pivotButton="0" quotePrefix="0" xfId="0">
      <alignment horizontal="center" vertical="center"/>
    </xf>
    <xf numFmtId="0" fontId="15" fillId="9" borderId="0" applyAlignment="1" pivotButton="0" quotePrefix="0" xfId="0">
      <alignment horizontal="center" vertical="center" wrapText="1"/>
    </xf>
    <xf numFmtId="0" fontId="15" fillId="10" borderId="0" applyAlignment="1" pivotButton="0" quotePrefix="0" xfId="0">
      <alignment horizontal="center" vertical="center" wrapText="1"/>
    </xf>
    <xf numFmtId="3" fontId="20" fillId="6" borderId="0" applyAlignment="1" pivotButton="0" quotePrefix="0" xfId="0">
      <alignment horizontal="center" vertical="center"/>
    </xf>
    <xf numFmtId="0" fontId="7" fillId="0" borderId="0" applyAlignment="1" pivotButton="0" quotePrefix="0" xfId="0">
      <alignment vertical="center"/>
    </xf>
    <xf numFmtId="0" fontId="1" fillId="2" borderId="1" applyAlignment="1" pivotButton="0" quotePrefix="0" xfId="0">
      <alignment horizontal="center" vertical="center" wrapText="1"/>
    </xf>
    <xf numFmtId="0" fontId="8" fillId="0" borderId="1" applyAlignment="1" pivotButton="0" quotePrefix="0" xfId="0">
      <alignment vertical="center"/>
    </xf>
    <xf numFmtId="164" fontId="9" fillId="0" borderId="1" applyAlignment="1" pivotButton="0" quotePrefix="0" xfId="0">
      <alignment vertical="center"/>
    </xf>
    <xf numFmtId="168" fontId="9" fillId="0" borderId="1" applyAlignment="1" pivotButton="0" quotePrefix="0" xfId="0">
      <alignment vertical="center"/>
    </xf>
    <xf numFmtId="0" fontId="9" fillId="0" borderId="1" applyAlignment="1" pivotButton="0" quotePrefix="0" xfId="0">
      <alignment vertical="center"/>
    </xf>
    <xf numFmtId="0" fontId="4" fillId="0" borderId="0" applyAlignment="1" pivotButton="0" quotePrefix="0" xfId="0">
      <alignment vertical="center"/>
    </xf>
    <xf numFmtId="0" fontId="5" fillId="0" borderId="0" applyAlignment="1" pivotButton="0" quotePrefix="0" xfId="0">
      <alignment vertical="center"/>
    </xf>
    <xf numFmtId="0" fontId="6" fillId="0" borderId="0" applyAlignment="1" pivotButton="0" quotePrefix="0" xfId="0">
      <alignment vertical="center"/>
    </xf>
    <xf numFmtId="0" fontId="8" fillId="0" borderId="1" applyAlignment="1" pivotButton="0" quotePrefix="0" xfId="0">
      <alignment horizontal="center" vertical="center"/>
    </xf>
    <xf numFmtId="168" fontId="8" fillId="0" borderId="1" applyAlignment="1" pivotButton="0" quotePrefix="0" xfId="0">
      <alignment vertical="center"/>
    </xf>
    <xf numFmtId="3" fontId="9" fillId="0" borderId="1" applyAlignment="1" pivotButton="0" quotePrefix="0" xfId="0">
      <alignment vertical="center"/>
    </xf>
    <xf numFmtId="164" fontId="3" fillId="0" borderId="1" applyAlignment="1" pivotButton="0" quotePrefix="0" xfId="0">
      <alignment vertical="center"/>
    </xf>
    <xf numFmtId="0" fontId="10" fillId="4" borderId="1" applyAlignment="1" pivotButton="0" quotePrefix="0" xfId="0">
      <alignment vertical="center"/>
    </xf>
    <xf numFmtId="0" fontId="8" fillId="4" borderId="1" applyAlignment="1" pivotButton="0" quotePrefix="0" xfId="0">
      <alignment vertical="center"/>
    </xf>
    <xf numFmtId="164" fontId="10" fillId="4" borderId="1" applyAlignment="1" pivotButton="0" quotePrefix="0" xfId="0">
      <alignment vertical="center"/>
    </xf>
    <xf numFmtId="168" fontId="10" fillId="4" borderId="1" applyAlignment="1" pivotButton="0" quotePrefix="0" xfId="0">
      <alignment vertical="center"/>
    </xf>
    <xf numFmtId="3" fontId="10" fillId="4" borderId="1" applyAlignment="1" pivotButton="0" quotePrefix="0" xfId="0">
      <alignment vertical="center"/>
    </xf>
    <xf numFmtId="0" fontId="3" fillId="0" borderId="1" applyAlignment="1" pivotButton="0" quotePrefix="0" xfId="0">
      <alignment vertical="center"/>
    </xf>
    <xf numFmtId="164" fontId="11" fillId="0" borderId="1" applyAlignment="1" pivotButton="0" quotePrefix="0" xfId="0">
      <alignment vertical="center"/>
    </xf>
    <xf numFmtId="3" fontId="11" fillId="0" borderId="1" applyAlignment="1" pivotButton="0" quotePrefix="0" xfId="0">
      <alignment vertical="center"/>
    </xf>
    <xf numFmtId="168" fontId="3" fillId="0" borderId="1" applyAlignment="1" pivotButton="0" quotePrefix="0" xfId="0">
      <alignment vertical="center"/>
    </xf>
    <xf numFmtId="0" fontId="13" fillId="0" borderId="0" applyAlignment="1" pivotButton="0" quotePrefix="0" xfId="0">
      <alignment vertical="center"/>
    </xf>
    <xf numFmtId="0" fontId="14" fillId="5" borderId="1" applyAlignment="1" pivotButton="0" quotePrefix="0" xfId="0">
      <alignment horizontal="center" vertical="center" wrapText="1"/>
    </xf>
    <xf numFmtId="0" fontId="14" fillId="2" borderId="1" applyAlignment="1" pivotButton="0" quotePrefix="0" xfId="0">
      <alignment horizontal="center" vertical="center"/>
    </xf>
    <xf numFmtId="0" fontId="3" fillId="0" borderId="1" applyAlignment="1" pivotButton="0" quotePrefix="0" xfId="0">
      <alignment horizontal="center" vertical="center"/>
    </xf>
    <xf numFmtId="164" fontId="2" fillId="0" borderId="1" applyAlignment="1" pivotButton="0" quotePrefix="0" xfId="0">
      <alignment vertical="center"/>
    </xf>
    <xf numFmtId="170" fontId="16" fillId="0" borderId="1" applyAlignment="1" pivotButton="0" quotePrefix="0" xfId="0">
      <alignment vertical="center"/>
    </xf>
    <xf numFmtId="164" fontId="16" fillId="0" borderId="1" applyAlignment="1" pivotButton="0" quotePrefix="0" xfId="0">
      <alignment vertical="center"/>
    </xf>
    <xf numFmtId="164" fontId="12" fillId="0" borderId="1" applyAlignment="1" pivotButton="0" quotePrefix="0" xfId="0">
      <alignment vertical="center"/>
    </xf>
    <xf numFmtId="0" fontId="15" fillId="2" borderId="1" applyAlignment="1" pivotButton="0" quotePrefix="0" xfId="0">
      <alignment horizontal="center" vertical="center" wrapText="1"/>
    </xf>
    <xf numFmtId="0" fontId="10" fillId="0" borderId="1" applyAlignment="1" pivotButton="0" quotePrefix="0" xfId="0">
      <alignment vertical="center"/>
    </xf>
    <xf numFmtId="3" fontId="8" fillId="0" borderId="1" applyAlignment="1" pivotButton="0" quotePrefix="0" xfId="0">
      <alignment vertical="center"/>
    </xf>
    <xf numFmtId="170" fontId="3" fillId="0" borderId="1" applyAlignment="1" pivotButton="0" quotePrefix="0" xfId="0">
      <alignment vertical="center"/>
    </xf>
    <xf numFmtId="0" fontId="17" fillId="0" borderId="0" applyAlignment="1" pivotButton="0" quotePrefix="0" xfId="0">
      <alignment vertical="center"/>
    </xf>
    <xf numFmtId="164" fontId="10" fillId="0" borderId="1" applyAlignment="1" pivotButton="0" quotePrefix="0" xfId="0">
      <alignment vertical="center"/>
    </xf>
    <xf numFmtId="0" fontId="3" fillId="0" borderId="0" applyAlignment="1" pivotButton="0" quotePrefix="0" xfId="0">
      <alignment vertical="center"/>
    </xf>
    <xf numFmtId="0" fontId="11" fillId="0" borderId="1" applyAlignment="1" pivotButton="0" quotePrefix="0" xfId="0">
      <alignment vertical="center"/>
    </xf>
    <xf numFmtId="168" fontId="11" fillId="0" borderId="1" applyAlignment="1" pivotButton="0" quotePrefix="0" xfId="0">
      <alignment vertical="center"/>
    </xf>
    <xf numFmtId="169" fontId="11" fillId="0" borderId="1" applyAlignment="1" pivotButton="0" quotePrefix="0" xfId="0">
      <alignment vertical="center"/>
    </xf>
    <xf numFmtId="0" fontId="8" fillId="0" borderId="0" applyAlignment="1" pivotButton="0" quotePrefix="0" xfId="0">
      <alignment vertical="center"/>
    </xf>
    <xf numFmtId="0" fontId="19" fillId="5" borderId="0" applyAlignment="1" pivotButton="0" quotePrefix="0" xfId="0">
      <alignment vertical="center"/>
    </xf>
    <xf numFmtId="0" fontId="8" fillId="0" borderId="0" applyAlignment="1" pivotButton="0" quotePrefix="0" xfId="0">
      <alignment vertical="top"/>
    </xf>
    <xf numFmtId="0" fontId="1" fillId="3" borderId="1" applyAlignment="1" pivotButton="0" quotePrefix="0" xfId="0">
      <alignment horizontal="center" vertical="center"/>
    </xf>
    <xf numFmtId="0" fontId="1" fillId="3" borderId="1" applyAlignment="1" pivotButton="0" quotePrefix="0" xfId="0">
      <alignment horizontal="center" vertical="center" wrapText="1"/>
    </xf>
    <xf numFmtId="4" fontId="2" fillId="0" borderId="0" pivotButton="0" quotePrefix="0" xfId="0"/>
    <xf numFmtId="166" fontId="2" fillId="0" borderId="0" pivotButton="0" quotePrefix="0" xfId="0"/>
    <xf numFmtId="164" fontId="2" fillId="0" borderId="0" pivotButton="0" quotePrefix="0" xfId="0"/>
    <xf numFmtId="165" fontId="0" fillId="0" borderId="0" pivotButton="0" quotePrefix="0" xfId="0"/>
    <xf numFmtId="164" fontId="0" fillId="0" borderId="0" pivotButton="0" quotePrefix="0" xfId="0"/>
    <xf numFmtId="167" fontId="2" fillId="0" borderId="1" applyAlignment="1" pivotButton="0" quotePrefix="0" xfId="0">
      <alignment vertical="center"/>
    </xf>
    <xf numFmtId="9" fontId="2" fillId="0" borderId="1" applyAlignment="1" pivotButton="0" quotePrefix="0" xfId="0">
      <alignment vertical="center"/>
    </xf>
    <xf numFmtId="168" fontId="2" fillId="0" borderId="1" applyAlignment="1" pivotButton="0" quotePrefix="0" xfId="0">
      <alignment vertical="center"/>
    </xf>
    <xf numFmtId="169" fontId="2" fillId="0" borderId="1" applyAlignment="1" pivotButton="0" quotePrefix="0" xfId="0">
      <alignment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Bölge Bazında Net Satış (₺)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'Özet Pano'!B12</f>
            </strRef>
          </tx>
          <spPr>
            <a:ln xmlns:a="http://schemas.openxmlformats.org/drawingml/2006/main">
              <a:prstDash val="solid"/>
            </a:ln>
          </spPr>
          <cat>
            <numRef>
              <f>'Özet Pano'!$A$13:$A$18</f>
            </numRef>
          </cat>
          <val>
            <numRef>
              <f>'Özet Pano'!$B$13:$B$18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Çeyrek Net Satış: Gerçekleşen + Tahmin (₺)</a:t>
            </a:r>
          </a:p>
        </rich>
      </tx>
    </title>
    <plotArea>
      <lineChart>
        <grouping val="standard"/>
        <ser>
          <idx val="0"/>
          <order val="0"/>
          <tx>
            <strRef>
              <f>'Özet Pano'!B22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'Özet Pano'!$A$23:$A$28</f>
            </numRef>
          </cat>
          <val>
            <numRef>
              <f>'Özet Pano'!$B$23:$B$28</f>
            </numRef>
          </val>
        </ser>
        <ser>
          <idx val="1"/>
          <order val="1"/>
          <tx>
            <strRef>
              <f>'Özet Pano'!C22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'Özet Pano'!$A$23:$A$28</f>
            </numRef>
          </cat>
          <val>
            <numRef>
              <f>'Özet Pano'!$C$23:$C$28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Temsilci Bazında Toplam Net Satış (₺)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'Temsilci Karneleri'!F4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'Temsilci Karneleri'!$B$5:$B$19</f>
            </numRef>
          </cat>
          <val>
            <numRef>
              <f>'Temsilci Karneleri'!$F$5:$F$19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plotVisOnly val="1"/>
    <dispBlanksAs val="gap"/>
  </chart>
</chartSpace>
</file>

<file path=xl/charts/chart4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Bölge Bazında Net Satış (₺)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'Bölge ve Ürün Analizi'!B4</f>
            </strRef>
          </tx>
          <spPr>
            <a:ln xmlns:a="http://schemas.openxmlformats.org/drawingml/2006/main">
              <a:prstDash val="solid"/>
            </a:ln>
          </spPr>
          <cat>
            <numRef>
              <f>'Bölge ve Ürün Analizi'!$A$5:$A$10</f>
            </numRef>
          </cat>
          <val>
            <numRef>
              <f>'Bölge ve Ürün Analizi'!$B$5:$B$10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plotVisOnly val="1"/>
    <dispBlanksAs val="gap"/>
  </chart>
</chartSpace>
</file>

<file path=xl/charts/chart5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Segment Payı (Net Satış)</a:t>
            </a:r>
          </a:p>
        </rich>
      </tx>
    </title>
    <plotArea>
      <pie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'Bölge ve Ürün Analizi'!$A$31:$A$34</f>
            </numRef>
          </cat>
          <val>
            <numRef>
              <f>'Bölge ve Ürün Analizi'!$C$31:$C$34</f>
            </numRef>
          </val>
        </ser>
        <dLbls>
          <showPercent val="1"/>
        </dLbls>
        <firstSliceAng val="0"/>
      </pieChart>
    </plotArea>
    <legend>
      <legendPos val="r"/>
    </legend>
    <plotVisOnly val="1"/>
    <dispBlanksAs val="gap"/>
  </chart>
</chartSpace>
</file>

<file path=xl/charts/chart6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Ürün Bazında Net Satış (₺)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'Bölge ve Ürün Analizi'!D14</f>
            </strRef>
          </tx>
          <spPr>
            <a:ln xmlns:a="http://schemas.openxmlformats.org/drawingml/2006/main">
              <a:prstDash val="solid"/>
            </a:ln>
          </spPr>
          <cat>
            <numRef>
              <f>'Bölge ve Ürün Analizi'!$B$15:$B$26</f>
            </numRef>
          </cat>
          <val>
            <numRef>
              <f>'Bölge ve Ürün Analizi'!$D$15:$D$26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plotVisOnly val="1"/>
    <dispBlanksAs val="gap"/>
  </chart>
</chartSpace>
</file>

<file path=xl/charts/chart7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Toplam Aylık Net Satış: Geçmiş + Tahmin (₺)</a:t>
            </a:r>
          </a:p>
        </rich>
      </tx>
    </title>
    <plotArea>
      <lineChart>
        <grouping val="standard"/>
        <ser>
          <idx val="0"/>
          <order val="0"/>
          <tx>
            <strRef>
              <f>'Çeyrek Tahmini'!R5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'Çeyrek Tahmini'!$B$6:$B$41</f>
            </numRef>
          </cat>
          <val>
            <numRef>
              <f>'Çeyrek Tahmini'!$R$6:$R$41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plotVisOnly val="1"/>
    <dispBlanksAs val="gap"/>
  </chart>
</chartSpace>
</file>

<file path=xl/charts/chart8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2026-Q2: Tahmin / Hedef / Gerçek (₺)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'Çeyrek Tahmini'!C77</f>
            </strRef>
          </tx>
          <spPr>
            <a:ln xmlns:a="http://schemas.openxmlformats.org/drawingml/2006/main">
              <a:prstDash val="solid"/>
            </a:ln>
          </spPr>
          <cat>
            <numRef>
              <f>'Çeyrek Tahmini'!$A$78:$A$83</f>
            </numRef>
          </cat>
          <val>
            <numRef>
              <f>'Çeyrek Tahmini'!$C$78:$C$83</f>
            </numRef>
          </val>
        </ser>
        <ser>
          <idx val="1"/>
          <order val="1"/>
          <tx>
            <strRef>
              <f>'Çeyrek Tahmini'!E77</f>
            </strRef>
          </tx>
          <spPr>
            <a:ln xmlns:a="http://schemas.openxmlformats.org/drawingml/2006/main">
              <a:prstDash val="solid"/>
            </a:ln>
          </spPr>
          <cat>
            <numRef>
              <f>'Çeyrek Tahmini'!$A$78:$A$83</f>
            </numRef>
          </cat>
          <val>
            <numRef>
              <f>'Çeyrek Tahmini'!$E$78:$E$83</f>
            </numRef>
          </val>
        </ser>
        <ser>
          <idx val="2"/>
          <order val="2"/>
          <tx>
            <strRef>
              <f>'Çeyrek Tahmini'!G77</f>
            </strRef>
          </tx>
          <spPr>
            <a:ln xmlns:a="http://schemas.openxmlformats.org/drawingml/2006/main">
              <a:prstDash val="solid"/>
            </a:ln>
          </spPr>
          <cat>
            <numRef>
              <f>'Çeyrek Tahmini'!$A$78:$A$83</f>
            </numRef>
          </cat>
          <val>
            <numRef>
              <f>'Çeyrek Tahmini'!$G$78:$G$83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_rels/drawing2.xml.rels><Relationships xmlns="http://schemas.openxmlformats.org/package/2006/relationships"><Relationship Type="http://schemas.openxmlformats.org/officeDocument/2006/relationships/chart" Target="/xl/charts/chart3.xml" Id="rId1"/></Relationships>
</file>

<file path=xl/drawings/_rels/drawing3.xml.rels><Relationships xmlns="http://schemas.openxmlformats.org/package/2006/relationships"><Relationship Type="http://schemas.openxmlformats.org/officeDocument/2006/relationships/chart" Target="/xl/charts/chart4.xml" Id="rId1"/><Relationship Type="http://schemas.openxmlformats.org/officeDocument/2006/relationships/chart" Target="/xl/charts/chart5.xml" Id="rId2"/><Relationship Type="http://schemas.openxmlformats.org/officeDocument/2006/relationships/chart" Target="/xl/charts/chart6.xml" Id="rId3"/></Relationships>
</file>

<file path=xl/drawings/_rels/drawing4.xml.rels><Relationships xmlns="http://schemas.openxmlformats.org/package/2006/relationships"><Relationship Type="http://schemas.openxmlformats.org/officeDocument/2006/relationships/chart" Target="/xl/charts/chart7.xml" Id="rId1"/><Relationship Type="http://schemas.openxmlformats.org/officeDocument/2006/relationships/chart" Target="/xl/charts/chart8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18</row>
      <rowOff>0</rowOff>
    </from>
    <ext cx="540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5</col>
      <colOff>0</colOff>
      <row>18</row>
      <rowOff>0</rowOff>
    </from>
    <ext cx="5400000" cy="288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15</col>
      <colOff>0</colOff>
      <row>3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3.xml><?xml version="1.0" encoding="utf-8"?>
<wsDr xmlns="http://schemas.openxmlformats.org/drawingml/2006/spreadsheetDrawing">
  <oneCellAnchor>
    <from>
      <col>9</col>
      <colOff>0</colOff>
      <row>3</row>
      <rowOff>0</rowOff>
    </from>
    <ext cx="504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9</col>
      <colOff>0</colOff>
      <row>19</row>
      <rowOff>0</rowOff>
    </from>
    <ext cx="4320000" cy="288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9</col>
      <colOff>0</colOff>
      <row>35</row>
      <rowOff>0</rowOff>
    </from>
    <ext cx="5760000" cy="324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drawings/drawing4.xml><?xml version="1.0" encoding="utf-8"?>
<wsDr xmlns="http://schemas.openxmlformats.org/drawingml/2006/spreadsheetDrawing">
  <oneCellAnchor>
    <from>
      <col>19</col>
      <colOff>0</colOff>
      <row>4</row>
      <rowOff>0</rowOff>
    </from>
    <ext cx="792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19</col>
      <colOff>0</colOff>
      <row>24</row>
      <rowOff>0</rowOff>
    </from>
    <ext cx="6480000" cy="324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3.xml" Id="rId1"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4.xml" Id="rId1"/></Relationships>
</file>

<file path=xl/worksheets/sheet1.xml><?xml version="1.0" encoding="utf-8"?>
<worksheet xmlns="http://schemas.openxmlformats.org/spreadsheetml/2006/main">
  <sheetPr>
    <tabColor rgb="001F4E78"/>
    <outlinePr summaryBelow="1" summaryRight="1"/>
    <pageSetUpPr/>
  </sheetPr>
  <dimension ref="A1:H35"/>
  <sheetViews>
    <sheetView showGridLines="0" workbookViewId="0">
      <selection activeCell="A1" sqref="A1"/>
    </sheetView>
  </sheetViews>
  <sheetFormatPr baseColWidth="8" defaultRowHeight="15"/>
  <cols>
    <col width="15" customWidth="1" min="1" max="1"/>
    <col width="15" customWidth="1" min="2" max="2"/>
    <col width="15" customWidth="1" min="3" max="3"/>
    <col width="15" customWidth="1" min="4" max="4"/>
    <col width="15" customWidth="1" min="5" max="5"/>
    <col width="18" customWidth="1" min="6" max="6"/>
    <col width="16" customWidth="1" min="7" max="7"/>
    <col width="15" customWidth="1" min="8" max="8"/>
  </cols>
  <sheetData>
    <row r="1" ht="30" customHeight="1">
      <c r="A1" s="1" t="inlineStr">
        <is>
          <t>Contoso Toptan Dağıtım A.Ş.</t>
        </is>
      </c>
    </row>
    <row r="2" ht="20" customHeight="1">
      <c r="A2" s="2" t="inlineStr">
        <is>
          <t>Satış Analizi, Tahmin ve Prim Panosu — Dönem: 2025-Q1 … 2026-Q2 (TL)</t>
        </is>
      </c>
    </row>
    <row r="4">
      <c r="A4" s="3" t="inlineStr">
        <is>
          <t>Toplam Net Satış (₺)</t>
        </is>
      </c>
      <c r="C4" s="4" t="inlineStr">
        <is>
          <t>Toplam Marj (₺)</t>
        </is>
      </c>
      <c r="E4" s="5" t="inlineStr">
        <is>
          <t>Marj %</t>
        </is>
      </c>
      <c r="G4" s="6" t="inlineStr">
        <is>
          <t>Toplam Prim (₺)</t>
        </is>
      </c>
    </row>
    <row r="5" ht="26" customHeight="1">
      <c r="A5" s="7">
        <f>SUM('İşlem Verisi'!$S$2:$S$5116)</f>
        <v/>
      </c>
      <c r="C5" s="7">
        <f>SUM('İşlem Verisi'!$U$2:$U$5116)</f>
        <v/>
      </c>
      <c r="E5" s="8">
        <f>SUM('İşlem Verisi'!$U$2:$U$5116)/SUM('İşlem Verisi'!$S$2:$S$5116)</f>
        <v/>
      </c>
      <c r="G5" s="7">
        <f>'Prim Hesabı'!H21</f>
        <v/>
      </c>
    </row>
    <row r="7">
      <c r="A7" s="9" t="inlineStr">
        <is>
          <t>Net İşlem Sayısı</t>
        </is>
      </c>
      <c r="C7" s="10" t="inlineStr">
        <is>
          <t>İade Sayısı</t>
        </is>
      </c>
      <c r="E7" s="5" t="inlineStr">
        <is>
          <t>Ortalama İskonto %</t>
        </is>
      </c>
      <c r="G7" s="3" t="inlineStr">
        <is>
          <t>Hedefe Erişim %</t>
        </is>
      </c>
    </row>
    <row r="8" ht="26" customHeight="1">
      <c r="A8" s="11">
        <f>COUNTIF('İşlem Verisi'!$P$2:$P$5116,0)</f>
        <v/>
      </c>
      <c r="C8" s="11">
        <f>COUNTIF('İşlem Verisi'!$P$2:$P$5116,1)</f>
        <v/>
      </c>
      <c r="E8" s="8">
        <f>AVERAGEIF('İşlem Verisi'!$P$2:$P$5116,0,'İşlem Verisi'!$O$2:$O$5116)/100</f>
        <v/>
      </c>
      <c r="G8" s="8">
        <f>SUM('İşlem Verisi'!$S$2:$S$5116)/'Bölge ve Ürün Analizi'!G11</f>
        <v/>
      </c>
    </row>
    <row r="11">
      <c r="A11" s="12" t="inlineStr">
        <is>
          <t>Bölge Özeti</t>
        </is>
      </c>
      <c r="F11" s="12" t="inlineStr">
        <is>
          <t>En İyi 5 Temsilci (Net Satış)</t>
        </is>
      </c>
    </row>
    <row r="12">
      <c r="A12" s="13" t="inlineStr">
        <is>
          <t>Bölge</t>
        </is>
      </c>
      <c r="B12" s="13" t="inlineStr">
        <is>
          <t>Net Satış (₺)</t>
        </is>
      </c>
      <c r="C12" s="13" t="inlineStr">
        <is>
          <t>Marj %</t>
        </is>
      </c>
      <c r="D12" s="13" t="inlineStr">
        <is>
          <t>Hedefe Erişim %</t>
        </is>
      </c>
      <c r="F12" s="13" t="inlineStr">
        <is>
          <t>Temsilci</t>
        </is>
      </c>
      <c r="G12" s="13" t="inlineStr">
        <is>
          <t>Net Satış (₺)</t>
        </is>
      </c>
    </row>
    <row r="13">
      <c r="A13" s="14" t="inlineStr">
        <is>
          <t>Marmara</t>
        </is>
      </c>
      <c r="B13" s="15">
        <f>'Bölge ve Ürün Analizi'!B5</f>
        <v/>
      </c>
      <c r="C13" s="16">
        <f>'Bölge ve Ürün Analizi'!D5</f>
        <v/>
      </c>
      <c r="D13" s="16">
        <f>'Bölge ve Ürün Analizi'!H5</f>
        <v/>
      </c>
      <c r="F13" s="17">
        <f>INDEX('Temsilci Karneleri'!$B$5:$B$19,MATCH(LARGE('Temsilci Karneleri'!$F$5:$F$19,1),'Temsilci Karneleri'!$F$5:$F$19,0))</f>
        <v/>
      </c>
      <c r="G13" s="15">
        <f>LARGE('Temsilci Karneleri'!$F$5:$F$19,1)</f>
        <v/>
      </c>
    </row>
    <row r="14">
      <c r="A14" s="14" t="inlineStr">
        <is>
          <t>İç Anadolu</t>
        </is>
      </c>
      <c r="B14" s="15">
        <f>'Bölge ve Ürün Analizi'!B6</f>
        <v/>
      </c>
      <c r="C14" s="16">
        <f>'Bölge ve Ürün Analizi'!D6</f>
        <v/>
      </c>
      <c r="D14" s="16">
        <f>'Bölge ve Ürün Analizi'!H6</f>
        <v/>
      </c>
      <c r="F14" s="17">
        <f>INDEX('Temsilci Karneleri'!$B$5:$B$19,MATCH(LARGE('Temsilci Karneleri'!$F$5:$F$19,2),'Temsilci Karneleri'!$F$5:$F$19,0))</f>
        <v/>
      </c>
      <c r="G14" s="15">
        <f>LARGE('Temsilci Karneleri'!$F$5:$F$19,2)</f>
        <v/>
      </c>
    </row>
    <row r="15">
      <c r="A15" s="14" t="inlineStr">
        <is>
          <t>Ege</t>
        </is>
      </c>
      <c r="B15" s="15">
        <f>'Bölge ve Ürün Analizi'!B7</f>
        <v/>
      </c>
      <c r="C15" s="16">
        <f>'Bölge ve Ürün Analizi'!D7</f>
        <v/>
      </c>
      <c r="D15" s="16">
        <f>'Bölge ve Ürün Analizi'!H7</f>
        <v/>
      </c>
      <c r="F15" s="17">
        <f>INDEX('Temsilci Karneleri'!$B$5:$B$19,MATCH(LARGE('Temsilci Karneleri'!$F$5:$F$19,3),'Temsilci Karneleri'!$F$5:$F$19,0))</f>
        <v/>
      </c>
      <c r="G15" s="15">
        <f>LARGE('Temsilci Karneleri'!$F$5:$F$19,3)</f>
        <v/>
      </c>
    </row>
    <row r="16">
      <c r="A16" s="14" t="inlineStr">
        <is>
          <t>Akdeniz</t>
        </is>
      </c>
      <c r="B16" s="15">
        <f>'Bölge ve Ürün Analizi'!B8</f>
        <v/>
      </c>
      <c r="C16" s="16">
        <f>'Bölge ve Ürün Analizi'!D8</f>
        <v/>
      </c>
      <c r="D16" s="16">
        <f>'Bölge ve Ürün Analizi'!H8</f>
        <v/>
      </c>
      <c r="F16" s="17">
        <f>INDEX('Temsilci Karneleri'!$B$5:$B$19,MATCH(LARGE('Temsilci Karneleri'!$F$5:$F$19,4),'Temsilci Karneleri'!$F$5:$F$19,0))</f>
        <v/>
      </c>
      <c r="G16" s="15">
        <f>LARGE('Temsilci Karneleri'!$F$5:$F$19,4)</f>
        <v/>
      </c>
    </row>
    <row r="17">
      <c r="A17" s="14" t="inlineStr">
        <is>
          <t>İhracat-Körfez</t>
        </is>
      </c>
      <c r="B17" s="15">
        <f>'Bölge ve Ürün Analizi'!B9</f>
        <v/>
      </c>
      <c r="C17" s="16">
        <f>'Bölge ve Ürün Analizi'!D9</f>
        <v/>
      </c>
      <c r="D17" s="16">
        <f>'Bölge ve Ürün Analizi'!H9</f>
        <v/>
      </c>
      <c r="F17" s="17">
        <f>INDEX('Temsilci Karneleri'!$B$5:$B$19,MATCH(LARGE('Temsilci Karneleri'!$F$5:$F$19,5),'Temsilci Karneleri'!$F$5:$F$19,0))</f>
        <v/>
      </c>
      <c r="G17" s="15">
        <f>LARGE('Temsilci Karneleri'!$F$5:$F$19,5)</f>
        <v/>
      </c>
    </row>
    <row r="18">
      <c r="A18" s="14" t="inlineStr">
        <is>
          <t>İhracat-Avrupa</t>
        </is>
      </c>
      <c r="B18" s="15">
        <f>'Bölge ve Ürün Analizi'!B10</f>
        <v/>
      </c>
      <c r="C18" s="16">
        <f>'Bölge ve Ürün Analizi'!D10</f>
        <v/>
      </c>
      <c r="D18" s="16">
        <f>'Bölge ve Ürün Analizi'!H10</f>
        <v/>
      </c>
    </row>
    <row r="21">
      <c r="A21" s="12" t="inlineStr">
        <is>
          <t>Çeyrek Net Satış (Gerçekleşen) ve 2026 Tahmini</t>
        </is>
      </c>
    </row>
    <row r="22">
      <c r="A22" s="13" t="inlineStr">
        <is>
          <t>Çeyrek</t>
        </is>
      </c>
      <c r="B22" s="13" t="inlineStr">
        <is>
          <t>Gerçekleşen (₺)</t>
        </is>
      </c>
      <c r="C22" s="13" t="inlineStr">
        <is>
          <t>Tahmin (₺)</t>
        </is>
      </c>
    </row>
    <row r="23">
      <c r="A23" s="14" t="inlineStr">
        <is>
          <t>2025-Q1</t>
        </is>
      </c>
      <c r="B23" s="15">
        <f>SUMIFS('İşlem Verisi'!$S$2:$S$5116,'İşlem Verisi'!$D$2:$D$5116,"2025-Q1")</f>
        <v/>
      </c>
      <c r="C23" s="14" t="n"/>
    </row>
    <row r="24">
      <c r="A24" s="14" t="inlineStr">
        <is>
          <t>2025-Q2</t>
        </is>
      </c>
      <c r="B24" s="15">
        <f>SUMIFS('İşlem Verisi'!$S$2:$S$5116,'İşlem Verisi'!$D$2:$D$5116,"2025-Q2")</f>
        <v/>
      </c>
      <c r="C24" s="14" t="n"/>
    </row>
    <row r="25">
      <c r="A25" s="14" t="inlineStr">
        <is>
          <t>2025-Q3</t>
        </is>
      </c>
      <c r="B25" s="15">
        <f>SUMIFS('İşlem Verisi'!$S$2:$S$5116,'İşlem Verisi'!$D$2:$D$5116,"2025-Q3")</f>
        <v/>
      </c>
      <c r="C25" s="14" t="n"/>
    </row>
    <row r="26">
      <c r="A26" s="14" t="inlineStr">
        <is>
          <t>2025-Q4</t>
        </is>
      </c>
      <c r="B26" s="15">
        <f>SUMIFS('İşlem Verisi'!$S$2:$S$5116,'İşlem Verisi'!$D$2:$D$5116,"2025-Q4")</f>
        <v/>
      </c>
      <c r="C26" s="14" t="n"/>
    </row>
    <row r="27">
      <c r="A27" s="14" t="inlineStr">
        <is>
          <t>2026-Q1</t>
        </is>
      </c>
      <c r="B27" s="15">
        <f>SUMIFS('İşlem Verisi'!$S$2:$S$5116,'İşlem Verisi'!$D$2:$D$5116,"2026-Q1")</f>
        <v/>
      </c>
      <c r="C27" s="15">
        <f>'Çeyrek Tahmini'!B84</f>
        <v/>
      </c>
    </row>
    <row r="28">
      <c r="A28" s="14" t="inlineStr">
        <is>
          <t>2026-Q2</t>
        </is>
      </c>
      <c r="B28" s="15">
        <f>SUMIFS('İşlem Verisi'!$S$2:$S$5116,'İşlem Verisi'!$D$2:$D$5116,"2026-Q2")</f>
        <v/>
      </c>
      <c r="C28" s="15">
        <f>'Çeyrek Tahmini'!C84</f>
        <v/>
      </c>
    </row>
    <row r="35">
      <c r="A35" s="18" t="inlineStr">
        <is>
          <t>Not: Tüm KPI ve tablolar canlı formüllerle diğer sayfalara bağlıdır; kaynak veri değişirse otomatik güncellenir. Ayrıntılı yöntem ve varsayımlar için 'Varsayımlar ve Yöntem' sayfasına bakınız.</t>
        </is>
      </c>
    </row>
  </sheetData>
  <mergeCells count="18">
    <mergeCell ref="A4:B4"/>
    <mergeCell ref="G4:H4"/>
    <mergeCell ref="E4:F4"/>
    <mergeCell ref="C7:D7"/>
    <mergeCell ref="A7:B7"/>
    <mergeCell ref="G7:H7"/>
    <mergeCell ref="E7:F7"/>
    <mergeCell ref="A2:H2"/>
    <mergeCell ref="C5:D5"/>
    <mergeCell ref="A5:B5"/>
    <mergeCell ref="G5:H5"/>
    <mergeCell ref="E5:F5"/>
    <mergeCell ref="A1:H1"/>
    <mergeCell ref="G8:H8"/>
    <mergeCell ref="A8:B8"/>
    <mergeCell ref="E8:F8"/>
    <mergeCell ref="C8:D8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T20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1" customWidth="1" min="1" max="1"/>
    <col width="16" customWidth="1" min="2" max="2"/>
    <col width="15" customWidth="1" min="3" max="3"/>
    <col width="9" customWidth="1" min="4" max="4"/>
    <col width="12" customWidth="1" min="5" max="5"/>
    <col width="18" customWidth="1" min="6" max="6"/>
    <col width="16" customWidth="1" min="7" max="7"/>
    <col width="8" customWidth="1" min="8" max="8"/>
    <col width="10" customWidth="1" min="9" max="9"/>
    <col width="11" customWidth="1" min="10" max="10"/>
    <col width="16" customWidth="1" min="11" max="11"/>
    <col width="13" customWidth="1" min="12" max="12"/>
    <col width="16" customWidth="1" min="13" max="13"/>
    <col width="9" customWidth="1" min="14" max="14"/>
    <col width="12" customWidth="1" min="15" max="15"/>
    <col width="12" customWidth="1" min="16" max="16"/>
    <col width="12" customWidth="1" min="17" max="17"/>
    <col width="12" customWidth="1" min="18" max="18"/>
    <col width="12" customWidth="1" min="19" max="19"/>
    <col width="12" customWidth="1" min="20" max="20"/>
  </cols>
  <sheetData>
    <row r="1">
      <c r="A1" s="19" t="inlineStr">
        <is>
          <t>Temsilci Karneleri</t>
        </is>
      </c>
    </row>
    <row r="2">
      <c r="A2" s="20" t="inlineStr">
        <is>
          <t>Toplam net satış, marj, kotaya erişim ve prim; çeyrek net satış kırılımı ile.</t>
        </is>
      </c>
    </row>
    <row r="4">
      <c r="A4" s="13" t="inlineStr">
        <is>
          <t>Temsilci No</t>
        </is>
      </c>
      <c r="B4" s="13" t="inlineStr">
        <is>
          <t>Ad Soyad</t>
        </is>
      </c>
      <c r="C4" s="13" t="inlineStr">
        <is>
          <t>Bölge</t>
        </is>
      </c>
      <c r="D4" s="13" t="inlineStr">
        <is>
          <t>Seviye</t>
        </is>
      </c>
      <c r="E4" s="13" t="inlineStr">
        <is>
          <t>İşe Başlama</t>
        </is>
      </c>
      <c r="F4" s="13" t="inlineStr">
        <is>
          <t>Toplam Net Satış (₺)</t>
        </is>
      </c>
      <c r="G4" s="13" t="inlineStr">
        <is>
          <t>Marj (₺)</t>
        </is>
      </c>
      <c r="H4" s="13" t="inlineStr">
        <is>
          <t>Marj %</t>
        </is>
      </c>
      <c r="I4" s="13" t="inlineStr">
        <is>
          <t>Adet</t>
        </is>
      </c>
      <c r="J4" s="13" t="inlineStr">
        <is>
          <t>İşlem Sayısı</t>
        </is>
      </c>
      <c r="K4" s="13" t="inlineStr">
        <is>
          <t>Yıllık Kota (₺)</t>
        </is>
      </c>
      <c r="L4" s="13" t="inlineStr">
        <is>
          <t>Kotaya Erişim %</t>
        </is>
      </c>
      <c r="M4" s="13" t="inlineStr">
        <is>
          <t>Toplam Prim (₺)</t>
        </is>
      </c>
      <c r="N4" s="13" t="inlineStr">
        <is>
          <t>Sıralama</t>
        </is>
      </c>
      <c r="O4" s="13" t="inlineStr">
        <is>
          <t>2025-Q1</t>
        </is>
      </c>
      <c r="P4" s="13" t="inlineStr">
        <is>
          <t>2025-Q2</t>
        </is>
      </c>
      <c r="Q4" s="13" t="inlineStr">
        <is>
          <t>2025-Q3</t>
        </is>
      </c>
      <c r="R4" s="13" t="inlineStr">
        <is>
          <t>2025-Q4</t>
        </is>
      </c>
      <c r="S4" s="13" t="inlineStr">
        <is>
          <t>2026-Q1</t>
        </is>
      </c>
      <c r="T4" s="13" t="inlineStr">
        <is>
          <t>2026-Q2</t>
        </is>
      </c>
    </row>
    <row r="5">
      <c r="A5" s="14" t="inlineStr">
        <is>
          <t>T01</t>
        </is>
      </c>
      <c r="B5" s="14" t="inlineStr">
        <is>
          <t>Deniz Yılmaz</t>
        </is>
      </c>
      <c r="C5" s="14" t="inlineStr">
        <is>
          <t>Marmara</t>
        </is>
      </c>
      <c r="D5" s="14" t="inlineStr">
        <is>
          <t>Kıdemli</t>
        </is>
      </c>
      <c r="E5" s="21" t="inlineStr">
        <is>
          <t>2022-12-01</t>
        </is>
      </c>
      <c r="F5" s="15">
        <f>SUMIF('İşlem Verisi'!$E$2:$E$5116,A5,'İşlem Verisi'!$S$2:$S$5116)</f>
        <v/>
      </c>
      <c r="G5" s="15">
        <f>SUMIF('İşlem Verisi'!$E$2:$E$5116,A5,'İşlem Verisi'!$U$2:$U$5116)</f>
        <v/>
      </c>
      <c r="H5" s="22">
        <f>G5/F5</f>
        <v/>
      </c>
      <c r="I5" s="23">
        <f>SUMIFS('İşlem Verisi'!$L$2:$L$5116,'İşlem Verisi'!$E$2:$E$5116,A5,'İşlem Verisi'!$P$2:$P$5116,0)</f>
        <v/>
      </c>
      <c r="J5" s="23">
        <f>COUNTIFS('İşlem Verisi'!$E$2:$E$5116,A5,'İşlem Verisi'!$P$2:$P$5116,0)</f>
        <v/>
      </c>
      <c r="K5" s="15">
        <f>VLOOKUP(A5,'İşlem Verisi'!$AG$2:$AM$16,5,FALSE)*6</f>
        <v/>
      </c>
      <c r="L5" s="22">
        <f>F5/K5</f>
        <v/>
      </c>
      <c r="M5" s="15">
        <f>'Prim Hesabı'!H6</f>
        <v/>
      </c>
      <c r="N5" s="21">
        <f>RANK(F5,$F$5:$F$19)</f>
        <v/>
      </c>
      <c r="O5" s="24">
        <f>SUMIFS('İşlem Verisi'!$S$2:$S$5116,'İşlem Verisi'!$E$2:$E$5116,A5,'İşlem Verisi'!$D$2:$D$5116,"2025-Q1")</f>
        <v/>
      </c>
      <c r="P5" s="24">
        <f>SUMIFS('İşlem Verisi'!$S$2:$S$5116,'İşlem Verisi'!$E$2:$E$5116,A5,'İşlem Verisi'!$D$2:$D$5116,"2025-Q2")</f>
        <v/>
      </c>
      <c r="Q5" s="24">
        <f>SUMIFS('İşlem Verisi'!$S$2:$S$5116,'İşlem Verisi'!$E$2:$E$5116,A5,'İşlem Verisi'!$D$2:$D$5116,"2025-Q3")</f>
        <v/>
      </c>
      <c r="R5" s="24">
        <f>SUMIFS('İşlem Verisi'!$S$2:$S$5116,'İşlem Verisi'!$E$2:$E$5116,A5,'İşlem Verisi'!$D$2:$D$5116,"2025-Q4")</f>
        <v/>
      </c>
      <c r="S5" s="24">
        <f>SUMIFS('İşlem Verisi'!$S$2:$S$5116,'İşlem Verisi'!$E$2:$E$5116,A5,'İşlem Verisi'!$D$2:$D$5116,"2026-Q1")</f>
        <v/>
      </c>
      <c r="T5" s="24">
        <f>SUMIFS('İşlem Verisi'!$S$2:$S$5116,'İşlem Verisi'!$E$2:$E$5116,A5,'İşlem Verisi'!$D$2:$D$5116,"2026-Q2")</f>
        <v/>
      </c>
    </row>
    <row r="6">
      <c r="A6" s="14" t="inlineStr">
        <is>
          <t>T02</t>
        </is>
      </c>
      <c r="B6" s="14" t="inlineStr">
        <is>
          <t>Ece Kaya</t>
        </is>
      </c>
      <c r="C6" s="14" t="inlineStr">
        <is>
          <t>İç Anadolu</t>
        </is>
      </c>
      <c r="D6" s="14" t="inlineStr">
        <is>
          <t>Orta</t>
        </is>
      </c>
      <c r="E6" s="21" t="inlineStr">
        <is>
          <t>2023-01-01</t>
        </is>
      </c>
      <c r="F6" s="15">
        <f>SUMIF('İşlem Verisi'!$E$2:$E$5116,A6,'İşlem Verisi'!$S$2:$S$5116)</f>
        <v/>
      </c>
      <c r="G6" s="15">
        <f>SUMIF('İşlem Verisi'!$E$2:$E$5116,A6,'İşlem Verisi'!$U$2:$U$5116)</f>
        <v/>
      </c>
      <c r="H6" s="22">
        <f>G6/F6</f>
        <v/>
      </c>
      <c r="I6" s="23">
        <f>SUMIFS('İşlem Verisi'!$L$2:$L$5116,'İşlem Verisi'!$E$2:$E$5116,A6,'İşlem Verisi'!$P$2:$P$5116,0)</f>
        <v/>
      </c>
      <c r="J6" s="23">
        <f>COUNTIFS('İşlem Verisi'!$E$2:$E$5116,A6,'İşlem Verisi'!$P$2:$P$5116,0)</f>
        <v/>
      </c>
      <c r="K6" s="15">
        <f>VLOOKUP(A6,'İşlem Verisi'!$AG$2:$AM$16,5,FALSE)*6</f>
        <v/>
      </c>
      <c r="L6" s="22">
        <f>F6/K6</f>
        <v/>
      </c>
      <c r="M6" s="15">
        <f>'Prim Hesabı'!H7</f>
        <v/>
      </c>
      <c r="N6" s="21">
        <f>RANK(F6,$F$5:$F$19)</f>
        <v/>
      </c>
      <c r="O6" s="24">
        <f>SUMIFS('İşlem Verisi'!$S$2:$S$5116,'İşlem Verisi'!$E$2:$E$5116,A6,'İşlem Verisi'!$D$2:$D$5116,"2025-Q1")</f>
        <v/>
      </c>
      <c r="P6" s="24">
        <f>SUMIFS('İşlem Verisi'!$S$2:$S$5116,'İşlem Verisi'!$E$2:$E$5116,A6,'İşlem Verisi'!$D$2:$D$5116,"2025-Q2")</f>
        <v/>
      </c>
      <c r="Q6" s="24">
        <f>SUMIFS('İşlem Verisi'!$S$2:$S$5116,'İşlem Verisi'!$E$2:$E$5116,A6,'İşlem Verisi'!$D$2:$D$5116,"2025-Q3")</f>
        <v/>
      </c>
      <c r="R6" s="24">
        <f>SUMIFS('İşlem Verisi'!$S$2:$S$5116,'İşlem Verisi'!$E$2:$E$5116,A6,'İşlem Verisi'!$D$2:$D$5116,"2025-Q4")</f>
        <v/>
      </c>
      <c r="S6" s="24">
        <f>SUMIFS('İşlem Verisi'!$S$2:$S$5116,'İşlem Verisi'!$E$2:$E$5116,A6,'İşlem Verisi'!$D$2:$D$5116,"2026-Q1")</f>
        <v/>
      </c>
      <c r="T6" s="24">
        <f>SUMIFS('İşlem Verisi'!$S$2:$S$5116,'İşlem Verisi'!$E$2:$E$5116,A6,'İşlem Verisi'!$D$2:$D$5116,"2026-Q2")</f>
        <v/>
      </c>
    </row>
    <row r="7">
      <c r="A7" s="14" t="inlineStr">
        <is>
          <t>T03</t>
        </is>
      </c>
      <c r="B7" s="14" t="inlineStr">
        <is>
          <t>Mert Demir</t>
        </is>
      </c>
      <c r="C7" s="14" t="inlineStr">
        <is>
          <t>Ege</t>
        </is>
      </c>
      <c r="D7" s="14" t="inlineStr">
        <is>
          <t>Kıdemli</t>
        </is>
      </c>
      <c r="E7" s="21" t="inlineStr">
        <is>
          <t>2024-09-01</t>
        </is>
      </c>
      <c r="F7" s="15">
        <f>SUMIF('İşlem Verisi'!$E$2:$E$5116,A7,'İşlem Verisi'!$S$2:$S$5116)</f>
        <v/>
      </c>
      <c r="G7" s="15">
        <f>SUMIF('İşlem Verisi'!$E$2:$E$5116,A7,'İşlem Verisi'!$U$2:$U$5116)</f>
        <v/>
      </c>
      <c r="H7" s="22">
        <f>G7/F7</f>
        <v/>
      </c>
      <c r="I7" s="23">
        <f>SUMIFS('İşlem Verisi'!$L$2:$L$5116,'İşlem Verisi'!$E$2:$E$5116,A7,'İşlem Verisi'!$P$2:$P$5116,0)</f>
        <v/>
      </c>
      <c r="J7" s="23">
        <f>COUNTIFS('İşlem Verisi'!$E$2:$E$5116,A7,'İşlem Verisi'!$P$2:$P$5116,0)</f>
        <v/>
      </c>
      <c r="K7" s="15">
        <f>VLOOKUP(A7,'İşlem Verisi'!$AG$2:$AM$16,5,FALSE)*6</f>
        <v/>
      </c>
      <c r="L7" s="22">
        <f>F7/K7</f>
        <v/>
      </c>
      <c r="M7" s="15">
        <f>'Prim Hesabı'!H8</f>
        <v/>
      </c>
      <c r="N7" s="21">
        <f>RANK(F7,$F$5:$F$19)</f>
        <v/>
      </c>
      <c r="O7" s="24">
        <f>SUMIFS('İşlem Verisi'!$S$2:$S$5116,'İşlem Verisi'!$E$2:$E$5116,A7,'İşlem Verisi'!$D$2:$D$5116,"2025-Q1")</f>
        <v/>
      </c>
      <c r="P7" s="24">
        <f>SUMIFS('İşlem Verisi'!$S$2:$S$5116,'İşlem Verisi'!$E$2:$E$5116,A7,'İşlem Verisi'!$D$2:$D$5116,"2025-Q2")</f>
        <v/>
      </c>
      <c r="Q7" s="24">
        <f>SUMIFS('İşlem Verisi'!$S$2:$S$5116,'İşlem Verisi'!$E$2:$E$5116,A7,'İşlem Verisi'!$D$2:$D$5116,"2025-Q3")</f>
        <v/>
      </c>
      <c r="R7" s="24">
        <f>SUMIFS('İşlem Verisi'!$S$2:$S$5116,'İşlem Verisi'!$E$2:$E$5116,A7,'İşlem Verisi'!$D$2:$D$5116,"2025-Q4")</f>
        <v/>
      </c>
      <c r="S7" s="24">
        <f>SUMIFS('İşlem Verisi'!$S$2:$S$5116,'İşlem Verisi'!$E$2:$E$5116,A7,'İşlem Verisi'!$D$2:$D$5116,"2026-Q1")</f>
        <v/>
      </c>
      <c r="T7" s="24">
        <f>SUMIFS('İşlem Verisi'!$S$2:$S$5116,'İşlem Verisi'!$E$2:$E$5116,A7,'İşlem Verisi'!$D$2:$D$5116,"2026-Q2")</f>
        <v/>
      </c>
    </row>
    <row r="8">
      <c r="A8" s="14" t="inlineStr">
        <is>
          <t>T04</t>
        </is>
      </c>
      <c r="B8" s="14" t="inlineStr">
        <is>
          <t>Selin Şahin</t>
        </is>
      </c>
      <c r="C8" s="14" t="inlineStr">
        <is>
          <t>Akdeniz</t>
        </is>
      </c>
      <c r="D8" s="14" t="inlineStr">
        <is>
          <t>Orta</t>
        </is>
      </c>
      <c r="E8" s="21" t="inlineStr">
        <is>
          <t>2019-08-01</t>
        </is>
      </c>
      <c r="F8" s="15">
        <f>SUMIF('İşlem Verisi'!$E$2:$E$5116,A8,'İşlem Verisi'!$S$2:$S$5116)</f>
        <v/>
      </c>
      <c r="G8" s="15">
        <f>SUMIF('İşlem Verisi'!$E$2:$E$5116,A8,'İşlem Verisi'!$U$2:$U$5116)</f>
        <v/>
      </c>
      <c r="H8" s="22">
        <f>G8/F8</f>
        <v/>
      </c>
      <c r="I8" s="23">
        <f>SUMIFS('İşlem Verisi'!$L$2:$L$5116,'İşlem Verisi'!$E$2:$E$5116,A8,'İşlem Verisi'!$P$2:$P$5116,0)</f>
        <v/>
      </c>
      <c r="J8" s="23">
        <f>COUNTIFS('İşlem Verisi'!$E$2:$E$5116,A8,'İşlem Verisi'!$P$2:$P$5116,0)</f>
        <v/>
      </c>
      <c r="K8" s="15">
        <f>VLOOKUP(A8,'İşlem Verisi'!$AG$2:$AM$16,5,FALSE)*6</f>
        <v/>
      </c>
      <c r="L8" s="22">
        <f>F8/K8</f>
        <v/>
      </c>
      <c r="M8" s="15">
        <f>'Prim Hesabı'!H9</f>
        <v/>
      </c>
      <c r="N8" s="21">
        <f>RANK(F8,$F$5:$F$19)</f>
        <v/>
      </c>
      <c r="O8" s="24">
        <f>SUMIFS('İşlem Verisi'!$S$2:$S$5116,'İşlem Verisi'!$E$2:$E$5116,A8,'İşlem Verisi'!$D$2:$D$5116,"2025-Q1")</f>
        <v/>
      </c>
      <c r="P8" s="24">
        <f>SUMIFS('İşlem Verisi'!$S$2:$S$5116,'İşlem Verisi'!$E$2:$E$5116,A8,'İşlem Verisi'!$D$2:$D$5116,"2025-Q2")</f>
        <v/>
      </c>
      <c r="Q8" s="24">
        <f>SUMIFS('İşlem Verisi'!$S$2:$S$5116,'İşlem Verisi'!$E$2:$E$5116,A8,'İşlem Verisi'!$D$2:$D$5116,"2025-Q3")</f>
        <v/>
      </c>
      <c r="R8" s="24">
        <f>SUMIFS('İşlem Verisi'!$S$2:$S$5116,'İşlem Verisi'!$E$2:$E$5116,A8,'İşlem Verisi'!$D$2:$D$5116,"2025-Q4")</f>
        <v/>
      </c>
      <c r="S8" s="24">
        <f>SUMIFS('İşlem Verisi'!$S$2:$S$5116,'İşlem Verisi'!$E$2:$E$5116,A8,'İşlem Verisi'!$D$2:$D$5116,"2026-Q1")</f>
        <v/>
      </c>
      <c r="T8" s="24">
        <f>SUMIFS('İşlem Verisi'!$S$2:$S$5116,'İşlem Verisi'!$E$2:$E$5116,A8,'İşlem Verisi'!$D$2:$D$5116,"2026-Q2")</f>
        <v/>
      </c>
    </row>
    <row r="9">
      <c r="A9" s="14" t="inlineStr">
        <is>
          <t>T05</t>
        </is>
      </c>
      <c r="B9" s="14" t="inlineStr">
        <is>
          <t>Burak Çelik</t>
        </is>
      </c>
      <c r="C9" s="14" t="inlineStr">
        <is>
          <t>İhracat-Körfez</t>
        </is>
      </c>
      <c r="D9" s="14" t="inlineStr">
        <is>
          <t>Junior</t>
        </is>
      </c>
      <c r="E9" s="21" t="inlineStr">
        <is>
          <t>2023-05-01</t>
        </is>
      </c>
      <c r="F9" s="15">
        <f>SUMIF('İşlem Verisi'!$E$2:$E$5116,A9,'İşlem Verisi'!$S$2:$S$5116)</f>
        <v/>
      </c>
      <c r="G9" s="15">
        <f>SUMIF('İşlem Verisi'!$E$2:$E$5116,A9,'İşlem Verisi'!$U$2:$U$5116)</f>
        <v/>
      </c>
      <c r="H9" s="22">
        <f>G9/F9</f>
        <v/>
      </c>
      <c r="I9" s="23">
        <f>SUMIFS('İşlem Verisi'!$L$2:$L$5116,'İşlem Verisi'!$E$2:$E$5116,A9,'İşlem Verisi'!$P$2:$P$5116,0)</f>
        <v/>
      </c>
      <c r="J9" s="23">
        <f>COUNTIFS('İşlem Verisi'!$E$2:$E$5116,A9,'İşlem Verisi'!$P$2:$P$5116,0)</f>
        <v/>
      </c>
      <c r="K9" s="15">
        <f>VLOOKUP(A9,'İşlem Verisi'!$AG$2:$AM$16,5,FALSE)*6</f>
        <v/>
      </c>
      <c r="L9" s="22">
        <f>F9/K9</f>
        <v/>
      </c>
      <c r="M9" s="15">
        <f>'Prim Hesabı'!H10</f>
        <v/>
      </c>
      <c r="N9" s="21">
        <f>RANK(F9,$F$5:$F$19)</f>
        <v/>
      </c>
      <c r="O9" s="24">
        <f>SUMIFS('İşlem Verisi'!$S$2:$S$5116,'İşlem Verisi'!$E$2:$E$5116,A9,'İşlem Verisi'!$D$2:$D$5116,"2025-Q1")</f>
        <v/>
      </c>
      <c r="P9" s="24">
        <f>SUMIFS('İşlem Verisi'!$S$2:$S$5116,'İşlem Verisi'!$E$2:$E$5116,A9,'İşlem Verisi'!$D$2:$D$5116,"2025-Q2")</f>
        <v/>
      </c>
      <c r="Q9" s="24">
        <f>SUMIFS('İşlem Verisi'!$S$2:$S$5116,'İşlem Verisi'!$E$2:$E$5116,A9,'İşlem Verisi'!$D$2:$D$5116,"2025-Q3")</f>
        <v/>
      </c>
      <c r="R9" s="24">
        <f>SUMIFS('İşlem Verisi'!$S$2:$S$5116,'İşlem Verisi'!$E$2:$E$5116,A9,'İşlem Verisi'!$D$2:$D$5116,"2025-Q4")</f>
        <v/>
      </c>
      <c r="S9" s="24">
        <f>SUMIFS('İşlem Verisi'!$S$2:$S$5116,'İşlem Verisi'!$E$2:$E$5116,A9,'İşlem Verisi'!$D$2:$D$5116,"2026-Q1")</f>
        <v/>
      </c>
      <c r="T9" s="24">
        <f>SUMIFS('İşlem Verisi'!$S$2:$S$5116,'İşlem Verisi'!$E$2:$E$5116,A9,'İşlem Verisi'!$D$2:$D$5116,"2026-Q2")</f>
        <v/>
      </c>
    </row>
    <row r="10">
      <c r="A10" s="14" t="inlineStr">
        <is>
          <t>T06</t>
        </is>
      </c>
      <c r="B10" s="14" t="inlineStr">
        <is>
          <t>Gizem Aydın</t>
        </is>
      </c>
      <c r="C10" s="14" t="inlineStr">
        <is>
          <t>İhracat-Avrupa</t>
        </is>
      </c>
      <c r="D10" s="14" t="inlineStr">
        <is>
          <t>Orta</t>
        </is>
      </c>
      <c r="E10" s="21" t="inlineStr">
        <is>
          <t>2019-01-01</t>
        </is>
      </c>
      <c r="F10" s="15">
        <f>SUMIF('İşlem Verisi'!$E$2:$E$5116,A10,'İşlem Verisi'!$S$2:$S$5116)</f>
        <v/>
      </c>
      <c r="G10" s="15">
        <f>SUMIF('İşlem Verisi'!$E$2:$E$5116,A10,'İşlem Verisi'!$U$2:$U$5116)</f>
        <v/>
      </c>
      <c r="H10" s="22">
        <f>G10/F10</f>
        <v/>
      </c>
      <c r="I10" s="23">
        <f>SUMIFS('İşlem Verisi'!$L$2:$L$5116,'İşlem Verisi'!$E$2:$E$5116,A10,'İşlem Verisi'!$P$2:$P$5116,0)</f>
        <v/>
      </c>
      <c r="J10" s="23">
        <f>COUNTIFS('İşlem Verisi'!$E$2:$E$5116,A10,'İşlem Verisi'!$P$2:$P$5116,0)</f>
        <v/>
      </c>
      <c r="K10" s="15">
        <f>VLOOKUP(A10,'İşlem Verisi'!$AG$2:$AM$16,5,FALSE)*6</f>
        <v/>
      </c>
      <c r="L10" s="22">
        <f>F10/K10</f>
        <v/>
      </c>
      <c r="M10" s="15">
        <f>'Prim Hesabı'!H11</f>
        <v/>
      </c>
      <c r="N10" s="21">
        <f>RANK(F10,$F$5:$F$19)</f>
        <v/>
      </c>
      <c r="O10" s="24">
        <f>SUMIFS('İşlem Verisi'!$S$2:$S$5116,'İşlem Verisi'!$E$2:$E$5116,A10,'İşlem Verisi'!$D$2:$D$5116,"2025-Q1")</f>
        <v/>
      </c>
      <c r="P10" s="24">
        <f>SUMIFS('İşlem Verisi'!$S$2:$S$5116,'İşlem Verisi'!$E$2:$E$5116,A10,'İşlem Verisi'!$D$2:$D$5116,"2025-Q2")</f>
        <v/>
      </c>
      <c r="Q10" s="24">
        <f>SUMIFS('İşlem Verisi'!$S$2:$S$5116,'İşlem Verisi'!$E$2:$E$5116,A10,'İşlem Verisi'!$D$2:$D$5116,"2025-Q3")</f>
        <v/>
      </c>
      <c r="R10" s="24">
        <f>SUMIFS('İşlem Verisi'!$S$2:$S$5116,'İşlem Verisi'!$E$2:$E$5116,A10,'İşlem Verisi'!$D$2:$D$5116,"2025-Q4")</f>
        <v/>
      </c>
      <c r="S10" s="24">
        <f>SUMIFS('İşlem Verisi'!$S$2:$S$5116,'İşlem Verisi'!$E$2:$E$5116,A10,'İşlem Verisi'!$D$2:$D$5116,"2026-Q1")</f>
        <v/>
      </c>
      <c r="T10" s="24">
        <f>SUMIFS('İşlem Verisi'!$S$2:$S$5116,'İşlem Verisi'!$E$2:$E$5116,A10,'İşlem Verisi'!$D$2:$D$5116,"2026-Q2")</f>
        <v/>
      </c>
    </row>
    <row r="11">
      <c r="A11" s="14" t="inlineStr">
        <is>
          <t>T07</t>
        </is>
      </c>
      <c r="B11" s="14" t="inlineStr">
        <is>
          <t>Onur Arslan</t>
        </is>
      </c>
      <c r="C11" s="14" t="inlineStr">
        <is>
          <t>Marmara</t>
        </is>
      </c>
      <c r="D11" s="14" t="inlineStr">
        <is>
          <t>Kıdemli</t>
        </is>
      </c>
      <c r="E11" s="21" t="inlineStr">
        <is>
          <t>2018-07-01</t>
        </is>
      </c>
      <c r="F11" s="15">
        <f>SUMIF('İşlem Verisi'!$E$2:$E$5116,A11,'İşlem Verisi'!$S$2:$S$5116)</f>
        <v/>
      </c>
      <c r="G11" s="15">
        <f>SUMIF('İşlem Verisi'!$E$2:$E$5116,A11,'İşlem Verisi'!$U$2:$U$5116)</f>
        <v/>
      </c>
      <c r="H11" s="22">
        <f>G11/F11</f>
        <v/>
      </c>
      <c r="I11" s="23">
        <f>SUMIFS('İşlem Verisi'!$L$2:$L$5116,'İşlem Verisi'!$E$2:$E$5116,A11,'İşlem Verisi'!$P$2:$P$5116,0)</f>
        <v/>
      </c>
      <c r="J11" s="23">
        <f>COUNTIFS('İşlem Verisi'!$E$2:$E$5116,A11,'İşlem Verisi'!$P$2:$P$5116,0)</f>
        <v/>
      </c>
      <c r="K11" s="15">
        <f>VLOOKUP(A11,'İşlem Verisi'!$AG$2:$AM$16,5,FALSE)*6</f>
        <v/>
      </c>
      <c r="L11" s="22">
        <f>F11/K11</f>
        <v/>
      </c>
      <c r="M11" s="15">
        <f>'Prim Hesabı'!H12</f>
        <v/>
      </c>
      <c r="N11" s="21">
        <f>RANK(F11,$F$5:$F$19)</f>
        <v/>
      </c>
      <c r="O11" s="24">
        <f>SUMIFS('İşlem Verisi'!$S$2:$S$5116,'İşlem Verisi'!$E$2:$E$5116,A11,'İşlem Verisi'!$D$2:$D$5116,"2025-Q1")</f>
        <v/>
      </c>
      <c r="P11" s="24">
        <f>SUMIFS('İşlem Verisi'!$S$2:$S$5116,'İşlem Verisi'!$E$2:$E$5116,A11,'İşlem Verisi'!$D$2:$D$5116,"2025-Q2")</f>
        <v/>
      </c>
      <c r="Q11" s="24">
        <f>SUMIFS('İşlem Verisi'!$S$2:$S$5116,'İşlem Verisi'!$E$2:$E$5116,A11,'İşlem Verisi'!$D$2:$D$5116,"2025-Q3")</f>
        <v/>
      </c>
      <c r="R11" s="24">
        <f>SUMIFS('İşlem Verisi'!$S$2:$S$5116,'İşlem Verisi'!$E$2:$E$5116,A11,'İşlem Verisi'!$D$2:$D$5116,"2025-Q4")</f>
        <v/>
      </c>
      <c r="S11" s="24">
        <f>SUMIFS('İşlem Verisi'!$S$2:$S$5116,'İşlem Verisi'!$E$2:$E$5116,A11,'İşlem Verisi'!$D$2:$D$5116,"2026-Q1")</f>
        <v/>
      </c>
      <c r="T11" s="24">
        <f>SUMIFS('İşlem Verisi'!$S$2:$S$5116,'İşlem Verisi'!$E$2:$E$5116,A11,'İşlem Verisi'!$D$2:$D$5116,"2026-Q2")</f>
        <v/>
      </c>
    </row>
    <row r="12">
      <c r="A12" s="14" t="inlineStr">
        <is>
          <t>T08</t>
        </is>
      </c>
      <c r="B12" s="14" t="inlineStr">
        <is>
          <t>Zeynep Koç</t>
        </is>
      </c>
      <c r="C12" s="14" t="inlineStr">
        <is>
          <t>İç Anadolu</t>
        </is>
      </c>
      <c r="D12" s="14" t="inlineStr">
        <is>
          <t>Orta</t>
        </is>
      </c>
      <c r="E12" s="21" t="inlineStr">
        <is>
          <t>2018-05-01</t>
        </is>
      </c>
      <c r="F12" s="15">
        <f>SUMIF('İşlem Verisi'!$E$2:$E$5116,A12,'İşlem Verisi'!$S$2:$S$5116)</f>
        <v/>
      </c>
      <c r="G12" s="15">
        <f>SUMIF('İşlem Verisi'!$E$2:$E$5116,A12,'İşlem Verisi'!$U$2:$U$5116)</f>
        <v/>
      </c>
      <c r="H12" s="22">
        <f>G12/F12</f>
        <v/>
      </c>
      <c r="I12" s="23">
        <f>SUMIFS('İşlem Verisi'!$L$2:$L$5116,'İşlem Verisi'!$E$2:$E$5116,A12,'İşlem Verisi'!$P$2:$P$5116,0)</f>
        <v/>
      </c>
      <c r="J12" s="23">
        <f>COUNTIFS('İşlem Verisi'!$E$2:$E$5116,A12,'İşlem Verisi'!$P$2:$P$5116,0)</f>
        <v/>
      </c>
      <c r="K12" s="15">
        <f>VLOOKUP(A12,'İşlem Verisi'!$AG$2:$AM$16,5,FALSE)*6</f>
        <v/>
      </c>
      <c r="L12" s="22">
        <f>F12/K12</f>
        <v/>
      </c>
      <c r="M12" s="15">
        <f>'Prim Hesabı'!H13</f>
        <v/>
      </c>
      <c r="N12" s="21">
        <f>RANK(F12,$F$5:$F$19)</f>
        <v/>
      </c>
      <c r="O12" s="24">
        <f>SUMIFS('İşlem Verisi'!$S$2:$S$5116,'İşlem Verisi'!$E$2:$E$5116,A12,'İşlem Verisi'!$D$2:$D$5116,"2025-Q1")</f>
        <v/>
      </c>
      <c r="P12" s="24">
        <f>SUMIFS('İşlem Verisi'!$S$2:$S$5116,'İşlem Verisi'!$E$2:$E$5116,A12,'İşlem Verisi'!$D$2:$D$5116,"2025-Q2")</f>
        <v/>
      </c>
      <c r="Q12" s="24">
        <f>SUMIFS('İşlem Verisi'!$S$2:$S$5116,'İşlem Verisi'!$E$2:$E$5116,A12,'İşlem Verisi'!$D$2:$D$5116,"2025-Q3")</f>
        <v/>
      </c>
      <c r="R12" s="24">
        <f>SUMIFS('İşlem Verisi'!$S$2:$S$5116,'İşlem Verisi'!$E$2:$E$5116,A12,'İşlem Verisi'!$D$2:$D$5116,"2025-Q4")</f>
        <v/>
      </c>
      <c r="S12" s="24">
        <f>SUMIFS('İşlem Verisi'!$S$2:$S$5116,'İşlem Verisi'!$E$2:$E$5116,A12,'İşlem Verisi'!$D$2:$D$5116,"2026-Q1")</f>
        <v/>
      </c>
      <c r="T12" s="24">
        <f>SUMIFS('İşlem Verisi'!$S$2:$S$5116,'İşlem Verisi'!$E$2:$E$5116,A12,'İşlem Verisi'!$D$2:$D$5116,"2026-Q2")</f>
        <v/>
      </c>
    </row>
    <row r="13">
      <c r="A13" s="14" t="inlineStr">
        <is>
          <t>T09</t>
        </is>
      </c>
      <c r="B13" s="14" t="inlineStr">
        <is>
          <t>Emre Doğan</t>
        </is>
      </c>
      <c r="C13" s="14" t="inlineStr">
        <is>
          <t>Ege</t>
        </is>
      </c>
      <c r="D13" s="14" t="inlineStr">
        <is>
          <t>Junior</t>
        </is>
      </c>
      <c r="E13" s="21" t="inlineStr">
        <is>
          <t>2024-10-01</t>
        </is>
      </c>
      <c r="F13" s="15">
        <f>SUMIF('İşlem Verisi'!$E$2:$E$5116,A13,'İşlem Verisi'!$S$2:$S$5116)</f>
        <v/>
      </c>
      <c r="G13" s="15">
        <f>SUMIF('İşlem Verisi'!$E$2:$E$5116,A13,'İşlem Verisi'!$U$2:$U$5116)</f>
        <v/>
      </c>
      <c r="H13" s="22">
        <f>G13/F13</f>
        <v/>
      </c>
      <c r="I13" s="23">
        <f>SUMIFS('İşlem Verisi'!$L$2:$L$5116,'İşlem Verisi'!$E$2:$E$5116,A13,'İşlem Verisi'!$P$2:$P$5116,0)</f>
        <v/>
      </c>
      <c r="J13" s="23">
        <f>COUNTIFS('İşlem Verisi'!$E$2:$E$5116,A13,'İşlem Verisi'!$P$2:$P$5116,0)</f>
        <v/>
      </c>
      <c r="K13" s="15">
        <f>VLOOKUP(A13,'İşlem Verisi'!$AG$2:$AM$16,5,FALSE)*6</f>
        <v/>
      </c>
      <c r="L13" s="22">
        <f>F13/K13</f>
        <v/>
      </c>
      <c r="M13" s="15">
        <f>'Prim Hesabı'!H14</f>
        <v/>
      </c>
      <c r="N13" s="21">
        <f>RANK(F13,$F$5:$F$19)</f>
        <v/>
      </c>
      <c r="O13" s="24">
        <f>SUMIFS('İşlem Verisi'!$S$2:$S$5116,'İşlem Verisi'!$E$2:$E$5116,A13,'İşlem Verisi'!$D$2:$D$5116,"2025-Q1")</f>
        <v/>
      </c>
      <c r="P13" s="24">
        <f>SUMIFS('İşlem Verisi'!$S$2:$S$5116,'İşlem Verisi'!$E$2:$E$5116,A13,'İşlem Verisi'!$D$2:$D$5116,"2025-Q2")</f>
        <v/>
      </c>
      <c r="Q13" s="24">
        <f>SUMIFS('İşlem Verisi'!$S$2:$S$5116,'İşlem Verisi'!$E$2:$E$5116,A13,'İşlem Verisi'!$D$2:$D$5116,"2025-Q3")</f>
        <v/>
      </c>
      <c r="R13" s="24">
        <f>SUMIFS('İşlem Verisi'!$S$2:$S$5116,'İşlem Verisi'!$E$2:$E$5116,A13,'İşlem Verisi'!$D$2:$D$5116,"2025-Q4")</f>
        <v/>
      </c>
      <c r="S13" s="24">
        <f>SUMIFS('İşlem Verisi'!$S$2:$S$5116,'İşlem Verisi'!$E$2:$E$5116,A13,'İşlem Verisi'!$D$2:$D$5116,"2026-Q1")</f>
        <v/>
      </c>
      <c r="T13" s="24">
        <f>SUMIFS('İşlem Verisi'!$S$2:$S$5116,'İşlem Verisi'!$E$2:$E$5116,A13,'İşlem Verisi'!$D$2:$D$5116,"2026-Q2")</f>
        <v/>
      </c>
    </row>
    <row r="14">
      <c r="A14" s="14" t="inlineStr">
        <is>
          <t>T10</t>
        </is>
      </c>
      <c r="B14" s="14" t="inlineStr">
        <is>
          <t>Ayşe Yıldız</t>
        </is>
      </c>
      <c r="C14" s="14" t="inlineStr">
        <is>
          <t>Akdeniz</t>
        </is>
      </c>
      <c r="D14" s="14" t="inlineStr">
        <is>
          <t>Orta</t>
        </is>
      </c>
      <c r="E14" s="21" t="inlineStr">
        <is>
          <t>2018-04-01</t>
        </is>
      </c>
      <c r="F14" s="15">
        <f>SUMIF('İşlem Verisi'!$E$2:$E$5116,A14,'İşlem Verisi'!$S$2:$S$5116)</f>
        <v/>
      </c>
      <c r="G14" s="15">
        <f>SUMIF('İşlem Verisi'!$E$2:$E$5116,A14,'İşlem Verisi'!$U$2:$U$5116)</f>
        <v/>
      </c>
      <c r="H14" s="22">
        <f>G14/F14</f>
        <v/>
      </c>
      <c r="I14" s="23">
        <f>SUMIFS('İşlem Verisi'!$L$2:$L$5116,'İşlem Verisi'!$E$2:$E$5116,A14,'İşlem Verisi'!$P$2:$P$5116,0)</f>
        <v/>
      </c>
      <c r="J14" s="23">
        <f>COUNTIFS('İşlem Verisi'!$E$2:$E$5116,A14,'İşlem Verisi'!$P$2:$P$5116,0)</f>
        <v/>
      </c>
      <c r="K14" s="15">
        <f>VLOOKUP(A14,'İşlem Verisi'!$AG$2:$AM$16,5,FALSE)*6</f>
        <v/>
      </c>
      <c r="L14" s="22">
        <f>F14/K14</f>
        <v/>
      </c>
      <c r="M14" s="15">
        <f>'Prim Hesabı'!H15</f>
        <v/>
      </c>
      <c r="N14" s="21">
        <f>RANK(F14,$F$5:$F$19)</f>
        <v/>
      </c>
      <c r="O14" s="24">
        <f>SUMIFS('İşlem Verisi'!$S$2:$S$5116,'İşlem Verisi'!$E$2:$E$5116,A14,'İşlem Verisi'!$D$2:$D$5116,"2025-Q1")</f>
        <v/>
      </c>
      <c r="P14" s="24">
        <f>SUMIFS('İşlem Verisi'!$S$2:$S$5116,'İşlem Verisi'!$E$2:$E$5116,A14,'İşlem Verisi'!$D$2:$D$5116,"2025-Q2")</f>
        <v/>
      </c>
      <c r="Q14" s="24">
        <f>SUMIFS('İşlem Verisi'!$S$2:$S$5116,'İşlem Verisi'!$E$2:$E$5116,A14,'İşlem Verisi'!$D$2:$D$5116,"2025-Q3")</f>
        <v/>
      </c>
      <c r="R14" s="24">
        <f>SUMIFS('İşlem Verisi'!$S$2:$S$5116,'İşlem Verisi'!$E$2:$E$5116,A14,'İşlem Verisi'!$D$2:$D$5116,"2025-Q4")</f>
        <v/>
      </c>
      <c r="S14" s="24">
        <f>SUMIFS('İşlem Verisi'!$S$2:$S$5116,'İşlem Verisi'!$E$2:$E$5116,A14,'İşlem Verisi'!$D$2:$D$5116,"2026-Q1")</f>
        <v/>
      </c>
      <c r="T14" s="24">
        <f>SUMIFS('İşlem Verisi'!$S$2:$S$5116,'İşlem Verisi'!$E$2:$E$5116,A14,'İşlem Verisi'!$D$2:$D$5116,"2026-Q2")</f>
        <v/>
      </c>
    </row>
    <row r="15">
      <c r="A15" s="14" t="inlineStr">
        <is>
          <t>T11</t>
        </is>
      </c>
      <c r="B15" s="14" t="inlineStr">
        <is>
          <t>Kaan Öztürk</t>
        </is>
      </c>
      <c r="C15" s="14" t="inlineStr">
        <is>
          <t>İhracat-Körfez</t>
        </is>
      </c>
      <c r="D15" s="14" t="inlineStr">
        <is>
          <t>Kıdemli</t>
        </is>
      </c>
      <c r="E15" s="21" t="inlineStr">
        <is>
          <t>2019-01-01</t>
        </is>
      </c>
      <c r="F15" s="15">
        <f>SUMIF('İşlem Verisi'!$E$2:$E$5116,A15,'İşlem Verisi'!$S$2:$S$5116)</f>
        <v/>
      </c>
      <c r="G15" s="15">
        <f>SUMIF('İşlem Verisi'!$E$2:$E$5116,A15,'İşlem Verisi'!$U$2:$U$5116)</f>
        <v/>
      </c>
      <c r="H15" s="22">
        <f>G15/F15</f>
        <v/>
      </c>
      <c r="I15" s="23">
        <f>SUMIFS('İşlem Verisi'!$L$2:$L$5116,'İşlem Verisi'!$E$2:$E$5116,A15,'İşlem Verisi'!$P$2:$P$5116,0)</f>
        <v/>
      </c>
      <c r="J15" s="23">
        <f>COUNTIFS('İşlem Verisi'!$E$2:$E$5116,A15,'İşlem Verisi'!$P$2:$P$5116,0)</f>
        <v/>
      </c>
      <c r="K15" s="15">
        <f>VLOOKUP(A15,'İşlem Verisi'!$AG$2:$AM$16,5,FALSE)*6</f>
        <v/>
      </c>
      <c r="L15" s="22">
        <f>F15/K15</f>
        <v/>
      </c>
      <c r="M15" s="15">
        <f>'Prim Hesabı'!H16</f>
        <v/>
      </c>
      <c r="N15" s="21">
        <f>RANK(F15,$F$5:$F$19)</f>
        <v/>
      </c>
      <c r="O15" s="24">
        <f>SUMIFS('İşlem Verisi'!$S$2:$S$5116,'İşlem Verisi'!$E$2:$E$5116,A15,'İşlem Verisi'!$D$2:$D$5116,"2025-Q1")</f>
        <v/>
      </c>
      <c r="P15" s="24">
        <f>SUMIFS('İşlem Verisi'!$S$2:$S$5116,'İşlem Verisi'!$E$2:$E$5116,A15,'İşlem Verisi'!$D$2:$D$5116,"2025-Q2")</f>
        <v/>
      </c>
      <c r="Q15" s="24">
        <f>SUMIFS('İşlem Verisi'!$S$2:$S$5116,'İşlem Verisi'!$E$2:$E$5116,A15,'İşlem Verisi'!$D$2:$D$5116,"2025-Q3")</f>
        <v/>
      </c>
      <c r="R15" s="24">
        <f>SUMIFS('İşlem Verisi'!$S$2:$S$5116,'İşlem Verisi'!$E$2:$E$5116,A15,'İşlem Verisi'!$D$2:$D$5116,"2025-Q4")</f>
        <v/>
      </c>
      <c r="S15" s="24">
        <f>SUMIFS('İşlem Verisi'!$S$2:$S$5116,'İşlem Verisi'!$E$2:$E$5116,A15,'İşlem Verisi'!$D$2:$D$5116,"2026-Q1")</f>
        <v/>
      </c>
      <c r="T15" s="24">
        <f>SUMIFS('İşlem Verisi'!$S$2:$S$5116,'İşlem Verisi'!$E$2:$E$5116,A15,'İşlem Verisi'!$D$2:$D$5116,"2026-Q2")</f>
        <v/>
      </c>
    </row>
    <row r="16">
      <c r="A16" s="14" t="inlineStr">
        <is>
          <t>T12</t>
        </is>
      </c>
      <c r="B16" s="14" t="inlineStr">
        <is>
          <t>Buse Aksoy</t>
        </is>
      </c>
      <c r="C16" s="14" t="inlineStr">
        <is>
          <t>İhracat-Avrupa</t>
        </is>
      </c>
      <c r="D16" s="14" t="inlineStr">
        <is>
          <t>Junior</t>
        </is>
      </c>
      <c r="E16" s="21" t="inlineStr">
        <is>
          <t>2019-06-01</t>
        </is>
      </c>
      <c r="F16" s="15">
        <f>SUMIF('İşlem Verisi'!$E$2:$E$5116,A16,'İşlem Verisi'!$S$2:$S$5116)</f>
        <v/>
      </c>
      <c r="G16" s="15">
        <f>SUMIF('İşlem Verisi'!$E$2:$E$5116,A16,'İşlem Verisi'!$U$2:$U$5116)</f>
        <v/>
      </c>
      <c r="H16" s="22">
        <f>G16/F16</f>
        <v/>
      </c>
      <c r="I16" s="23">
        <f>SUMIFS('İşlem Verisi'!$L$2:$L$5116,'İşlem Verisi'!$E$2:$E$5116,A16,'İşlem Verisi'!$P$2:$P$5116,0)</f>
        <v/>
      </c>
      <c r="J16" s="23">
        <f>COUNTIFS('İşlem Verisi'!$E$2:$E$5116,A16,'İşlem Verisi'!$P$2:$P$5116,0)</f>
        <v/>
      </c>
      <c r="K16" s="15">
        <f>VLOOKUP(A16,'İşlem Verisi'!$AG$2:$AM$16,5,FALSE)*6</f>
        <v/>
      </c>
      <c r="L16" s="22">
        <f>F16/K16</f>
        <v/>
      </c>
      <c r="M16" s="15">
        <f>'Prim Hesabı'!H17</f>
        <v/>
      </c>
      <c r="N16" s="21">
        <f>RANK(F16,$F$5:$F$19)</f>
        <v/>
      </c>
      <c r="O16" s="24">
        <f>SUMIFS('İşlem Verisi'!$S$2:$S$5116,'İşlem Verisi'!$E$2:$E$5116,A16,'İşlem Verisi'!$D$2:$D$5116,"2025-Q1")</f>
        <v/>
      </c>
      <c r="P16" s="24">
        <f>SUMIFS('İşlem Verisi'!$S$2:$S$5116,'İşlem Verisi'!$E$2:$E$5116,A16,'İşlem Verisi'!$D$2:$D$5116,"2025-Q2")</f>
        <v/>
      </c>
      <c r="Q16" s="24">
        <f>SUMIFS('İşlem Verisi'!$S$2:$S$5116,'İşlem Verisi'!$E$2:$E$5116,A16,'İşlem Verisi'!$D$2:$D$5116,"2025-Q3")</f>
        <v/>
      </c>
      <c r="R16" s="24">
        <f>SUMIFS('İşlem Verisi'!$S$2:$S$5116,'İşlem Verisi'!$E$2:$E$5116,A16,'İşlem Verisi'!$D$2:$D$5116,"2025-Q4")</f>
        <v/>
      </c>
      <c r="S16" s="24">
        <f>SUMIFS('İşlem Verisi'!$S$2:$S$5116,'İşlem Verisi'!$E$2:$E$5116,A16,'İşlem Verisi'!$D$2:$D$5116,"2026-Q1")</f>
        <v/>
      </c>
      <c r="T16" s="24">
        <f>SUMIFS('İşlem Verisi'!$S$2:$S$5116,'İşlem Verisi'!$E$2:$E$5116,A16,'İşlem Verisi'!$D$2:$D$5116,"2026-Q2")</f>
        <v/>
      </c>
    </row>
    <row r="17">
      <c r="A17" s="14" t="inlineStr">
        <is>
          <t>T13</t>
        </is>
      </c>
      <c r="B17" s="14" t="inlineStr">
        <is>
          <t>Cem Kurt</t>
        </is>
      </c>
      <c r="C17" s="14" t="inlineStr">
        <is>
          <t>Marmara</t>
        </is>
      </c>
      <c r="D17" s="14" t="inlineStr">
        <is>
          <t>Orta</t>
        </is>
      </c>
      <c r="E17" s="21" t="inlineStr">
        <is>
          <t>2023-11-01</t>
        </is>
      </c>
      <c r="F17" s="15">
        <f>SUMIF('İşlem Verisi'!$E$2:$E$5116,A17,'İşlem Verisi'!$S$2:$S$5116)</f>
        <v/>
      </c>
      <c r="G17" s="15">
        <f>SUMIF('İşlem Verisi'!$E$2:$E$5116,A17,'İşlem Verisi'!$U$2:$U$5116)</f>
        <v/>
      </c>
      <c r="H17" s="22">
        <f>G17/F17</f>
        <v/>
      </c>
      <c r="I17" s="23">
        <f>SUMIFS('İşlem Verisi'!$L$2:$L$5116,'İşlem Verisi'!$E$2:$E$5116,A17,'İşlem Verisi'!$P$2:$P$5116,0)</f>
        <v/>
      </c>
      <c r="J17" s="23">
        <f>COUNTIFS('İşlem Verisi'!$E$2:$E$5116,A17,'İşlem Verisi'!$P$2:$P$5116,0)</f>
        <v/>
      </c>
      <c r="K17" s="15">
        <f>VLOOKUP(A17,'İşlem Verisi'!$AG$2:$AM$16,5,FALSE)*6</f>
        <v/>
      </c>
      <c r="L17" s="22">
        <f>F17/K17</f>
        <v/>
      </c>
      <c r="M17" s="15">
        <f>'Prim Hesabı'!H18</f>
        <v/>
      </c>
      <c r="N17" s="21">
        <f>RANK(F17,$F$5:$F$19)</f>
        <v/>
      </c>
      <c r="O17" s="24">
        <f>SUMIFS('İşlem Verisi'!$S$2:$S$5116,'İşlem Verisi'!$E$2:$E$5116,A17,'İşlem Verisi'!$D$2:$D$5116,"2025-Q1")</f>
        <v/>
      </c>
      <c r="P17" s="24">
        <f>SUMIFS('İşlem Verisi'!$S$2:$S$5116,'İşlem Verisi'!$E$2:$E$5116,A17,'İşlem Verisi'!$D$2:$D$5116,"2025-Q2")</f>
        <v/>
      </c>
      <c r="Q17" s="24">
        <f>SUMIFS('İşlem Verisi'!$S$2:$S$5116,'İşlem Verisi'!$E$2:$E$5116,A17,'İşlem Verisi'!$D$2:$D$5116,"2025-Q3")</f>
        <v/>
      </c>
      <c r="R17" s="24">
        <f>SUMIFS('İşlem Verisi'!$S$2:$S$5116,'İşlem Verisi'!$E$2:$E$5116,A17,'İşlem Verisi'!$D$2:$D$5116,"2025-Q4")</f>
        <v/>
      </c>
      <c r="S17" s="24">
        <f>SUMIFS('İşlem Verisi'!$S$2:$S$5116,'İşlem Verisi'!$E$2:$E$5116,A17,'İşlem Verisi'!$D$2:$D$5116,"2026-Q1")</f>
        <v/>
      </c>
      <c r="T17" s="24">
        <f>SUMIFS('İşlem Verisi'!$S$2:$S$5116,'İşlem Verisi'!$E$2:$E$5116,A17,'İşlem Verisi'!$D$2:$D$5116,"2026-Q2")</f>
        <v/>
      </c>
    </row>
    <row r="18">
      <c r="A18" s="14" t="inlineStr">
        <is>
          <t>T14</t>
        </is>
      </c>
      <c r="B18" s="14" t="inlineStr">
        <is>
          <t>Elif Şen</t>
        </is>
      </c>
      <c r="C18" s="14" t="inlineStr">
        <is>
          <t>İç Anadolu</t>
        </is>
      </c>
      <c r="D18" s="14" t="inlineStr">
        <is>
          <t>Kıdemli</t>
        </is>
      </c>
      <c r="E18" s="21" t="inlineStr">
        <is>
          <t>2023-09-01</t>
        </is>
      </c>
      <c r="F18" s="15">
        <f>SUMIF('İşlem Verisi'!$E$2:$E$5116,A18,'İşlem Verisi'!$S$2:$S$5116)</f>
        <v/>
      </c>
      <c r="G18" s="15">
        <f>SUMIF('İşlem Verisi'!$E$2:$E$5116,A18,'İşlem Verisi'!$U$2:$U$5116)</f>
        <v/>
      </c>
      <c r="H18" s="22">
        <f>G18/F18</f>
        <v/>
      </c>
      <c r="I18" s="23">
        <f>SUMIFS('İşlem Verisi'!$L$2:$L$5116,'İşlem Verisi'!$E$2:$E$5116,A18,'İşlem Verisi'!$P$2:$P$5116,0)</f>
        <v/>
      </c>
      <c r="J18" s="23">
        <f>COUNTIFS('İşlem Verisi'!$E$2:$E$5116,A18,'İşlem Verisi'!$P$2:$P$5116,0)</f>
        <v/>
      </c>
      <c r="K18" s="15">
        <f>VLOOKUP(A18,'İşlem Verisi'!$AG$2:$AM$16,5,FALSE)*6</f>
        <v/>
      </c>
      <c r="L18" s="22">
        <f>F18/K18</f>
        <v/>
      </c>
      <c r="M18" s="15">
        <f>'Prim Hesabı'!H19</f>
        <v/>
      </c>
      <c r="N18" s="21">
        <f>RANK(F18,$F$5:$F$19)</f>
        <v/>
      </c>
      <c r="O18" s="24">
        <f>SUMIFS('İşlem Verisi'!$S$2:$S$5116,'İşlem Verisi'!$E$2:$E$5116,A18,'İşlem Verisi'!$D$2:$D$5116,"2025-Q1")</f>
        <v/>
      </c>
      <c r="P18" s="24">
        <f>SUMIFS('İşlem Verisi'!$S$2:$S$5116,'İşlem Verisi'!$E$2:$E$5116,A18,'İşlem Verisi'!$D$2:$D$5116,"2025-Q2")</f>
        <v/>
      </c>
      <c r="Q18" s="24">
        <f>SUMIFS('İşlem Verisi'!$S$2:$S$5116,'İşlem Verisi'!$E$2:$E$5116,A18,'İşlem Verisi'!$D$2:$D$5116,"2025-Q3")</f>
        <v/>
      </c>
      <c r="R18" s="24">
        <f>SUMIFS('İşlem Verisi'!$S$2:$S$5116,'İşlem Verisi'!$E$2:$E$5116,A18,'İşlem Verisi'!$D$2:$D$5116,"2025-Q4")</f>
        <v/>
      </c>
      <c r="S18" s="24">
        <f>SUMIFS('İşlem Verisi'!$S$2:$S$5116,'İşlem Verisi'!$E$2:$E$5116,A18,'İşlem Verisi'!$D$2:$D$5116,"2026-Q1")</f>
        <v/>
      </c>
      <c r="T18" s="24">
        <f>SUMIFS('İşlem Verisi'!$S$2:$S$5116,'İşlem Verisi'!$E$2:$E$5116,A18,'İşlem Verisi'!$D$2:$D$5116,"2026-Q2")</f>
        <v/>
      </c>
    </row>
    <row r="19">
      <c r="A19" s="14" t="inlineStr">
        <is>
          <t>T15</t>
        </is>
      </c>
      <c r="B19" s="14" t="inlineStr">
        <is>
          <t>Barış Polat</t>
        </is>
      </c>
      <c r="C19" s="14" t="inlineStr">
        <is>
          <t>Ege</t>
        </is>
      </c>
      <c r="D19" s="14" t="inlineStr">
        <is>
          <t>Junior</t>
        </is>
      </c>
      <c r="E19" s="21" t="inlineStr">
        <is>
          <t>2019-04-01</t>
        </is>
      </c>
      <c r="F19" s="15">
        <f>SUMIF('İşlem Verisi'!$E$2:$E$5116,A19,'İşlem Verisi'!$S$2:$S$5116)</f>
        <v/>
      </c>
      <c r="G19" s="15">
        <f>SUMIF('İşlem Verisi'!$E$2:$E$5116,A19,'İşlem Verisi'!$U$2:$U$5116)</f>
        <v/>
      </c>
      <c r="H19" s="22">
        <f>G19/F19</f>
        <v/>
      </c>
      <c r="I19" s="23">
        <f>SUMIFS('İşlem Verisi'!$L$2:$L$5116,'İşlem Verisi'!$E$2:$E$5116,A19,'İşlem Verisi'!$P$2:$P$5116,0)</f>
        <v/>
      </c>
      <c r="J19" s="23">
        <f>COUNTIFS('İşlem Verisi'!$E$2:$E$5116,A19,'İşlem Verisi'!$P$2:$P$5116,0)</f>
        <v/>
      </c>
      <c r="K19" s="15">
        <f>VLOOKUP(A19,'İşlem Verisi'!$AG$2:$AM$16,5,FALSE)*6</f>
        <v/>
      </c>
      <c r="L19" s="22">
        <f>F19/K19</f>
        <v/>
      </c>
      <c r="M19" s="15">
        <f>'Prim Hesabı'!H20</f>
        <v/>
      </c>
      <c r="N19" s="21">
        <f>RANK(F19,$F$5:$F$19)</f>
        <v/>
      </c>
      <c r="O19" s="24">
        <f>SUMIFS('İşlem Verisi'!$S$2:$S$5116,'İşlem Verisi'!$E$2:$E$5116,A19,'İşlem Verisi'!$D$2:$D$5116,"2025-Q1")</f>
        <v/>
      </c>
      <c r="P19" s="24">
        <f>SUMIFS('İşlem Verisi'!$S$2:$S$5116,'İşlem Verisi'!$E$2:$E$5116,A19,'İşlem Verisi'!$D$2:$D$5116,"2025-Q2")</f>
        <v/>
      </c>
      <c r="Q19" s="24">
        <f>SUMIFS('İşlem Verisi'!$S$2:$S$5116,'İşlem Verisi'!$E$2:$E$5116,A19,'İşlem Verisi'!$D$2:$D$5116,"2025-Q3")</f>
        <v/>
      </c>
      <c r="R19" s="24">
        <f>SUMIFS('İşlem Verisi'!$S$2:$S$5116,'İşlem Verisi'!$E$2:$E$5116,A19,'İşlem Verisi'!$D$2:$D$5116,"2025-Q4")</f>
        <v/>
      </c>
      <c r="S19" s="24">
        <f>SUMIFS('İşlem Verisi'!$S$2:$S$5116,'İşlem Verisi'!$E$2:$E$5116,A19,'İşlem Verisi'!$D$2:$D$5116,"2026-Q1")</f>
        <v/>
      </c>
      <c r="T19" s="24">
        <f>SUMIFS('İşlem Verisi'!$S$2:$S$5116,'İşlem Verisi'!$E$2:$E$5116,A19,'İşlem Verisi'!$D$2:$D$5116,"2026-Q2")</f>
        <v/>
      </c>
    </row>
    <row r="20">
      <c r="A20" s="25" t="inlineStr">
        <is>
          <t>TOPLAM</t>
        </is>
      </c>
      <c r="B20" s="26" t="n"/>
      <c r="C20" s="26" t="n"/>
      <c r="D20" s="26" t="n"/>
      <c r="E20" s="26" t="n"/>
      <c r="F20" s="27">
        <f>SUM(F5:F19)</f>
        <v/>
      </c>
      <c r="G20" s="27">
        <f>SUM(G5:G19)</f>
        <v/>
      </c>
      <c r="H20" s="28">
        <f>G20/F20</f>
        <v/>
      </c>
      <c r="I20" s="29">
        <f>SUM(I5:I19)</f>
        <v/>
      </c>
      <c r="J20" s="29">
        <f>SUM(J5:J19)</f>
        <v/>
      </c>
      <c r="K20" s="27">
        <f>SUM(K5:K19)</f>
        <v/>
      </c>
      <c r="L20" s="28">
        <f>F20/K20</f>
        <v/>
      </c>
      <c r="M20" s="27">
        <f>SUM(M5:M19)</f>
        <v/>
      </c>
      <c r="N20" s="26" t="n"/>
      <c r="O20" s="27">
        <f>SUM(O5:O19)</f>
        <v/>
      </c>
      <c r="P20" s="27">
        <f>SUM(P5:P19)</f>
        <v/>
      </c>
      <c r="Q20" s="27">
        <f>SUM(Q5:Q19)</f>
        <v/>
      </c>
      <c r="R20" s="27">
        <f>SUM(R5:R19)</f>
        <v/>
      </c>
      <c r="S20" s="27">
        <f>SUM(S5:S19)</f>
        <v/>
      </c>
      <c r="T20" s="27">
        <f>SUM(T5:T19)</f>
        <v/>
      </c>
    </row>
  </sheetData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35"/>
  <sheetViews>
    <sheetView showGridLines="0" workbookViewId="0">
      <selection activeCell="A1" sqref="A1"/>
    </sheetView>
  </sheetViews>
  <sheetFormatPr baseColWidth="8" defaultRowHeight="15"/>
  <cols>
    <col width="15" customWidth="1" min="1" max="1"/>
    <col width="26" customWidth="1" min="2" max="2"/>
    <col width="14" customWidth="1" min="3" max="3"/>
    <col width="13" customWidth="1" min="4" max="4"/>
    <col width="11" customWidth="1" min="5" max="5"/>
    <col width="13" customWidth="1" min="6" max="6"/>
    <col width="13" customWidth="1" min="7" max="7"/>
    <col width="14" customWidth="1" min="8" max="8"/>
  </cols>
  <sheetData>
    <row r="1">
      <c r="A1" s="19" t="inlineStr">
        <is>
          <t>Bölge ve Ürün Analizi</t>
        </is>
      </c>
    </row>
    <row r="3">
      <c r="A3" s="12" t="inlineStr">
        <is>
          <t>Bölge Kırılımı</t>
        </is>
      </c>
    </row>
    <row r="4">
      <c r="A4" s="13" t="inlineStr">
        <is>
          <t>Bölge</t>
        </is>
      </c>
      <c r="B4" s="13" t="inlineStr">
        <is>
          <t>Net Satış (₺)</t>
        </is>
      </c>
      <c r="C4" s="13" t="inlineStr">
        <is>
          <t>Marj (₺)</t>
        </is>
      </c>
      <c r="D4" s="13" t="inlineStr">
        <is>
          <t>Marj %</t>
        </is>
      </c>
      <c r="E4" s="13" t="inlineStr">
        <is>
          <t>Adet</t>
        </is>
      </c>
      <c r="F4" s="13" t="inlineStr">
        <is>
          <t>İşlem Sayısı</t>
        </is>
      </c>
      <c r="G4" s="13" t="inlineStr">
        <is>
          <t>6 Çeyrek Hedef (₺)</t>
        </is>
      </c>
      <c r="H4" s="13" t="inlineStr">
        <is>
          <t>Hedefe Erişim %</t>
        </is>
      </c>
    </row>
    <row r="5">
      <c r="A5" s="14" t="inlineStr">
        <is>
          <t>Marmara</t>
        </is>
      </c>
      <c r="B5" s="15">
        <f>SUMIF('İşlem Verisi'!$G$2:$G$5116,A5,'İşlem Verisi'!$S$2:$S$5116)</f>
        <v/>
      </c>
      <c r="C5" s="15">
        <f>SUMIF('İşlem Verisi'!$G$2:$G$5116,A5,'İşlem Verisi'!$U$2:$U$5116)</f>
        <v/>
      </c>
      <c r="D5" s="22">
        <f>C5/B5</f>
        <v/>
      </c>
      <c r="E5" s="23">
        <f>SUMIFS('İşlem Verisi'!$L$2:$L$5116,'İşlem Verisi'!$G$2:$G$5116,A5,'İşlem Verisi'!$P$2:$P$5116,0)</f>
        <v/>
      </c>
      <c r="F5" s="23">
        <f>COUNTIFS('İşlem Verisi'!$G$2:$G$5116,A5,'İşlem Verisi'!$P$2:$P$5116,0)</f>
        <v/>
      </c>
      <c r="G5" s="15">
        <f>SUMIF('İşlem Verisi'!$AN$2:$AN$37,A5,'İşlem Verisi'!$AP$2:$AP$37)</f>
        <v/>
      </c>
      <c r="H5" s="22">
        <f>B5/G5</f>
        <v/>
      </c>
    </row>
    <row r="6">
      <c r="A6" s="14" t="inlineStr">
        <is>
          <t>İç Anadolu</t>
        </is>
      </c>
      <c r="B6" s="15">
        <f>SUMIF('İşlem Verisi'!$G$2:$G$5116,A6,'İşlem Verisi'!$S$2:$S$5116)</f>
        <v/>
      </c>
      <c r="C6" s="15">
        <f>SUMIF('İşlem Verisi'!$G$2:$G$5116,A6,'İşlem Verisi'!$U$2:$U$5116)</f>
        <v/>
      </c>
      <c r="D6" s="22">
        <f>C6/B6</f>
        <v/>
      </c>
      <c r="E6" s="23">
        <f>SUMIFS('İşlem Verisi'!$L$2:$L$5116,'İşlem Verisi'!$G$2:$G$5116,A6,'İşlem Verisi'!$P$2:$P$5116,0)</f>
        <v/>
      </c>
      <c r="F6" s="23">
        <f>COUNTIFS('İşlem Verisi'!$G$2:$G$5116,A6,'İşlem Verisi'!$P$2:$P$5116,0)</f>
        <v/>
      </c>
      <c r="G6" s="15">
        <f>SUMIF('İşlem Verisi'!$AN$2:$AN$37,A6,'İşlem Verisi'!$AP$2:$AP$37)</f>
        <v/>
      </c>
      <c r="H6" s="22">
        <f>B6/G6</f>
        <v/>
      </c>
    </row>
    <row r="7">
      <c r="A7" s="14" t="inlineStr">
        <is>
          <t>Ege</t>
        </is>
      </c>
      <c r="B7" s="15">
        <f>SUMIF('İşlem Verisi'!$G$2:$G$5116,A7,'İşlem Verisi'!$S$2:$S$5116)</f>
        <v/>
      </c>
      <c r="C7" s="15">
        <f>SUMIF('İşlem Verisi'!$G$2:$G$5116,A7,'İşlem Verisi'!$U$2:$U$5116)</f>
        <v/>
      </c>
      <c r="D7" s="22">
        <f>C7/B7</f>
        <v/>
      </c>
      <c r="E7" s="23">
        <f>SUMIFS('İşlem Verisi'!$L$2:$L$5116,'İşlem Verisi'!$G$2:$G$5116,A7,'İşlem Verisi'!$P$2:$P$5116,0)</f>
        <v/>
      </c>
      <c r="F7" s="23">
        <f>COUNTIFS('İşlem Verisi'!$G$2:$G$5116,A7,'İşlem Verisi'!$P$2:$P$5116,0)</f>
        <v/>
      </c>
      <c r="G7" s="15">
        <f>SUMIF('İşlem Verisi'!$AN$2:$AN$37,A7,'İşlem Verisi'!$AP$2:$AP$37)</f>
        <v/>
      </c>
      <c r="H7" s="22">
        <f>B7/G7</f>
        <v/>
      </c>
    </row>
    <row r="8">
      <c r="A8" s="14" t="inlineStr">
        <is>
          <t>Akdeniz</t>
        </is>
      </c>
      <c r="B8" s="15">
        <f>SUMIF('İşlem Verisi'!$G$2:$G$5116,A8,'İşlem Verisi'!$S$2:$S$5116)</f>
        <v/>
      </c>
      <c r="C8" s="15">
        <f>SUMIF('İşlem Verisi'!$G$2:$G$5116,A8,'İşlem Verisi'!$U$2:$U$5116)</f>
        <v/>
      </c>
      <c r="D8" s="22">
        <f>C8/B8</f>
        <v/>
      </c>
      <c r="E8" s="23">
        <f>SUMIFS('İşlem Verisi'!$L$2:$L$5116,'İşlem Verisi'!$G$2:$G$5116,A8,'İşlem Verisi'!$P$2:$P$5116,0)</f>
        <v/>
      </c>
      <c r="F8" s="23">
        <f>COUNTIFS('İşlem Verisi'!$G$2:$G$5116,A8,'İşlem Verisi'!$P$2:$P$5116,0)</f>
        <v/>
      </c>
      <c r="G8" s="15">
        <f>SUMIF('İşlem Verisi'!$AN$2:$AN$37,A8,'İşlem Verisi'!$AP$2:$AP$37)</f>
        <v/>
      </c>
      <c r="H8" s="22">
        <f>B8/G8</f>
        <v/>
      </c>
    </row>
    <row r="9">
      <c r="A9" s="14" t="inlineStr">
        <is>
          <t>İhracat-Körfez</t>
        </is>
      </c>
      <c r="B9" s="15">
        <f>SUMIF('İşlem Verisi'!$G$2:$G$5116,A9,'İşlem Verisi'!$S$2:$S$5116)</f>
        <v/>
      </c>
      <c r="C9" s="15">
        <f>SUMIF('İşlem Verisi'!$G$2:$G$5116,A9,'İşlem Verisi'!$U$2:$U$5116)</f>
        <v/>
      </c>
      <c r="D9" s="22">
        <f>C9/B9</f>
        <v/>
      </c>
      <c r="E9" s="23">
        <f>SUMIFS('İşlem Verisi'!$L$2:$L$5116,'İşlem Verisi'!$G$2:$G$5116,A9,'İşlem Verisi'!$P$2:$P$5116,0)</f>
        <v/>
      </c>
      <c r="F9" s="23">
        <f>COUNTIFS('İşlem Verisi'!$G$2:$G$5116,A9,'İşlem Verisi'!$P$2:$P$5116,0)</f>
        <v/>
      </c>
      <c r="G9" s="15">
        <f>SUMIF('İşlem Verisi'!$AN$2:$AN$37,A9,'İşlem Verisi'!$AP$2:$AP$37)</f>
        <v/>
      </c>
      <c r="H9" s="22">
        <f>B9/G9</f>
        <v/>
      </c>
    </row>
    <row r="10">
      <c r="A10" s="14" t="inlineStr">
        <is>
          <t>İhracat-Avrupa</t>
        </is>
      </c>
      <c r="B10" s="15">
        <f>SUMIF('İşlem Verisi'!$G$2:$G$5116,A10,'İşlem Verisi'!$S$2:$S$5116)</f>
        <v/>
      </c>
      <c r="C10" s="15">
        <f>SUMIF('İşlem Verisi'!$G$2:$G$5116,A10,'İşlem Verisi'!$U$2:$U$5116)</f>
        <v/>
      </c>
      <c r="D10" s="22">
        <f>C10/B10</f>
        <v/>
      </c>
      <c r="E10" s="23">
        <f>SUMIFS('İşlem Verisi'!$L$2:$L$5116,'İşlem Verisi'!$G$2:$G$5116,A10,'İşlem Verisi'!$P$2:$P$5116,0)</f>
        <v/>
      </c>
      <c r="F10" s="23">
        <f>COUNTIFS('İşlem Verisi'!$G$2:$G$5116,A10,'İşlem Verisi'!$P$2:$P$5116,0)</f>
        <v/>
      </c>
      <c r="G10" s="15">
        <f>SUMIF('İşlem Verisi'!$AN$2:$AN$37,A10,'İşlem Verisi'!$AP$2:$AP$37)</f>
        <v/>
      </c>
      <c r="H10" s="22">
        <f>B10/G10</f>
        <v/>
      </c>
    </row>
    <row r="11">
      <c r="A11" s="25" t="inlineStr">
        <is>
          <t>TOPLAM</t>
        </is>
      </c>
      <c r="B11" s="27">
        <f>SUM(B5:B10)</f>
        <v/>
      </c>
      <c r="C11" s="27">
        <f>SUM(C5:C10)</f>
        <v/>
      </c>
      <c r="D11" s="28">
        <f>C11/B11</f>
        <v/>
      </c>
      <c r="E11" s="29">
        <f>SUM(E5:E10)</f>
        <v/>
      </c>
      <c r="F11" s="29">
        <f>SUM(F5:F10)</f>
        <v/>
      </c>
      <c r="G11" s="27">
        <f>SUM(G5:G10)</f>
        <v/>
      </c>
      <c r="H11" s="28">
        <f>B11/G11</f>
        <v/>
      </c>
    </row>
    <row r="13">
      <c r="A13" s="12" t="inlineStr">
        <is>
          <t>Ürün Kırılımı</t>
        </is>
      </c>
    </row>
    <row r="14">
      <c r="A14" s="13" t="inlineStr">
        <is>
          <t>Ürün Kodu</t>
        </is>
      </c>
      <c r="B14" s="13" t="inlineStr">
        <is>
          <t>Ürün Adı</t>
        </is>
      </c>
      <c r="C14" s="13" t="inlineStr">
        <is>
          <t>Kategori</t>
        </is>
      </c>
      <c r="D14" s="13" t="inlineStr">
        <is>
          <t>Net Satış (₺)</t>
        </is>
      </c>
      <c r="E14" s="13" t="inlineStr">
        <is>
          <t>Adet</t>
        </is>
      </c>
      <c r="F14" s="13" t="inlineStr">
        <is>
          <t>Marj (₺)</t>
        </is>
      </c>
      <c r="G14" s="13" t="inlineStr">
        <is>
          <t>Marj %</t>
        </is>
      </c>
      <c r="H14" s="13" t="inlineStr">
        <is>
          <t>Ort. İskonto %</t>
        </is>
      </c>
    </row>
    <row r="15">
      <c r="A15" s="30" t="inlineStr">
        <is>
          <t>EM-KBL-16</t>
        </is>
      </c>
      <c r="B15" s="30" t="inlineStr">
        <is>
          <t>NYM Kablo 3x2,5 (100 m)</t>
        </is>
      </c>
      <c r="C15" s="30" t="inlineStr">
        <is>
          <t>Kablo</t>
        </is>
      </c>
      <c r="D15" s="31">
        <f>SUMIF('İşlem Verisi'!$H$2:$H$5116,A15,'İşlem Verisi'!$S$2:$S$5116)</f>
        <v/>
      </c>
      <c r="E15" s="32">
        <f>SUMIFS('İşlem Verisi'!$L$2:$L$5116,'İşlem Verisi'!$H$2:$H$5116,A15,'İşlem Verisi'!$P$2:$P$5116,0)</f>
        <v/>
      </c>
      <c r="F15" s="31">
        <f>SUMIF('İşlem Verisi'!$H$2:$H$5116,A15,'İşlem Verisi'!$U$2:$U$5116)</f>
        <v/>
      </c>
      <c r="G15" s="33">
        <f>F15/D15</f>
        <v/>
      </c>
      <c r="H15" s="33">
        <f>AVERAGEIFS('İşlem Verisi'!$O$2:$O$5116,'İşlem Verisi'!$H$2:$H$5116,A15,'İşlem Verisi'!$P$2:$P$5116,0)/100</f>
        <v/>
      </c>
    </row>
    <row r="16">
      <c r="A16" s="30" t="inlineStr">
        <is>
          <t>EM-KBL-25</t>
        </is>
      </c>
      <c r="B16" s="30" t="inlineStr">
        <is>
          <t>NYY Kablo 4x6 (100 m)</t>
        </is>
      </c>
      <c r="C16" s="30" t="inlineStr">
        <is>
          <t>Kablo</t>
        </is>
      </c>
      <c r="D16" s="31">
        <f>SUMIF('İşlem Verisi'!$H$2:$H$5116,A16,'İşlem Verisi'!$S$2:$S$5116)</f>
        <v/>
      </c>
      <c r="E16" s="32">
        <f>SUMIFS('İşlem Verisi'!$L$2:$L$5116,'İşlem Verisi'!$H$2:$H$5116,A16,'İşlem Verisi'!$P$2:$P$5116,0)</f>
        <v/>
      </c>
      <c r="F16" s="31">
        <f>SUMIF('İşlem Verisi'!$H$2:$H$5116,A16,'İşlem Verisi'!$U$2:$U$5116)</f>
        <v/>
      </c>
      <c r="G16" s="33">
        <f>F16/D16</f>
        <v/>
      </c>
      <c r="H16" s="33">
        <f>AVERAGEIFS('İşlem Verisi'!$O$2:$O$5116,'İşlem Verisi'!$H$2:$H$5116,A16,'İşlem Verisi'!$P$2:$P$5116,0)/100</f>
        <v/>
      </c>
    </row>
    <row r="17">
      <c r="A17" s="30" t="inlineStr">
        <is>
          <t>EM-PNO-12</t>
        </is>
      </c>
      <c r="B17" s="30" t="inlineStr">
        <is>
          <t>Sıva Üstü Dağıtım Panosu 24'lü</t>
        </is>
      </c>
      <c r="C17" s="30" t="inlineStr">
        <is>
          <t>Pano</t>
        </is>
      </c>
      <c r="D17" s="31">
        <f>SUMIF('İşlem Verisi'!$H$2:$H$5116,A17,'İşlem Verisi'!$S$2:$S$5116)</f>
        <v/>
      </c>
      <c r="E17" s="32">
        <f>SUMIFS('İşlem Verisi'!$L$2:$L$5116,'İşlem Verisi'!$H$2:$H$5116,A17,'İşlem Verisi'!$P$2:$P$5116,0)</f>
        <v/>
      </c>
      <c r="F17" s="31">
        <f>SUMIF('İşlem Verisi'!$H$2:$H$5116,A17,'İşlem Verisi'!$U$2:$U$5116)</f>
        <v/>
      </c>
      <c r="G17" s="33">
        <f>F17/D17</f>
        <v/>
      </c>
      <c r="H17" s="33">
        <f>AVERAGEIFS('İşlem Verisi'!$O$2:$O$5116,'İşlem Verisi'!$H$2:$H$5116,A17,'İşlem Verisi'!$P$2:$P$5116,0)/100</f>
        <v/>
      </c>
    </row>
    <row r="18">
      <c r="A18" s="30" t="inlineStr">
        <is>
          <t>EM-AYD-40</t>
        </is>
      </c>
      <c r="B18" s="30" t="inlineStr">
        <is>
          <t>LED Panel Armatür 40W</t>
        </is>
      </c>
      <c r="C18" s="30" t="inlineStr">
        <is>
          <t>Aydınlatma</t>
        </is>
      </c>
      <c r="D18" s="31">
        <f>SUMIF('İşlem Verisi'!$H$2:$H$5116,A18,'İşlem Verisi'!$S$2:$S$5116)</f>
        <v/>
      </c>
      <c r="E18" s="32">
        <f>SUMIFS('İşlem Verisi'!$L$2:$L$5116,'İşlem Verisi'!$H$2:$H$5116,A18,'İşlem Verisi'!$P$2:$P$5116,0)</f>
        <v/>
      </c>
      <c r="F18" s="31">
        <f>SUMIF('İşlem Verisi'!$H$2:$H$5116,A18,'İşlem Verisi'!$U$2:$U$5116)</f>
        <v/>
      </c>
      <c r="G18" s="33">
        <f>F18/D18</f>
        <v/>
      </c>
      <c r="H18" s="33">
        <f>AVERAGEIFS('İşlem Verisi'!$O$2:$O$5116,'İşlem Verisi'!$H$2:$H$5116,A18,'İşlem Verisi'!$P$2:$P$5116,0)/100</f>
        <v/>
      </c>
    </row>
    <row r="19">
      <c r="A19" s="30" t="inlineStr">
        <is>
          <t>EM-AYD-18</t>
        </is>
      </c>
      <c r="B19" s="30" t="inlineStr">
        <is>
          <t>LED Ampul 18W (10'lu)</t>
        </is>
      </c>
      <c r="C19" s="30" t="inlineStr">
        <is>
          <t>Aydınlatma</t>
        </is>
      </c>
      <c r="D19" s="31">
        <f>SUMIF('İşlem Verisi'!$H$2:$H$5116,A19,'İşlem Verisi'!$S$2:$S$5116)</f>
        <v/>
      </c>
      <c r="E19" s="32">
        <f>SUMIFS('İşlem Verisi'!$L$2:$L$5116,'İşlem Verisi'!$H$2:$H$5116,A19,'İşlem Verisi'!$P$2:$P$5116,0)</f>
        <v/>
      </c>
      <c r="F19" s="31">
        <f>SUMIF('İşlem Verisi'!$H$2:$H$5116,A19,'İşlem Verisi'!$U$2:$U$5116)</f>
        <v/>
      </c>
      <c r="G19" s="33">
        <f>F19/D19</f>
        <v/>
      </c>
      <c r="H19" s="33">
        <f>AVERAGEIFS('İşlem Verisi'!$O$2:$O$5116,'İşlem Verisi'!$H$2:$H$5116,A19,'İşlem Verisi'!$P$2:$P$5116,0)/100</f>
        <v/>
      </c>
    </row>
    <row r="20">
      <c r="A20" s="30" t="inlineStr">
        <is>
          <t>EM-SGT-01</t>
        </is>
      </c>
      <c r="B20" s="30" t="inlineStr">
        <is>
          <t>Otomatik Sigorta C16 (12'li)</t>
        </is>
      </c>
      <c r="C20" s="30" t="inlineStr">
        <is>
          <t>Koruma</t>
        </is>
      </c>
      <c r="D20" s="31">
        <f>SUMIF('İşlem Verisi'!$H$2:$H$5116,A20,'İşlem Verisi'!$S$2:$S$5116)</f>
        <v/>
      </c>
      <c r="E20" s="32">
        <f>SUMIFS('İşlem Verisi'!$L$2:$L$5116,'İşlem Verisi'!$H$2:$H$5116,A20,'İşlem Verisi'!$P$2:$P$5116,0)</f>
        <v/>
      </c>
      <c r="F20" s="31">
        <f>SUMIF('İşlem Verisi'!$H$2:$H$5116,A20,'İşlem Verisi'!$U$2:$U$5116)</f>
        <v/>
      </c>
      <c r="G20" s="33">
        <f>F20/D20</f>
        <v/>
      </c>
      <c r="H20" s="33">
        <f>AVERAGEIFS('İşlem Verisi'!$O$2:$O$5116,'İşlem Verisi'!$H$2:$H$5116,A20,'İşlem Verisi'!$P$2:$P$5116,0)/100</f>
        <v/>
      </c>
    </row>
    <row r="21">
      <c r="A21" s="30" t="inlineStr">
        <is>
          <t>EM-PRZ-02</t>
        </is>
      </c>
      <c r="B21" s="30" t="inlineStr">
        <is>
          <t>Priz-Anahtar Seti (20'li)</t>
        </is>
      </c>
      <c r="C21" s="30" t="inlineStr">
        <is>
          <t>Anahtar</t>
        </is>
      </c>
      <c r="D21" s="31">
        <f>SUMIF('İşlem Verisi'!$H$2:$H$5116,A21,'İşlem Verisi'!$S$2:$S$5116)</f>
        <v/>
      </c>
      <c r="E21" s="32">
        <f>SUMIFS('İşlem Verisi'!$L$2:$L$5116,'İşlem Verisi'!$H$2:$H$5116,A21,'İşlem Verisi'!$P$2:$P$5116,0)</f>
        <v/>
      </c>
      <c r="F21" s="31">
        <f>SUMIF('İşlem Verisi'!$H$2:$H$5116,A21,'İşlem Verisi'!$U$2:$U$5116)</f>
        <v/>
      </c>
      <c r="G21" s="33">
        <f>F21/D21</f>
        <v/>
      </c>
      <c r="H21" s="33">
        <f>AVERAGEIFS('İşlem Verisi'!$O$2:$O$5116,'İşlem Verisi'!$H$2:$H$5116,A21,'İşlem Verisi'!$P$2:$P$5116,0)/100</f>
        <v/>
      </c>
    </row>
    <row r="22">
      <c r="A22" s="30" t="inlineStr">
        <is>
          <t>EM-KND-03</t>
        </is>
      </c>
      <c r="B22" s="30" t="inlineStr">
        <is>
          <t>Kablo Kanalı 40x40 (2 m)</t>
        </is>
      </c>
      <c r="C22" s="30" t="inlineStr">
        <is>
          <t>Tesisat</t>
        </is>
      </c>
      <c r="D22" s="31">
        <f>SUMIF('İşlem Verisi'!$H$2:$H$5116,A22,'İşlem Verisi'!$S$2:$S$5116)</f>
        <v/>
      </c>
      <c r="E22" s="32">
        <f>SUMIFS('İşlem Verisi'!$L$2:$L$5116,'İşlem Verisi'!$H$2:$H$5116,A22,'İşlem Verisi'!$P$2:$P$5116,0)</f>
        <v/>
      </c>
      <c r="F22" s="31">
        <f>SUMIF('İşlem Verisi'!$H$2:$H$5116,A22,'İşlem Verisi'!$U$2:$U$5116)</f>
        <v/>
      </c>
      <c r="G22" s="33">
        <f>F22/D22</f>
        <v/>
      </c>
      <c r="H22" s="33">
        <f>AVERAGEIFS('İşlem Verisi'!$O$2:$O$5116,'İşlem Verisi'!$H$2:$H$5116,A22,'İşlem Verisi'!$P$2:$P$5116,0)/100</f>
        <v/>
      </c>
    </row>
    <row r="23">
      <c r="A23" s="30" t="inlineStr">
        <is>
          <t>EM-TRF-05</t>
        </is>
      </c>
      <c r="B23" s="30" t="inlineStr">
        <is>
          <t>İzole Trafo 1 kVA</t>
        </is>
      </c>
      <c r="C23" s="30" t="inlineStr">
        <is>
          <t>Güç</t>
        </is>
      </c>
      <c r="D23" s="31">
        <f>SUMIF('İşlem Verisi'!$H$2:$H$5116,A23,'İşlem Verisi'!$S$2:$S$5116)</f>
        <v/>
      </c>
      <c r="E23" s="32">
        <f>SUMIFS('İşlem Verisi'!$L$2:$L$5116,'İşlem Verisi'!$H$2:$H$5116,A23,'İşlem Verisi'!$P$2:$P$5116,0)</f>
        <v/>
      </c>
      <c r="F23" s="31">
        <f>SUMIF('İşlem Verisi'!$H$2:$H$5116,A23,'İşlem Verisi'!$U$2:$U$5116)</f>
        <v/>
      </c>
      <c r="G23" s="33">
        <f>F23/D23</f>
        <v/>
      </c>
      <c r="H23" s="33">
        <f>AVERAGEIFS('İşlem Verisi'!$O$2:$O$5116,'İşlem Verisi'!$H$2:$H$5116,A23,'İşlem Verisi'!$P$2:$P$5116,0)/100</f>
        <v/>
      </c>
    </row>
    <row r="24">
      <c r="A24" s="30" t="inlineStr">
        <is>
          <t>EM-UPS-10</t>
        </is>
      </c>
      <c r="B24" s="30" t="inlineStr">
        <is>
          <t>Kesintisiz Güç Kaynağı 3 kVA</t>
        </is>
      </c>
      <c r="C24" s="30" t="inlineStr">
        <is>
          <t>Güç</t>
        </is>
      </c>
      <c r="D24" s="31">
        <f>SUMIF('İşlem Verisi'!$H$2:$H$5116,A24,'İşlem Verisi'!$S$2:$S$5116)</f>
        <v/>
      </c>
      <c r="E24" s="32">
        <f>SUMIFS('İşlem Verisi'!$L$2:$L$5116,'İşlem Verisi'!$H$2:$H$5116,A24,'İşlem Verisi'!$P$2:$P$5116,0)</f>
        <v/>
      </c>
      <c r="F24" s="31">
        <f>SUMIF('İşlem Verisi'!$H$2:$H$5116,A24,'İşlem Verisi'!$U$2:$U$5116)</f>
        <v/>
      </c>
      <c r="G24" s="33">
        <f>F24/D24</f>
        <v/>
      </c>
      <c r="H24" s="33">
        <f>AVERAGEIFS('İşlem Verisi'!$O$2:$O$5116,'İşlem Verisi'!$H$2:$H$5116,A24,'İşlem Verisi'!$P$2:$P$5116,0)/100</f>
        <v/>
      </c>
    </row>
    <row r="25">
      <c r="A25" s="30" t="inlineStr">
        <is>
          <t>EM-TOP-08</t>
        </is>
      </c>
      <c r="B25" s="30" t="inlineStr">
        <is>
          <t>Topraklama Seti</t>
        </is>
      </c>
      <c r="C25" s="30" t="inlineStr">
        <is>
          <t>Koruma</t>
        </is>
      </c>
      <c r="D25" s="31">
        <f>SUMIF('İşlem Verisi'!$H$2:$H$5116,A25,'İşlem Verisi'!$S$2:$S$5116)</f>
        <v/>
      </c>
      <c r="E25" s="32">
        <f>SUMIFS('İşlem Verisi'!$L$2:$L$5116,'İşlem Verisi'!$H$2:$H$5116,A25,'İşlem Verisi'!$P$2:$P$5116,0)</f>
        <v/>
      </c>
      <c r="F25" s="31">
        <f>SUMIF('İşlem Verisi'!$H$2:$H$5116,A25,'İşlem Verisi'!$U$2:$U$5116)</f>
        <v/>
      </c>
      <c r="G25" s="33">
        <f>F25/D25</f>
        <v/>
      </c>
      <c r="H25" s="33">
        <f>AVERAGEIFS('İşlem Verisi'!$O$2:$O$5116,'İşlem Verisi'!$H$2:$H$5116,A25,'İşlem Verisi'!$P$2:$P$5116,0)/100</f>
        <v/>
      </c>
    </row>
    <row r="26">
      <c r="A26" s="30" t="inlineStr">
        <is>
          <t>EM-SNS-06</t>
        </is>
      </c>
      <c r="B26" s="30" t="inlineStr">
        <is>
          <t>Hareket Sensörü PIR</t>
        </is>
      </c>
      <c r="C26" s="30" t="inlineStr">
        <is>
          <t>Otomasyon</t>
        </is>
      </c>
      <c r="D26" s="31">
        <f>SUMIF('İşlem Verisi'!$H$2:$H$5116,A26,'İşlem Verisi'!$S$2:$S$5116)</f>
        <v/>
      </c>
      <c r="E26" s="32">
        <f>SUMIFS('İşlem Verisi'!$L$2:$L$5116,'İşlem Verisi'!$H$2:$H$5116,A26,'İşlem Verisi'!$P$2:$P$5116,0)</f>
        <v/>
      </c>
      <c r="F26" s="31">
        <f>SUMIF('İşlem Verisi'!$H$2:$H$5116,A26,'İşlem Verisi'!$U$2:$U$5116)</f>
        <v/>
      </c>
      <c r="G26" s="33">
        <f>F26/D26</f>
        <v/>
      </c>
      <c r="H26" s="33">
        <f>AVERAGEIFS('İşlem Verisi'!$O$2:$O$5116,'İşlem Verisi'!$H$2:$H$5116,A26,'İşlem Verisi'!$P$2:$P$5116,0)/100</f>
        <v/>
      </c>
    </row>
    <row r="27">
      <c r="A27" s="25" t="inlineStr">
        <is>
          <t>TOPLAM</t>
        </is>
      </c>
      <c r="D27" s="27">
        <f>SUM(D15:D26)</f>
        <v/>
      </c>
      <c r="E27" s="29">
        <f>SUM(E15:E26)</f>
        <v/>
      </c>
      <c r="F27" s="27">
        <f>SUM(F15:F26)</f>
        <v/>
      </c>
      <c r="G27" s="28">
        <f>F27/D27</f>
        <v/>
      </c>
    </row>
    <row r="29">
      <c r="A29" s="12" t="inlineStr">
        <is>
          <t>Segment Kırılımı</t>
        </is>
      </c>
    </row>
    <row r="30">
      <c r="A30" s="13" t="inlineStr">
        <is>
          <t>Segment</t>
        </is>
      </c>
      <c r="B30" s="13" t="inlineStr">
        <is>
          <t>Açıklama</t>
        </is>
      </c>
      <c r="C30" s="13" t="inlineStr">
        <is>
          <t>Net Satış (₺)</t>
        </is>
      </c>
      <c r="D30" s="13" t="inlineStr">
        <is>
          <t>Pay %</t>
        </is>
      </c>
      <c r="E30" s="13" t="inlineStr">
        <is>
          <t>Marj (₺)</t>
        </is>
      </c>
      <c r="F30" s="13" t="inlineStr">
        <is>
          <t>Marj %</t>
        </is>
      </c>
      <c r="G30" s="13" t="inlineStr">
        <is>
          <t>İşlem Sayısı</t>
        </is>
      </c>
    </row>
    <row r="31">
      <c r="A31" s="14" t="inlineStr">
        <is>
          <t>Bayi</t>
        </is>
      </c>
      <c r="B31" s="30" t="inlineStr">
        <is>
          <t>Distribütör/bayi kanalı</t>
        </is>
      </c>
      <c r="C31" s="15">
        <f>SUMIF('İşlem Verisi'!$K$2:$K$5116,A31,'İşlem Verisi'!$S$2:$S$5116)</f>
        <v/>
      </c>
      <c r="D31" s="22">
        <f>C31/$C$36</f>
        <v/>
      </c>
      <c r="E31" s="15">
        <f>SUMIF('İşlem Verisi'!$K$2:$K$5116,A31,'İşlem Verisi'!$U$2:$U$5116)</f>
        <v/>
      </c>
      <c r="F31" s="22">
        <f>E31/C31</f>
        <v/>
      </c>
      <c r="G31" s="23">
        <f>COUNTIFS('İşlem Verisi'!$K$2:$K$5116,A31,'İşlem Verisi'!$P$2:$P$5116,0)</f>
        <v/>
      </c>
    </row>
    <row r="32">
      <c r="A32" s="14" t="inlineStr">
        <is>
          <t>Proje</t>
        </is>
      </c>
      <c r="B32" s="30" t="inlineStr">
        <is>
          <t>Taahhüt/proje müşterisi</t>
        </is>
      </c>
      <c r="C32" s="15">
        <f>SUMIF('İşlem Verisi'!$K$2:$K$5116,A32,'İşlem Verisi'!$S$2:$S$5116)</f>
        <v/>
      </c>
      <c r="D32" s="22">
        <f>C32/$C$36</f>
        <v/>
      </c>
      <c r="E32" s="15">
        <f>SUMIF('İşlem Verisi'!$K$2:$K$5116,A32,'İşlem Verisi'!$U$2:$U$5116)</f>
        <v/>
      </c>
      <c r="F32" s="22">
        <f>E32/C32</f>
        <v/>
      </c>
      <c r="G32" s="23">
        <f>COUNTIFS('İşlem Verisi'!$K$2:$K$5116,A32,'İşlem Verisi'!$P$2:$P$5116,0)</f>
        <v/>
      </c>
    </row>
    <row r="33">
      <c r="A33" s="14" t="inlineStr">
        <is>
          <t>Perakende</t>
        </is>
      </c>
      <c r="B33" s="30" t="inlineStr">
        <is>
          <t>Küçük işletme/perakende</t>
        </is>
      </c>
      <c r="C33" s="15">
        <f>SUMIF('İşlem Verisi'!$K$2:$K$5116,A33,'İşlem Verisi'!$S$2:$S$5116)</f>
        <v/>
      </c>
      <c r="D33" s="22">
        <f>C33/$C$36</f>
        <v/>
      </c>
      <c r="E33" s="15">
        <f>SUMIF('İşlem Verisi'!$K$2:$K$5116,A33,'İşlem Verisi'!$U$2:$U$5116)</f>
        <v/>
      </c>
      <c r="F33" s="22">
        <f>E33/C33</f>
        <v/>
      </c>
      <c r="G33" s="23">
        <f>COUNTIFS('İşlem Verisi'!$K$2:$K$5116,A33,'İşlem Verisi'!$P$2:$P$5116,0)</f>
        <v/>
      </c>
    </row>
    <row r="34">
      <c r="A34" s="14" t="inlineStr">
        <is>
          <t>Kurumsal</t>
        </is>
      </c>
      <c r="B34" s="30" t="inlineStr">
        <is>
          <t>Kurumsal/OEM müşteri</t>
        </is>
      </c>
      <c r="C34" s="15">
        <f>SUMIF('İşlem Verisi'!$K$2:$K$5116,A34,'İşlem Verisi'!$S$2:$S$5116)</f>
        <v/>
      </c>
      <c r="D34" s="22">
        <f>C34/$C$36</f>
        <v/>
      </c>
      <c r="E34" s="15">
        <f>SUMIF('İşlem Verisi'!$K$2:$K$5116,A34,'İşlem Verisi'!$U$2:$U$5116)</f>
        <v/>
      </c>
      <c r="F34" s="22">
        <f>E34/C34</f>
        <v/>
      </c>
      <c r="G34" s="23">
        <f>COUNTIFS('İşlem Verisi'!$K$2:$K$5116,A34,'İşlem Verisi'!$P$2:$P$5116,0)</f>
        <v/>
      </c>
    </row>
    <row r="35">
      <c r="A35" s="25" t="inlineStr">
        <is>
          <t>TOPLAM</t>
        </is>
      </c>
      <c r="B35" s="26" t="n"/>
      <c r="C35" s="27">
        <f>SUM(C31:C34)</f>
        <v/>
      </c>
      <c r="D35" s="28">
        <f>C35/C35</f>
        <v/>
      </c>
      <c r="E35" s="27">
        <f>SUM(E31:E34)</f>
        <v/>
      </c>
      <c r="F35" s="28">
        <f>E35/C35</f>
        <v/>
      </c>
      <c r="G35" s="29">
        <f>SUM(G31:G34)</f>
        <v/>
      </c>
    </row>
  </sheetData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R93"/>
  <sheetViews>
    <sheetView showGridLines="0"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15" customWidth="1" min="4" max="4"/>
    <col width="15" customWidth="1" min="5" max="5"/>
    <col width="15" customWidth="1" min="6" max="6"/>
    <col width="15" customWidth="1" min="7" max="7"/>
    <col width="15" customWidth="1" min="8" max="8"/>
    <col width="15" customWidth="1" min="9" max="9"/>
    <col width="11" customWidth="1" min="11" max="11"/>
    <col width="11" customWidth="1" min="12" max="12"/>
    <col width="11" customWidth="1" min="13" max="13"/>
    <col width="11" customWidth="1" min="14" max="14"/>
    <col width="11" customWidth="1" min="15" max="15"/>
    <col width="11" customWidth="1" min="16" max="16"/>
    <col width="15" customWidth="1" min="18" max="18"/>
  </cols>
  <sheetData>
    <row r="1">
      <c r="A1" s="19" t="inlineStr">
        <is>
          <t>Çeyrek Tahmini — Trend + Mevsimsellik (Bölge Bazında)</t>
        </is>
      </c>
    </row>
    <row r="2">
      <c r="A2" s="20" t="inlineStr">
        <is>
          <t>Yöntem: 30 aylık seride (2023-07…2025-12) doğrusal trend (SLOPE/INTERCEPT) + çarpımsal mevsim endeksi. Tahmin ayı = (kesişim + eğim×t) × mevsim endeksi. Aylar çeyreğe toplanır.</t>
        </is>
      </c>
    </row>
    <row r="4">
      <c r="A4" s="34" t="inlineStr">
        <is>
          <t>1) Aylık Geçmiş Seri (₺) ve Bileşenler</t>
        </is>
      </c>
    </row>
    <row r="5">
      <c r="A5" s="13" t="inlineStr">
        <is>
          <t>t</t>
        </is>
      </c>
      <c r="B5" s="13" t="inlineStr">
        <is>
          <t>Ay</t>
        </is>
      </c>
      <c r="C5" s="13" t="inlineStr">
        <is>
          <t>Ay No</t>
        </is>
      </c>
      <c r="D5" s="13" t="inlineStr">
        <is>
          <t>Marmara</t>
        </is>
      </c>
      <c r="E5" s="13" t="inlineStr">
        <is>
          <t>İç Anadolu</t>
        </is>
      </c>
      <c r="F5" s="13" t="inlineStr">
        <is>
          <t>Ege</t>
        </is>
      </c>
      <c r="G5" s="13" t="inlineStr">
        <is>
          <t>Akdeniz</t>
        </is>
      </c>
      <c r="H5" s="13" t="inlineStr">
        <is>
          <t>İhracat-Körfez</t>
        </is>
      </c>
      <c r="I5" s="13" t="inlineStr">
        <is>
          <t>İhracat-Avrupa</t>
        </is>
      </c>
      <c r="J5" s="18" t="inlineStr">
        <is>
          <t>Oran = değer / trend →</t>
        </is>
      </c>
      <c r="K5" s="35" t="inlineStr">
        <is>
          <t>Oran-Marmara</t>
        </is>
      </c>
      <c r="L5" s="35" t="inlineStr">
        <is>
          <t>Oran-İç Anadolu</t>
        </is>
      </c>
      <c r="M5" s="35" t="inlineStr">
        <is>
          <t>Oran-Ege</t>
        </is>
      </c>
      <c r="N5" s="35" t="inlineStr">
        <is>
          <t>Oran-Akdeniz</t>
        </is>
      </c>
      <c r="O5" s="35" t="inlineStr">
        <is>
          <t>Oran-İhracat-Körfez</t>
        </is>
      </c>
      <c r="P5" s="35" t="inlineStr">
        <is>
          <t>Oran-İhracat-Avrupa</t>
        </is>
      </c>
      <c r="R5" s="36" t="inlineStr">
        <is>
          <t>Toplam (₺)</t>
        </is>
      </c>
    </row>
    <row r="6">
      <c r="A6" s="37" t="n">
        <v>1</v>
      </c>
      <c r="B6" s="37" t="inlineStr">
        <is>
          <t>2023-07</t>
        </is>
      </c>
      <c r="C6" s="37" t="n">
        <v>7</v>
      </c>
      <c r="D6" s="38" t="n">
        <v>4387725</v>
      </c>
      <c r="E6" s="38" t="n">
        <v>3586740</v>
      </c>
      <c r="F6" s="38" t="n">
        <v>3115497</v>
      </c>
      <c r="G6" s="38" t="n">
        <v>2731819</v>
      </c>
      <c r="H6" s="38" t="n">
        <v>2430152</v>
      </c>
      <c r="I6" s="38" t="n">
        <v>2607613</v>
      </c>
      <c r="K6" s="39">
        <f>D6/($D$46+$D$45*$A6)</f>
        <v/>
      </c>
      <c r="L6" s="39">
        <f>E6/($E$46+$E$45*$A6)</f>
        <v/>
      </c>
      <c r="M6" s="39">
        <f>F6/($F$46+$F$45*$A6)</f>
        <v/>
      </c>
      <c r="N6" s="39">
        <f>G6/($G$46+$G$45*$A6)</f>
        <v/>
      </c>
      <c r="O6" s="39">
        <f>H6/($H$46+$H$45*$A6)</f>
        <v/>
      </c>
      <c r="P6" s="39">
        <f>I6/($I$46+$I$45*$A6)</f>
        <v/>
      </c>
      <c r="R6" s="40">
        <f>SUM(D6:I6)</f>
        <v/>
      </c>
    </row>
    <row r="7">
      <c r="A7" s="37" t="n">
        <v>2</v>
      </c>
      <c r="B7" s="37" t="inlineStr">
        <is>
          <t>2023-08</t>
        </is>
      </c>
      <c r="C7" s="37" t="n">
        <v>8</v>
      </c>
      <c r="D7" s="38" t="n">
        <v>4643521</v>
      </c>
      <c r="E7" s="38" t="n">
        <v>3357377</v>
      </c>
      <c r="F7" s="38" t="n">
        <v>3131888</v>
      </c>
      <c r="G7" s="38" t="n">
        <v>2701998</v>
      </c>
      <c r="H7" s="38" t="n">
        <v>2377469</v>
      </c>
      <c r="I7" s="38" t="n">
        <v>2361959</v>
      </c>
      <c r="K7" s="39">
        <f>D7/($D$46+$D$45*$A7)</f>
        <v/>
      </c>
      <c r="L7" s="39">
        <f>E7/($E$46+$E$45*$A7)</f>
        <v/>
      </c>
      <c r="M7" s="39">
        <f>F7/($F$46+$F$45*$A7)</f>
        <v/>
      </c>
      <c r="N7" s="39">
        <f>G7/($G$46+$G$45*$A7)</f>
        <v/>
      </c>
      <c r="O7" s="39">
        <f>H7/($H$46+$H$45*$A7)</f>
        <v/>
      </c>
      <c r="P7" s="39">
        <f>I7/($I$46+$I$45*$A7)</f>
        <v/>
      </c>
      <c r="R7" s="40">
        <f>SUM(D7:I7)</f>
        <v/>
      </c>
    </row>
    <row r="8">
      <c r="A8" s="37" t="n">
        <v>3</v>
      </c>
      <c r="B8" s="37" t="inlineStr">
        <is>
          <t>2023-09</t>
        </is>
      </c>
      <c r="C8" s="37" t="n">
        <v>9</v>
      </c>
      <c r="D8" s="38" t="n">
        <v>4128341</v>
      </c>
      <c r="E8" s="38" t="n">
        <v>3183982</v>
      </c>
      <c r="F8" s="38" t="n">
        <v>2832905</v>
      </c>
      <c r="G8" s="38" t="n">
        <v>2549036</v>
      </c>
      <c r="H8" s="38" t="n">
        <v>2300525</v>
      </c>
      <c r="I8" s="38" t="n">
        <v>2324259</v>
      </c>
      <c r="K8" s="39">
        <f>D8/($D$46+$D$45*$A8)</f>
        <v/>
      </c>
      <c r="L8" s="39">
        <f>E8/($E$46+$E$45*$A8)</f>
        <v/>
      </c>
      <c r="M8" s="39">
        <f>F8/($F$46+$F$45*$A8)</f>
        <v/>
      </c>
      <c r="N8" s="39">
        <f>G8/($G$46+$G$45*$A8)</f>
        <v/>
      </c>
      <c r="O8" s="39">
        <f>H8/($H$46+$H$45*$A8)</f>
        <v/>
      </c>
      <c r="P8" s="39">
        <f>I8/($I$46+$I$45*$A8)</f>
        <v/>
      </c>
      <c r="R8" s="40">
        <f>SUM(D8:I8)</f>
        <v/>
      </c>
    </row>
    <row r="9">
      <c r="A9" s="37" t="n">
        <v>4</v>
      </c>
      <c r="B9" s="37" t="inlineStr">
        <is>
          <t>2023-10</t>
        </is>
      </c>
      <c r="C9" s="37" t="n">
        <v>10</v>
      </c>
      <c r="D9" s="38" t="n">
        <v>3815847</v>
      </c>
      <c r="E9" s="38" t="n">
        <v>3151520</v>
      </c>
      <c r="F9" s="38" t="n">
        <v>2736126</v>
      </c>
      <c r="G9" s="38" t="n">
        <v>2339892</v>
      </c>
      <c r="H9" s="38" t="n">
        <v>2010772</v>
      </c>
      <c r="I9" s="38" t="n">
        <v>2060257</v>
      </c>
      <c r="K9" s="39">
        <f>D9/($D$46+$D$45*$A9)</f>
        <v/>
      </c>
      <c r="L9" s="39">
        <f>E9/($E$46+$E$45*$A9)</f>
        <v/>
      </c>
      <c r="M9" s="39">
        <f>F9/($F$46+$F$45*$A9)</f>
        <v/>
      </c>
      <c r="N9" s="39">
        <f>G9/($G$46+$G$45*$A9)</f>
        <v/>
      </c>
      <c r="O9" s="39">
        <f>H9/($H$46+$H$45*$A9)</f>
        <v/>
      </c>
      <c r="P9" s="39">
        <f>I9/($I$46+$I$45*$A9)</f>
        <v/>
      </c>
      <c r="R9" s="40">
        <f>SUM(D9:I9)</f>
        <v/>
      </c>
    </row>
    <row r="10">
      <c r="A10" s="37" t="n">
        <v>5</v>
      </c>
      <c r="B10" s="37" t="inlineStr">
        <is>
          <t>2023-11</t>
        </is>
      </c>
      <c r="C10" s="37" t="n">
        <v>11</v>
      </c>
      <c r="D10" s="38" t="n">
        <v>4152520</v>
      </c>
      <c r="E10" s="38" t="n">
        <v>3185994</v>
      </c>
      <c r="F10" s="38" t="n">
        <v>2866944</v>
      </c>
      <c r="G10" s="38" t="n">
        <v>2616018</v>
      </c>
      <c r="H10" s="38" t="n">
        <v>2140911</v>
      </c>
      <c r="I10" s="38" t="n">
        <v>2246297</v>
      </c>
      <c r="K10" s="39">
        <f>D10/($D$46+$D$45*$A10)</f>
        <v/>
      </c>
      <c r="L10" s="39">
        <f>E10/($E$46+$E$45*$A10)</f>
        <v/>
      </c>
      <c r="M10" s="39">
        <f>F10/($F$46+$F$45*$A10)</f>
        <v/>
      </c>
      <c r="N10" s="39">
        <f>G10/($G$46+$G$45*$A10)</f>
        <v/>
      </c>
      <c r="O10" s="39">
        <f>H10/($H$46+$H$45*$A10)</f>
        <v/>
      </c>
      <c r="P10" s="39">
        <f>I10/($I$46+$I$45*$A10)</f>
        <v/>
      </c>
      <c r="R10" s="40">
        <f>SUM(D10:I10)</f>
        <v/>
      </c>
    </row>
    <row r="11">
      <c r="A11" s="37" t="n">
        <v>6</v>
      </c>
      <c r="B11" s="37" t="inlineStr">
        <is>
          <t>2023-12</t>
        </is>
      </c>
      <c r="C11" s="37" t="n">
        <v>12</v>
      </c>
      <c r="D11" s="38" t="n">
        <v>3823738</v>
      </c>
      <c r="E11" s="38" t="n">
        <v>3115771</v>
      </c>
      <c r="F11" s="38" t="n">
        <v>2860578</v>
      </c>
      <c r="G11" s="38" t="n">
        <v>2351973</v>
      </c>
      <c r="H11" s="38" t="n">
        <v>2119958</v>
      </c>
      <c r="I11" s="38" t="n">
        <v>2083584</v>
      </c>
      <c r="K11" s="39">
        <f>D11/($D$46+$D$45*$A11)</f>
        <v/>
      </c>
      <c r="L11" s="39">
        <f>E11/($E$46+$E$45*$A11)</f>
        <v/>
      </c>
      <c r="M11" s="39">
        <f>F11/($F$46+$F$45*$A11)</f>
        <v/>
      </c>
      <c r="N11" s="39">
        <f>G11/($G$46+$G$45*$A11)</f>
        <v/>
      </c>
      <c r="O11" s="39">
        <f>H11/($H$46+$H$45*$A11)</f>
        <v/>
      </c>
      <c r="P11" s="39">
        <f>I11/($I$46+$I$45*$A11)</f>
        <v/>
      </c>
      <c r="R11" s="40">
        <f>SUM(D11:I11)</f>
        <v/>
      </c>
    </row>
    <row r="12">
      <c r="A12" s="37" t="n">
        <v>7</v>
      </c>
      <c r="B12" s="37" t="inlineStr">
        <is>
          <t>2024-01</t>
        </is>
      </c>
      <c r="C12" s="37" t="n">
        <v>1</v>
      </c>
      <c r="D12" s="38" t="n">
        <v>3289162</v>
      </c>
      <c r="E12" s="38" t="n">
        <v>2386591</v>
      </c>
      <c r="F12" s="38" t="n">
        <v>2365696</v>
      </c>
      <c r="G12" s="38" t="n">
        <v>1887363</v>
      </c>
      <c r="H12" s="38" t="n">
        <v>1729870</v>
      </c>
      <c r="I12" s="38" t="n">
        <v>1689795</v>
      </c>
      <c r="K12" s="39">
        <f>D12/($D$46+$D$45*$A12)</f>
        <v/>
      </c>
      <c r="L12" s="39">
        <f>E12/($E$46+$E$45*$A12)</f>
        <v/>
      </c>
      <c r="M12" s="39">
        <f>F12/($F$46+$F$45*$A12)</f>
        <v/>
      </c>
      <c r="N12" s="39">
        <f>G12/($G$46+$G$45*$A12)</f>
        <v/>
      </c>
      <c r="O12" s="39">
        <f>H12/($H$46+$H$45*$A12)</f>
        <v/>
      </c>
      <c r="P12" s="39">
        <f>I12/($I$46+$I$45*$A12)</f>
        <v/>
      </c>
      <c r="R12" s="40">
        <f>SUM(D12:I12)</f>
        <v/>
      </c>
    </row>
    <row r="13">
      <c r="A13" s="37" t="n">
        <v>8</v>
      </c>
      <c r="B13" s="37" t="inlineStr">
        <is>
          <t>2024-02</t>
        </is>
      </c>
      <c r="C13" s="37" t="n">
        <v>2</v>
      </c>
      <c r="D13" s="38" t="n">
        <v>3205264</v>
      </c>
      <c r="E13" s="38" t="n">
        <v>2581507</v>
      </c>
      <c r="F13" s="38" t="n">
        <v>2222512</v>
      </c>
      <c r="G13" s="38" t="n">
        <v>1924081</v>
      </c>
      <c r="H13" s="38" t="n">
        <v>1789400</v>
      </c>
      <c r="I13" s="38" t="n">
        <v>1813958</v>
      </c>
      <c r="K13" s="39">
        <f>D13/($D$46+$D$45*$A13)</f>
        <v/>
      </c>
      <c r="L13" s="39">
        <f>E13/($E$46+$E$45*$A13)</f>
        <v/>
      </c>
      <c r="M13" s="39">
        <f>F13/($F$46+$F$45*$A13)</f>
        <v/>
      </c>
      <c r="N13" s="39">
        <f>G13/($G$46+$G$45*$A13)</f>
        <v/>
      </c>
      <c r="O13" s="39">
        <f>H13/($H$46+$H$45*$A13)</f>
        <v/>
      </c>
      <c r="P13" s="39">
        <f>I13/($I$46+$I$45*$A13)</f>
        <v/>
      </c>
      <c r="R13" s="40">
        <f>SUM(D13:I13)</f>
        <v/>
      </c>
    </row>
    <row r="14">
      <c r="A14" s="37" t="n">
        <v>9</v>
      </c>
      <c r="B14" s="37" t="inlineStr">
        <is>
          <t>2024-03</t>
        </is>
      </c>
      <c r="C14" s="37" t="n">
        <v>3</v>
      </c>
      <c r="D14" s="38" t="n">
        <v>3847114</v>
      </c>
      <c r="E14" s="38" t="n">
        <v>2756245</v>
      </c>
      <c r="F14" s="38" t="n">
        <v>2608563</v>
      </c>
      <c r="G14" s="38" t="n">
        <v>2283978</v>
      </c>
      <c r="H14" s="38" t="n">
        <v>1922904</v>
      </c>
      <c r="I14" s="38" t="n">
        <v>2123382</v>
      </c>
      <c r="K14" s="39">
        <f>D14/($D$46+$D$45*$A14)</f>
        <v/>
      </c>
      <c r="L14" s="39">
        <f>E14/($E$46+$E$45*$A14)</f>
        <v/>
      </c>
      <c r="M14" s="39">
        <f>F14/($F$46+$F$45*$A14)</f>
        <v/>
      </c>
      <c r="N14" s="39">
        <f>G14/($G$46+$G$45*$A14)</f>
        <v/>
      </c>
      <c r="O14" s="39">
        <f>H14/($H$46+$H$45*$A14)</f>
        <v/>
      </c>
      <c r="P14" s="39">
        <f>I14/($I$46+$I$45*$A14)</f>
        <v/>
      </c>
      <c r="R14" s="40">
        <f>SUM(D14:I14)</f>
        <v/>
      </c>
    </row>
    <row r="15">
      <c r="A15" s="37" t="n">
        <v>10</v>
      </c>
      <c r="B15" s="37" t="inlineStr">
        <is>
          <t>2024-04</t>
        </is>
      </c>
      <c r="C15" s="37" t="n">
        <v>4</v>
      </c>
      <c r="D15" s="38" t="n">
        <v>3979834</v>
      </c>
      <c r="E15" s="38" t="n">
        <v>3155275</v>
      </c>
      <c r="F15" s="38" t="n">
        <v>2994944</v>
      </c>
      <c r="G15" s="38" t="n">
        <v>2346793</v>
      </c>
      <c r="H15" s="38" t="n">
        <v>2040924</v>
      </c>
      <c r="I15" s="38" t="n">
        <v>2172751</v>
      </c>
      <c r="K15" s="39">
        <f>D15/($D$46+$D$45*$A15)</f>
        <v/>
      </c>
      <c r="L15" s="39">
        <f>E15/($E$46+$E$45*$A15)</f>
        <v/>
      </c>
      <c r="M15" s="39">
        <f>F15/($F$46+$F$45*$A15)</f>
        <v/>
      </c>
      <c r="N15" s="39">
        <f>G15/($G$46+$G$45*$A15)</f>
        <v/>
      </c>
      <c r="O15" s="39">
        <f>H15/($H$46+$H$45*$A15)</f>
        <v/>
      </c>
      <c r="P15" s="39">
        <f>I15/($I$46+$I$45*$A15)</f>
        <v/>
      </c>
      <c r="R15" s="40">
        <f>SUM(D15:I15)</f>
        <v/>
      </c>
    </row>
    <row r="16">
      <c r="A16" s="37" t="n">
        <v>11</v>
      </c>
      <c r="B16" s="37" t="inlineStr">
        <is>
          <t>2024-05</t>
        </is>
      </c>
      <c r="C16" s="37" t="n">
        <v>5</v>
      </c>
      <c r="D16" s="38" t="n">
        <v>4575663</v>
      </c>
      <c r="E16" s="38" t="n">
        <v>3442951</v>
      </c>
      <c r="F16" s="38" t="n">
        <v>3322432</v>
      </c>
      <c r="G16" s="38" t="n">
        <v>2580289</v>
      </c>
      <c r="H16" s="38" t="n">
        <v>2371733</v>
      </c>
      <c r="I16" s="38" t="n">
        <v>2598710</v>
      </c>
      <c r="K16" s="39">
        <f>D16/($D$46+$D$45*$A16)</f>
        <v/>
      </c>
      <c r="L16" s="39">
        <f>E16/($E$46+$E$45*$A16)</f>
        <v/>
      </c>
      <c r="M16" s="39">
        <f>F16/($F$46+$F$45*$A16)</f>
        <v/>
      </c>
      <c r="N16" s="39">
        <f>G16/($G$46+$G$45*$A16)</f>
        <v/>
      </c>
      <c r="O16" s="39">
        <f>H16/($H$46+$H$45*$A16)</f>
        <v/>
      </c>
      <c r="P16" s="39">
        <f>I16/($I$46+$I$45*$A16)</f>
        <v/>
      </c>
      <c r="R16" s="40">
        <f>SUM(D16:I16)</f>
        <v/>
      </c>
    </row>
    <row r="17">
      <c r="A17" s="37" t="n">
        <v>12</v>
      </c>
      <c r="B17" s="37" t="inlineStr">
        <is>
          <t>2024-06</t>
        </is>
      </c>
      <c r="C17" s="37" t="n">
        <v>6</v>
      </c>
      <c r="D17" s="38" t="n">
        <v>5001126</v>
      </c>
      <c r="E17" s="38" t="n">
        <v>3965766</v>
      </c>
      <c r="F17" s="38" t="n">
        <v>3395424</v>
      </c>
      <c r="G17" s="38" t="n">
        <v>2901811</v>
      </c>
      <c r="H17" s="38" t="n">
        <v>2588339</v>
      </c>
      <c r="I17" s="38" t="n">
        <v>2784554</v>
      </c>
      <c r="K17" s="39">
        <f>D17/($D$46+$D$45*$A17)</f>
        <v/>
      </c>
      <c r="L17" s="39">
        <f>E17/($E$46+$E$45*$A17)</f>
        <v/>
      </c>
      <c r="M17" s="39">
        <f>F17/($F$46+$F$45*$A17)</f>
        <v/>
      </c>
      <c r="N17" s="39">
        <f>G17/($G$46+$G$45*$A17)</f>
        <v/>
      </c>
      <c r="O17" s="39">
        <f>H17/($H$46+$H$45*$A17)</f>
        <v/>
      </c>
      <c r="P17" s="39">
        <f>I17/($I$46+$I$45*$A17)</f>
        <v/>
      </c>
      <c r="R17" s="40">
        <f>SUM(D17:I17)</f>
        <v/>
      </c>
    </row>
    <row r="18">
      <c r="A18" s="37" t="n">
        <v>13</v>
      </c>
      <c r="B18" s="37" t="inlineStr">
        <is>
          <t>2024-07</t>
        </is>
      </c>
      <c r="C18" s="37" t="n">
        <v>7</v>
      </c>
      <c r="D18" s="38" t="n">
        <v>5357851</v>
      </c>
      <c r="E18" s="38" t="n">
        <v>3891166</v>
      </c>
      <c r="F18" s="38" t="n">
        <v>3550628</v>
      </c>
      <c r="G18" s="38" t="n">
        <v>3113655</v>
      </c>
      <c r="H18" s="38" t="n">
        <v>2668544</v>
      </c>
      <c r="I18" s="38" t="n">
        <v>2677195</v>
      </c>
      <c r="K18" s="39">
        <f>D18/($D$46+$D$45*$A18)</f>
        <v/>
      </c>
      <c r="L18" s="39">
        <f>E18/($E$46+$E$45*$A18)</f>
        <v/>
      </c>
      <c r="M18" s="39">
        <f>F18/($F$46+$F$45*$A18)</f>
        <v/>
      </c>
      <c r="N18" s="39">
        <f>G18/($G$46+$G$45*$A18)</f>
        <v/>
      </c>
      <c r="O18" s="39">
        <f>H18/($H$46+$H$45*$A18)</f>
        <v/>
      </c>
      <c r="P18" s="39">
        <f>I18/($I$46+$I$45*$A18)</f>
        <v/>
      </c>
      <c r="R18" s="40">
        <f>SUM(D18:I18)</f>
        <v/>
      </c>
    </row>
    <row r="19">
      <c r="A19" s="37" t="n">
        <v>14</v>
      </c>
      <c r="B19" s="37" t="inlineStr">
        <is>
          <t>2024-08</t>
        </is>
      </c>
      <c r="C19" s="37" t="n">
        <v>8</v>
      </c>
      <c r="D19" s="38" t="n">
        <v>5180150</v>
      </c>
      <c r="E19" s="38" t="n">
        <v>3810163</v>
      </c>
      <c r="F19" s="38" t="n">
        <v>3711740</v>
      </c>
      <c r="G19" s="38" t="n">
        <v>2857415</v>
      </c>
      <c r="H19" s="38" t="n">
        <v>2629550</v>
      </c>
      <c r="I19" s="38" t="n">
        <v>2872521</v>
      </c>
      <c r="K19" s="39">
        <f>D19/($D$46+$D$45*$A19)</f>
        <v/>
      </c>
      <c r="L19" s="39">
        <f>E19/($E$46+$E$45*$A19)</f>
        <v/>
      </c>
      <c r="M19" s="39">
        <f>F19/($F$46+$F$45*$A19)</f>
        <v/>
      </c>
      <c r="N19" s="39">
        <f>G19/($G$46+$G$45*$A19)</f>
        <v/>
      </c>
      <c r="O19" s="39">
        <f>H19/($H$46+$H$45*$A19)</f>
        <v/>
      </c>
      <c r="P19" s="39">
        <f>I19/($I$46+$I$45*$A19)</f>
        <v/>
      </c>
      <c r="R19" s="40">
        <f>SUM(D19:I19)</f>
        <v/>
      </c>
    </row>
    <row r="20">
      <c r="A20" s="37" t="n">
        <v>15</v>
      </c>
      <c r="B20" s="37" t="inlineStr">
        <is>
          <t>2024-09</t>
        </is>
      </c>
      <c r="C20" s="37" t="n">
        <v>9</v>
      </c>
      <c r="D20" s="38" t="n">
        <v>5016915</v>
      </c>
      <c r="E20" s="38" t="n">
        <v>3625868</v>
      </c>
      <c r="F20" s="38" t="n">
        <v>3359960</v>
      </c>
      <c r="G20" s="38" t="n">
        <v>2959388</v>
      </c>
      <c r="H20" s="38" t="n">
        <v>2359851</v>
      </c>
      <c r="I20" s="38" t="n">
        <v>2524675</v>
      </c>
      <c r="K20" s="39">
        <f>D20/($D$46+$D$45*$A20)</f>
        <v/>
      </c>
      <c r="L20" s="39">
        <f>E20/($E$46+$E$45*$A20)</f>
        <v/>
      </c>
      <c r="M20" s="39">
        <f>F20/($F$46+$F$45*$A20)</f>
        <v/>
      </c>
      <c r="N20" s="39">
        <f>G20/($G$46+$G$45*$A20)</f>
        <v/>
      </c>
      <c r="O20" s="39">
        <f>H20/($H$46+$H$45*$A20)</f>
        <v/>
      </c>
      <c r="P20" s="39">
        <f>I20/($I$46+$I$45*$A20)</f>
        <v/>
      </c>
      <c r="R20" s="40">
        <f>SUM(D20:I20)</f>
        <v/>
      </c>
    </row>
    <row r="21">
      <c r="A21" s="37" t="n">
        <v>16</v>
      </c>
      <c r="B21" s="37" t="inlineStr">
        <is>
          <t>2024-10</t>
        </is>
      </c>
      <c r="C21" s="37" t="n">
        <v>10</v>
      </c>
      <c r="D21" s="38" t="n">
        <v>4606250</v>
      </c>
      <c r="E21" s="38" t="n">
        <v>3441813</v>
      </c>
      <c r="F21" s="38" t="n">
        <v>2967214</v>
      </c>
      <c r="G21" s="38" t="n">
        <v>2494153</v>
      </c>
      <c r="H21" s="38" t="n">
        <v>2150470</v>
      </c>
      <c r="I21" s="38" t="n">
        <v>2367253</v>
      </c>
      <c r="K21" s="39">
        <f>D21/($D$46+$D$45*$A21)</f>
        <v/>
      </c>
      <c r="L21" s="39">
        <f>E21/($E$46+$E$45*$A21)</f>
        <v/>
      </c>
      <c r="M21" s="39">
        <f>F21/($F$46+$F$45*$A21)</f>
        <v/>
      </c>
      <c r="N21" s="39">
        <f>G21/($G$46+$G$45*$A21)</f>
        <v/>
      </c>
      <c r="O21" s="39">
        <f>H21/($H$46+$H$45*$A21)</f>
        <v/>
      </c>
      <c r="P21" s="39">
        <f>I21/($I$46+$I$45*$A21)</f>
        <v/>
      </c>
      <c r="R21" s="40">
        <f>SUM(D21:I21)</f>
        <v/>
      </c>
    </row>
    <row r="22">
      <c r="A22" s="37" t="n">
        <v>17</v>
      </c>
      <c r="B22" s="37" t="inlineStr">
        <is>
          <t>2024-11</t>
        </is>
      </c>
      <c r="C22" s="37" t="n">
        <v>11</v>
      </c>
      <c r="D22" s="38" t="n">
        <v>4560616</v>
      </c>
      <c r="E22" s="38" t="n">
        <v>3666238</v>
      </c>
      <c r="F22" s="38" t="n">
        <v>3465011</v>
      </c>
      <c r="G22" s="38" t="n">
        <v>2655145</v>
      </c>
      <c r="H22" s="38" t="n">
        <v>2489063</v>
      </c>
      <c r="I22" s="38" t="n">
        <v>2483819</v>
      </c>
      <c r="K22" s="39">
        <f>D22/($D$46+$D$45*$A22)</f>
        <v/>
      </c>
      <c r="L22" s="39">
        <f>E22/($E$46+$E$45*$A22)</f>
        <v/>
      </c>
      <c r="M22" s="39">
        <f>F22/($F$46+$F$45*$A22)</f>
        <v/>
      </c>
      <c r="N22" s="39">
        <f>G22/($G$46+$G$45*$A22)</f>
        <v/>
      </c>
      <c r="O22" s="39">
        <f>H22/($H$46+$H$45*$A22)</f>
        <v/>
      </c>
      <c r="P22" s="39">
        <f>I22/($I$46+$I$45*$A22)</f>
        <v/>
      </c>
      <c r="R22" s="40">
        <f>SUM(D22:I22)</f>
        <v/>
      </c>
    </row>
    <row r="23">
      <c r="A23" s="37" t="n">
        <v>18</v>
      </c>
      <c r="B23" s="37" t="inlineStr">
        <is>
          <t>2024-12</t>
        </is>
      </c>
      <c r="C23" s="37" t="n">
        <v>12</v>
      </c>
      <c r="D23" s="38" t="n">
        <v>4548885</v>
      </c>
      <c r="E23" s="38" t="n">
        <v>3308620</v>
      </c>
      <c r="F23" s="38" t="n">
        <v>2965845</v>
      </c>
      <c r="G23" s="38" t="n">
        <v>2663491</v>
      </c>
      <c r="H23" s="38" t="n">
        <v>2137494</v>
      </c>
      <c r="I23" s="38" t="n">
        <v>2347541</v>
      </c>
      <c r="K23" s="39">
        <f>D23/($D$46+$D$45*$A23)</f>
        <v/>
      </c>
      <c r="L23" s="39">
        <f>E23/($E$46+$E$45*$A23)</f>
        <v/>
      </c>
      <c r="M23" s="39">
        <f>F23/($F$46+$F$45*$A23)</f>
        <v/>
      </c>
      <c r="N23" s="39">
        <f>G23/($G$46+$G$45*$A23)</f>
        <v/>
      </c>
      <c r="O23" s="39">
        <f>H23/($H$46+$H$45*$A23)</f>
        <v/>
      </c>
      <c r="P23" s="39">
        <f>I23/($I$46+$I$45*$A23)</f>
        <v/>
      </c>
      <c r="R23" s="40">
        <f>SUM(D23:I23)</f>
        <v/>
      </c>
    </row>
    <row r="24">
      <c r="A24" s="37" t="n">
        <v>19</v>
      </c>
      <c r="B24" s="37" t="inlineStr">
        <is>
          <t>2025-01</t>
        </is>
      </c>
      <c r="C24" s="37" t="n">
        <v>1</v>
      </c>
      <c r="D24" s="38" t="n">
        <v>3547675</v>
      </c>
      <c r="E24" s="38" t="n">
        <v>2833616</v>
      </c>
      <c r="F24" s="38" t="n">
        <v>2522176</v>
      </c>
      <c r="G24" s="38" t="n">
        <v>2210216</v>
      </c>
      <c r="H24" s="38" t="n">
        <v>1802672</v>
      </c>
      <c r="I24" s="38" t="n">
        <v>2005620</v>
      </c>
      <c r="K24" s="39">
        <f>D24/($D$46+$D$45*$A24)</f>
        <v/>
      </c>
      <c r="L24" s="39">
        <f>E24/($E$46+$E$45*$A24)</f>
        <v/>
      </c>
      <c r="M24" s="39">
        <f>F24/($F$46+$F$45*$A24)</f>
        <v/>
      </c>
      <c r="N24" s="39">
        <f>G24/($G$46+$G$45*$A24)</f>
        <v/>
      </c>
      <c r="O24" s="39">
        <f>H24/($H$46+$H$45*$A24)</f>
        <v/>
      </c>
      <c r="P24" s="39">
        <f>I24/($I$46+$I$45*$A24)</f>
        <v/>
      </c>
      <c r="R24" s="40">
        <f>SUM(D24:I24)</f>
        <v/>
      </c>
    </row>
    <row r="25">
      <c r="A25" s="37" t="n">
        <v>20</v>
      </c>
      <c r="B25" s="37" t="inlineStr">
        <is>
          <t>2025-02</t>
        </is>
      </c>
      <c r="C25" s="37" t="n">
        <v>2</v>
      </c>
      <c r="D25" s="38" t="n">
        <v>3895147</v>
      </c>
      <c r="E25" s="38" t="n">
        <v>3017553</v>
      </c>
      <c r="F25" s="38" t="n">
        <v>2721149</v>
      </c>
      <c r="G25" s="38" t="n">
        <v>2098804</v>
      </c>
      <c r="H25" s="38" t="n">
        <v>2008913</v>
      </c>
      <c r="I25" s="38" t="n">
        <v>2184518</v>
      </c>
      <c r="K25" s="39">
        <f>D25/($D$46+$D$45*$A25)</f>
        <v/>
      </c>
      <c r="L25" s="39">
        <f>E25/($E$46+$E$45*$A25)</f>
        <v/>
      </c>
      <c r="M25" s="39">
        <f>F25/($F$46+$F$45*$A25)</f>
        <v/>
      </c>
      <c r="N25" s="39">
        <f>G25/($G$46+$G$45*$A25)</f>
        <v/>
      </c>
      <c r="O25" s="39">
        <f>H25/($H$46+$H$45*$A25)</f>
        <v/>
      </c>
      <c r="P25" s="39">
        <f>I25/($I$46+$I$45*$A25)</f>
        <v/>
      </c>
      <c r="R25" s="40">
        <f>SUM(D25:I25)</f>
        <v/>
      </c>
    </row>
    <row r="26">
      <c r="A26" s="37" t="n">
        <v>21</v>
      </c>
      <c r="B26" s="37" t="inlineStr">
        <is>
          <t>2025-03</t>
        </is>
      </c>
      <c r="C26" s="37" t="n">
        <v>3</v>
      </c>
      <c r="D26" s="38" t="n">
        <v>4005854</v>
      </c>
      <c r="E26" s="38" t="n">
        <v>3304955</v>
      </c>
      <c r="F26" s="38" t="n">
        <v>2714471</v>
      </c>
      <c r="G26" s="38" t="n">
        <v>2471648</v>
      </c>
      <c r="H26" s="38" t="n">
        <v>2070686</v>
      </c>
      <c r="I26" s="38" t="n">
        <v>2370454</v>
      </c>
      <c r="K26" s="39">
        <f>D26/($D$46+$D$45*$A26)</f>
        <v/>
      </c>
      <c r="L26" s="39">
        <f>E26/($E$46+$E$45*$A26)</f>
        <v/>
      </c>
      <c r="M26" s="39">
        <f>F26/($F$46+$F$45*$A26)</f>
        <v/>
      </c>
      <c r="N26" s="39">
        <f>G26/($G$46+$G$45*$A26)</f>
        <v/>
      </c>
      <c r="O26" s="39">
        <f>H26/($H$46+$H$45*$A26)</f>
        <v/>
      </c>
      <c r="P26" s="39">
        <f>I26/($I$46+$I$45*$A26)</f>
        <v/>
      </c>
      <c r="R26" s="40">
        <f>SUM(D26:I26)</f>
        <v/>
      </c>
    </row>
    <row r="27">
      <c r="A27" s="37" t="n">
        <v>22</v>
      </c>
      <c r="B27" s="37" t="inlineStr">
        <is>
          <t>2025-04</t>
        </is>
      </c>
      <c r="C27" s="37" t="n">
        <v>4</v>
      </c>
      <c r="D27" s="38" t="n">
        <v>4300197</v>
      </c>
      <c r="E27" s="38" t="n">
        <v>3735587</v>
      </c>
      <c r="F27" s="38" t="n">
        <v>3307969</v>
      </c>
      <c r="G27" s="38" t="n">
        <v>2854112</v>
      </c>
      <c r="H27" s="38" t="n">
        <v>2407967</v>
      </c>
      <c r="I27" s="38" t="n">
        <v>2442642</v>
      </c>
      <c r="K27" s="39">
        <f>D27/($D$46+$D$45*$A27)</f>
        <v/>
      </c>
      <c r="L27" s="39">
        <f>E27/($E$46+$E$45*$A27)</f>
        <v/>
      </c>
      <c r="M27" s="39">
        <f>F27/($F$46+$F$45*$A27)</f>
        <v/>
      </c>
      <c r="N27" s="39">
        <f>G27/($G$46+$G$45*$A27)</f>
        <v/>
      </c>
      <c r="O27" s="39">
        <f>H27/($H$46+$H$45*$A27)</f>
        <v/>
      </c>
      <c r="P27" s="39">
        <f>I27/($I$46+$I$45*$A27)</f>
        <v/>
      </c>
      <c r="R27" s="40">
        <f>SUM(D27:I27)</f>
        <v/>
      </c>
    </row>
    <row r="28">
      <c r="A28" s="37" t="n">
        <v>23</v>
      </c>
      <c r="B28" s="37" t="inlineStr">
        <is>
          <t>2025-05</t>
        </is>
      </c>
      <c r="C28" s="37" t="n">
        <v>5</v>
      </c>
      <c r="D28" s="38" t="n">
        <v>4961142</v>
      </c>
      <c r="E28" s="38" t="n">
        <v>3912142</v>
      </c>
      <c r="F28" s="38" t="n">
        <v>3594948</v>
      </c>
      <c r="G28" s="38" t="n">
        <v>3052335</v>
      </c>
      <c r="H28" s="38" t="n">
        <v>2730112</v>
      </c>
      <c r="I28" s="38" t="n">
        <v>2692207</v>
      </c>
      <c r="K28" s="39">
        <f>D28/($D$46+$D$45*$A28)</f>
        <v/>
      </c>
      <c r="L28" s="39">
        <f>E28/($E$46+$E$45*$A28)</f>
        <v/>
      </c>
      <c r="M28" s="39">
        <f>F28/($F$46+$F$45*$A28)</f>
        <v/>
      </c>
      <c r="N28" s="39">
        <f>G28/($G$46+$G$45*$A28)</f>
        <v/>
      </c>
      <c r="O28" s="39">
        <f>H28/($H$46+$H$45*$A28)</f>
        <v/>
      </c>
      <c r="P28" s="39">
        <f>I28/($I$46+$I$45*$A28)</f>
        <v/>
      </c>
      <c r="R28" s="40">
        <f>SUM(D28:I28)</f>
        <v/>
      </c>
    </row>
    <row r="29">
      <c r="A29" s="37" t="n">
        <v>24</v>
      </c>
      <c r="B29" s="37" t="inlineStr">
        <is>
          <t>2025-06</t>
        </is>
      </c>
      <c r="C29" s="37" t="n">
        <v>6</v>
      </c>
      <c r="D29" s="38" t="n">
        <v>5506801</v>
      </c>
      <c r="E29" s="38" t="n">
        <v>4401184</v>
      </c>
      <c r="F29" s="38" t="n">
        <v>4052344</v>
      </c>
      <c r="G29" s="38" t="n">
        <v>3267700</v>
      </c>
      <c r="H29" s="38" t="n">
        <v>2945623</v>
      </c>
      <c r="I29" s="38" t="n">
        <v>3015332</v>
      </c>
      <c r="K29" s="39">
        <f>D29/($D$46+$D$45*$A29)</f>
        <v/>
      </c>
      <c r="L29" s="39">
        <f>E29/($E$46+$E$45*$A29)</f>
        <v/>
      </c>
      <c r="M29" s="39">
        <f>F29/($F$46+$F$45*$A29)</f>
        <v/>
      </c>
      <c r="N29" s="39">
        <f>G29/($G$46+$G$45*$A29)</f>
        <v/>
      </c>
      <c r="O29" s="39">
        <f>H29/($H$46+$H$45*$A29)</f>
        <v/>
      </c>
      <c r="P29" s="39">
        <f>I29/($I$46+$I$45*$A29)</f>
        <v/>
      </c>
      <c r="R29" s="40">
        <f>SUM(D29:I29)</f>
        <v/>
      </c>
    </row>
    <row r="30">
      <c r="A30" s="37" t="n">
        <v>25</v>
      </c>
      <c r="B30" s="37" t="inlineStr">
        <is>
          <t>2025-07</t>
        </is>
      </c>
      <c r="C30" s="37" t="n">
        <v>7</v>
      </c>
      <c r="D30" s="38" t="n">
        <v>5534831</v>
      </c>
      <c r="E30" s="38" t="n">
        <v>4514818</v>
      </c>
      <c r="F30" s="38" t="n">
        <v>4175234</v>
      </c>
      <c r="G30" s="38" t="n">
        <v>3402542</v>
      </c>
      <c r="H30" s="38" t="n">
        <v>2947602</v>
      </c>
      <c r="I30" s="38" t="n">
        <v>3102626</v>
      </c>
      <c r="K30" s="39">
        <f>D30/($D$46+$D$45*$A30)</f>
        <v/>
      </c>
      <c r="L30" s="39">
        <f>E30/($E$46+$E$45*$A30)</f>
        <v/>
      </c>
      <c r="M30" s="39">
        <f>F30/($F$46+$F$45*$A30)</f>
        <v/>
      </c>
      <c r="N30" s="39">
        <f>G30/($G$46+$G$45*$A30)</f>
        <v/>
      </c>
      <c r="O30" s="39">
        <f>H30/($H$46+$H$45*$A30)</f>
        <v/>
      </c>
      <c r="P30" s="39">
        <f>I30/($I$46+$I$45*$A30)</f>
        <v/>
      </c>
      <c r="R30" s="40">
        <f>SUM(D30:I30)</f>
        <v/>
      </c>
    </row>
    <row r="31">
      <c r="A31" s="37" t="n">
        <v>26</v>
      </c>
      <c r="B31" s="37" t="inlineStr">
        <is>
          <t>2025-08</t>
        </is>
      </c>
      <c r="C31" s="37" t="n">
        <v>8</v>
      </c>
      <c r="D31" s="38" t="n">
        <v>5334606</v>
      </c>
      <c r="E31" s="38" t="n">
        <v>4191647</v>
      </c>
      <c r="F31" s="38" t="n">
        <v>3803856</v>
      </c>
      <c r="G31" s="38" t="n">
        <v>3258555</v>
      </c>
      <c r="H31" s="38" t="n">
        <v>2921609</v>
      </c>
      <c r="I31" s="38" t="n">
        <v>3122759</v>
      </c>
      <c r="K31" s="39">
        <f>D31/($D$46+$D$45*$A31)</f>
        <v/>
      </c>
      <c r="L31" s="39">
        <f>E31/($E$46+$E$45*$A31)</f>
        <v/>
      </c>
      <c r="M31" s="39">
        <f>F31/($F$46+$F$45*$A31)</f>
        <v/>
      </c>
      <c r="N31" s="39">
        <f>G31/($G$46+$G$45*$A31)</f>
        <v/>
      </c>
      <c r="O31" s="39">
        <f>H31/($H$46+$H$45*$A31)</f>
        <v/>
      </c>
      <c r="P31" s="39">
        <f>I31/($I$46+$I$45*$A31)</f>
        <v/>
      </c>
      <c r="R31" s="40">
        <f>SUM(D31:I31)</f>
        <v/>
      </c>
    </row>
    <row r="32">
      <c r="A32" s="37" t="n">
        <v>27</v>
      </c>
      <c r="B32" s="37" t="inlineStr">
        <is>
          <t>2025-09</t>
        </is>
      </c>
      <c r="C32" s="37" t="n">
        <v>9</v>
      </c>
      <c r="D32" s="38" t="n">
        <v>5367341</v>
      </c>
      <c r="E32" s="38" t="n">
        <v>4053955</v>
      </c>
      <c r="F32" s="38" t="n">
        <v>3889036</v>
      </c>
      <c r="G32" s="38" t="n">
        <v>3134973</v>
      </c>
      <c r="H32" s="38" t="n">
        <v>2735378</v>
      </c>
      <c r="I32" s="38" t="n">
        <v>2960365</v>
      </c>
      <c r="K32" s="39">
        <f>D32/($D$46+$D$45*$A32)</f>
        <v/>
      </c>
      <c r="L32" s="39">
        <f>E32/($E$46+$E$45*$A32)</f>
        <v/>
      </c>
      <c r="M32" s="39">
        <f>F32/($F$46+$F$45*$A32)</f>
        <v/>
      </c>
      <c r="N32" s="39">
        <f>G32/($G$46+$G$45*$A32)</f>
        <v/>
      </c>
      <c r="O32" s="39">
        <f>H32/($H$46+$H$45*$A32)</f>
        <v/>
      </c>
      <c r="P32" s="39">
        <f>I32/($I$46+$I$45*$A32)</f>
        <v/>
      </c>
      <c r="R32" s="40">
        <f>SUM(D32:I32)</f>
        <v/>
      </c>
    </row>
    <row r="33">
      <c r="A33" s="37" t="n">
        <v>28</v>
      </c>
      <c r="B33" s="37" t="inlineStr">
        <is>
          <t>2025-10</t>
        </is>
      </c>
      <c r="C33" s="37" t="n">
        <v>10</v>
      </c>
      <c r="D33" s="38" t="n">
        <v>4952350</v>
      </c>
      <c r="E33" s="38" t="n">
        <v>3865662</v>
      </c>
      <c r="F33" s="38" t="n">
        <v>3512206</v>
      </c>
      <c r="G33" s="38" t="n">
        <v>2698697</v>
      </c>
      <c r="H33" s="38" t="n">
        <v>2447378</v>
      </c>
      <c r="I33" s="38" t="n">
        <v>2521906</v>
      </c>
      <c r="K33" s="39">
        <f>D33/($D$46+$D$45*$A33)</f>
        <v/>
      </c>
      <c r="L33" s="39">
        <f>E33/($E$46+$E$45*$A33)</f>
        <v/>
      </c>
      <c r="M33" s="39">
        <f>F33/($F$46+$F$45*$A33)</f>
        <v/>
      </c>
      <c r="N33" s="39">
        <f>G33/($G$46+$G$45*$A33)</f>
        <v/>
      </c>
      <c r="O33" s="39">
        <f>H33/($H$46+$H$45*$A33)</f>
        <v/>
      </c>
      <c r="P33" s="39">
        <f>I33/($I$46+$I$45*$A33)</f>
        <v/>
      </c>
      <c r="R33" s="40">
        <f>SUM(D33:I33)</f>
        <v/>
      </c>
    </row>
    <row r="34">
      <c r="A34" s="37" t="n">
        <v>29</v>
      </c>
      <c r="B34" s="37" t="inlineStr">
        <is>
          <t>2025-11</t>
        </is>
      </c>
      <c r="C34" s="37" t="n">
        <v>11</v>
      </c>
      <c r="D34" s="38" t="n">
        <v>5095856</v>
      </c>
      <c r="E34" s="38" t="n">
        <v>4226403</v>
      </c>
      <c r="F34" s="38" t="n">
        <v>3397731</v>
      </c>
      <c r="G34" s="38" t="n">
        <v>2968389</v>
      </c>
      <c r="H34" s="38" t="n">
        <v>2548199</v>
      </c>
      <c r="I34" s="38" t="n">
        <v>2932662</v>
      </c>
      <c r="K34" s="39">
        <f>D34/($D$46+$D$45*$A34)</f>
        <v/>
      </c>
      <c r="L34" s="39">
        <f>E34/($E$46+$E$45*$A34)</f>
        <v/>
      </c>
      <c r="M34" s="39">
        <f>F34/($F$46+$F$45*$A34)</f>
        <v/>
      </c>
      <c r="N34" s="39">
        <f>G34/($G$46+$G$45*$A34)</f>
        <v/>
      </c>
      <c r="O34" s="39">
        <f>H34/($H$46+$H$45*$A34)</f>
        <v/>
      </c>
      <c r="P34" s="39">
        <f>I34/($I$46+$I$45*$A34)</f>
        <v/>
      </c>
      <c r="R34" s="40">
        <f>SUM(D34:I34)</f>
        <v/>
      </c>
    </row>
    <row r="35">
      <c r="A35" s="37" t="n">
        <v>30</v>
      </c>
      <c r="B35" s="37" t="inlineStr">
        <is>
          <t>2025-12</t>
        </is>
      </c>
      <c r="C35" s="37" t="n">
        <v>12</v>
      </c>
      <c r="D35" s="38" t="n">
        <v>5009435</v>
      </c>
      <c r="E35" s="38" t="n">
        <v>3541928</v>
      </c>
      <c r="F35" s="38" t="n">
        <v>3511450</v>
      </c>
      <c r="G35" s="38" t="n">
        <v>2827636</v>
      </c>
      <c r="H35" s="38" t="n">
        <v>2594500</v>
      </c>
      <c r="I35" s="38" t="n">
        <v>2585591</v>
      </c>
      <c r="K35" s="39">
        <f>D35/($D$46+$D$45*$A35)</f>
        <v/>
      </c>
      <c r="L35" s="39">
        <f>E35/($E$46+$E$45*$A35)</f>
        <v/>
      </c>
      <c r="M35" s="39">
        <f>F35/($F$46+$F$45*$A35)</f>
        <v/>
      </c>
      <c r="N35" s="39">
        <f>G35/($G$46+$G$45*$A35)</f>
        <v/>
      </c>
      <c r="O35" s="39">
        <f>H35/($H$46+$H$45*$A35)</f>
        <v/>
      </c>
      <c r="P35" s="39">
        <f>I35/($I$46+$I$45*$A35)</f>
        <v/>
      </c>
      <c r="R35" s="40">
        <f>SUM(D35:I35)</f>
        <v/>
      </c>
    </row>
    <row r="36">
      <c r="A36" s="37" t="n">
        <v>31</v>
      </c>
      <c r="B36" s="37" t="inlineStr">
        <is>
          <t>2026-01</t>
        </is>
      </c>
      <c r="C36" s="37" t="n">
        <v>1</v>
      </c>
      <c r="D36" s="41">
        <f>($D$46+$D$45*$A36)*D$63</f>
        <v/>
      </c>
      <c r="E36" s="41">
        <f>($E$46+$E$45*$A36)*E$63</f>
        <v/>
      </c>
      <c r="F36" s="41">
        <f>($F$46+$F$45*$A36)*F$63</f>
        <v/>
      </c>
      <c r="G36" s="41">
        <f>($G$46+$G$45*$A36)*G$63</f>
        <v/>
      </c>
      <c r="H36" s="41">
        <f>($H$46+$H$45*$A36)*H$63</f>
        <v/>
      </c>
      <c r="I36" s="41">
        <f>($I$46+$I$45*$A36)*I$63</f>
        <v/>
      </c>
      <c r="R36" s="40">
        <f>SUM(D36:I36)</f>
        <v/>
      </c>
    </row>
    <row r="37">
      <c r="A37" s="37" t="n">
        <v>32</v>
      </c>
      <c r="B37" s="37" t="inlineStr">
        <is>
          <t>2026-02</t>
        </is>
      </c>
      <c r="C37" s="37" t="n">
        <v>2</v>
      </c>
      <c r="D37" s="41">
        <f>($D$46+$D$45*$A37)*D$64</f>
        <v/>
      </c>
      <c r="E37" s="41">
        <f>($E$46+$E$45*$A37)*E$64</f>
        <v/>
      </c>
      <c r="F37" s="41">
        <f>($F$46+$F$45*$A37)*F$64</f>
        <v/>
      </c>
      <c r="G37" s="41">
        <f>($G$46+$G$45*$A37)*G$64</f>
        <v/>
      </c>
      <c r="H37" s="41">
        <f>($H$46+$H$45*$A37)*H$64</f>
        <v/>
      </c>
      <c r="I37" s="41">
        <f>($I$46+$I$45*$A37)*I$64</f>
        <v/>
      </c>
      <c r="R37" s="40">
        <f>SUM(D37:I37)</f>
        <v/>
      </c>
    </row>
    <row r="38">
      <c r="A38" s="37" t="n">
        <v>33</v>
      </c>
      <c r="B38" s="37" t="inlineStr">
        <is>
          <t>2026-03</t>
        </is>
      </c>
      <c r="C38" s="37" t="n">
        <v>3</v>
      </c>
      <c r="D38" s="41">
        <f>($D$46+$D$45*$A38)*D$65</f>
        <v/>
      </c>
      <c r="E38" s="41">
        <f>($E$46+$E$45*$A38)*E$65</f>
        <v/>
      </c>
      <c r="F38" s="41">
        <f>($F$46+$F$45*$A38)*F$65</f>
        <v/>
      </c>
      <c r="G38" s="41">
        <f>($G$46+$G$45*$A38)*G$65</f>
        <v/>
      </c>
      <c r="H38" s="41">
        <f>($H$46+$H$45*$A38)*H$65</f>
        <v/>
      </c>
      <c r="I38" s="41">
        <f>($I$46+$I$45*$A38)*I$65</f>
        <v/>
      </c>
      <c r="R38" s="40">
        <f>SUM(D38:I38)</f>
        <v/>
      </c>
    </row>
    <row r="39">
      <c r="A39" s="37" t="n">
        <v>34</v>
      </c>
      <c r="B39" s="37" t="inlineStr">
        <is>
          <t>2026-04</t>
        </is>
      </c>
      <c r="C39" s="37" t="n">
        <v>4</v>
      </c>
      <c r="D39" s="41">
        <f>($D$46+$D$45*$A39)*D$66</f>
        <v/>
      </c>
      <c r="E39" s="41">
        <f>($E$46+$E$45*$A39)*E$66</f>
        <v/>
      </c>
      <c r="F39" s="41">
        <f>($F$46+$F$45*$A39)*F$66</f>
        <v/>
      </c>
      <c r="G39" s="41">
        <f>($G$46+$G$45*$A39)*G$66</f>
        <v/>
      </c>
      <c r="H39" s="41">
        <f>($H$46+$H$45*$A39)*H$66</f>
        <v/>
      </c>
      <c r="I39" s="41">
        <f>($I$46+$I$45*$A39)*I$66</f>
        <v/>
      </c>
      <c r="R39" s="40">
        <f>SUM(D39:I39)</f>
        <v/>
      </c>
    </row>
    <row r="40">
      <c r="A40" s="37" t="n">
        <v>35</v>
      </c>
      <c r="B40" s="37" t="inlineStr">
        <is>
          <t>2026-05</t>
        </is>
      </c>
      <c r="C40" s="37" t="n">
        <v>5</v>
      </c>
      <c r="D40" s="41">
        <f>($D$46+$D$45*$A40)*D$67</f>
        <v/>
      </c>
      <c r="E40" s="41">
        <f>($E$46+$E$45*$A40)*E$67</f>
        <v/>
      </c>
      <c r="F40" s="41">
        <f>($F$46+$F$45*$A40)*F$67</f>
        <v/>
      </c>
      <c r="G40" s="41">
        <f>($G$46+$G$45*$A40)*G$67</f>
        <v/>
      </c>
      <c r="H40" s="41">
        <f>($H$46+$H$45*$A40)*H$67</f>
        <v/>
      </c>
      <c r="I40" s="41">
        <f>($I$46+$I$45*$A40)*I$67</f>
        <v/>
      </c>
      <c r="R40" s="40">
        <f>SUM(D40:I40)</f>
        <v/>
      </c>
    </row>
    <row r="41">
      <c r="A41" s="37" t="n">
        <v>36</v>
      </c>
      <c r="B41" s="37" t="inlineStr">
        <is>
          <t>2026-06</t>
        </is>
      </c>
      <c r="C41" s="37" t="n">
        <v>6</v>
      </c>
      <c r="D41" s="41">
        <f>($D$46+$D$45*$A41)*D$68</f>
        <v/>
      </c>
      <c r="E41" s="41">
        <f>($E$46+$E$45*$A41)*E$68</f>
        <v/>
      </c>
      <c r="F41" s="41">
        <f>($F$46+$F$45*$A41)*F$68</f>
        <v/>
      </c>
      <c r="G41" s="41">
        <f>($G$46+$G$45*$A41)*G$68</f>
        <v/>
      </c>
      <c r="H41" s="41">
        <f>($H$46+$H$45*$A41)*H$68</f>
        <v/>
      </c>
      <c r="I41" s="41">
        <f>($I$46+$I$45*$A41)*I$68</f>
        <v/>
      </c>
      <c r="R41" s="40">
        <f>SUM(D41:I41)</f>
        <v/>
      </c>
    </row>
    <row r="43">
      <c r="A43" s="34" t="inlineStr">
        <is>
          <t>2) Trend Katsayıları (30 aylık geçmiş)</t>
        </is>
      </c>
    </row>
    <row r="44">
      <c r="A44" s="13" t="inlineStr">
        <is>
          <t>Katsayı</t>
        </is>
      </c>
      <c r="D44" s="42" t="inlineStr">
        <is>
          <t>Marmara</t>
        </is>
      </c>
      <c r="E44" s="42" t="inlineStr">
        <is>
          <t>İç Anadolu</t>
        </is>
      </c>
      <c r="F44" s="42" t="inlineStr">
        <is>
          <t>Ege</t>
        </is>
      </c>
      <c r="G44" s="42" t="inlineStr">
        <is>
          <t>Akdeniz</t>
        </is>
      </c>
      <c r="H44" s="42" t="inlineStr">
        <is>
          <t>İhracat-Körfez</t>
        </is>
      </c>
      <c r="I44" s="42" t="inlineStr">
        <is>
          <t>İhracat-Avrupa</t>
        </is>
      </c>
    </row>
    <row r="45">
      <c r="A45" s="43" t="inlineStr">
        <is>
          <t>Eğim (₺/ay)</t>
        </is>
      </c>
      <c r="D45" s="44">
        <f>SLOPE(D6:D35,$A$6:$A$35)</f>
        <v/>
      </c>
      <c r="E45" s="44">
        <f>SLOPE(E6:E35,$A$6:$A$35)</f>
        <v/>
      </c>
      <c r="F45" s="44">
        <f>SLOPE(F6:F35,$A$6:$A$35)</f>
        <v/>
      </c>
      <c r="G45" s="44">
        <f>SLOPE(G6:G35,$A$6:$A$35)</f>
        <v/>
      </c>
      <c r="H45" s="44">
        <f>SLOPE(H6:H35,$A$6:$A$35)</f>
        <v/>
      </c>
      <c r="I45" s="44">
        <f>SLOPE(I6:I35,$A$6:$A$35)</f>
        <v/>
      </c>
    </row>
    <row r="46">
      <c r="A46" s="43" t="inlineStr">
        <is>
          <t>Kesişim (₺)</t>
        </is>
      </c>
      <c r="D46" s="44">
        <f>INTERCEPT(D6:D35,$A$6:$A$35)</f>
        <v/>
      </c>
      <c r="E46" s="44">
        <f>INTERCEPT(E6:E35,$A$6:$A$35)</f>
        <v/>
      </c>
      <c r="F46" s="44">
        <f>INTERCEPT(F6:F35,$A$6:$A$35)</f>
        <v/>
      </c>
      <c r="G46" s="44">
        <f>INTERCEPT(G6:G35,$A$6:$A$35)</f>
        <v/>
      </c>
      <c r="H46" s="44">
        <f>INTERCEPT(H6:H35,$A$6:$A$35)</f>
        <v/>
      </c>
      <c r="I46" s="44">
        <f>INTERCEPT(I6:I35,$A$6:$A$35)</f>
        <v/>
      </c>
    </row>
    <row r="47">
      <c r="A47" s="34" t="inlineStr">
        <is>
          <t>3) Mevsim Endeksleri — Ham (ay/trend oranı ortalaması)</t>
        </is>
      </c>
    </row>
    <row r="48">
      <c r="A48" s="13" t="inlineStr">
        <is>
          <t>Ay No</t>
        </is>
      </c>
      <c r="D48" s="42" t="inlineStr">
        <is>
          <t>Marmara</t>
        </is>
      </c>
      <c r="E48" s="42" t="inlineStr">
        <is>
          <t>İç Anadolu</t>
        </is>
      </c>
      <c r="F48" s="42" t="inlineStr">
        <is>
          <t>Ege</t>
        </is>
      </c>
      <c r="G48" s="42" t="inlineStr">
        <is>
          <t>Akdeniz</t>
        </is>
      </c>
      <c r="H48" s="42" t="inlineStr">
        <is>
          <t>İhracat-Körfez</t>
        </is>
      </c>
      <c r="I48" s="42" t="inlineStr">
        <is>
          <t>İhracat-Avrupa</t>
        </is>
      </c>
    </row>
    <row r="49">
      <c r="A49" s="37" t="n">
        <v>1</v>
      </c>
      <c r="D49" s="45">
        <f>AVERAGEIF($C$6:$C$35,$A49,$K$6:$K$35)</f>
        <v/>
      </c>
      <c r="E49" s="45">
        <f>AVERAGEIF($C$6:$C$35,$A49,$L$6:$L$35)</f>
        <v/>
      </c>
      <c r="F49" s="45">
        <f>AVERAGEIF($C$6:$C$35,$A49,$M$6:$M$35)</f>
        <v/>
      </c>
      <c r="G49" s="45">
        <f>AVERAGEIF($C$6:$C$35,$A49,$N$6:$N$35)</f>
        <v/>
      </c>
      <c r="H49" s="45">
        <f>AVERAGEIF($C$6:$C$35,$A49,$O$6:$O$35)</f>
        <v/>
      </c>
      <c r="I49" s="45">
        <f>AVERAGEIF($C$6:$C$35,$A49,$P$6:$P$35)</f>
        <v/>
      </c>
    </row>
    <row r="50">
      <c r="A50" s="37" t="n">
        <v>2</v>
      </c>
      <c r="D50" s="45">
        <f>AVERAGEIF($C$6:$C$35,$A50,$K$6:$K$35)</f>
        <v/>
      </c>
      <c r="E50" s="45">
        <f>AVERAGEIF($C$6:$C$35,$A50,$L$6:$L$35)</f>
        <v/>
      </c>
      <c r="F50" s="45">
        <f>AVERAGEIF($C$6:$C$35,$A50,$M$6:$M$35)</f>
        <v/>
      </c>
      <c r="G50" s="45">
        <f>AVERAGEIF($C$6:$C$35,$A50,$N$6:$N$35)</f>
        <v/>
      </c>
      <c r="H50" s="45">
        <f>AVERAGEIF($C$6:$C$35,$A50,$O$6:$O$35)</f>
        <v/>
      </c>
      <c r="I50" s="45">
        <f>AVERAGEIF($C$6:$C$35,$A50,$P$6:$P$35)</f>
        <v/>
      </c>
    </row>
    <row r="51">
      <c r="A51" s="37" t="n">
        <v>3</v>
      </c>
      <c r="D51" s="45">
        <f>AVERAGEIF($C$6:$C$35,$A51,$K$6:$K$35)</f>
        <v/>
      </c>
      <c r="E51" s="45">
        <f>AVERAGEIF($C$6:$C$35,$A51,$L$6:$L$35)</f>
        <v/>
      </c>
      <c r="F51" s="45">
        <f>AVERAGEIF($C$6:$C$35,$A51,$M$6:$M$35)</f>
        <v/>
      </c>
      <c r="G51" s="45">
        <f>AVERAGEIF($C$6:$C$35,$A51,$N$6:$N$35)</f>
        <v/>
      </c>
      <c r="H51" s="45">
        <f>AVERAGEIF($C$6:$C$35,$A51,$O$6:$O$35)</f>
        <v/>
      </c>
      <c r="I51" s="45">
        <f>AVERAGEIF($C$6:$C$35,$A51,$P$6:$P$35)</f>
        <v/>
      </c>
    </row>
    <row r="52">
      <c r="A52" s="37" t="n">
        <v>4</v>
      </c>
      <c r="D52" s="45">
        <f>AVERAGEIF($C$6:$C$35,$A52,$K$6:$K$35)</f>
        <v/>
      </c>
      <c r="E52" s="45">
        <f>AVERAGEIF($C$6:$C$35,$A52,$L$6:$L$35)</f>
        <v/>
      </c>
      <c r="F52" s="45">
        <f>AVERAGEIF($C$6:$C$35,$A52,$M$6:$M$35)</f>
        <v/>
      </c>
      <c r="G52" s="45">
        <f>AVERAGEIF($C$6:$C$35,$A52,$N$6:$N$35)</f>
        <v/>
      </c>
      <c r="H52" s="45">
        <f>AVERAGEIF($C$6:$C$35,$A52,$O$6:$O$35)</f>
        <v/>
      </c>
      <c r="I52" s="45">
        <f>AVERAGEIF($C$6:$C$35,$A52,$P$6:$P$35)</f>
        <v/>
      </c>
    </row>
    <row r="53">
      <c r="A53" s="37" t="n">
        <v>5</v>
      </c>
      <c r="D53" s="45">
        <f>AVERAGEIF($C$6:$C$35,$A53,$K$6:$K$35)</f>
        <v/>
      </c>
      <c r="E53" s="45">
        <f>AVERAGEIF($C$6:$C$35,$A53,$L$6:$L$35)</f>
        <v/>
      </c>
      <c r="F53" s="45">
        <f>AVERAGEIF($C$6:$C$35,$A53,$M$6:$M$35)</f>
        <v/>
      </c>
      <c r="G53" s="45">
        <f>AVERAGEIF($C$6:$C$35,$A53,$N$6:$N$35)</f>
        <v/>
      </c>
      <c r="H53" s="45">
        <f>AVERAGEIF($C$6:$C$35,$A53,$O$6:$O$35)</f>
        <v/>
      </c>
      <c r="I53" s="45">
        <f>AVERAGEIF($C$6:$C$35,$A53,$P$6:$P$35)</f>
        <v/>
      </c>
    </row>
    <row r="54">
      <c r="A54" s="37" t="n">
        <v>6</v>
      </c>
      <c r="D54" s="45">
        <f>AVERAGEIF($C$6:$C$35,$A54,$K$6:$K$35)</f>
        <v/>
      </c>
      <c r="E54" s="45">
        <f>AVERAGEIF($C$6:$C$35,$A54,$L$6:$L$35)</f>
        <v/>
      </c>
      <c r="F54" s="45">
        <f>AVERAGEIF($C$6:$C$35,$A54,$M$6:$M$35)</f>
        <v/>
      </c>
      <c r="G54" s="45">
        <f>AVERAGEIF($C$6:$C$35,$A54,$N$6:$N$35)</f>
        <v/>
      </c>
      <c r="H54" s="45">
        <f>AVERAGEIF($C$6:$C$35,$A54,$O$6:$O$35)</f>
        <v/>
      </c>
      <c r="I54" s="45">
        <f>AVERAGEIF($C$6:$C$35,$A54,$P$6:$P$35)</f>
        <v/>
      </c>
    </row>
    <row r="55">
      <c r="A55" s="37" t="n">
        <v>7</v>
      </c>
      <c r="D55" s="45">
        <f>AVERAGEIF($C$6:$C$35,$A55,$K$6:$K$35)</f>
        <v/>
      </c>
      <c r="E55" s="45">
        <f>AVERAGEIF($C$6:$C$35,$A55,$L$6:$L$35)</f>
        <v/>
      </c>
      <c r="F55" s="45">
        <f>AVERAGEIF($C$6:$C$35,$A55,$M$6:$M$35)</f>
        <v/>
      </c>
      <c r="G55" s="45">
        <f>AVERAGEIF($C$6:$C$35,$A55,$N$6:$N$35)</f>
        <v/>
      </c>
      <c r="H55" s="45">
        <f>AVERAGEIF($C$6:$C$35,$A55,$O$6:$O$35)</f>
        <v/>
      </c>
      <c r="I55" s="45">
        <f>AVERAGEIF($C$6:$C$35,$A55,$P$6:$P$35)</f>
        <v/>
      </c>
    </row>
    <row r="56">
      <c r="A56" s="37" t="n">
        <v>8</v>
      </c>
      <c r="D56" s="45">
        <f>AVERAGEIF($C$6:$C$35,$A56,$K$6:$K$35)</f>
        <v/>
      </c>
      <c r="E56" s="45">
        <f>AVERAGEIF($C$6:$C$35,$A56,$L$6:$L$35)</f>
        <v/>
      </c>
      <c r="F56" s="45">
        <f>AVERAGEIF($C$6:$C$35,$A56,$M$6:$M$35)</f>
        <v/>
      </c>
      <c r="G56" s="45">
        <f>AVERAGEIF($C$6:$C$35,$A56,$N$6:$N$35)</f>
        <v/>
      </c>
      <c r="H56" s="45">
        <f>AVERAGEIF($C$6:$C$35,$A56,$O$6:$O$35)</f>
        <v/>
      </c>
      <c r="I56" s="45">
        <f>AVERAGEIF($C$6:$C$35,$A56,$P$6:$P$35)</f>
        <v/>
      </c>
    </row>
    <row r="57">
      <c r="A57" s="37" t="n">
        <v>9</v>
      </c>
      <c r="D57" s="45">
        <f>AVERAGEIF($C$6:$C$35,$A57,$K$6:$K$35)</f>
        <v/>
      </c>
      <c r="E57" s="45">
        <f>AVERAGEIF($C$6:$C$35,$A57,$L$6:$L$35)</f>
        <v/>
      </c>
      <c r="F57" s="45">
        <f>AVERAGEIF($C$6:$C$35,$A57,$M$6:$M$35)</f>
        <v/>
      </c>
      <c r="G57" s="45">
        <f>AVERAGEIF($C$6:$C$35,$A57,$N$6:$N$35)</f>
        <v/>
      </c>
      <c r="H57" s="45">
        <f>AVERAGEIF($C$6:$C$35,$A57,$O$6:$O$35)</f>
        <v/>
      </c>
      <c r="I57" s="45">
        <f>AVERAGEIF($C$6:$C$35,$A57,$P$6:$P$35)</f>
        <v/>
      </c>
    </row>
    <row r="58">
      <c r="A58" s="37" t="n">
        <v>10</v>
      </c>
      <c r="D58" s="45">
        <f>AVERAGEIF($C$6:$C$35,$A58,$K$6:$K$35)</f>
        <v/>
      </c>
      <c r="E58" s="45">
        <f>AVERAGEIF($C$6:$C$35,$A58,$L$6:$L$35)</f>
        <v/>
      </c>
      <c r="F58" s="45">
        <f>AVERAGEIF($C$6:$C$35,$A58,$M$6:$M$35)</f>
        <v/>
      </c>
      <c r="G58" s="45">
        <f>AVERAGEIF($C$6:$C$35,$A58,$N$6:$N$35)</f>
        <v/>
      </c>
      <c r="H58" s="45">
        <f>AVERAGEIF($C$6:$C$35,$A58,$O$6:$O$35)</f>
        <v/>
      </c>
      <c r="I58" s="45">
        <f>AVERAGEIF($C$6:$C$35,$A58,$P$6:$P$35)</f>
        <v/>
      </c>
    </row>
    <row r="59">
      <c r="A59" s="37" t="n">
        <v>11</v>
      </c>
      <c r="D59" s="45">
        <f>AVERAGEIF($C$6:$C$35,$A59,$K$6:$K$35)</f>
        <v/>
      </c>
      <c r="E59" s="45">
        <f>AVERAGEIF($C$6:$C$35,$A59,$L$6:$L$35)</f>
        <v/>
      </c>
      <c r="F59" s="45">
        <f>AVERAGEIF($C$6:$C$35,$A59,$M$6:$M$35)</f>
        <v/>
      </c>
      <c r="G59" s="45">
        <f>AVERAGEIF($C$6:$C$35,$A59,$N$6:$N$35)</f>
        <v/>
      </c>
      <c r="H59" s="45">
        <f>AVERAGEIF($C$6:$C$35,$A59,$O$6:$O$35)</f>
        <v/>
      </c>
      <c r="I59" s="45">
        <f>AVERAGEIF($C$6:$C$35,$A59,$P$6:$P$35)</f>
        <v/>
      </c>
    </row>
    <row r="60">
      <c r="A60" s="37" t="n">
        <v>12</v>
      </c>
      <c r="D60" s="45">
        <f>AVERAGEIF($C$6:$C$35,$A60,$K$6:$K$35)</f>
        <v/>
      </c>
      <c r="E60" s="45">
        <f>AVERAGEIF($C$6:$C$35,$A60,$L$6:$L$35)</f>
        <v/>
      </c>
      <c r="F60" s="45">
        <f>AVERAGEIF($C$6:$C$35,$A60,$M$6:$M$35)</f>
        <v/>
      </c>
      <c r="G60" s="45">
        <f>AVERAGEIF($C$6:$C$35,$A60,$N$6:$N$35)</f>
        <v/>
      </c>
      <c r="H60" s="45">
        <f>AVERAGEIF($C$6:$C$35,$A60,$O$6:$O$35)</f>
        <v/>
      </c>
      <c r="I60" s="45">
        <f>AVERAGEIF($C$6:$C$35,$A60,$P$6:$P$35)</f>
        <v/>
      </c>
    </row>
    <row r="61">
      <c r="A61" s="46" t="inlineStr">
        <is>
          <t>Normalize Mevsim Endeksi (kullanılan, ort.=1,00)</t>
        </is>
      </c>
    </row>
    <row r="62">
      <c r="A62" s="13" t="inlineStr">
        <is>
          <t>Ay No</t>
        </is>
      </c>
      <c r="D62" s="42" t="inlineStr">
        <is>
          <t>Marmara</t>
        </is>
      </c>
      <c r="E62" s="42" t="inlineStr">
        <is>
          <t>İç Anadolu</t>
        </is>
      </c>
      <c r="F62" s="42" t="inlineStr">
        <is>
          <t>Ege</t>
        </is>
      </c>
      <c r="G62" s="42" t="inlineStr">
        <is>
          <t>Akdeniz</t>
        </is>
      </c>
      <c r="H62" s="42" t="inlineStr">
        <is>
          <t>İhracat-Körfez</t>
        </is>
      </c>
      <c r="I62" s="42" t="inlineStr">
        <is>
          <t>İhracat-Avrupa</t>
        </is>
      </c>
    </row>
    <row r="63">
      <c r="A63" s="37" t="n">
        <v>1</v>
      </c>
      <c r="D63" s="45">
        <f>D49/AVERAGE(D$49:D$60)</f>
        <v/>
      </c>
      <c r="E63" s="45">
        <f>E49/AVERAGE(E$49:E$60)</f>
        <v/>
      </c>
      <c r="F63" s="45">
        <f>F49/AVERAGE(F$49:F$60)</f>
        <v/>
      </c>
      <c r="G63" s="45">
        <f>G49/AVERAGE(G$49:G$60)</f>
        <v/>
      </c>
      <c r="H63" s="45">
        <f>H49/AVERAGE(H$49:H$60)</f>
        <v/>
      </c>
      <c r="I63" s="45">
        <f>I49/AVERAGE(I$49:I$60)</f>
        <v/>
      </c>
    </row>
    <row r="64">
      <c r="A64" s="37" t="n">
        <v>2</v>
      </c>
      <c r="D64" s="45">
        <f>D50/AVERAGE(D$49:D$60)</f>
        <v/>
      </c>
      <c r="E64" s="45">
        <f>E50/AVERAGE(E$49:E$60)</f>
        <v/>
      </c>
      <c r="F64" s="45">
        <f>F50/AVERAGE(F$49:F$60)</f>
        <v/>
      </c>
      <c r="G64" s="45">
        <f>G50/AVERAGE(G$49:G$60)</f>
        <v/>
      </c>
      <c r="H64" s="45">
        <f>H50/AVERAGE(H$49:H$60)</f>
        <v/>
      </c>
      <c r="I64" s="45">
        <f>I50/AVERAGE(I$49:I$60)</f>
        <v/>
      </c>
    </row>
    <row r="65">
      <c r="A65" s="37" t="n">
        <v>3</v>
      </c>
      <c r="D65" s="45">
        <f>D51/AVERAGE(D$49:D$60)</f>
        <v/>
      </c>
      <c r="E65" s="45">
        <f>E51/AVERAGE(E$49:E$60)</f>
        <v/>
      </c>
      <c r="F65" s="45">
        <f>F51/AVERAGE(F$49:F$60)</f>
        <v/>
      </c>
      <c r="G65" s="45">
        <f>G51/AVERAGE(G$49:G$60)</f>
        <v/>
      </c>
      <c r="H65" s="45">
        <f>H51/AVERAGE(H$49:H$60)</f>
        <v/>
      </c>
      <c r="I65" s="45">
        <f>I51/AVERAGE(I$49:I$60)</f>
        <v/>
      </c>
    </row>
    <row r="66">
      <c r="A66" s="37" t="n">
        <v>4</v>
      </c>
      <c r="D66" s="45">
        <f>D52/AVERAGE(D$49:D$60)</f>
        <v/>
      </c>
      <c r="E66" s="45">
        <f>E52/AVERAGE(E$49:E$60)</f>
        <v/>
      </c>
      <c r="F66" s="45">
        <f>F52/AVERAGE(F$49:F$60)</f>
        <v/>
      </c>
      <c r="G66" s="45">
        <f>G52/AVERAGE(G$49:G$60)</f>
        <v/>
      </c>
      <c r="H66" s="45">
        <f>H52/AVERAGE(H$49:H$60)</f>
        <v/>
      </c>
      <c r="I66" s="45">
        <f>I52/AVERAGE(I$49:I$60)</f>
        <v/>
      </c>
    </row>
    <row r="67">
      <c r="A67" s="37" t="n">
        <v>5</v>
      </c>
      <c r="D67" s="45">
        <f>D53/AVERAGE(D$49:D$60)</f>
        <v/>
      </c>
      <c r="E67" s="45">
        <f>E53/AVERAGE(E$49:E$60)</f>
        <v/>
      </c>
      <c r="F67" s="45">
        <f>F53/AVERAGE(F$49:F$60)</f>
        <v/>
      </c>
      <c r="G67" s="45">
        <f>G53/AVERAGE(G$49:G$60)</f>
        <v/>
      </c>
      <c r="H67" s="45">
        <f>H53/AVERAGE(H$49:H$60)</f>
        <v/>
      </c>
      <c r="I67" s="45">
        <f>I53/AVERAGE(I$49:I$60)</f>
        <v/>
      </c>
    </row>
    <row r="68">
      <c r="A68" s="37" t="n">
        <v>6</v>
      </c>
      <c r="D68" s="45">
        <f>D54/AVERAGE(D$49:D$60)</f>
        <v/>
      </c>
      <c r="E68" s="45">
        <f>E54/AVERAGE(E$49:E$60)</f>
        <v/>
      </c>
      <c r="F68" s="45">
        <f>F54/AVERAGE(F$49:F$60)</f>
        <v/>
      </c>
      <c r="G68" s="45">
        <f>G54/AVERAGE(G$49:G$60)</f>
        <v/>
      </c>
      <c r="H68" s="45">
        <f>H54/AVERAGE(H$49:H$60)</f>
        <v/>
      </c>
      <c r="I68" s="45">
        <f>I54/AVERAGE(I$49:I$60)</f>
        <v/>
      </c>
    </row>
    <row r="69">
      <c r="A69" s="37" t="n">
        <v>7</v>
      </c>
      <c r="D69" s="45">
        <f>D55/AVERAGE(D$49:D$60)</f>
        <v/>
      </c>
      <c r="E69" s="45">
        <f>E55/AVERAGE(E$49:E$60)</f>
        <v/>
      </c>
      <c r="F69" s="45">
        <f>F55/AVERAGE(F$49:F$60)</f>
        <v/>
      </c>
      <c r="G69" s="45">
        <f>G55/AVERAGE(G$49:G$60)</f>
        <v/>
      </c>
      <c r="H69" s="45">
        <f>H55/AVERAGE(H$49:H$60)</f>
        <v/>
      </c>
      <c r="I69" s="45">
        <f>I55/AVERAGE(I$49:I$60)</f>
        <v/>
      </c>
    </row>
    <row r="70">
      <c r="A70" s="37" t="n">
        <v>8</v>
      </c>
      <c r="D70" s="45">
        <f>D56/AVERAGE(D$49:D$60)</f>
        <v/>
      </c>
      <c r="E70" s="45">
        <f>E56/AVERAGE(E$49:E$60)</f>
        <v/>
      </c>
      <c r="F70" s="45">
        <f>F56/AVERAGE(F$49:F$60)</f>
        <v/>
      </c>
      <c r="G70" s="45">
        <f>G56/AVERAGE(G$49:G$60)</f>
        <v/>
      </c>
      <c r="H70" s="45">
        <f>H56/AVERAGE(H$49:H$60)</f>
        <v/>
      </c>
      <c r="I70" s="45">
        <f>I56/AVERAGE(I$49:I$60)</f>
        <v/>
      </c>
    </row>
    <row r="71">
      <c r="A71" s="37" t="n">
        <v>9</v>
      </c>
      <c r="D71" s="45">
        <f>D57/AVERAGE(D$49:D$60)</f>
        <v/>
      </c>
      <c r="E71" s="45">
        <f>E57/AVERAGE(E$49:E$60)</f>
        <v/>
      </c>
      <c r="F71" s="45">
        <f>F57/AVERAGE(F$49:F$60)</f>
        <v/>
      </c>
      <c r="G71" s="45">
        <f>G57/AVERAGE(G$49:G$60)</f>
        <v/>
      </c>
      <c r="H71" s="45">
        <f>H57/AVERAGE(H$49:H$60)</f>
        <v/>
      </c>
      <c r="I71" s="45">
        <f>I57/AVERAGE(I$49:I$60)</f>
        <v/>
      </c>
    </row>
    <row r="72">
      <c r="A72" s="37" t="n">
        <v>10</v>
      </c>
      <c r="D72" s="45">
        <f>D58/AVERAGE(D$49:D$60)</f>
        <v/>
      </c>
      <c r="E72" s="45">
        <f>E58/AVERAGE(E$49:E$60)</f>
        <v/>
      </c>
      <c r="F72" s="45">
        <f>F58/AVERAGE(F$49:F$60)</f>
        <v/>
      </c>
      <c r="G72" s="45">
        <f>G58/AVERAGE(G$49:G$60)</f>
        <v/>
      </c>
      <c r="H72" s="45">
        <f>H58/AVERAGE(H$49:H$60)</f>
        <v/>
      </c>
      <c r="I72" s="45">
        <f>I58/AVERAGE(I$49:I$60)</f>
        <v/>
      </c>
    </row>
    <row r="73">
      <c r="A73" s="37" t="n">
        <v>11</v>
      </c>
      <c r="D73" s="45">
        <f>D59/AVERAGE(D$49:D$60)</f>
        <v/>
      </c>
      <c r="E73" s="45">
        <f>E59/AVERAGE(E$49:E$60)</f>
        <v/>
      </c>
      <c r="F73" s="45">
        <f>F59/AVERAGE(F$49:F$60)</f>
        <v/>
      </c>
      <c r="G73" s="45">
        <f>G59/AVERAGE(G$49:G$60)</f>
        <v/>
      </c>
      <c r="H73" s="45">
        <f>H59/AVERAGE(H$49:H$60)</f>
        <v/>
      </c>
      <c r="I73" s="45">
        <f>I59/AVERAGE(I$49:I$60)</f>
        <v/>
      </c>
    </row>
    <row r="74">
      <c r="A74" s="37" t="n">
        <v>12</v>
      </c>
      <c r="D74" s="45">
        <f>D60/AVERAGE(D$49:D$60)</f>
        <v/>
      </c>
      <c r="E74" s="45">
        <f>E60/AVERAGE(E$49:E$60)</f>
        <v/>
      </c>
      <c r="F74" s="45">
        <f>F60/AVERAGE(F$49:F$60)</f>
        <v/>
      </c>
      <c r="G74" s="45">
        <f>G60/AVERAGE(G$49:G$60)</f>
        <v/>
      </c>
      <c r="H74" s="45">
        <f>H60/AVERAGE(H$49:H$60)</f>
        <v/>
      </c>
      <c r="I74" s="45">
        <f>I60/AVERAGE(I$49:I$60)</f>
        <v/>
      </c>
    </row>
    <row r="76">
      <c r="A76" s="12" t="inlineStr">
        <is>
          <t>4) Çeyrek Tahmini ve Karşılaştırma</t>
        </is>
      </c>
    </row>
    <row r="77">
      <c r="A77" s="13" t="inlineStr">
        <is>
          <t>Bölge</t>
        </is>
      </c>
      <c r="B77" s="13" t="inlineStr">
        <is>
          <t>2026-Q1 Tahmin (₺)</t>
        </is>
      </c>
      <c r="C77" s="13" t="inlineStr">
        <is>
          <t>2026-Q2 Tahmin (₺)</t>
        </is>
      </c>
      <c r="D77" s="13" t="inlineStr">
        <is>
          <t>2026-Q1 Hedef (₺)</t>
        </is>
      </c>
      <c r="E77" s="13" t="inlineStr">
        <is>
          <t>2026-Q2 Hedef (₺)</t>
        </is>
      </c>
      <c r="F77" s="13" t="inlineStr">
        <is>
          <t>2026-Q1 Gerçek (₺)</t>
        </is>
      </c>
      <c r="G77" s="13" t="inlineStr">
        <is>
          <t>2026-Q2 Gerçek (₺)</t>
        </is>
      </c>
      <c r="H77" s="13" t="inlineStr">
        <is>
          <t>Q1 Tahmin/Hedef</t>
        </is>
      </c>
      <c r="I77" s="13" t="inlineStr">
        <is>
          <t>Q2 Tahmin/Hedef</t>
        </is>
      </c>
    </row>
    <row r="78">
      <c r="A78" s="14" t="inlineStr">
        <is>
          <t>Marmara</t>
        </is>
      </c>
      <c r="B78" s="47">
        <f>SUM(D36:D38)</f>
        <v/>
      </c>
      <c r="C78" s="47">
        <f>SUM(D39:D41)</f>
        <v/>
      </c>
      <c r="D78" s="15">
        <f>SUMIFS('İşlem Verisi'!$AP$2:$AP$37,'İşlem Verisi'!$AN$2:$AN$37,A78,'İşlem Verisi'!$AO$2:$AO$37,"2026-Q1")</f>
        <v/>
      </c>
      <c r="E78" s="15">
        <f>SUMIFS('İşlem Verisi'!$AP$2:$AP$37,'İşlem Verisi'!$AN$2:$AN$37,A78,'İşlem Verisi'!$AO$2:$AO$37,"2026-Q2")</f>
        <v/>
      </c>
      <c r="F78" s="15">
        <f>SUMIFS('İşlem Verisi'!$S$2:$S$5116,'İşlem Verisi'!$G$2:$G$5116,A78,'İşlem Verisi'!$D$2:$D$5116,"2026-Q1")</f>
        <v/>
      </c>
      <c r="G78" s="15">
        <f>SUMIFS('İşlem Verisi'!$S$2:$S$5116,'İşlem Verisi'!$G$2:$G$5116,A78,'İşlem Verisi'!$D$2:$D$5116,"2026-Q2")</f>
        <v/>
      </c>
      <c r="H78" s="22">
        <f>B78/D78</f>
        <v/>
      </c>
      <c r="I78" s="22">
        <f>C78/E78</f>
        <v/>
      </c>
    </row>
    <row r="79">
      <c r="A79" s="14" t="inlineStr">
        <is>
          <t>İç Anadolu</t>
        </is>
      </c>
      <c r="B79" s="47">
        <f>SUM(E36:E38)</f>
        <v/>
      </c>
      <c r="C79" s="47">
        <f>SUM(E39:E41)</f>
        <v/>
      </c>
      <c r="D79" s="15">
        <f>SUMIFS('İşlem Verisi'!$AP$2:$AP$37,'İşlem Verisi'!$AN$2:$AN$37,A79,'İşlem Verisi'!$AO$2:$AO$37,"2026-Q1")</f>
        <v/>
      </c>
      <c r="E79" s="15">
        <f>SUMIFS('İşlem Verisi'!$AP$2:$AP$37,'İşlem Verisi'!$AN$2:$AN$37,A79,'İşlem Verisi'!$AO$2:$AO$37,"2026-Q2")</f>
        <v/>
      </c>
      <c r="F79" s="15">
        <f>SUMIFS('İşlem Verisi'!$S$2:$S$5116,'İşlem Verisi'!$G$2:$G$5116,A79,'İşlem Verisi'!$D$2:$D$5116,"2026-Q1")</f>
        <v/>
      </c>
      <c r="G79" s="15">
        <f>SUMIFS('İşlem Verisi'!$S$2:$S$5116,'İşlem Verisi'!$G$2:$G$5116,A79,'İşlem Verisi'!$D$2:$D$5116,"2026-Q2")</f>
        <v/>
      </c>
      <c r="H79" s="22">
        <f>B79/D79</f>
        <v/>
      </c>
      <c r="I79" s="22">
        <f>C79/E79</f>
        <v/>
      </c>
    </row>
    <row r="80">
      <c r="A80" s="14" t="inlineStr">
        <is>
          <t>Ege</t>
        </is>
      </c>
      <c r="B80" s="47">
        <f>SUM(F36:F38)</f>
        <v/>
      </c>
      <c r="C80" s="47">
        <f>SUM(F39:F41)</f>
        <v/>
      </c>
      <c r="D80" s="15">
        <f>SUMIFS('İşlem Verisi'!$AP$2:$AP$37,'İşlem Verisi'!$AN$2:$AN$37,A80,'İşlem Verisi'!$AO$2:$AO$37,"2026-Q1")</f>
        <v/>
      </c>
      <c r="E80" s="15">
        <f>SUMIFS('İşlem Verisi'!$AP$2:$AP$37,'İşlem Verisi'!$AN$2:$AN$37,A80,'İşlem Verisi'!$AO$2:$AO$37,"2026-Q2")</f>
        <v/>
      </c>
      <c r="F80" s="15">
        <f>SUMIFS('İşlem Verisi'!$S$2:$S$5116,'İşlem Verisi'!$G$2:$G$5116,A80,'İşlem Verisi'!$D$2:$D$5116,"2026-Q1")</f>
        <v/>
      </c>
      <c r="G80" s="15">
        <f>SUMIFS('İşlem Verisi'!$S$2:$S$5116,'İşlem Verisi'!$G$2:$G$5116,A80,'İşlem Verisi'!$D$2:$D$5116,"2026-Q2")</f>
        <v/>
      </c>
      <c r="H80" s="22">
        <f>B80/D80</f>
        <v/>
      </c>
      <c r="I80" s="22">
        <f>C80/E80</f>
        <v/>
      </c>
    </row>
    <row r="81">
      <c r="A81" s="14" t="inlineStr">
        <is>
          <t>Akdeniz</t>
        </is>
      </c>
      <c r="B81" s="47">
        <f>SUM(G36:G38)</f>
        <v/>
      </c>
      <c r="C81" s="47">
        <f>SUM(G39:G41)</f>
        <v/>
      </c>
      <c r="D81" s="15">
        <f>SUMIFS('İşlem Verisi'!$AP$2:$AP$37,'İşlem Verisi'!$AN$2:$AN$37,A81,'İşlem Verisi'!$AO$2:$AO$37,"2026-Q1")</f>
        <v/>
      </c>
      <c r="E81" s="15">
        <f>SUMIFS('İşlem Verisi'!$AP$2:$AP$37,'İşlem Verisi'!$AN$2:$AN$37,A81,'İşlem Verisi'!$AO$2:$AO$37,"2026-Q2")</f>
        <v/>
      </c>
      <c r="F81" s="15">
        <f>SUMIFS('İşlem Verisi'!$S$2:$S$5116,'İşlem Verisi'!$G$2:$G$5116,A81,'İşlem Verisi'!$D$2:$D$5116,"2026-Q1")</f>
        <v/>
      </c>
      <c r="G81" s="15">
        <f>SUMIFS('İşlem Verisi'!$S$2:$S$5116,'İşlem Verisi'!$G$2:$G$5116,A81,'İşlem Verisi'!$D$2:$D$5116,"2026-Q2")</f>
        <v/>
      </c>
      <c r="H81" s="22">
        <f>B81/D81</f>
        <v/>
      </c>
      <c r="I81" s="22">
        <f>C81/E81</f>
        <v/>
      </c>
    </row>
    <row r="82">
      <c r="A82" s="14" t="inlineStr">
        <is>
          <t>İhracat-Körfez</t>
        </is>
      </c>
      <c r="B82" s="47">
        <f>SUM(H36:H38)</f>
        <v/>
      </c>
      <c r="C82" s="47">
        <f>SUM(H39:H41)</f>
        <v/>
      </c>
      <c r="D82" s="15">
        <f>SUMIFS('İşlem Verisi'!$AP$2:$AP$37,'İşlem Verisi'!$AN$2:$AN$37,A82,'İşlem Verisi'!$AO$2:$AO$37,"2026-Q1")</f>
        <v/>
      </c>
      <c r="E82" s="15">
        <f>SUMIFS('İşlem Verisi'!$AP$2:$AP$37,'İşlem Verisi'!$AN$2:$AN$37,A82,'İşlem Verisi'!$AO$2:$AO$37,"2026-Q2")</f>
        <v/>
      </c>
      <c r="F82" s="15">
        <f>SUMIFS('İşlem Verisi'!$S$2:$S$5116,'İşlem Verisi'!$G$2:$G$5116,A82,'İşlem Verisi'!$D$2:$D$5116,"2026-Q1")</f>
        <v/>
      </c>
      <c r="G82" s="15">
        <f>SUMIFS('İşlem Verisi'!$S$2:$S$5116,'İşlem Verisi'!$G$2:$G$5116,A82,'İşlem Verisi'!$D$2:$D$5116,"2026-Q2")</f>
        <v/>
      </c>
      <c r="H82" s="22">
        <f>B82/D82</f>
        <v/>
      </c>
      <c r="I82" s="22">
        <f>C82/E82</f>
        <v/>
      </c>
    </row>
    <row r="83">
      <c r="A83" s="14" t="inlineStr">
        <is>
          <t>İhracat-Avrupa</t>
        </is>
      </c>
      <c r="B83" s="47">
        <f>SUM(I36:I38)</f>
        <v/>
      </c>
      <c r="C83" s="47">
        <f>SUM(I39:I41)</f>
        <v/>
      </c>
      <c r="D83" s="15">
        <f>SUMIFS('İşlem Verisi'!$AP$2:$AP$37,'İşlem Verisi'!$AN$2:$AN$37,A83,'İşlem Verisi'!$AO$2:$AO$37,"2026-Q1")</f>
        <v/>
      </c>
      <c r="E83" s="15">
        <f>SUMIFS('İşlem Verisi'!$AP$2:$AP$37,'İşlem Verisi'!$AN$2:$AN$37,A83,'İşlem Verisi'!$AO$2:$AO$37,"2026-Q2")</f>
        <v/>
      </c>
      <c r="F83" s="15">
        <f>SUMIFS('İşlem Verisi'!$S$2:$S$5116,'İşlem Verisi'!$G$2:$G$5116,A83,'İşlem Verisi'!$D$2:$D$5116,"2026-Q1")</f>
        <v/>
      </c>
      <c r="G83" s="15">
        <f>SUMIFS('İşlem Verisi'!$S$2:$S$5116,'İşlem Verisi'!$G$2:$G$5116,A83,'İşlem Verisi'!$D$2:$D$5116,"2026-Q2")</f>
        <v/>
      </c>
      <c r="H83" s="22">
        <f>B83/D83</f>
        <v/>
      </c>
      <c r="I83" s="22">
        <f>C83/E83</f>
        <v/>
      </c>
    </row>
    <row r="84">
      <c r="A84" s="25" t="inlineStr">
        <is>
          <t>TOPLAM</t>
        </is>
      </c>
      <c r="B84" s="27">
        <f>SUM(B78:B83)</f>
        <v/>
      </c>
      <c r="C84" s="27">
        <f>SUM(C78:C83)</f>
        <v/>
      </c>
      <c r="D84" s="27">
        <f>SUM(D78:D83)</f>
        <v/>
      </c>
      <c r="E84" s="27">
        <f>SUM(E78:E83)</f>
        <v/>
      </c>
      <c r="F84" s="27">
        <f>SUM(F78:F83)</f>
        <v/>
      </c>
      <c r="G84" s="27">
        <f>SUM(G78:G83)</f>
        <v/>
      </c>
      <c r="H84" s="28">
        <f>B84/D84</f>
        <v/>
      </c>
      <c r="I84" s="28">
        <f>C84/E84</f>
        <v/>
      </c>
    </row>
    <row r="87">
      <c r="A87" s="12" t="inlineStr">
        <is>
          <t>Yöntem Notu</t>
        </is>
      </c>
    </row>
    <row r="88">
      <c r="A88" s="48" t="inlineStr">
        <is>
          <t>• Model: çarpımsal ayrıştırma. Her bölge için 30 aylık net satış serisine doğrusal trend uydurulur (SLOPE=eğim, INTERCEPT=kesişim).</t>
        </is>
      </c>
    </row>
    <row r="89">
      <c r="A89" s="48" t="inlineStr">
        <is>
          <t>• Mevsimsellik: her geçmiş ay için Oran = gerçek / trend hesaplanır; aynı takvim ayına (1–12) ait oranların ortalaması ham mevsim endeksidir.</t>
        </is>
      </c>
    </row>
    <row r="90">
      <c r="A90" s="48" t="inlineStr">
        <is>
          <t>• Endeksler, 12 ayın ortalaması 1,00 olacak şekilde normalize edilir (çarpımsal, yıllık toplamı bozmaz).</t>
        </is>
      </c>
    </row>
    <row r="91">
      <c r="A91" s="48" t="inlineStr">
        <is>
          <t>• Tahmin(ay) = (kesişim + eğim × t) × normalize_mevsim_endeksi(ay). t: seri içindeki ay sırası (geçmiş 1–30, gelecek 31–36).</t>
        </is>
      </c>
    </row>
    <row r="92">
      <c r="A92" s="48" t="inlineStr">
        <is>
          <t>• Çeyrek tahmini = ilgili üç ayın toplamı. Karşılaştırma sütunlarında planlanan hedef ve gerçekleşen (işlem verisi) gösterilir.</t>
        </is>
      </c>
    </row>
    <row r="93">
      <c r="A93" s="48" t="inlineStr">
        <is>
          <t>• Varsayım: geçmiş trend ve mevsim örüntüsü önümüzdeki iki çeyrekte de geçerlidir; olağandışı tek seferlik etkiler ayrıştırılmamıştır.</t>
        </is>
      </c>
    </row>
  </sheetData>
  <pageMargins left="0.75" right="0.75" top="1" bottom="1" header="0.5" footer="0.5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L114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1" customWidth="1" min="1" max="1"/>
    <col width="16" customWidth="1" min="2" max="2"/>
    <col width="15" customWidth="1" min="3" max="3"/>
    <col width="9" customWidth="1" min="4" max="4"/>
    <col width="18" customWidth="1" min="5" max="5"/>
    <col width="18" customWidth="1" min="6" max="6"/>
    <col width="10" customWidth="1" min="7" max="7"/>
    <col width="18" customWidth="1" min="8" max="8"/>
    <col width="16" customWidth="1" min="9" max="9"/>
    <col width="11" customWidth="1" min="10" max="10"/>
    <col width="16" customWidth="1" min="11" max="11"/>
    <col width="16" customWidth="1" min="12" max="12"/>
  </cols>
  <sheetData>
    <row r="1">
      <c r="A1" s="19" t="inlineStr">
        <is>
          <t>Prim Hesabı — Kademeli Plan (Çeyrek Bazlı)</t>
        </is>
      </c>
    </row>
    <row r="2">
      <c r="A2" s="20" t="inlineStr">
        <is>
          <t>Erişim = çeyrek net satış ÷ çeyrek kota. Prim tabanı %130'da tavanlanır: MIN(net satış; 1,30 × kota). Çeyrek primi = taban × kademe oranı × etkin hızlandırıcı.</t>
        </is>
      </c>
    </row>
    <row r="4">
      <c r="A4" s="12" t="inlineStr">
        <is>
          <t>1) Temsilci Bazında Prim Özeti</t>
        </is>
      </c>
    </row>
    <row r="5">
      <c r="A5" s="13" t="inlineStr">
        <is>
          <t>Temsilci No</t>
        </is>
      </c>
      <c r="B5" s="13" t="inlineStr">
        <is>
          <t>Ad Soyad</t>
        </is>
      </c>
      <c r="C5" s="13" t="inlineStr">
        <is>
          <t>Bölge</t>
        </is>
      </c>
      <c r="D5" s="13" t="inlineStr">
        <is>
          <t>Seviye</t>
        </is>
      </c>
      <c r="E5" s="13" t="inlineStr">
        <is>
          <t>Toplam Net Satış (₺)</t>
        </is>
      </c>
      <c r="F5" s="13" t="inlineStr">
        <is>
          <t>Yıllık Kota (6 çeyrek, ₺)</t>
        </is>
      </c>
      <c r="G5" s="13" t="inlineStr">
        <is>
          <t>Ortalama Erişim %</t>
        </is>
      </c>
      <c r="H5" s="13" t="inlineStr">
        <is>
          <t>Toplam Prim (₺)</t>
        </is>
      </c>
      <c r="I5" s="13" t="inlineStr">
        <is>
          <t>Prim / Baz Maaş (çeyrek)</t>
        </is>
      </c>
    </row>
    <row r="6">
      <c r="A6" s="14" t="inlineStr">
        <is>
          <t>T01</t>
        </is>
      </c>
      <c r="B6" s="14" t="inlineStr">
        <is>
          <t>Deniz Yılmaz</t>
        </is>
      </c>
      <c r="C6" s="14" t="inlineStr">
        <is>
          <t>Marmara</t>
        </is>
      </c>
      <c r="D6" s="14" t="inlineStr">
        <is>
          <t>Kıdemli</t>
        </is>
      </c>
      <c r="E6" s="15">
        <f>SUMIF('İşlem Verisi'!$E$2:$E$5116,A6,'İşlem Verisi'!$S$2:$S$5116)</f>
        <v/>
      </c>
      <c r="F6" s="15">
        <f>VLOOKUP(A6,'İşlem Verisi'!$AG$2:$AM$16,5,FALSE)*6</f>
        <v/>
      </c>
      <c r="G6" s="22">
        <f>E6/F6</f>
        <v/>
      </c>
      <c r="H6" s="47">
        <f>SUMIF($A$25:$A$114,A6,$L$25:$L$114)</f>
        <v/>
      </c>
      <c r="I6" s="22">
        <f>H6/(VLOOKUP(A6,'İşlem Verisi'!$AG$2:$AM$16,6,FALSE)*3*6)</f>
        <v/>
      </c>
    </row>
    <row r="7">
      <c r="A7" s="14" t="inlineStr">
        <is>
          <t>T02</t>
        </is>
      </c>
      <c r="B7" s="14" t="inlineStr">
        <is>
          <t>Ece Kaya</t>
        </is>
      </c>
      <c r="C7" s="14" t="inlineStr">
        <is>
          <t>İç Anadolu</t>
        </is>
      </c>
      <c r="D7" s="14" t="inlineStr">
        <is>
          <t>Orta</t>
        </is>
      </c>
      <c r="E7" s="15">
        <f>SUMIF('İşlem Verisi'!$E$2:$E$5116,A7,'İşlem Verisi'!$S$2:$S$5116)</f>
        <v/>
      </c>
      <c r="F7" s="15">
        <f>VLOOKUP(A7,'İşlem Verisi'!$AG$2:$AM$16,5,FALSE)*6</f>
        <v/>
      </c>
      <c r="G7" s="22">
        <f>E7/F7</f>
        <v/>
      </c>
      <c r="H7" s="47">
        <f>SUMIF($A$25:$A$114,A7,$L$25:$L$114)</f>
        <v/>
      </c>
      <c r="I7" s="22">
        <f>H7/(VLOOKUP(A7,'İşlem Verisi'!$AG$2:$AM$16,6,FALSE)*3*6)</f>
        <v/>
      </c>
    </row>
    <row r="8">
      <c r="A8" s="14" t="inlineStr">
        <is>
          <t>T03</t>
        </is>
      </c>
      <c r="B8" s="14" t="inlineStr">
        <is>
          <t>Mert Demir</t>
        </is>
      </c>
      <c r="C8" s="14" t="inlineStr">
        <is>
          <t>Ege</t>
        </is>
      </c>
      <c r="D8" s="14" t="inlineStr">
        <is>
          <t>Kıdemli</t>
        </is>
      </c>
      <c r="E8" s="15">
        <f>SUMIF('İşlem Verisi'!$E$2:$E$5116,A8,'İşlem Verisi'!$S$2:$S$5116)</f>
        <v/>
      </c>
      <c r="F8" s="15">
        <f>VLOOKUP(A8,'İşlem Verisi'!$AG$2:$AM$16,5,FALSE)*6</f>
        <v/>
      </c>
      <c r="G8" s="22">
        <f>E8/F8</f>
        <v/>
      </c>
      <c r="H8" s="47">
        <f>SUMIF($A$25:$A$114,A8,$L$25:$L$114)</f>
        <v/>
      </c>
      <c r="I8" s="22">
        <f>H8/(VLOOKUP(A8,'İşlem Verisi'!$AG$2:$AM$16,6,FALSE)*3*6)</f>
        <v/>
      </c>
    </row>
    <row r="9">
      <c r="A9" s="14" t="inlineStr">
        <is>
          <t>T04</t>
        </is>
      </c>
      <c r="B9" s="14" t="inlineStr">
        <is>
          <t>Selin Şahin</t>
        </is>
      </c>
      <c r="C9" s="14" t="inlineStr">
        <is>
          <t>Akdeniz</t>
        </is>
      </c>
      <c r="D9" s="14" t="inlineStr">
        <is>
          <t>Orta</t>
        </is>
      </c>
      <c r="E9" s="15">
        <f>SUMIF('İşlem Verisi'!$E$2:$E$5116,A9,'İşlem Verisi'!$S$2:$S$5116)</f>
        <v/>
      </c>
      <c r="F9" s="15">
        <f>VLOOKUP(A9,'İşlem Verisi'!$AG$2:$AM$16,5,FALSE)*6</f>
        <v/>
      </c>
      <c r="G9" s="22">
        <f>E9/F9</f>
        <v/>
      </c>
      <c r="H9" s="47">
        <f>SUMIF($A$25:$A$114,A9,$L$25:$L$114)</f>
        <v/>
      </c>
      <c r="I9" s="22">
        <f>H9/(VLOOKUP(A9,'İşlem Verisi'!$AG$2:$AM$16,6,FALSE)*3*6)</f>
        <v/>
      </c>
    </row>
    <row r="10">
      <c r="A10" s="14" t="inlineStr">
        <is>
          <t>T05</t>
        </is>
      </c>
      <c r="B10" s="14" t="inlineStr">
        <is>
          <t>Burak Çelik</t>
        </is>
      </c>
      <c r="C10" s="14" t="inlineStr">
        <is>
          <t>İhracat-Körfez</t>
        </is>
      </c>
      <c r="D10" s="14" t="inlineStr">
        <is>
          <t>Junior</t>
        </is>
      </c>
      <c r="E10" s="15">
        <f>SUMIF('İşlem Verisi'!$E$2:$E$5116,A10,'İşlem Verisi'!$S$2:$S$5116)</f>
        <v/>
      </c>
      <c r="F10" s="15">
        <f>VLOOKUP(A10,'İşlem Verisi'!$AG$2:$AM$16,5,FALSE)*6</f>
        <v/>
      </c>
      <c r="G10" s="22">
        <f>E10/F10</f>
        <v/>
      </c>
      <c r="H10" s="47">
        <f>SUMIF($A$25:$A$114,A10,$L$25:$L$114)</f>
        <v/>
      </c>
      <c r="I10" s="22">
        <f>H10/(VLOOKUP(A10,'İşlem Verisi'!$AG$2:$AM$16,6,FALSE)*3*6)</f>
        <v/>
      </c>
    </row>
    <row r="11">
      <c r="A11" s="14" t="inlineStr">
        <is>
          <t>T06</t>
        </is>
      </c>
      <c r="B11" s="14" t="inlineStr">
        <is>
          <t>Gizem Aydın</t>
        </is>
      </c>
      <c r="C11" s="14" t="inlineStr">
        <is>
          <t>İhracat-Avrupa</t>
        </is>
      </c>
      <c r="D11" s="14" t="inlineStr">
        <is>
          <t>Orta</t>
        </is>
      </c>
      <c r="E11" s="15">
        <f>SUMIF('İşlem Verisi'!$E$2:$E$5116,A11,'İşlem Verisi'!$S$2:$S$5116)</f>
        <v/>
      </c>
      <c r="F11" s="15">
        <f>VLOOKUP(A11,'İşlem Verisi'!$AG$2:$AM$16,5,FALSE)*6</f>
        <v/>
      </c>
      <c r="G11" s="22">
        <f>E11/F11</f>
        <v/>
      </c>
      <c r="H11" s="47">
        <f>SUMIF($A$25:$A$114,A11,$L$25:$L$114)</f>
        <v/>
      </c>
      <c r="I11" s="22">
        <f>H11/(VLOOKUP(A11,'İşlem Verisi'!$AG$2:$AM$16,6,FALSE)*3*6)</f>
        <v/>
      </c>
    </row>
    <row r="12">
      <c r="A12" s="14" t="inlineStr">
        <is>
          <t>T07</t>
        </is>
      </c>
      <c r="B12" s="14" t="inlineStr">
        <is>
          <t>Onur Arslan</t>
        </is>
      </c>
      <c r="C12" s="14" t="inlineStr">
        <is>
          <t>Marmara</t>
        </is>
      </c>
      <c r="D12" s="14" t="inlineStr">
        <is>
          <t>Kıdemli</t>
        </is>
      </c>
      <c r="E12" s="15">
        <f>SUMIF('İşlem Verisi'!$E$2:$E$5116,A12,'İşlem Verisi'!$S$2:$S$5116)</f>
        <v/>
      </c>
      <c r="F12" s="15">
        <f>VLOOKUP(A12,'İşlem Verisi'!$AG$2:$AM$16,5,FALSE)*6</f>
        <v/>
      </c>
      <c r="G12" s="22">
        <f>E12/F12</f>
        <v/>
      </c>
      <c r="H12" s="47">
        <f>SUMIF($A$25:$A$114,A12,$L$25:$L$114)</f>
        <v/>
      </c>
      <c r="I12" s="22">
        <f>H12/(VLOOKUP(A12,'İşlem Verisi'!$AG$2:$AM$16,6,FALSE)*3*6)</f>
        <v/>
      </c>
    </row>
    <row r="13">
      <c r="A13" s="14" t="inlineStr">
        <is>
          <t>T08</t>
        </is>
      </c>
      <c r="B13" s="14" t="inlineStr">
        <is>
          <t>Zeynep Koç</t>
        </is>
      </c>
      <c r="C13" s="14" t="inlineStr">
        <is>
          <t>İç Anadolu</t>
        </is>
      </c>
      <c r="D13" s="14" t="inlineStr">
        <is>
          <t>Orta</t>
        </is>
      </c>
      <c r="E13" s="15">
        <f>SUMIF('İşlem Verisi'!$E$2:$E$5116,A13,'İşlem Verisi'!$S$2:$S$5116)</f>
        <v/>
      </c>
      <c r="F13" s="15">
        <f>VLOOKUP(A13,'İşlem Verisi'!$AG$2:$AM$16,5,FALSE)*6</f>
        <v/>
      </c>
      <c r="G13" s="22">
        <f>E13/F13</f>
        <v/>
      </c>
      <c r="H13" s="47">
        <f>SUMIF($A$25:$A$114,A13,$L$25:$L$114)</f>
        <v/>
      </c>
      <c r="I13" s="22">
        <f>H13/(VLOOKUP(A13,'İşlem Verisi'!$AG$2:$AM$16,6,FALSE)*3*6)</f>
        <v/>
      </c>
    </row>
    <row r="14">
      <c r="A14" s="14" t="inlineStr">
        <is>
          <t>T09</t>
        </is>
      </c>
      <c r="B14" s="14" t="inlineStr">
        <is>
          <t>Emre Doğan</t>
        </is>
      </c>
      <c r="C14" s="14" t="inlineStr">
        <is>
          <t>Ege</t>
        </is>
      </c>
      <c r="D14" s="14" t="inlineStr">
        <is>
          <t>Junior</t>
        </is>
      </c>
      <c r="E14" s="15">
        <f>SUMIF('İşlem Verisi'!$E$2:$E$5116,A14,'İşlem Verisi'!$S$2:$S$5116)</f>
        <v/>
      </c>
      <c r="F14" s="15">
        <f>VLOOKUP(A14,'İşlem Verisi'!$AG$2:$AM$16,5,FALSE)*6</f>
        <v/>
      </c>
      <c r="G14" s="22">
        <f>E14/F14</f>
        <v/>
      </c>
      <c r="H14" s="47">
        <f>SUMIF($A$25:$A$114,A14,$L$25:$L$114)</f>
        <v/>
      </c>
      <c r="I14" s="22">
        <f>H14/(VLOOKUP(A14,'İşlem Verisi'!$AG$2:$AM$16,6,FALSE)*3*6)</f>
        <v/>
      </c>
    </row>
    <row r="15">
      <c r="A15" s="14" t="inlineStr">
        <is>
          <t>T10</t>
        </is>
      </c>
      <c r="B15" s="14" t="inlineStr">
        <is>
          <t>Ayşe Yıldız</t>
        </is>
      </c>
      <c r="C15" s="14" t="inlineStr">
        <is>
          <t>Akdeniz</t>
        </is>
      </c>
      <c r="D15" s="14" t="inlineStr">
        <is>
          <t>Orta</t>
        </is>
      </c>
      <c r="E15" s="15">
        <f>SUMIF('İşlem Verisi'!$E$2:$E$5116,A15,'İşlem Verisi'!$S$2:$S$5116)</f>
        <v/>
      </c>
      <c r="F15" s="15">
        <f>VLOOKUP(A15,'İşlem Verisi'!$AG$2:$AM$16,5,FALSE)*6</f>
        <v/>
      </c>
      <c r="G15" s="22">
        <f>E15/F15</f>
        <v/>
      </c>
      <c r="H15" s="47">
        <f>SUMIF($A$25:$A$114,A15,$L$25:$L$114)</f>
        <v/>
      </c>
      <c r="I15" s="22">
        <f>H15/(VLOOKUP(A15,'İşlem Verisi'!$AG$2:$AM$16,6,FALSE)*3*6)</f>
        <v/>
      </c>
    </row>
    <row r="16">
      <c r="A16" s="14" t="inlineStr">
        <is>
          <t>T11</t>
        </is>
      </c>
      <c r="B16" s="14" t="inlineStr">
        <is>
          <t>Kaan Öztürk</t>
        </is>
      </c>
      <c r="C16" s="14" t="inlineStr">
        <is>
          <t>İhracat-Körfez</t>
        </is>
      </c>
      <c r="D16" s="14" t="inlineStr">
        <is>
          <t>Kıdemli</t>
        </is>
      </c>
      <c r="E16" s="15">
        <f>SUMIF('İşlem Verisi'!$E$2:$E$5116,A16,'İşlem Verisi'!$S$2:$S$5116)</f>
        <v/>
      </c>
      <c r="F16" s="15">
        <f>VLOOKUP(A16,'İşlem Verisi'!$AG$2:$AM$16,5,FALSE)*6</f>
        <v/>
      </c>
      <c r="G16" s="22">
        <f>E16/F16</f>
        <v/>
      </c>
      <c r="H16" s="47">
        <f>SUMIF($A$25:$A$114,A16,$L$25:$L$114)</f>
        <v/>
      </c>
      <c r="I16" s="22">
        <f>H16/(VLOOKUP(A16,'İşlem Verisi'!$AG$2:$AM$16,6,FALSE)*3*6)</f>
        <v/>
      </c>
    </row>
    <row r="17">
      <c r="A17" s="14" t="inlineStr">
        <is>
          <t>T12</t>
        </is>
      </c>
      <c r="B17" s="14" t="inlineStr">
        <is>
          <t>Buse Aksoy</t>
        </is>
      </c>
      <c r="C17" s="14" t="inlineStr">
        <is>
          <t>İhracat-Avrupa</t>
        </is>
      </c>
      <c r="D17" s="14" t="inlineStr">
        <is>
          <t>Junior</t>
        </is>
      </c>
      <c r="E17" s="15">
        <f>SUMIF('İşlem Verisi'!$E$2:$E$5116,A17,'İşlem Verisi'!$S$2:$S$5116)</f>
        <v/>
      </c>
      <c r="F17" s="15">
        <f>VLOOKUP(A17,'İşlem Verisi'!$AG$2:$AM$16,5,FALSE)*6</f>
        <v/>
      </c>
      <c r="G17" s="22">
        <f>E17/F17</f>
        <v/>
      </c>
      <c r="H17" s="47">
        <f>SUMIF($A$25:$A$114,A17,$L$25:$L$114)</f>
        <v/>
      </c>
      <c r="I17" s="22">
        <f>H17/(VLOOKUP(A17,'İşlem Verisi'!$AG$2:$AM$16,6,FALSE)*3*6)</f>
        <v/>
      </c>
    </row>
    <row r="18">
      <c r="A18" s="14" t="inlineStr">
        <is>
          <t>T13</t>
        </is>
      </c>
      <c r="B18" s="14" t="inlineStr">
        <is>
          <t>Cem Kurt</t>
        </is>
      </c>
      <c r="C18" s="14" t="inlineStr">
        <is>
          <t>Marmara</t>
        </is>
      </c>
      <c r="D18" s="14" t="inlineStr">
        <is>
          <t>Orta</t>
        </is>
      </c>
      <c r="E18" s="15">
        <f>SUMIF('İşlem Verisi'!$E$2:$E$5116,A18,'İşlem Verisi'!$S$2:$S$5116)</f>
        <v/>
      </c>
      <c r="F18" s="15">
        <f>VLOOKUP(A18,'İşlem Verisi'!$AG$2:$AM$16,5,FALSE)*6</f>
        <v/>
      </c>
      <c r="G18" s="22">
        <f>E18/F18</f>
        <v/>
      </c>
      <c r="H18" s="47">
        <f>SUMIF($A$25:$A$114,A18,$L$25:$L$114)</f>
        <v/>
      </c>
      <c r="I18" s="22">
        <f>H18/(VLOOKUP(A18,'İşlem Verisi'!$AG$2:$AM$16,6,FALSE)*3*6)</f>
        <v/>
      </c>
    </row>
    <row r="19">
      <c r="A19" s="14" t="inlineStr">
        <is>
          <t>T14</t>
        </is>
      </c>
      <c r="B19" s="14" t="inlineStr">
        <is>
          <t>Elif Şen</t>
        </is>
      </c>
      <c r="C19" s="14" t="inlineStr">
        <is>
          <t>İç Anadolu</t>
        </is>
      </c>
      <c r="D19" s="14" t="inlineStr">
        <is>
          <t>Kıdemli</t>
        </is>
      </c>
      <c r="E19" s="15">
        <f>SUMIF('İşlem Verisi'!$E$2:$E$5116,A19,'İşlem Verisi'!$S$2:$S$5116)</f>
        <v/>
      </c>
      <c r="F19" s="15">
        <f>VLOOKUP(A19,'İşlem Verisi'!$AG$2:$AM$16,5,FALSE)*6</f>
        <v/>
      </c>
      <c r="G19" s="22">
        <f>E19/F19</f>
        <v/>
      </c>
      <c r="H19" s="47">
        <f>SUMIF($A$25:$A$114,A19,$L$25:$L$114)</f>
        <v/>
      </c>
      <c r="I19" s="22">
        <f>H19/(VLOOKUP(A19,'İşlem Verisi'!$AG$2:$AM$16,6,FALSE)*3*6)</f>
        <v/>
      </c>
    </row>
    <row r="20">
      <c r="A20" s="14" t="inlineStr">
        <is>
          <t>T15</t>
        </is>
      </c>
      <c r="B20" s="14" t="inlineStr">
        <is>
          <t>Barış Polat</t>
        </is>
      </c>
      <c r="C20" s="14" t="inlineStr">
        <is>
          <t>Ege</t>
        </is>
      </c>
      <c r="D20" s="14" t="inlineStr">
        <is>
          <t>Junior</t>
        </is>
      </c>
      <c r="E20" s="15">
        <f>SUMIF('İşlem Verisi'!$E$2:$E$5116,A20,'İşlem Verisi'!$S$2:$S$5116)</f>
        <v/>
      </c>
      <c r="F20" s="15">
        <f>VLOOKUP(A20,'İşlem Verisi'!$AG$2:$AM$16,5,FALSE)*6</f>
        <v/>
      </c>
      <c r="G20" s="22">
        <f>E20/F20</f>
        <v/>
      </c>
      <c r="H20" s="47">
        <f>SUMIF($A$25:$A$114,A20,$L$25:$L$114)</f>
        <v/>
      </c>
      <c r="I20" s="22">
        <f>H20/(VLOOKUP(A20,'İşlem Verisi'!$AG$2:$AM$16,6,FALSE)*3*6)</f>
        <v/>
      </c>
    </row>
    <row r="21">
      <c r="A21" s="25" t="inlineStr">
        <is>
          <t>TOPLAM</t>
        </is>
      </c>
      <c r="B21" s="26" t="n"/>
      <c r="C21" s="26" t="n"/>
      <c r="D21" s="26" t="n"/>
      <c r="E21" s="27">
        <f>SUM(E6:E20)</f>
        <v/>
      </c>
      <c r="F21" s="27">
        <f>SUM(F6:F20)</f>
        <v/>
      </c>
      <c r="G21" s="28">
        <f>E21/F21</f>
        <v/>
      </c>
      <c r="H21" s="27">
        <f>SUM(H6:H20)</f>
        <v/>
      </c>
      <c r="I21" s="26" t="n"/>
    </row>
    <row r="23">
      <c r="A23" s="12" t="inlineStr">
        <is>
          <t>2) Çeyrek Bazında Prim Dökümü</t>
        </is>
      </c>
    </row>
    <row r="24">
      <c r="A24" s="13" t="inlineStr">
        <is>
          <t>Temsilci No</t>
        </is>
      </c>
      <c r="B24" s="13" t="inlineStr">
        <is>
          <t>Ad Soyad</t>
        </is>
      </c>
      <c r="C24" s="13" t="inlineStr">
        <is>
          <t>Bölge</t>
        </is>
      </c>
      <c r="D24" s="13" t="inlineStr">
        <is>
          <t>Çeyrek</t>
        </is>
      </c>
      <c r="E24" s="13" t="inlineStr">
        <is>
          <t>Net Satış (₺)</t>
        </is>
      </c>
      <c r="F24" s="13" t="inlineStr">
        <is>
          <t>Çeyrek Kota (₺)</t>
        </is>
      </c>
      <c r="G24" s="13" t="inlineStr">
        <is>
          <t>Erişim %</t>
        </is>
      </c>
      <c r="H24" s="13" t="inlineStr">
        <is>
          <t>Kademe</t>
        </is>
      </c>
      <c r="I24" s="13" t="inlineStr">
        <is>
          <t>Prim Oranı</t>
        </is>
      </c>
      <c r="J24" s="13" t="inlineStr">
        <is>
          <t>Etkin Hızl.</t>
        </is>
      </c>
      <c r="K24" s="13" t="inlineStr">
        <is>
          <t>Prim Tabanı (₺)</t>
        </is>
      </c>
      <c r="L24" s="13" t="inlineStr">
        <is>
          <t>Çeyrek Primi (₺)</t>
        </is>
      </c>
    </row>
    <row r="25">
      <c r="A25" s="30" t="inlineStr">
        <is>
          <t>T01</t>
        </is>
      </c>
      <c r="B25" s="30" t="inlineStr">
        <is>
          <t>Deniz Yılmaz</t>
        </is>
      </c>
      <c r="C25" s="30" t="inlineStr">
        <is>
          <t>Marmara</t>
        </is>
      </c>
      <c r="D25" s="30" t="inlineStr">
        <is>
          <t>2025-Q1</t>
        </is>
      </c>
      <c r="E25" s="31">
        <f>SUMIFS('İşlem Verisi'!$S$2:$S$5116,'İşlem Verisi'!$E$2:$E$5116,A25,'İşlem Verisi'!$D$2:$D$5116,D25)</f>
        <v/>
      </c>
      <c r="F25" s="31">
        <f>VLOOKUP(A25,'İşlem Verisi'!$AG$2:$AM$16,5,FALSE)</f>
        <v/>
      </c>
      <c r="G25" s="33">
        <f>E25/F25</f>
        <v/>
      </c>
      <c r="H25" s="49">
        <f>VLOOKUP(G25,'İşlem Verisi'!$AB$2:$AE$7,4,TRUE)</f>
        <v/>
      </c>
      <c r="I25" s="50">
        <f>VLOOKUP(G25,'İşlem Verisi'!$AB$2:$AE$7,2,TRUE)</f>
        <v/>
      </c>
      <c r="J25" s="51">
        <f>VLOOKUP(G25,'İşlem Verisi'!$AB$2:$AE$7,3,TRUE)</f>
        <v/>
      </c>
      <c r="K25" s="24">
        <f>MIN(E25,1.3*F25)</f>
        <v/>
      </c>
      <c r="L25" s="41">
        <f>K25*I25*J25</f>
        <v/>
      </c>
    </row>
    <row r="26">
      <c r="A26" s="30" t="inlineStr">
        <is>
          <t>T01</t>
        </is>
      </c>
      <c r="B26" s="30" t="inlineStr">
        <is>
          <t>Deniz Yılmaz</t>
        </is>
      </c>
      <c r="C26" s="30" t="inlineStr">
        <is>
          <t>Marmara</t>
        </is>
      </c>
      <c r="D26" s="30" t="inlineStr">
        <is>
          <t>2025-Q2</t>
        </is>
      </c>
      <c r="E26" s="31">
        <f>SUMIFS('İşlem Verisi'!$S$2:$S$5116,'İşlem Verisi'!$E$2:$E$5116,A26,'İşlem Verisi'!$D$2:$D$5116,D26)</f>
        <v/>
      </c>
      <c r="F26" s="31">
        <f>VLOOKUP(A26,'İşlem Verisi'!$AG$2:$AM$16,5,FALSE)</f>
        <v/>
      </c>
      <c r="G26" s="33">
        <f>E26/F26</f>
        <v/>
      </c>
      <c r="H26" s="49">
        <f>VLOOKUP(G26,'İşlem Verisi'!$AB$2:$AE$7,4,TRUE)</f>
        <v/>
      </c>
      <c r="I26" s="50">
        <f>VLOOKUP(G26,'İşlem Verisi'!$AB$2:$AE$7,2,TRUE)</f>
        <v/>
      </c>
      <c r="J26" s="51">
        <f>VLOOKUP(G26,'İşlem Verisi'!$AB$2:$AE$7,3,TRUE)</f>
        <v/>
      </c>
      <c r="K26" s="24">
        <f>MIN(E26,1.3*F26)</f>
        <v/>
      </c>
      <c r="L26" s="41">
        <f>K26*I26*J26</f>
        <v/>
      </c>
    </row>
    <row r="27">
      <c r="A27" s="30" t="inlineStr">
        <is>
          <t>T01</t>
        </is>
      </c>
      <c r="B27" s="30" t="inlineStr">
        <is>
          <t>Deniz Yılmaz</t>
        </is>
      </c>
      <c r="C27" s="30" t="inlineStr">
        <is>
          <t>Marmara</t>
        </is>
      </c>
      <c r="D27" s="30" t="inlineStr">
        <is>
          <t>2025-Q3</t>
        </is>
      </c>
      <c r="E27" s="31">
        <f>SUMIFS('İşlem Verisi'!$S$2:$S$5116,'İşlem Verisi'!$E$2:$E$5116,A27,'İşlem Verisi'!$D$2:$D$5116,D27)</f>
        <v/>
      </c>
      <c r="F27" s="31">
        <f>VLOOKUP(A27,'İşlem Verisi'!$AG$2:$AM$16,5,FALSE)</f>
        <v/>
      </c>
      <c r="G27" s="33">
        <f>E27/F27</f>
        <v/>
      </c>
      <c r="H27" s="49">
        <f>VLOOKUP(G27,'İşlem Verisi'!$AB$2:$AE$7,4,TRUE)</f>
        <v/>
      </c>
      <c r="I27" s="50">
        <f>VLOOKUP(G27,'İşlem Verisi'!$AB$2:$AE$7,2,TRUE)</f>
        <v/>
      </c>
      <c r="J27" s="51">
        <f>VLOOKUP(G27,'İşlem Verisi'!$AB$2:$AE$7,3,TRUE)</f>
        <v/>
      </c>
      <c r="K27" s="24">
        <f>MIN(E27,1.3*F27)</f>
        <v/>
      </c>
      <c r="L27" s="41">
        <f>K27*I27*J27</f>
        <v/>
      </c>
    </row>
    <row r="28">
      <c r="A28" s="30" t="inlineStr">
        <is>
          <t>T01</t>
        </is>
      </c>
      <c r="B28" s="30" t="inlineStr">
        <is>
          <t>Deniz Yılmaz</t>
        </is>
      </c>
      <c r="C28" s="30" t="inlineStr">
        <is>
          <t>Marmara</t>
        </is>
      </c>
      <c r="D28" s="30" t="inlineStr">
        <is>
          <t>2025-Q4</t>
        </is>
      </c>
      <c r="E28" s="31">
        <f>SUMIFS('İşlem Verisi'!$S$2:$S$5116,'İşlem Verisi'!$E$2:$E$5116,A28,'İşlem Verisi'!$D$2:$D$5116,D28)</f>
        <v/>
      </c>
      <c r="F28" s="31">
        <f>VLOOKUP(A28,'İşlem Verisi'!$AG$2:$AM$16,5,FALSE)</f>
        <v/>
      </c>
      <c r="G28" s="33">
        <f>E28/F28</f>
        <v/>
      </c>
      <c r="H28" s="49">
        <f>VLOOKUP(G28,'İşlem Verisi'!$AB$2:$AE$7,4,TRUE)</f>
        <v/>
      </c>
      <c r="I28" s="50">
        <f>VLOOKUP(G28,'İşlem Verisi'!$AB$2:$AE$7,2,TRUE)</f>
        <v/>
      </c>
      <c r="J28" s="51">
        <f>VLOOKUP(G28,'İşlem Verisi'!$AB$2:$AE$7,3,TRUE)</f>
        <v/>
      </c>
      <c r="K28" s="24">
        <f>MIN(E28,1.3*F28)</f>
        <v/>
      </c>
      <c r="L28" s="41">
        <f>K28*I28*J28</f>
        <v/>
      </c>
    </row>
    <row r="29">
      <c r="A29" s="30" t="inlineStr">
        <is>
          <t>T01</t>
        </is>
      </c>
      <c r="B29" s="30" t="inlineStr">
        <is>
          <t>Deniz Yılmaz</t>
        </is>
      </c>
      <c r="C29" s="30" t="inlineStr">
        <is>
          <t>Marmara</t>
        </is>
      </c>
      <c r="D29" s="30" t="inlineStr">
        <is>
          <t>2026-Q1</t>
        </is>
      </c>
      <c r="E29" s="31">
        <f>SUMIFS('İşlem Verisi'!$S$2:$S$5116,'İşlem Verisi'!$E$2:$E$5116,A29,'İşlem Verisi'!$D$2:$D$5116,D29)</f>
        <v/>
      </c>
      <c r="F29" s="31">
        <f>VLOOKUP(A29,'İşlem Verisi'!$AG$2:$AM$16,5,FALSE)</f>
        <v/>
      </c>
      <c r="G29" s="33">
        <f>E29/F29</f>
        <v/>
      </c>
      <c r="H29" s="49">
        <f>VLOOKUP(G29,'İşlem Verisi'!$AB$2:$AE$7,4,TRUE)</f>
        <v/>
      </c>
      <c r="I29" s="50">
        <f>VLOOKUP(G29,'İşlem Verisi'!$AB$2:$AE$7,2,TRUE)</f>
        <v/>
      </c>
      <c r="J29" s="51">
        <f>VLOOKUP(G29,'İşlem Verisi'!$AB$2:$AE$7,3,TRUE)</f>
        <v/>
      </c>
      <c r="K29" s="24">
        <f>MIN(E29,1.3*F29)</f>
        <v/>
      </c>
      <c r="L29" s="41">
        <f>K29*I29*J29</f>
        <v/>
      </c>
    </row>
    <row r="30">
      <c r="A30" s="30" t="inlineStr">
        <is>
          <t>T01</t>
        </is>
      </c>
      <c r="B30" s="30" t="inlineStr">
        <is>
          <t>Deniz Yılmaz</t>
        </is>
      </c>
      <c r="C30" s="30" t="inlineStr">
        <is>
          <t>Marmara</t>
        </is>
      </c>
      <c r="D30" s="30" t="inlineStr">
        <is>
          <t>2026-Q2</t>
        </is>
      </c>
      <c r="E30" s="31">
        <f>SUMIFS('İşlem Verisi'!$S$2:$S$5116,'İşlem Verisi'!$E$2:$E$5116,A30,'İşlem Verisi'!$D$2:$D$5116,D30)</f>
        <v/>
      </c>
      <c r="F30" s="31">
        <f>VLOOKUP(A30,'İşlem Verisi'!$AG$2:$AM$16,5,FALSE)</f>
        <v/>
      </c>
      <c r="G30" s="33">
        <f>E30/F30</f>
        <v/>
      </c>
      <c r="H30" s="49">
        <f>VLOOKUP(G30,'İşlem Verisi'!$AB$2:$AE$7,4,TRUE)</f>
        <v/>
      </c>
      <c r="I30" s="50">
        <f>VLOOKUP(G30,'İşlem Verisi'!$AB$2:$AE$7,2,TRUE)</f>
        <v/>
      </c>
      <c r="J30" s="51">
        <f>VLOOKUP(G30,'İşlem Verisi'!$AB$2:$AE$7,3,TRUE)</f>
        <v/>
      </c>
      <c r="K30" s="24">
        <f>MIN(E30,1.3*F30)</f>
        <v/>
      </c>
      <c r="L30" s="41">
        <f>K30*I30*J30</f>
        <v/>
      </c>
    </row>
    <row r="31">
      <c r="A31" s="30" t="inlineStr">
        <is>
          <t>T02</t>
        </is>
      </c>
      <c r="B31" s="30" t="inlineStr">
        <is>
          <t>Ece Kaya</t>
        </is>
      </c>
      <c r="C31" s="30" t="inlineStr">
        <is>
          <t>İç Anadolu</t>
        </is>
      </c>
      <c r="D31" s="30" t="inlineStr">
        <is>
          <t>2025-Q1</t>
        </is>
      </c>
      <c r="E31" s="31">
        <f>SUMIFS('İşlem Verisi'!$S$2:$S$5116,'İşlem Verisi'!$E$2:$E$5116,A31,'İşlem Verisi'!$D$2:$D$5116,D31)</f>
        <v/>
      </c>
      <c r="F31" s="31">
        <f>VLOOKUP(A31,'İşlem Verisi'!$AG$2:$AM$16,5,FALSE)</f>
        <v/>
      </c>
      <c r="G31" s="33">
        <f>E31/F31</f>
        <v/>
      </c>
      <c r="H31" s="49">
        <f>VLOOKUP(G31,'İşlem Verisi'!$AB$2:$AE$7,4,TRUE)</f>
        <v/>
      </c>
      <c r="I31" s="50">
        <f>VLOOKUP(G31,'İşlem Verisi'!$AB$2:$AE$7,2,TRUE)</f>
        <v/>
      </c>
      <c r="J31" s="51">
        <f>VLOOKUP(G31,'İşlem Verisi'!$AB$2:$AE$7,3,TRUE)</f>
        <v/>
      </c>
      <c r="K31" s="24">
        <f>MIN(E31,1.3*F31)</f>
        <v/>
      </c>
      <c r="L31" s="41">
        <f>K31*I31*J31</f>
        <v/>
      </c>
    </row>
    <row r="32">
      <c r="A32" s="30" t="inlineStr">
        <is>
          <t>T02</t>
        </is>
      </c>
      <c r="B32" s="30" t="inlineStr">
        <is>
          <t>Ece Kaya</t>
        </is>
      </c>
      <c r="C32" s="30" t="inlineStr">
        <is>
          <t>İç Anadolu</t>
        </is>
      </c>
      <c r="D32" s="30" t="inlineStr">
        <is>
          <t>2025-Q2</t>
        </is>
      </c>
      <c r="E32" s="31">
        <f>SUMIFS('İşlem Verisi'!$S$2:$S$5116,'İşlem Verisi'!$E$2:$E$5116,A32,'İşlem Verisi'!$D$2:$D$5116,D32)</f>
        <v/>
      </c>
      <c r="F32" s="31">
        <f>VLOOKUP(A32,'İşlem Verisi'!$AG$2:$AM$16,5,FALSE)</f>
        <v/>
      </c>
      <c r="G32" s="33">
        <f>E32/F32</f>
        <v/>
      </c>
      <c r="H32" s="49">
        <f>VLOOKUP(G32,'İşlem Verisi'!$AB$2:$AE$7,4,TRUE)</f>
        <v/>
      </c>
      <c r="I32" s="50">
        <f>VLOOKUP(G32,'İşlem Verisi'!$AB$2:$AE$7,2,TRUE)</f>
        <v/>
      </c>
      <c r="J32" s="51">
        <f>VLOOKUP(G32,'İşlem Verisi'!$AB$2:$AE$7,3,TRUE)</f>
        <v/>
      </c>
      <c r="K32" s="24">
        <f>MIN(E32,1.3*F32)</f>
        <v/>
      </c>
      <c r="L32" s="41">
        <f>K32*I32*J32</f>
        <v/>
      </c>
    </row>
    <row r="33">
      <c r="A33" s="30" t="inlineStr">
        <is>
          <t>T02</t>
        </is>
      </c>
      <c r="B33" s="30" t="inlineStr">
        <is>
          <t>Ece Kaya</t>
        </is>
      </c>
      <c r="C33" s="30" t="inlineStr">
        <is>
          <t>İç Anadolu</t>
        </is>
      </c>
      <c r="D33" s="30" t="inlineStr">
        <is>
          <t>2025-Q3</t>
        </is>
      </c>
      <c r="E33" s="31">
        <f>SUMIFS('İşlem Verisi'!$S$2:$S$5116,'İşlem Verisi'!$E$2:$E$5116,A33,'İşlem Verisi'!$D$2:$D$5116,D33)</f>
        <v/>
      </c>
      <c r="F33" s="31">
        <f>VLOOKUP(A33,'İşlem Verisi'!$AG$2:$AM$16,5,FALSE)</f>
        <v/>
      </c>
      <c r="G33" s="33">
        <f>E33/F33</f>
        <v/>
      </c>
      <c r="H33" s="49">
        <f>VLOOKUP(G33,'İşlem Verisi'!$AB$2:$AE$7,4,TRUE)</f>
        <v/>
      </c>
      <c r="I33" s="50">
        <f>VLOOKUP(G33,'İşlem Verisi'!$AB$2:$AE$7,2,TRUE)</f>
        <v/>
      </c>
      <c r="J33" s="51">
        <f>VLOOKUP(G33,'İşlem Verisi'!$AB$2:$AE$7,3,TRUE)</f>
        <v/>
      </c>
      <c r="K33" s="24">
        <f>MIN(E33,1.3*F33)</f>
        <v/>
      </c>
      <c r="L33" s="41">
        <f>K33*I33*J33</f>
        <v/>
      </c>
    </row>
    <row r="34">
      <c r="A34" s="30" t="inlineStr">
        <is>
          <t>T02</t>
        </is>
      </c>
      <c r="B34" s="30" t="inlineStr">
        <is>
          <t>Ece Kaya</t>
        </is>
      </c>
      <c r="C34" s="30" t="inlineStr">
        <is>
          <t>İç Anadolu</t>
        </is>
      </c>
      <c r="D34" s="30" t="inlineStr">
        <is>
          <t>2025-Q4</t>
        </is>
      </c>
      <c r="E34" s="31">
        <f>SUMIFS('İşlem Verisi'!$S$2:$S$5116,'İşlem Verisi'!$E$2:$E$5116,A34,'İşlem Verisi'!$D$2:$D$5116,D34)</f>
        <v/>
      </c>
      <c r="F34" s="31">
        <f>VLOOKUP(A34,'İşlem Verisi'!$AG$2:$AM$16,5,FALSE)</f>
        <v/>
      </c>
      <c r="G34" s="33">
        <f>E34/F34</f>
        <v/>
      </c>
      <c r="H34" s="49">
        <f>VLOOKUP(G34,'İşlem Verisi'!$AB$2:$AE$7,4,TRUE)</f>
        <v/>
      </c>
      <c r="I34" s="50">
        <f>VLOOKUP(G34,'İşlem Verisi'!$AB$2:$AE$7,2,TRUE)</f>
        <v/>
      </c>
      <c r="J34" s="51">
        <f>VLOOKUP(G34,'İşlem Verisi'!$AB$2:$AE$7,3,TRUE)</f>
        <v/>
      </c>
      <c r="K34" s="24">
        <f>MIN(E34,1.3*F34)</f>
        <v/>
      </c>
      <c r="L34" s="41">
        <f>K34*I34*J34</f>
        <v/>
      </c>
    </row>
    <row r="35">
      <c r="A35" s="30" t="inlineStr">
        <is>
          <t>T02</t>
        </is>
      </c>
      <c r="B35" s="30" t="inlineStr">
        <is>
          <t>Ece Kaya</t>
        </is>
      </c>
      <c r="C35" s="30" t="inlineStr">
        <is>
          <t>İç Anadolu</t>
        </is>
      </c>
      <c r="D35" s="30" t="inlineStr">
        <is>
          <t>2026-Q1</t>
        </is>
      </c>
      <c r="E35" s="31">
        <f>SUMIFS('İşlem Verisi'!$S$2:$S$5116,'İşlem Verisi'!$E$2:$E$5116,A35,'İşlem Verisi'!$D$2:$D$5116,D35)</f>
        <v/>
      </c>
      <c r="F35" s="31">
        <f>VLOOKUP(A35,'İşlem Verisi'!$AG$2:$AM$16,5,FALSE)</f>
        <v/>
      </c>
      <c r="G35" s="33">
        <f>E35/F35</f>
        <v/>
      </c>
      <c r="H35" s="49">
        <f>VLOOKUP(G35,'İşlem Verisi'!$AB$2:$AE$7,4,TRUE)</f>
        <v/>
      </c>
      <c r="I35" s="50">
        <f>VLOOKUP(G35,'İşlem Verisi'!$AB$2:$AE$7,2,TRUE)</f>
        <v/>
      </c>
      <c r="J35" s="51">
        <f>VLOOKUP(G35,'İşlem Verisi'!$AB$2:$AE$7,3,TRUE)</f>
        <v/>
      </c>
      <c r="K35" s="24">
        <f>MIN(E35,1.3*F35)</f>
        <v/>
      </c>
      <c r="L35" s="41">
        <f>K35*I35*J35</f>
        <v/>
      </c>
    </row>
    <row r="36">
      <c r="A36" s="30" t="inlineStr">
        <is>
          <t>T02</t>
        </is>
      </c>
      <c r="B36" s="30" t="inlineStr">
        <is>
          <t>Ece Kaya</t>
        </is>
      </c>
      <c r="C36" s="30" t="inlineStr">
        <is>
          <t>İç Anadolu</t>
        </is>
      </c>
      <c r="D36" s="30" t="inlineStr">
        <is>
          <t>2026-Q2</t>
        </is>
      </c>
      <c r="E36" s="31">
        <f>SUMIFS('İşlem Verisi'!$S$2:$S$5116,'İşlem Verisi'!$E$2:$E$5116,A36,'İşlem Verisi'!$D$2:$D$5116,D36)</f>
        <v/>
      </c>
      <c r="F36" s="31">
        <f>VLOOKUP(A36,'İşlem Verisi'!$AG$2:$AM$16,5,FALSE)</f>
        <v/>
      </c>
      <c r="G36" s="33">
        <f>E36/F36</f>
        <v/>
      </c>
      <c r="H36" s="49">
        <f>VLOOKUP(G36,'İşlem Verisi'!$AB$2:$AE$7,4,TRUE)</f>
        <v/>
      </c>
      <c r="I36" s="50">
        <f>VLOOKUP(G36,'İşlem Verisi'!$AB$2:$AE$7,2,TRUE)</f>
        <v/>
      </c>
      <c r="J36" s="51">
        <f>VLOOKUP(G36,'İşlem Verisi'!$AB$2:$AE$7,3,TRUE)</f>
        <v/>
      </c>
      <c r="K36" s="24">
        <f>MIN(E36,1.3*F36)</f>
        <v/>
      </c>
      <c r="L36" s="41">
        <f>K36*I36*J36</f>
        <v/>
      </c>
    </row>
    <row r="37">
      <c r="A37" s="30" t="inlineStr">
        <is>
          <t>T03</t>
        </is>
      </c>
      <c r="B37" s="30" t="inlineStr">
        <is>
          <t>Mert Demir</t>
        </is>
      </c>
      <c r="C37" s="30" t="inlineStr">
        <is>
          <t>Ege</t>
        </is>
      </c>
      <c r="D37" s="30" t="inlineStr">
        <is>
          <t>2025-Q1</t>
        </is>
      </c>
      <c r="E37" s="31">
        <f>SUMIFS('İşlem Verisi'!$S$2:$S$5116,'İşlem Verisi'!$E$2:$E$5116,A37,'İşlem Verisi'!$D$2:$D$5116,D37)</f>
        <v/>
      </c>
      <c r="F37" s="31">
        <f>VLOOKUP(A37,'İşlem Verisi'!$AG$2:$AM$16,5,FALSE)</f>
        <v/>
      </c>
      <c r="G37" s="33">
        <f>E37/F37</f>
        <v/>
      </c>
      <c r="H37" s="49">
        <f>VLOOKUP(G37,'İşlem Verisi'!$AB$2:$AE$7,4,TRUE)</f>
        <v/>
      </c>
      <c r="I37" s="50">
        <f>VLOOKUP(G37,'İşlem Verisi'!$AB$2:$AE$7,2,TRUE)</f>
        <v/>
      </c>
      <c r="J37" s="51">
        <f>VLOOKUP(G37,'İşlem Verisi'!$AB$2:$AE$7,3,TRUE)</f>
        <v/>
      </c>
      <c r="K37" s="24">
        <f>MIN(E37,1.3*F37)</f>
        <v/>
      </c>
      <c r="L37" s="41">
        <f>K37*I37*J37</f>
        <v/>
      </c>
    </row>
    <row r="38">
      <c r="A38" s="30" t="inlineStr">
        <is>
          <t>T03</t>
        </is>
      </c>
      <c r="B38" s="30" t="inlineStr">
        <is>
          <t>Mert Demir</t>
        </is>
      </c>
      <c r="C38" s="30" t="inlineStr">
        <is>
          <t>Ege</t>
        </is>
      </c>
      <c r="D38" s="30" t="inlineStr">
        <is>
          <t>2025-Q2</t>
        </is>
      </c>
      <c r="E38" s="31">
        <f>SUMIFS('İşlem Verisi'!$S$2:$S$5116,'İşlem Verisi'!$E$2:$E$5116,A38,'İşlem Verisi'!$D$2:$D$5116,D38)</f>
        <v/>
      </c>
      <c r="F38" s="31">
        <f>VLOOKUP(A38,'İşlem Verisi'!$AG$2:$AM$16,5,FALSE)</f>
        <v/>
      </c>
      <c r="G38" s="33">
        <f>E38/F38</f>
        <v/>
      </c>
      <c r="H38" s="49">
        <f>VLOOKUP(G38,'İşlem Verisi'!$AB$2:$AE$7,4,TRUE)</f>
        <v/>
      </c>
      <c r="I38" s="50">
        <f>VLOOKUP(G38,'İşlem Verisi'!$AB$2:$AE$7,2,TRUE)</f>
        <v/>
      </c>
      <c r="J38" s="51">
        <f>VLOOKUP(G38,'İşlem Verisi'!$AB$2:$AE$7,3,TRUE)</f>
        <v/>
      </c>
      <c r="K38" s="24">
        <f>MIN(E38,1.3*F38)</f>
        <v/>
      </c>
      <c r="L38" s="41">
        <f>K38*I38*J38</f>
        <v/>
      </c>
    </row>
    <row r="39">
      <c r="A39" s="30" t="inlineStr">
        <is>
          <t>T03</t>
        </is>
      </c>
      <c r="B39" s="30" t="inlineStr">
        <is>
          <t>Mert Demir</t>
        </is>
      </c>
      <c r="C39" s="30" t="inlineStr">
        <is>
          <t>Ege</t>
        </is>
      </c>
      <c r="D39" s="30" t="inlineStr">
        <is>
          <t>2025-Q3</t>
        </is>
      </c>
      <c r="E39" s="31">
        <f>SUMIFS('İşlem Verisi'!$S$2:$S$5116,'İşlem Verisi'!$E$2:$E$5116,A39,'İşlem Verisi'!$D$2:$D$5116,D39)</f>
        <v/>
      </c>
      <c r="F39" s="31">
        <f>VLOOKUP(A39,'İşlem Verisi'!$AG$2:$AM$16,5,FALSE)</f>
        <v/>
      </c>
      <c r="G39" s="33">
        <f>E39/F39</f>
        <v/>
      </c>
      <c r="H39" s="49">
        <f>VLOOKUP(G39,'İşlem Verisi'!$AB$2:$AE$7,4,TRUE)</f>
        <v/>
      </c>
      <c r="I39" s="50">
        <f>VLOOKUP(G39,'İşlem Verisi'!$AB$2:$AE$7,2,TRUE)</f>
        <v/>
      </c>
      <c r="J39" s="51">
        <f>VLOOKUP(G39,'İşlem Verisi'!$AB$2:$AE$7,3,TRUE)</f>
        <v/>
      </c>
      <c r="K39" s="24">
        <f>MIN(E39,1.3*F39)</f>
        <v/>
      </c>
      <c r="L39" s="41">
        <f>K39*I39*J39</f>
        <v/>
      </c>
    </row>
    <row r="40">
      <c r="A40" s="30" t="inlineStr">
        <is>
          <t>T03</t>
        </is>
      </c>
      <c r="B40" s="30" t="inlineStr">
        <is>
          <t>Mert Demir</t>
        </is>
      </c>
      <c r="C40" s="30" t="inlineStr">
        <is>
          <t>Ege</t>
        </is>
      </c>
      <c r="D40" s="30" t="inlineStr">
        <is>
          <t>2025-Q4</t>
        </is>
      </c>
      <c r="E40" s="31">
        <f>SUMIFS('İşlem Verisi'!$S$2:$S$5116,'İşlem Verisi'!$E$2:$E$5116,A40,'İşlem Verisi'!$D$2:$D$5116,D40)</f>
        <v/>
      </c>
      <c r="F40" s="31">
        <f>VLOOKUP(A40,'İşlem Verisi'!$AG$2:$AM$16,5,FALSE)</f>
        <v/>
      </c>
      <c r="G40" s="33">
        <f>E40/F40</f>
        <v/>
      </c>
      <c r="H40" s="49">
        <f>VLOOKUP(G40,'İşlem Verisi'!$AB$2:$AE$7,4,TRUE)</f>
        <v/>
      </c>
      <c r="I40" s="50">
        <f>VLOOKUP(G40,'İşlem Verisi'!$AB$2:$AE$7,2,TRUE)</f>
        <v/>
      </c>
      <c r="J40" s="51">
        <f>VLOOKUP(G40,'İşlem Verisi'!$AB$2:$AE$7,3,TRUE)</f>
        <v/>
      </c>
      <c r="K40" s="24">
        <f>MIN(E40,1.3*F40)</f>
        <v/>
      </c>
      <c r="L40" s="41">
        <f>K40*I40*J40</f>
        <v/>
      </c>
    </row>
    <row r="41">
      <c r="A41" s="30" t="inlineStr">
        <is>
          <t>T03</t>
        </is>
      </c>
      <c r="B41" s="30" t="inlineStr">
        <is>
          <t>Mert Demir</t>
        </is>
      </c>
      <c r="C41" s="30" t="inlineStr">
        <is>
          <t>Ege</t>
        </is>
      </c>
      <c r="D41" s="30" t="inlineStr">
        <is>
          <t>2026-Q1</t>
        </is>
      </c>
      <c r="E41" s="31">
        <f>SUMIFS('İşlem Verisi'!$S$2:$S$5116,'İşlem Verisi'!$E$2:$E$5116,A41,'İşlem Verisi'!$D$2:$D$5116,D41)</f>
        <v/>
      </c>
      <c r="F41" s="31">
        <f>VLOOKUP(A41,'İşlem Verisi'!$AG$2:$AM$16,5,FALSE)</f>
        <v/>
      </c>
      <c r="G41" s="33">
        <f>E41/F41</f>
        <v/>
      </c>
      <c r="H41" s="49">
        <f>VLOOKUP(G41,'İşlem Verisi'!$AB$2:$AE$7,4,TRUE)</f>
        <v/>
      </c>
      <c r="I41" s="50">
        <f>VLOOKUP(G41,'İşlem Verisi'!$AB$2:$AE$7,2,TRUE)</f>
        <v/>
      </c>
      <c r="J41" s="51">
        <f>VLOOKUP(G41,'İşlem Verisi'!$AB$2:$AE$7,3,TRUE)</f>
        <v/>
      </c>
      <c r="K41" s="24">
        <f>MIN(E41,1.3*F41)</f>
        <v/>
      </c>
      <c r="L41" s="41">
        <f>K41*I41*J41</f>
        <v/>
      </c>
    </row>
    <row r="42">
      <c r="A42" s="30" t="inlineStr">
        <is>
          <t>T03</t>
        </is>
      </c>
      <c r="B42" s="30" t="inlineStr">
        <is>
          <t>Mert Demir</t>
        </is>
      </c>
      <c r="C42" s="30" t="inlineStr">
        <is>
          <t>Ege</t>
        </is>
      </c>
      <c r="D42" s="30" t="inlineStr">
        <is>
          <t>2026-Q2</t>
        </is>
      </c>
      <c r="E42" s="31">
        <f>SUMIFS('İşlem Verisi'!$S$2:$S$5116,'İşlem Verisi'!$E$2:$E$5116,A42,'İşlem Verisi'!$D$2:$D$5116,D42)</f>
        <v/>
      </c>
      <c r="F42" s="31">
        <f>VLOOKUP(A42,'İşlem Verisi'!$AG$2:$AM$16,5,FALSE)</f>
        <v/>
      </c>
      <c r="G42" s="33">
        <f>E42/F42</f>
        <v/>
      </c>
      <c r="H42" s="49">
        <f>VLOOKUP(G42,'İşlem Verisi'!$AB$2:$AE$7,4,TRUE)</f>
        <v/>
      </c>
      <c r="I42" s="50">
        <f>VLOOKUP(G42,'İşlem Verisi'!$AB$2:$AE$7,2,TRUE)</f>
        <v/>
      </c>
      <c r="J42" s="51">
        <f>VLOOKUP(G42,'İşlem Verisi'!$AB$2:$AE$7,3,TRUE)</f>
        <v/>
      </c>
      <c r="K42" s="24">
        <f>MIN(E42,1.3*F42)</f>
        <v/>
      </c>
      <c r="L42" s="41">
        <f>K42*I42*J42</f>
        <v/>
      </c>
    </row>
    <row r="43">
      <c r="A43" s="30" t="inlineStr">
        <is>
          <t>T04</t>
        </is>
      </c>
      <c r="B43" s="30" t="inlineStr">
        <is>
          <t>Selin Şahin</t>
        </is>
      </c>
      <c r="C43" s="30" t="inlineStr">
        <is>
          <t>Akdeniz</t>
        </is>
      </c>
      <c r="D43" s="30" t="inlineStr">
        <is>
          <t>2025-Q1</t>
        </is>
      </c>
      <c r="E43" s="31">
        <f>SUMIFS('İşlem Verisi'!$S$2:$S$5116,'İşlem Verisi'!$E$2:$E$5116,A43,'İşlem Verisi'!$D$2:$D$5116,D43)</f>
        <v/>
      </c>
      <c r="F43" s="31">
        <f>VLOOKUP(A43,'İşlem Verisi'!$AG$2:$AM$16,5,FALSE)</f>
        <v/>
      </c>
      <c r="G43" s="33">
        <f>E43/F43</f>
        <v/>
      </c>
      <c r="H43" s="49">
        <f>VLOOKUP(G43,'İşlem Verisi'!$AB$2:$AE$7,4,TRUE)</f>
        <v/>
      </c>
      <c r="I43" s="50">
        <f>VLOOKUP(G43,'İşlem Verisi'!$AB$2:$AE$7,2,TRUE)</f>
        <v/>
      </c>
      <c r="J43" s="51">
        <f>VLOOKUP(G43,'İşlem Verisi'!$AB$2:$AE$7,3,TRUE)</f>
        <v/>
      </c>
      <c r="K43" s="24">
        <f>MIN(E43,1.3*F43)</f>
        <v/>
      </c>
      <c r="L43" s="41">
        <f>K43*I43*J43</f>
        <v/>
      </c>
    </row>
    <row r="44">
      <c r="A44" s="30" t="inlineStr">
        <is>
          <t>T04</t>
        </is>
      </c>
      <c r="B44" s="30" t="inlineStr">
        <is>
          <t>Selin Şahin</t>
        </is>
      </c>
      <c r="C44" s="30" t="inlineStr">
        <is>
          <t>Akdeniz</t>
        </is>
      </c>
      <c r="D44" s="30" t="inlineStr">
        <is>
          <t>2025-Q2</t>
        </is>
      </c>
      <c r="E44" s="31">
        <f>SUMIFS('İşlem Verisi'!$S$2:$S$5116,'İşlem Verisi'!$E$2:$E$5116,A44,'İşlem Verisi'!$D$2:$D$5116,D44)</f>
        <v/>
      </c>
      <c r="F44" s="31">
        <f>VLOOKUP(A44,'İşlem Verisi'!$AG$2:$AM$16,5,FALSE)</f>
        <v/>
      </c>
      <c r="G44" s="33">
        <f>E44/F44</f>
        <v/>
      </c>
      <c r="H44" s="49">
        <f>VLOOKUP(G44,'İşlem Verisi'!$AB$2:$AE$7,4,TRUE)</f>
        <v/>
      </c>
      <c r="I44" s="50">
        <f>VLOOKUP(G44,'İşlem Verisi'!$AB$2:$AE$7,2,TRUE)</f>
        <v/>
      </c>
      <c r="J44" s="51">
        <f>VLOOKUP(G44,'İşlem Verisi'!$AB$2:$AE$7,3,TRUE)</f>
        <v/>
      </c>
      <c r="K44" s="24">
        <f>MIN(E44,1.3*F44)</f>
        <v/>
      </c>
      <c r="L44" s="41">
        <f>K44*I44*J44</f>
        <v/>
      </c>
    </row>
    <row r="45">
      <c r="A45" s="30" t="inlineStr">
        <is>
          <t>T04</t>
        </is>
      </c>
      <c r="B45" s="30" t="inlineStr">
        <is>
          <t>Selin Şahin</t>
        </is>
      </c>
      <c r="C45" s="30" t="inlineStr">
        <is>
          <t>Akdeniz</t>
        </is>
      </c>
      <c r="D45" s="30" t="inlineStr">
        <is>
          <t>2025-Q3</t>
        </is>
      </c>
      <c r="E45" s="31">
        <f>SUMIFS('İşlem Verisi'!$S$2:$S$5116,'İşlem Verisi'!$E$2:$E$5116,A45,'İşlem Verisi'!$D$2:$D$5116,D45)</f>
        <v/>
      </c>
      <c r="F45" s="31">
        <f>VLOOKUP(A45,'İşlem Verisi'!$AG$2:$AM$16,5,FALSE)</f>
        <v/>
      </c>
      <c r="G45" s="33">
        <f>E45/F45</f>
        <v/>
      </c>
      <c r="H45" s="49">
        <f>VLOOKUP(G45,'İşlem Verisi'!$AB$2:$AE$7,4,TRUE)</f>
        <v/>
      </c>
      <c r="I45" s="50">
        <f>VLOOKUP(G45,'İşlem Verisi'!$AB$2:$AE$7,2,TRUE)</f>
        <v/>
      </c>
      <c r="J45" s="51">
        <f>VLOOKUP(G45,'İşlem Verisi'!$AB$2:$AE$7,3,TRUE)</f>
        <v/>
      </c>
      <c r="K45" s="24">
        <f>MIN(E45,1.3*F45)</f>
        <v/>
      </c>
      <c r="L45" s="41">
        <f>K45*I45*J45</f>
        <v/>
      </c>
    </row>
    <row r="46">
      <c r="A46" s="30" t="inlineStr">
        <is>
          <t>T04</t>
        </is>
      </c>
      <c r="B46" s="30" t="inlineStr">
        <is>
          <t>Selin Şahin</t>
        </is>
      </c>
      <c r="C46" s="30" t="inlineStr">
        <is>
          <t>Akdeniz</t>
        </is>
      </c>
      <c r="D46" s="30" t="inlineStr">
        <is>
          <t>2025-Q4</t>
        </is>
      </c>
      <c r="E46" s="31">
        <f>SUMIFS('İşlem Verisi'!$S$2:$S$5116,'İşlem Verisi'!$E$2:$E$5116,A46,'İşlem Verisi'!$D$2:$D$5116,D46)</f>
        <v/>
      </c>
      <c r="F46" s="31">
        <f>VLOOKUP(A46,'İşlem Verisi'!$AG$2:$AM$16,5,FALSE)</f>
        <v/>
      </c>
      <c r="G46" s="33">
        <f>E46/F46</f>
        <v/>
      </c>
      <c r="H46" s="49">
        <f>VLOOKUP(G46,'İşlem Verisi'!$AB$2:$AE$7,4,TRUE)</f>
        <v/>
      </c>
      <c r="I46" s="50">
        <f>VLOOKUP(G46,'İşlem Verisi'!$AB$2:$AE$7,2,TRUE)</f>
        <v/>
      </c>
      <c r="J46" s="51">
        <f>VLOOKUP(G46,'İşlem Verisi'!$AB$2:$AE$7,3,TRUE)</f>
        <v/>
      </c>
      <c r="K46" s="24">
        <f>MIN(E46,1.3*F46)</f>
        <v/>
      </c>
      <c r="L46" s="41">
        <f>K46*I46*J46</f>
        <v/>
      </c>
    </row>
    <row r="47">
      <c r="A47" s="30" t="inlineStr">
        <is>
          <t>T04</t>
        </is>
      </c>
      <c r="B47" s="30" t="inlineStr">
        <is>
          <t>Selin Şahin</t>
        </is>
      </c>
      <c r="C47" s="30" t="inlineStr">
        <is>
          <t>Akdeniz</t>
        </is>
      </c>
      <c r="D47" s="30" t="inlineStr">
        <is>
          <t>2026-Q1</t>
        </is>
      </c>
      <c r="E47" s="31">
        <f>SUMIFS('İşlem Verisi'!$S$2:$S$5116,'İşlem Verisi'!$E$2:$E$5116,A47,'İşlem Verisi'!$D$2:$D$5116,D47)</f>
        <v/>
      </c>
      <c r="F47" s="31">
        <f>VLOOKUP(A47,'İşlem Verisi'!$AG$2:$AM$16,5,FALSE)</f>
        <v/>
      </c>
      <c r="G47" s="33">
        <f>E47/F47</f>
        <v/>
      </c>
      <c r="H47" s="49">
        <f>VLOOKUP(G47,'İşlem Verisi'!$AB$2:$AE$7,4,TRUE)</f>
        <v/>
      </c>
      <c r="I47" s="50">
        <f>VLOOKUP(G47,'İşlem Verisi'!$AB$2:$AE$7,2,TRUE)</f>
        <v/>
      </c>
      <c r="J47" s="51">
        <f>VLOOKUP(G47,'İşlem Verisi'!$AB$2:$AE$7,3,TRUE)</f>
        <v/>
      </c>
      <c r="K47" s="24">
        <f>MIN(E47,1.3*F47)</f>
        <v/>
      </c>
      <c r="L47" s="41">
        <f>K47*I47*J47</f>
        <v/>
      </c>
    </row>
    <row r="48">
      <c r="A48" s="30" t="inlineStr">
        <is>
          <t>T04</t>
        </is>
      </c>
      <c r="B48" s="30" t="inlineStr">
        <is>
          <t>Selin Şahin</t>
        </is>
      </c>
      <c r="C48" s="30" t="inlineStr">
        <is>
          <t>Akdeniz</t>
        </is>
      </c>
      <c r="D48" s="30" t="inlineStr">
        <is>
          <t>2026-Q2</t>
        </is>
      </c>
      <c r="E48" s="31">
        <f>SUMIFS('İşlem Verisi'!$S$2:$S$5116,'İşlem Verisi'!$E$2:$E$5116,A48,'İşlem Verisi'!$D$2:$D$5116,D48)</f>
        <v/>
      </c>
      <c r="F48" s="31">
        <f>VLOOKUP(A48,'İşlem Verisi'!$AG$2:$AM$16,5,FALSE)</f>
        <v/>
      </c>
      <c r="G48" s="33">
        <f>E48/F48</f>
        <v/>
      </c>
      <c r="H48" s="49">
        <f>VLOOKUP(G48,'İşlem Verisi'!$AB$2:$AE$7,4,TRUE)</f>
        <v/>
      </c>
      <c r="I48" s="50">
        <f>VLOOKUP(G48,'İşlem Verisi'!$AB$2:$AE$7,2,TRUE)</f>
        <v/>
      </c>
      <c r="J48" s="51">
        <f>VLOOKUP(G48,'İşlem Verisi'!$AB$2:$AE$7,3,TRUE)</f>
        <v/>
      </c>
      <c r="K48" s="24">
        <f>MIN(E48,1.3*F48)</f>
        <v/>
      </c>
      <c r="L48" s="41">
        <f>K48*I48*J48</f>
        <v/>
      </c>
    </row>
    <row r="49">
      <c r="A49" s="30" t="inlineStr">
        <is>
          <t>T05</t>
        </is>
      </c>
      <c r="B49" s="30" t="inlineStr">
        <is>
          <t>Burak Çelik</t>
        </is>
      </c>
      <c r="C49" s="30" t="inlineStr">
        <is>
          <t>İhracat-Körfez</t>
        </is>
      </c>
      <c r="D49" s="30" t="inlineStr">
        <is>
          <t>2025-Q1</t>
        </is>
      </c>
      <c r="E49" s="31">
        <f>SUMIFS('İşlem Verisi'!$S$2:$S$5116,'İşlem Verisi'!$E$2:$E$5116,A49,'İşlem Verisi'!$D$2:$D$5116,D49)</f>
        <v/>
      </c>
      <c r="F49" s="31">
        <f>VLOOKUP(A49,'İşlem Verisi'!$AG$2:$AM$16,5,FALSE)</f>
        <v/>
      </c>
      <c r="G49" s="33">
        <f>E49/F49</f>
        <v/>
      </c>
      <c r="H49" s="49">
        <f>VLOOKUP(G49,'İşlem Verisi'!$AB$2:$AE$7,4,TRUE)</f>
        <v/>
      </c>
      <c r="I49" s="50">
        <f>VLOOKUP(G49,'İşlem Verisi'!$AB$2:$AE$7,2,TRUE)</f>
        <v/>
      </c>
      <c r="J49" s="51">
        <f>VLOOKUP(G49,'İşlem Verisi'!$AB$2:$AE$7,3,TRUE)</f>
        <v/>
      </c>
      <c r="K49" s="24">
        <f>MIN(E49,1.3*F49)</f>
        <v/>
      </c>
      <c r="L49" s="41">
        <f>K49*I49*J49</f>
        <v/>
      </c>
    </row>
    <row r="50">
      <c r="A50" s="30" t="inlineStr">
        <is>
          <t>T05</t>
        </is>
      </c>
      <c r="B50" s="30" t="inlineStr">
        <is>
          <t>Burak Çelik</t>
        </is>
      </c>
      <c r="C50" s="30" t="inlineStr">
        <is>
          <t>İhracat-Körfez</t>
        </is>
      </c>
      <c r="D50" s="30" t="inlineStr">
        <is>
          <t>2025-Q2</t>
        </is>
      </c>
      <c r="E50" s="31">
        <f>SUMIFS('İşlem Verisi'!$S$2:$S$5116,'İşlem Verisi'!$E$2:$E$5116,A50,'İşlem Verisi'!$D$2:$D$5116,D50)</f>
        <v/>
      </c>
      <c r="F50" s="31">
        <f>VLOOKUP(A50,'İşlem Verisi'!$AG$2:$AM$16,5,FALSE)</f>
        <v/>
      </c>
      <c r="G50" s="33">
        <f>E50/F50</f>
        <v/>
      </c>
      <c r="H50" s="49">
        <f>VLOOKUP(G50,'İşlem Verisi'!$AB$2:$AE$7,4,TRUE)</f>
        <v/>
      </c>
      <c r="I50" s="50">
        <f>VLOOKUP(G50,'İşlem Verisi'!$AB$2:$AE$7,2,TRUE)</f>
        <v/>
      </c>
      <c r="J50" s="51">
        <f>VLOOKUP(G50,'İşlem Verisi'!$AB$2:$AE$7,3,TRUE)</f>
        <v/>
      </c>
      <c r="K50" s="24">
        <f>MIN(E50,1.3*F50)</f>
        <v/>
      </c>
      <c r="L50" s="41">
        <f>K50*I50*J50</f>
        <v/>
      </c>
    </row>
    <row r="51">
      <c r="A51" s="30" t="inlineStr">
        <is>
          <t>T05</t>
        </is>
      </c>
      <c r="B51" s="30" t="inlineStr">
        <is>
          <t>Burak Çelik</t>
        </is>
      </c>
      <c r="C51" s="30" t="inlineStr">
        <is>
          <t>İhracat-Körfez</t>
        </is>
      </c>
      <c r="D51" s="30" t="inlineStr">
        <is>
          <t>2025-Q3</t>
        </is>
      </c>
      <c r="E51" s="31">
        <f>SUMIFS('İşlem Verisi'!$S$2:$S$5116,'İşlem Verisi'!$E$2:$E$5116,A51,'İşlem Verisi'!$D$2:$D$5116,D51)</f>
        <v/>
      </c>
      <c r="F51" s="31">
        <f>VLOOKUP(A51,'İşlem Verisi'!$AG$2:$AM$16,5,FALSE)</f>
        <v/>
      </c>
      <c r="G51" s="33">
        <f>E51/F51</f>
        <v/>
      </c>
      <c r="H51" s="49">
        <f>VLOOKUP(G51,'İşlem Verisi'!$AB$2:$AE$7,4,TRUE)</f>
        <v/>
      </c>
      <c r="I51" s="50">
        <f>VLOOKUP(G51,'İşlem Verisi'!$AB$2:$AE$7,2,TRUE)</f>
        <v/>
      </c>
      <c r="J51" s="51">
        <f>VLOOKUP(G51,'İşlem Verisi'!$AB$2:$AE$7,3,TRUE)</f>
        <v/>
      </c>
      <c r="K51" s="24">
        <f>MIN(E51,1.3*F51)</f>
        <v/>
      </c>
      <c r="L51" s="41">
        <f>K51*I51*J51</f>
        <v/>
      </c>
    </row>
    <row r="52">
      <c r="A52" s="30" t="inlineStr">
        <is>
          <t>T05</t>
        </is>
      </c>
      <c r="B52" s="30" t="inlineStr">
        <is>
          <t>Burak Çelik</t>
        </is>
      </c>
      <c r="C52" s="30" t="inlineStr">
        <is>
          <t>İhracat-Körfez</t>
        </is>
      </c>
      <c r="D52" s="30" t="inlineStr">
        <is>
          <t>2025-Q4</t>
        </is>
      </c>
      <c r="E52" s="31">
        <f>SUMIFS('İşlem Verisi'!$S$2:$S$5116,'İşlem Verisi'!$E$2:$E$5116,A52,'İşlem Verisi'!$D$2:$D$5116,D52)</f>
        <v/>
      </c>
      <c r="F52" s="31">
        <f>VLOOKUP(A52,'İşlem Verisi'!$AG$2:$AM$16,5,FALSE)</f>
        <v/>
      </c>
      <c r="G52" s="33">
        <f>E52/F52</f>
        <v/>
      </c>
      <c r="H52" s="49">
        <f>VLOOKUP(G52,'İşlem Verisi'!$AB$2:$AE$7,4,TRUE)</f>
        <v/>
      </c>
      <c r="I52" s="50">
        <f>VLOOKUP(G52,'İşlem Verisi'!$AB$2:$AE$7,2,TRUE)</f>
        <v/>
      </c>
      <c r="J52" s="51">
        <f>VLOOKUP(G52,'İşlem Verisi'!$AB$2:$AE$7,3,TRUE)</f>
        <v/>
      </c>
      <c r="K52" s="24">
        <f>MIN(E52,1.3*F52)</f>
        <v/>
      </c>
      <c r="L52" s="41">
        <f>K52*I52*J52</f>
        <v/>
      </c>
    </row>
    <row r="53">
      <c r="A53" s="30" t="inlineStr">
        <is>
          <t>T05</t>
        </is>
      </c>
      <c r="B53" s="30" t="inlineStr">
        <is>
          <t>Burak Çelik</t>
        </is>
      </c>
      <c r="C53" s="30" t="inlineStr">
        <is>
          <t>İhracat-Körfez</t>
        </is>
      </c>
      <c r="D53" s="30" t="inlineStr">
        <is>
          <t>2026-Q1</t>
        </is>
      </c>
      <c r="E53" s="31">
        <f>SUMIFS('İşlem Verisi'!$S$2:$S$5116,'İşlem Verisi'!$E$2:$E$5116,A53,'İşlem Verisi'!$D$2:$D$5116,D53)</f>
        <v/>
      </c>
      <c r="F53" s="31">
        <f>VLOOKUP(A53,'İşlem Verisi'!$AG$2:$AM$16,5,FALSE)</f>
        <v/>
      </c>
      <c r="G53" s="33">
        <f>E53/F53</f>
        <v/>
      </c>
      <c r="H53" s="49">
        <f>VLOOKUP(G53,'İşlem Verisi'!$AB$2:$AE$7,4,TRUE)</f>
        <v/>
      </c>
      <c r="I53" s="50">
        <f>VLOOKUP(G53,'İşlem Verisi'!$AB$2:$AE$7,2,TRUE)</f>
        <v/>
      </c>
      <c r="J53" s="51">
        <f>VLOOKUP(G53,'İşlem Verisi'!$AB$2:$AE$7,3,TRUE)</f>
        <v/>
      </c>
      <c r="K53" s="24">
        <f>MIN(E53,1.3*F53)</f>
        <v/>
      </c>
      <c r="L53" s="41">
        <f>K53*I53*J53</f>
        <v/>
      </c>
    </row>
    <row r="54">
      <c r="A54" s="30" t="inlineStr">
        <is>
          <t>T05</t>
        </is>
      </c>
      <c r="B54" s="30" t="inlineStr">
        <is>
          <t>Burak Çelik</t>
        </is>
      </c>
      <c r="C54" s="30" t="inlineStr">
        <is>
          <t>İhracat-Körfez</t>
        </is>
      </c>
      <c r="D54" s="30" t="inlineStr">
        <is>
          <t>2026-Q2</t>
        </is>
      </c>
      <c r="E54" s="31">
        <f>SUMIFS('İşlem Verisi'!$S$2:$S$5116,'İşlem Verisi'!$E$2:$E$5116,A54,'İşlem Verisi'!$D$2:$D$5116,D54)</f>
        <v/>
      </c>
      <c r="F54" s="31">
        <f>VLOOKUP(A54,'İşlem Verisi'!$AG$2:$AM$16,5,FALSE)</f>
        <v/>
      </c>
      <c r="G54" s="33">
        <f>E54/F54</f>
        <v/>
      </c>
      <c r="H54" s="49">
        <f>VLOOKUP(G54,'İşlem Verisi'!$AB$2:$AE$7,4,TRUE)</f>
        <v/>
      </c>
      <c r="I54" s="50">
        <f>VLOOKUP(G54,'İşlem Verisi'!$AB$2:$AE$7,2,TRUE)</f>
        <v/>
      </c>
      <c r="J54" s="51">
        <f>VLOOKUP(G54,'İşlem Verisi'!$AB$2:$AE$7,3,TRUE)</f>
        <v/>
      </c>
      <c r="K54" s="24">
        <f>MIN(E54,1.3*F54)</f>
        <v/>
      </c>
      <c r="L54" s="41">
        <f>K54*I54*J54</f>
        <v/>
      </c>
    </row>
    <row r="55">
      <c r="A55" s="30" t="inlineStr">
        <is>
          <t>T06</t>
        </is>
      </c>
      <c r="B55" s="30" t="inlineStr">
        <is>
          <t>Gizem Aydın</t>
        </is>
      </c>
      <c r="C55" s="30" t="inlineStr">
        <is>
          <t>İhracat-Avrupa</t>
        </is>
      </c>
      <c r="D55" s="30" t="inlineStr">
        <is>
          <t>2025-Q1</t>
        </is>
      </c>
      <c r="E55" s="31">
        <f>SUMIFS('İşlem Verisi'!$S$2:$S$5116,'İşlem Verisi'!$E$2:$E$5116,A55,'İşlem Verisi'!$D$2:$D$5116,D55)</f>
        <v/>
      </c>
      <c r="F55" s="31">
        <f>VLOOKUP(A55,'İşlem Verisi'!$AG$2:$AM$16,5,FALSE)</f>
        <v/>
      </c>
      <c r="G55" s="33">
        <f>E55/F55</f>
        <v/>
      </c>
      <c r="H55" s="49">
        <f>VLOOKUP(G55,'İşlem Verisi'!$AB$2:$AE$7,4,TRUE)</f>
        <v/>
      </c>
      <c r="I55" s="50">
        <f>VLOOKUP(G55,'İşlem Verisi'!$AB$2:$AE$7,2,TRUE)</f>
        <v/>
      </c>
      <c r="J55" s="51">
        <f>VLOOKUP(G55,'İşlem Verisi'!$AB$2:$AE$7,3,TRUE)</f>
        <v/>
      </c>
      <c r="K55" s="24">
        <f>MIN(E55,1.3*F55)</f>
        <v/>
      </c>
      <c r="L55" s="41">
        <f>K55*I55*J55</f>
        <v/>
      </c>
    </row>
    <row r="56">
      <c r="A56" s="30" t="inlineStr">
        <is>
          <t>T06</t>
        </is>
      </c>
      <c r="B56" s="30" t="inlineStr">
        <is>
          <t>Gizem Aydın</t>
        </is>
      </c>
      <c r="C56" s="30" t="inlineStr">
        <is>
          <t>İhracat-Avrupa</t>
        </is>
      </c>
      <c r="D56" s="30" t="inlineStr">
        <is>
          <t>2025-Q2</t>
        </is>
      </c>
      <c r="E56" s="31">
        <f>SUMIFS('İşlem Verisi'!$S$2:$S$5116,'İşlem Verisi'!$E$2:$E$5116,A56,'İşlem Verisi'!$D$2:$D$5116,D56)</f>
        <v/>
      </c>
      <c r="F56" s="31">
        <f>VLOOKUP(A56,'İşlem Verisi'!$AG$2:$AM$16,5,FALSE)</f>
        <v/>
      </c>
      <c r="G56" s="33">
        <f>E56/F56</f>
        <v/>
      </c>
      <c r="H56" s="49">
        <f>VLOOKUP(G56,'İşlem Verisi'!$AB$2:$AE$7,4,TRUE)</f>
        <v/>
      </c>
      <c r="I56" s="50">
        <f>VLOOKUP(G56,'İşlem Verisi'!$AB$2:$AE$7,2,TRUE)</f>
        <v/>
      </c>
      <c r="J56" s="51">
        <f>VLOOKUP(G56,'İşlem Verisi'!$AB$2:$AE$7,3,TRUE)</f>
        <v/>
      </c>
      <c r="K56" s="24">
        <f>MIN(E56,1.3*F56)</f>
        <v/>
      </c>
      <c r="L56" s="41">
        <f>K56*I56*J56</f>
        <v/>
      </c>
    </row>
    <row r="57">
      <c r="A57" s="30" t="inlineStr">
        <is>
          <t>T06</t>
        </is>
      </c>
      <c r="B57" s="30" t="inlineStr">
        <is>
          <t>Gizem Aydın</t>
        </is>
      </c>
      <c r="C57" s="30" t="inlineStr">
        <is>
          <t>İhracat-Avrupa</t>
        </is>
      </c>
      <c r="D57" s="30" t="inlineStr">
        <is>
          <t>2025-Q3</t>
        </is>
      </c>
      <c r="E57" s="31">
        <f>SUMIFS('İşlem Verisi'!$S$2:$S$5116,'İşlem Verisi'!$E$2:$E$5116,A57,'İşlem Verisi'!$D$2:$D$5116,D57)</f>
        <v/>
      </c>
      <c r="F57" s="31">
        <f>VLOOKUP(A57,'İşlem Verisi'!$AG$2:$AM$16,5,FALSE)</f>
        <v/>
      </c>
      <c r="G57" s="33">
        <f>E57/F57</f>
        <v/>
      </c>
      <c r="H57" s="49">
        <f>VLOOKUP(G57,'İşlem Verisi'!$AB$2:$AE$7,4,TRUE)</f>
        <v/>
      </c>
      <c r="I57" s="50">
        <f>VLOOKUP(G57,'İşlem Verisi'!$AB$2:$AE$7,2,TRUE)</f>
        <v/>
      </c>
      <c r="J57" s="51">
        <f>VLOOKUP(G57,'İşlem Verisi'!$AB$2:$AE$7,3,TRUE)</f>
        <v/>
      </c>
      <c r="K57" s="24">
        <f>MIN(E57,1.3*F57)</f>
        <v/>
      </c>
      <c r="L57" s="41">
        <f>K57*I57*J57</f>
        <v/>
      </c>
    </row>
    <row r="58">
      <c r="A58" s="30" t="inlineStr">
        <is>
          <t>T06</t>
        </is>
      </c>
      <c r="B58" s="30" t="inlineStr">
        <is>
          <t>Gizem Aydın</t>
        </is>
      </c>
      <c r="C58" s="30" t="inlineStr">
        <is>
          <t>İhracat-Avrupa</t>
        </is>
      </c>
      <c r="D58" s="30" t="inlineStr">
        <is>
          <t>2025-Q4</t>
        </is>
      </c>
      <c r="E58" s="31">
        <f>SUMIFS('İşlem Verisi'!$S$2:$S$5116,'İşlem Verisi'!$E$2:$E$5116,A58,'İşlem Verisi'!$D$2:$D$5116,D58)</f>
        <v/>
      </c>
      <c r="F58" s="31">
        <f>VLOOKUP(A58,'İşlem Verisi'!$AG$2:$AM$16,5,FALSE)</f>
        <v/>
      </c>
      <c r="G58" s="33">
        <f>E58/F58</f>
        <v/>
      </c>
      <c r="H58" s="49">
        <f>VLOOKUP(G58,'İşlem Verisi'!$AB$2:$AE$7,4,TRUE)</f>
        <v/>
      </c>
      <c r="I58" s="50">
        <f>VLOOKUP(G58,'İşlem Verisi'!$AB$2:$AE$7,2,TRUE)</f>
        <v/>
      </c>
      <c r="J58" s="51">
        <f>VLOOKUP(G58,'İşlem Verisi'!$AB$2:$AE$7,3,TRUE)</f>
        <v/>
      </c>
      <c r="K58" s="24">
        <f>MIN(E58,1.3*F58)</f>
        <v/>
      </c>
      <c r="L58" s="41">
        <f>K58*I58*J58</f>
        <v/>
      </c>
    </row>
    <row r="59">
      <c r="A59" s="30" t="inlineStr">
        <is>
          <t>T06</t>
        </is>
      </c>
      <c r="B59" s="30" t="inlineStr">
        <is>
          <t>Gizem Aydın</t>
        </is>
      </c>
      <c r="C59" s="30" t="inlineStr">
        <is>
          <t>İhracat-Avrupa</t>
        </is>
      </c>
      <c r="D59" s="30" t="inlineStr">
        <is>
          <t>2026-Q1</t>
        </is>
      </c>
      <c r="E59" s="31">
        <f>SUMIFS('İşlem Verisi'!$S$2:$S$5116,'İşlem Verisi'!$E$2:$E$5116,A59,'İşlem Verisi'!$D$2:$D$5116,D59)</f>
        <v/>
      </c>
      <c r="F59" s="31">
        <f>VLOOKUP(A59,'İşlem Verisi'!$AG$2:$AM$16,5,FALSE)</f>
        <v/>
      </c>
      <c r="G59" s="33">
        <f>E59/F59</f>
        <v/>
      </c>
      <c r="H59" s="49">
        <f>VLOOKUP(G59,'İşlem Verisi'!$AB$2:$AE$7,4,TRUE)</f>
        <v/>
      </c>
      <c r="I59" s="50">
        <f>VLOOKUP(G59,'İşlem Verisi'!$AB$2:$AE$7,2,TRUE)</f>
        <v/>
      </c>
      <c r="J59" s="51">
        <f>VLOOKUP(G59,'İşlem Verisi'!$AB$2:$AE$7,3,TRUE)</f>
        <v/>
      </c>
      <c r="K59" s="24">
        <f>MIN(E59,1.3*F59)</f>
        <v/>
      </c>
      <c r="L59" s="41">
        <f>K59*I59*J59</f>
        <v/>
      </c>
    </row>
    <row r="60">
      <c r="A60" s="30" t="inlineStr">
        <is>
          <t>T06</t>
        </is>
      </c>
      <c r="B60" s="30" t="inlineStr">
        <is>
          <t>Gizem Aydın</t>
        </is>
      </c>
      <c r="C60" s="30" t="inlineStr">
        <is>
          <t>İhracat-Avrupa</t>
        </is>
      </c>
      <c r="D60" s="30" t="inlineStr">
        <is>
          <t>2026-Q2</t>
        </is>
      </c>
      <c r="E60" s="31">
        <f>SUMIFS('İşlem Verisi'!$S$2:$S$5116,'İşlem Verisi'!$E$2:$E$5116,A60,'İşlem Verisi'!$D$2:$D$5116,D60)</f>
        <v/>
      </c>
      <c r="F60" s="31">
        <f>VLOOKUP(A60,'İşlem Verisi'!$AG$2:$AM$16,5,FALSE)</f>
        <v/>
      </c>
      <c r="G60" s="33">
        <f>E60/F60</f>
        <v/>
      </c>
      <c r="H60" s="49">
        <f>VLOOKUP(G60,'İşlem Verisi'!$AB$2:$AE$7,4,TRUE)</f>
        <v/>
      </c>
      <c r="I60" s="50">
        <f>VLOOKUP(G60,'İşlem Verisi'!$AB$2:$AE$7,2,TRUE)</f>
        <v/>
      </c>
      <c r="J60" s="51">
        <f>VLOOKUP(G60,'İşlem Verisi'!$AB$2:$AE$7,3,TRUE)</f>
        <v/>
      </c>
      <c r="K60" s="24">
        <f>MIN(E60,1.3*F60)</f>
        <v/>
      </c>
      <c r="L60" s="41">
        <f>K60*I60*J60</f>
        <v/>
      </c>
    </row>
    <row r="61">
      <c r="A61" s="30" t="inlineStr">
        <is>
          <t>T07</t>
        </is>
      </c>
      <c r="B61" s="30" t="inlineStr">
        <is>
          <t>Onur Arslan</t>
        </is>
      </c>
      <c r="C61" s="30" t="inlineStr">
        <is>
          <t>Marmara</t>
        </is>
      </c>
      <c r="D61" s="30" t="inlineStr">
        <is>
          <t>2025-Q1</t>
        </is>
      </c>
      <c r="E61" s="31">
        <f>SUMIFS('İşlem Verisi'!$S$2:$S$5116,'İşlem Verisi'!$E$2:$E$5116,A61,'İşlem Verisi'!$D$2:$D$5116,D61)</f>
        <v/>
      </c>
      <c r="F61" s="31">
        <f>VLOOKUP(A61,'İşlem Verisi'!$AG$2:$AM$16,5,FALSE)</f>
        <v/>
      </c>
      <c r="G61" s="33">
        <f>E61/F61</f>
        <v/>
      </c>
      <c r="H61" s="49">
        <f>VLOOKUP(G61,'İşlem Verisi'!$AB$2:$AE$7,4,TRUE)</f>
        <v/>
      </c>
      <c r="I61" s="50">
        <f>VLOOKUP(G61,'İşlem Verisi'!$AB$2:$AE$7,2,TRUE)</f>
        <v/>
      </c>
      <c r="J61" s="51">
        <f>VLOOKUP(G61,'İşlem Verisi'!$AB$2:$AE$7,3,TRUE)</f>
        <v/>
      </c>
      <c r="K61" s="24">
        <f>MIN(E61,1.3*F61)</f>
        <v/>
      </c>
      <c r="L61" s="41">
        <f>K61*I61*J61</f>
        <v/>
      </c>
    </row>
    <row r="62">
      <c r="A62" s="30" t="inlineStr">
        <is>
          <t>T07</t>
        </is>
      </c>
      <c r="B62" s="30" t="inlineStr">
        <is>
          <t>Onur Arslan</t>
        </is>
      </c>
      <c r="C62" s="30" t="inlineStr">
        <is>
          <t>Marmara</t>
        </is>
      </c>
      <c r="D62" s="30" t="inlineStr">
        <is>
          <t>2025-Q2</t>
        </is>
      </c>
      <c r="E62" s="31">
        <f>SUMIFS('İşlem Verisi'!$S$2:$S$5116,'İşlem Verisi'!$E$2:$E$5116,A62,'İşlem Verisi'!$D$2:$D$5116,D62)</f>
        <v/>
      </c>
      <c r="F62" s="31">
        <f>VLOOKUP(A62,'İşlem Verisi'!$AG$2:$AM$16,5,FALSE)</f>
        <v/>
      </c>
      <c r="G62" s="33">
        <f>E62/F62</f>
        <v/>
      </c>
      <c r="H62" s="49">
        <f>VLOOKUP(G62,'İşlem Verisi'!$AB$2:$AE$7,4,TRUE)</f>
        <v/>
      </c>
      <c r="I62" s="50">
        <f>VLOOKUP(G62,'İşlem Verisi'!$AB$2:$AE$7,2,TRUE)</f>
        <v/>
      </c>
      <c r="J62" s="51">
        <f>VLOOKUP(G62,'İşlem Verisi'!$AB$2:$AE$7,3,TRUE)</f>
        <v/>
      </c>
      <c r="K62" s="24">
        <f>MIN(E62,1.3*F62)</f>
        <v/>
      </c>
      <c r="L62" s="41">
        <f>K62*I62*J62</f>
        <v/>
      </c>
    </row>
    <row r="63">
      <c r="A63" s="30" t="inlineStr">
        <is>
          <t>T07</t>
        </is>
      </c>
      <c r="B63" s="30" t="inlineStr">
        <is>
          <t>Onur Arslan</t>
        </is>
      </c>
      <c r="C63" s="30" t="inlineStr">
        <is>
          <t>Marmara</t>
        </is>
      </c>
      <c r="D63" s="30" t="inlineStr">
        <is>
          <t>2025-Q3</t>
        </is>
      </c>
      <c r="E63" s="31">
        <f>SUMIFS('İşlem Verisi'!$S$2:$S$5116,'İşlem Verisi'!$E$2:$E$5116,A63,'İşlem Verisi'!$D$2:$D$5116,D63)</f>
        <v/>
      </c>
      <c r="F63" s="31">
        <f>VLOOKUP(A63,'İşlem Verisi'!$AG$2:$AM$16,5,FALSE)</f>
        <v/>
      </c>
      <c r="G63" s="33">
        <f>E63/F63</f>
        <v/>
      </c>
      <c r="H63" s="49">
        <f>VLOOKUP(G63,'İşlem Verisi'!$AB$2:$AE$7,4,TRUE)</f>
        <v/>
      </c>
      <c r="I63" s="50">
        <f>VLOOKUP(G63,'İşlem Verisi'!$AB$2:$AE$7,2,TRUE)</f>
        <v/>
      </c>
      <c r="J63" s="51">
        <f>VLOOKUP(G63,'İşlem Verisi'!$AB$2:$AE$7,3,TRUE)</f>
        <v/>
      </c>
      <c r="K63" s="24">
        <f>MIN(E63,1.3*F63)</f>
        <v/>
      </c>
      <c r="L63" s="41">
        <f>K63*I63*J63</f>
        <v/>
      </c>
    </row>
    <row r="64">
      <c r="A64" s="30" t="inlineStr">
        <is>
          <t>T07</t>
        </is>
      </c>
      <c r="B64" s="30" t="inlineStr">
        <is>
          <t>Onur Arslan</t>
        </is>
      </c>
      <c r="C64" s="30" t="inlineStr">
        <is>
          <t>Marmara</t>
        </is>
      </c>
      <c r="D64" s="30" t="inlineStr">
        <is>
          <t>2025-Q4</t>
        </is>
      </c>
      <c r="E64" s="31">
        <f>SUMIFS('İşlem Verisi'!$S$2:$S$5116,'İşlem Verisi'!$E$2:$E$5116,A64,'İşlem Verisi'!$D$2:$D$5116,D64)</f>
        <v/>
      </c>
      <c r="F64" s="31">
        <f>VLOOKUP(A64,'İşlem Verisi'!$AG$2:$AM$16,5,FALSE)</f>
        <v/>
      </c>
      <c r="G64" s="33">
        <f>E64/F64</f>
        <v/>
      </c>
      <c r="H64" s="49">
        <f>VLOOKUP(G64,'İşlem Verisi'!$AB$2:$AE$7,4,TRUE)</f>
        <v/>
      </c>
      <c r="I64" s="50">
        <f>VLOOKUP(G64,'İşlem Verisi'!$AB$2:$AE$7,2,TRUE)</f>
        <v/>
      </c>
      <c r="J64" s="51">
        <f>VLOOKUP(G64,'İşlem Verisi'!$AB$2:$AE$7,3,TRUE)</f>
        <v/>
      </c>
      <c r="K64" s="24">
        <f>MIN(E64,1.3*F64)</f>
        <v/>
      </c>
      <c r="L64" s="41">
        <f>K64*I64*J64</f>
        <v/>
      </c>
    </row>
    <row r="65">
      <c r="A65" s="30" t="inlineStr">
        <is>
          <t>T07</t>
        </is>
      </c>
      <c r="B65" s="30" t="inlineStr">
        <is>
          <t>Onur Arslan</t>
        </is>
      </c>
      <c r="C65" s="30" t="inlineStr">
        <is>
          <t>Marmara</t>
        </is>
      </c>
      <c r="D65" s="30" t="inlineStr">
        <is>
          <t>2026-Q1</t>
        </is>
      </c>
      <c r="E65" s="31">
        <f>SUMIFS('İşlem Verisi'!$S$2:$S$5116,'İşlem Verisi'!$E$2:$E$5116,A65,'İşlem Verisi'!$D$2:$D$5116,D65)</f>
        <v/>
      </c>
      <c r="F65" s="31">
        <f>VLOOKUP(A65,'İşlem Verisi'!$AG$2:$AM$16,5,FALSE)</f>
        <v/>
      </c>
      <c r="G65" s="33">
        <f>E65/F65</f>
        <v/>
      </c>
      <c r="H65" s="49">
        <f>VLOOKUP(G65,'İşlem Verisi'!$AB$2:$AE$7,4,TRUE)</f>
        <v/>
      </c>
      <c r="I65" s="50">
        <f>VLOOKUP(G65,'İşlem Verisi'!$AB$2:$AE$7,2,TRUE)</f>
        <v/>
      </c>
      <c r="J65" s="51">
        <f>VLOOKUP(G65,'İşlem Verisi'!$AB$2:$AE$7,3,TRUE)</f>
        <v/>
      </c>
      <c r="K65" s="24">
        <f>MIN(E65,1.3*F65)</f>
        <v/>
      </c>
      <c r="L65" s="41">
        <f>K65*I65*J65</f>
        <v/>
      </c>
    </row>
    <row r="66">
      <c r="A66" s="30" t="inlineStr">
        <is>
          <t>T07</t>
        </is>
      </c>
      <c r="B66" s="30" t="inlineStr">
        <is>
          <t>Onur Arslan</t>
        </is>
      </c>
      <c r="C66" s="30" t="inlineStr">
        <is>
          <t>Marmara</t>
        </is>
      </c>
      <c r="D66" s="30" t="inlineStr">
        <is>
          <t>2026-Q2</t>
        </is>
      </c>
      <c r="E66" s="31">
        <f>SUMIFS('İşlem Verisi'!$S$2:$S$5116,'İşlem Verisi'!$E$2:$E$5116,A66,'İşlem Verisi'!$D$2:$D$5116,D66)</f>
        <v/>
      </c>
      <c r="F66" s="31">
        <f>VLOOKUP(A66,'İşlem Verisi'!$AG$2:$AM$16,5,FALSE)</f>
        <v/>
      </c>
      <c r="G66" s="33">
        <f>E66/F66</f>
        <v/>
      </c>
      <c r="H66" s="49">
        <f>VLOOKUP(G66,'İşlem Verisi'!$AB$2:$AE$7,4,TRUE)</f>
        <v/>
      </c>
      <c r="I66" s="50">
        <f>VLOOKUP(G66,'İşlem Verisi'!$AB$2:$AE$7,2,TRUE)</f>
        <v/>
      </c>
      <c r="J66" s="51">
        <f>VLOOKUP(G66,'İşlem Verisi'!$AB$2:$AE$7,3,TRUE)</f>
        <v/>
      </c>
      <c r="K66" s="24">
        <f>MIN(E66,1.3*F66)</f>
        <v/>
      </c>
      <c r="L66" s="41">
        <f>K66*I66*J66</f>
        <v/>
      </c>
    </row>
    <row r="67">
      <c r="A67" s="30" t="inlineStr">
        <is>
          <t>T08</t>
        </is>
      </c>
      <c r="B67" s="30" t="inlineStr">
        <is>
          <t>Zeynep Koç</t>
        </is>
      </c>
      <c r="C67" s="30" t="inlineStr">
        <is>
          <t>İç Anadolu</t>
        </is>
      </c>
      <c r="D67" s="30" t="inlineStr">
        <is>
          <t>2025-Q1</t>
        </is>
      </c>
      <c r="E67" s="31">
        <f>SUMIFS('İşlem Verisi'!$S$2:$S$5116,'İşlem Verisi'!$E$2:$E$5116,A67,'İşlem Verisi'!$D$2:$D$5116,D67)</f>
        <v/>
      </c>
      <c r="F67" s="31">
        <f>VLOOKUP(A67,'İşlem Verisi'!$AG$2:$AM$16,5,FALSE)</f>
        <v/>
      </c>
      <c r="G67" s="33">
        <f>E67/F67</f>
        <v/>
      </c>
      <c r="H67" s="49">
        <f>VLOOKUP(G67,'İşlem Verisi'!$AB$2:$AE$7,4,TRUE)</f>
        <v/>
      </c>
      <c r="I67" s="50">
        <f>VLOOKUP(G67,'İşlem Verisi'!$AB$2:$AE$7,2,TRUE)</f>
        <v/>
      </c>
      <c r="J67" s="51">
        <f>VLOOKUP(G67,'İşlem Verisi'!$AB$2:$AE$7,3,TRUE)</f>
        <v/>
      </c>
      <c r="K67" s="24">
        <f>MIN(E67,1.3*F67)</f>
        <v/>
      </c>
      <c r="L67" s="41">
        <f>K67*I67*J67</f>
        <v/>
      </c>
    </row>
    <row r="68">
      <c r="A68" s="30" t="inlineStr">
        <is>
          <t>T08</t>
        </is>
      </c>
      <c r="B68" s="30" t="inlineStr">
        <is>
          <t>Zeynep Koç</t>
        </is>
      </c>
      <c r="C68" s="30" t="inlineStr">
        <is>
          <t>İç Anadolu</t>
        </is>
      </c>
      <c r="D68" s="30" t="inlineStr">
        <is>
          <t>2025-Q2</t>
        </is>
      </c>
      <c r="E68" s="31">
        <f>SUMIFS('İşlem Verisi'!$S$2:$S$5116,'İşlem Verisi'!$E$2:$E$5116,A68,'İşlem Verisi'!$D$2:$D$5116,D68)</f>
        <v/>
      </c>
      <c r="F68" s="31">
        <f>VLOOKUP(A68,'İşlem Verisi'!$AG$2:$AM$16,5,FALSE)</f>
        <v/>
      </c>
      <c r="G68" s="33">
        <f>E68/F68</f>
        <v/>
      </c>
      <c r="H68" s="49">
        <f>VLOOKUP(G68,'İşlem Verisi'!$AB$2:$AE$7,4,TRUE)</f>
        <v/>
      </c>
      <c r="I68" s="50">
        <f>VLOOKUP(G68,'İşlem Verisi'!$AB$2:$AE$7,2,TRUE)</f>
        <v/>
      </c>
      <c r="J68" s="51">
        <f>VLOOKUP(G68,'İşlem Verisi'!$AB$2:$AE$7,3,TRUE)</f>
        <v/>
      </c>
      <c r="K68" s="24">
        <f>MIN(E68,1.3*F68)</f>
        <v/>
      </c>
      <c r="L68" s="41">
        <f>K68*I68*J68</f>
        <v/>
      </c>
    </row>
    <row r="69">
      <c r="A69" s="30" t="inlineStr">
        <is>
          <t>T08</t>
        </is>
      </c>
      <c r="B69" s="30" t="inlineStr">
        <is>
          <t>Zeynep Koç</t>
        </is>
      </c>
      <c r="C69" s="30" t="inlineStr">
        <is>
          <t>İç Anadolu</t>
        </is>
      </c>
      <c r="D69" s="30" t="inlineStr">
        <is>
          <t>2025-Q3</t>
        </is>
      </c>
      <c r="E69" s="31">
        <f>SUMIFS('İşlem Verisi'!$S$2:$S$5116,'İşlem Verisi'!$E$2:$E$5116,A69,'İşlem Verisi'!$D$2:$D$5116,D69)</f>
        <v/>
      </c>
      <c r="F69" s="31">
        <f>VLOOKUP(A69,'İşlem Verisi'!$AG$2:$AM$16,5,FALSE)</f>
        <v/>
      </c>
      <c r="G69" s="33">
        <f>E69/F69</f>
        <v/>
      </c>
      <c r="H69" s="49">
        <f>VLOOKUP(G69,'İşlem Verisi'!$AB$2:$AE$7,4,TRUE)</f>
        <v/>
      </c>
      <c r="I69" s="50">
        <f>VLOOKUP(G69,'İşlem Verisi'!$AB$2:$AE$7,2,TRUE)</f>
        <v/>
      </c>
      <c r="J69" s="51">
        <f>VLOOKUP(G69,'İşlem Verisi'!$AB$2:$AE$7,3,TRUE)</f>
        <v/>
      </c>
      <c r="K69" s="24">
        <f>MIN(E69,1.3*F69)</f>
        <v/>
      </c>
      <c r="L69" s="41">
        <f>K69*I69*J69</f>
        <v/>
      </c>
    </row>
    <row r="70">
      <c r="A70" s="30" t="inlineStr">
        <is>
          <t>T08</t>
        </is>
      </c>
      <c r="B70" s="30" t="inlineStr">
        <is>
          <t>Zeynep Koç</t>
        </is>
      </c>
      <c r="C70" s="30" t="inlineStr">
        <is>
          <t>İç Anadolu</t>
        </is>
      </c>
      <c r="D70" s="30" t="inlineStr">
        <is>
          <t>2025-Q4</t>
        </is>
      </c>
      <c r="E70" s="31">
        <f>SUMIFS('İşlem Verisi'!$S$2:$S$5116,'İşlem Verisi'!$E$2:$E$5116,A70,'İşlem Verisi'!$D$2:$D$5116,D70)</f>
        <v/>
      </c>
      <c r="F70" s="31">
        <f>VLOOKUP(A70,'İşlem Verisi'!$AG$2:$AM$16,5,FALSE)</f>
        <v/>
      </c>
      <c r="G70" s="33">
        <f>E70/F70</f>
        <v/>
      </c>
      <c r="H70" s="49">
        <f>VLOOKUP(G70,'İşlem Verisi'!$AB$2:$AE$7,4,TRUE)</f>
        <v/>
      </c>
      <c r="I70" s="50">
        <f>VLOOKUP(G70,'İşlem Verisi'!$AB$2:$AE$7,2,TRUE)</f>
        <v/>
      </c>
      <c r="J70" s="51">
        <f>VLOOKUP(G70,'İşlem Verisi'!$AB$2:$AE$7,3,TRUE)</f>
        <v/>
      </c>
      <c r="K70" s="24">
        <f>MIN(E70,1.3*F70)</f>
        <v/>
      </c>
      <c r="L70" s="41">
        <f>K70*I70*J70</f>
        <v/>
      </c>
    </row>
    <row r="71">
      <c r="A71" s="30" t="inlineStr">
        <is>
          <t>T08</t>
        </is>
      </c>
      <c r="B71" s="30" t="inlineStr">
        <is>
          <t>Zeynep Koç</t>
        </is>
      </c>
      <c r="C71" s="30" t="inlineStr">
        <is>
          <t>İç Anadolu</t>
        </is>
      </c>
      <c r="D71" s="30" t="inlineStr">
        <is>
          <t>2026-Q1</t>
        </is>
      </c>
      <c r="E71" s="31">
        <f>SUMIFS('İşlem Verisi'!$S$2:$S$5116,'İşlem Verisi'!$E$2:$E$5116,A71,'İşlem Verisi'!$D$2:$D$5116,D71)</f>
        <v/>
      </c>
      <c r="F71" s="31">
        <f>VLOOKUP(A71,'İşlem Verisi'!$AG$2:$AM$16,5,FALSE)</f>
        <v/>
      </c>
      <c r="G71" s="33">
        <f>E71/F71</f>
        <v/>
      </c>
      <c r="H71" s="49">
        <f>VLOOKUP(G71,'İşlem Verisi'!$AB$2:$AE$7,4,TRUE)</f>
        <v/>
      </c>
      <c r="I71" s="50">
        <f>VLOOKUP(G71,'İşlem Verisi'!$AB$2:$AE$7,2,TRUE)</f>
        <v/>
      </c>
      <c r="J71" s="51">
        <f>VLOOKUP(G71,'İşlem Verisi'!$AB$2:$AE$7,3,TRUE)</f>
        <v/>
      </c>
      <c r="K71" s="24">
        <f>MIN(E71,1.3*F71)</f>
        <v/>
      </c>
      <c r="L71" s="41">
        <f>K71*I71*J71</f>
        <v/>
      </c>
    </row>
    <row r="72">
      <c r="A72" s="30" t="inlineStr">
        <is>
          <t>T08</t>
        </is>
      </c>
      <c r="B72" s="30" t="inlineStr">
        <is>
          <t>Zeynep Koç</t>
        </is>
      </c>
      <c r="C72" s="30" t="inlineStr">
        <is>
          <t>İç Anadolu</t>
        </is>
      </c>
      <c r="D72" s="30" t="inlineStr">
        <is>
          <t>2026-Q2</t>
        </is>
      </c>
      <c r="E72" s="31">
        <f>SUMIFS('İşlem Verisi'!$S$2:$S$5116,'İşlem Verisi'!$E$2:$E$5116,A72,'İşlem Verisi'!$D$2:$D$5116,D72)</f>
        <v/>
      </c>
      <c r="F72" s="31">
        <f>VLOOKUP(A72,'İşlem Verisi'!$AG$2:$AM$16,5,FALSE)</f>
        <v/>
      </c>
      <c r="G72" s="33">
        <f>E72/F72</f>
        <v/>
      </c>
      <c r="H72" s="49">
        <f>VLOOKUP(G72,'İşlem Verisi'!$AB$2:$AE$7,4,TRUE)</f>
        <v/>
      </c>
      <c r="I72" s="50">
        <f>VLOOKUP(G72,'İşlem Verisi'!$AB$2:$AE$7,2,TRUE)</f>
        <v/>
      </c>
      <c r="J72" s="51">
        <f>VLOOKUP(G72,'İşlem Verisi'!$AB$2:$AE$7,3,TRUE)</f>
        <v/>
      </c>
      <c r="K72" s="24">
        <f>MIN(E72,1.3*F72)</f>
        <v/>
      </c>
      <c r="L72" s="41">
        <f>K72*I72*J72</f>
        <v/>
      </c>
    </row>
    <row r="73">
      <c r="A73" s="30" t="inlineStr">
        <is>
          <t>T09</t>
        </is>
      </c>
      <c r="B73" s="30" t="inlineStr">
        <is>
          <t>Emre Doğan</t>
        </is>
      </c>
      <c r="C73" s="30" t="inlineStr">
        <is>
          <t>Ege</t>
        </is>
      </c>
      <c r="D73" s="30" t="inlineStr">
        <is>
          <t>2025-Q1</t>
        </is>
      </c>
      <c r="E73" s="31">
        <f>SUMIFS('İşlem Verisi'!$S$2:$S$5116,'İşlem Verisi'!$E$2:$E$5116,A73,'İşlem Verisi'!$D$2:$D$5116,D73)</f>
        <v/>
      </c>
      <c r="F73" s="31">
        <f>VLOOKUP(A73,'İşlem Verisi'!$AG$2:$AM$16,5,FALSE)</f>
        <v/>
      </c>
      <c r="G73" s="33">
        <f>E73/F73</f>
        <v/>
      </c>
      <c r="H73" s="49">
        <f>VLOOKUP(G73,'İşlem Verisi'!$AB$2:$AE$7,4,TRUE)</f>
        <v/>
      </c>
      <c r="I73" s="50">
        <f>VLOOKUP(G73,'İşlem Verisi'!$AB$2:$AE$7,2,TRUE)</f>
        <v/>
      </c>
      <c r="J73" s="51">
        <f>VLOOKUP(G73,'İşlem Verisi'!$AB$2:$AE$7,3,TRUE)</f>
        <v/>
      </c>
      <c r="K73" s="24">
        <f>MIN(E73,1.3*F73)</f>
        <v/>
      </c>
      <c r="L73" s="41">
        <f>K73*I73*J73</f>
        <v/>
      </c>
    </row>
    <row r="74">
      <c r="A74" s="30" t="inlineStr">
        <is>
          <t>T09</t>
        </is>
      </c>
      <c r="B74" s="30" t="inlineStr">
        <is>
          <t>Emre Doğan</t>
        </is>
      </c>
      <c r="C74" s="30" t="inlineStr">
        <is>
          <t>Ege</t>
        </is>
      </c>
      <c r="D74" s="30" t="inlineStr">
        <is>
          <t>2025-Q2</t>
        </is>
      </c>
      <c r="E74" s="31">
        <f>SUMIFS('İşlem Verisi'!$S$2:$S$5116,'İşlem Verisi'!$E$2:$E$5116,A74,'İşlem Verisi'!$D$2:$D$5116,D74)</f>
        <v/>
      </c>
      <c r="F74" s="31">
        <f>VLOOKUP(A74,'İşlem Verisi'!$AG$2:$AM$16,5,FALSE)</f>
        <v/>
      </c>
      <c r="G74" s="33">
        <f>E74/F74</f>
        <v/>
      </c>
      <c r="H74" s="49">
        <f>VLOOKUP(G74,'İşlem Verisi'!$AB$2:$AE$7,4,TRUE)</f>
        <v/>
      </c>
      <c r="I74" s="50">
        <f>VLOOKUP(G74,'İşlem Verisi'!$AB$2:$AE$7,2,TRUE)</f>
        <v/>
      </c>
      <c r="J74" s="51">
        <f>VLOOKUP(G74,'İşlem Verisi'!$AB$2:$AE$7,3,TRUE)</f>
        <v/>
      </c>
      <c r="K74" s="24">
        <f>MIN(E74,1.3*F74)</f>
        <v/>
      </c>
      <c r="L74" s="41">
        <f>K74*I74*J74</f>
        <v/>
      </c>
    </row>
    <row r="75">
      <c r="A75" s="30" t="inlineStr">
        <is>
          <t>T09</t>
        </is>
      </c>
      <c r="B75" s="30" t="inlineStr">
        <is>
          <t>Emre Doğan</t>
        </is>
      </c>
      <c r="C75" s="30" t="inlineStr">
        <is>
          <t>Ege</t>
        </is>
      </c>
      <c r="D75" s="30" t="inlineStr">
        <is>
          <t>2025-Q3</t>
        </is>
      </c>
      <c r="E75" s="31">
        <f>SUMIFS('İşlem Verisi'!$S$2:$S$5116,'İşlem Verisi'!$E$2:$E$5116,A75,'İşlem Verisi'!$D$2:$D$5116,D75)</f>
        <v/>
      </c>
      <c r="F75" s="31">
        <f>VLOOKUP(A75,'İşlem Verisi'!$AG$2:$AM$16,5,FALSE)</f>
        <v/>
      </c>
      <c r="G75" s="33">
        <f>E75/F75</f>
        <v/>
      </c>
      <c r="H75" s="49">
        <f>VLOOKUP(G75,'İşlem Verisi'!$AB$2:$AE$7,4,TRUE)</f>
        <v/>
      </c>
      <c r="I75" s="50">
        <f>VLOOKUP(G75,'İşlem Verisi'!$AB$2:$AE$7,2,TRUE)</f>
        <v/>
      </c>
      <c r="J75" s="51">
        <f>VLOOKUP(G75,'İşlem Verisi'!$AB$2:$AE$7,3,TRUE)</f>
        <v/>
      </c>
      <c r="K75" s="24">
        <f>MIN(E75,1.3*F75)</f>
        <v/>
      </c>
      <c r="L75" s="41">
        <f>K75*I75*J75</f>
        <v/>
      </c>
    </row>
    <row r="76">
      <c r="A76" s="30" t="inlineStr">
        <is>
          <t>T09</t>
        </is>
      </c>
      <c r="B76" s="30" t="inlineStr">
        <is>
          <t>Emre Doğan</t>
        </is>
      </c>
      <c r="C76" s="30" t="inlineStr">
        <is>
          <t>Ege</t>
        </is>
      </c>
      <c r="D76" s="30" t="inlineStr">
        <is>
          <t>2025-Q4</t>
        </is>
      </c>
      <c r="E76" s="31">
        <f>SUMIFS('İşlem Verisi'!$S$2:$S$5116,'İşlem Verisi'!$E$2:$E$5116,A76,'İşlem Verisi'!$D$2:$D$5116,D76)</f>
        <v/>
      </c>
      <c r="F76" s="31">
        <f>VLOOKUP(A76,'İşlem Verisi'!$AG$2:$AM$16,5,FALSE)</f>
        <v/>
      </c>
      <c r="G76" s="33">
        <f>E76/F76</f>
        <v/>
      </c>
      <c r="H76" s="49">
        <f>VLOOKUP(G76,'İşlem Verisi'!$AB$2:$AE$7,4,TRUE)</f>
        <v/>
      </c>
      <c r="I76" s="50">
        <f>VLOOKUP(G76,'İşlem Verisi'!$AB$2:$AE$7,2,TRUE)</f>
        <v/>
      </c>
      <c r="J76" s="51">
        <f>VLOOKUP(G76,'İşlem Verisi'!$AB$2:$AE$7,3,TRUE)</f>
        <v/>
      </c>
      <c r="K76" s="24">
        <f>MIN(E76,1.3*F76)</f>
        <v/>
      </c>
      <c r="L76" s="41">
        <f>K76*I76*J76</f>
        <v/>
      </c>
    </row>
    <row r="77">
      <c r="A77" s="30" t="inlineStr">
        <is>
          <t>T09</t>
        </is>
      </c>
      <c r="B77" s="30" t="inlineStr">
        <is>
          <t>Emre Doğan</t>
        </is>
      </c>
      <c r="C77" s="30" t="inlineStr">
        <is>
          <t>Ege</t>
        </is>
      </c>
      <c r="D77" s="30" t="inlineStr">
        <is>
          <t>2026-Q1</t>
        </is>
      </c>
      <c r="E77" s="31">
        <f>SUMIFS('İşlem Verisi'!$S$2:$S$5116,'İşlem Verisi'!$E$2:$E$5116,A77,'İşlem Verisi'!$D$2:$D$5116,D77)</f>
        <v/>
      </c>
      <c r="F77" s="31">
        <f>VLOOKUP(A77,'İşlem Verisi'!$AG$2:$AM$16,5,FALSE)</f>
        <v/>
      </c>
      <c r="G77" s="33">
        <f>E77/F77</f>
        <v/>
      </c>
      <c r="H77" s="49">
        <f>VLOOKUP(G77,'İşlem Verisi'!$AB$2:$AE$7,4,TRUE)</f>
        <v/>
      </c>
      <c r="I77" s="50">
        <f>VLOOKUP(G77,'İşlem Verisi'!$AB$2:$AE$7,2,TRUE)</f>
        <v/>
      </c>
      <c r="J77" s="51">
        <f>VLOOKUP(G77,'İşlem Verisi'!$AB$2:$AE$7,3,TRUE)</f>
        <v/>
      </c>
      <c r="K77" s="24">
        <f>MIN(E77,1.3*F77)</f>
        <v/>
      </c>
      <c r="L77" s="41">
        <f>K77*I77*J77</f>
        <v/>
      </c>
    </row>
    <row r="78">
      <c r="A78" s="30" t="inlineStr">
        <is>
          <t>T09</t>
        </is>
      </c>
      <c r="B78" s="30" t="inlineStr">
        <is>
          <t>Emre Doğan</t>
        </is>
      </c>
      <c r="C78" s="30" t="inlineStr">
        <is>
          <t>Ege</t>
        </is>
      </c>
      <c r="D78" s="30" t="inlineStr">
        <is>
          <t>2026-Q2</t>
        </is>
      </c>
      <c r="E78" s="31">
        <f>SUMIFS('İşlem Verisi'!$S$2:$S$5116,'İşlem Verisi'!$E$2:$E$5116,A78,'İşlem Verisi'!$D$2:$D$5116,D78)</f>
        <v/>
      </c>
      <c r="F78" s="31">
        <f>VLOOKUP(A78,'İşlem Verisi'!$AG$2:$AM$16,5,FALSE)</f>
        <v/>
      </c>
      <c r="G78" s="33">
        <f>E78/F78</f>
        <v/>
      </c>
      <c r="H78" s="49">
        <f>VLOOKUP(G78,'İşlem Verisi'!$AB$2:$AE$7,4,TRUE)</f>
        <v/>
      </c>
      <c r="I78" s="50">
        <f>VLOOKUP(G78,'İşlem Verisi'!$AB$2:$AE$7,2,TRUE)</f>
        <v/>
      </c>
      <c r="J78" s="51">
        <f>VLOOKUP(G78,'İşlem Verisi'!$AB$2:$AE$7,3,TRUE)</f>
        <v/>
      </c>
      <c r="K78" s="24">
        <f>MIN(E78,1.3*F78)</f>
        <v/>
      </c>
      <c r="L78" s="41">
        <f>K78*I78*J78</f>
        <v/>
      </c>
    </row>
    <row r="79">
      <c r="A79" s="30" t="inlineStr">
        <is>
          <t>T10</t>
        </is>
      </c>
      <c r="B79" s="30" t="inlineStr">
        <is>
          <t>Ayşe Yıldız</t>
        </is>
      </c>
      <c r="C79" s="30" t="inlineStr">
        <is>
          <t>Akdeniz</t>
        </is>
      </c>
      <c r="D79" s="30" t="inlineStr">
        <is>
          <t>2025-Q1</t>
        </is>
      </c>
      <c r="E79" s="31">
        <f>SUMIFS('İşlem Verisi'!$S$2:$S$5116,'İşlem Verisi'!$E$2:$E$5116,A79,'İşlem Verisi'!$D$2:$D$5116,D79)</f>
        <v/>
      </c>
      <c r="F79" s="31">
        <f>VLOOKUP(A79,'İşlem Verisi'!$AG$2:$AM$16,5,FALSE)</f>
        <v/>
      </c>
      <c r="G79" s="33">
        <f>E79/F79</f>
        <v/>
      </c>
      <c r="H79" s="49">
        <f>VLOOKUP(G79,'İşlem Verisi'!$AB$2:$AE$7,4,TRUE)</f>
        <v/>
      </c>
      <c r="I79" s="50">
        <f>VLOOKUP(G79,'İşlem Verisi'!$AB$2:$AE$7,2,TRUE)</f>
        <v/>
      </c>
      <c r="J79" s="51">
        <f>VLOOKUP(G79,'İşlem Verisi'!$AB$2:$AE$7,3,TRUE)</f>
        <v/>
      </c>
      <c r="K79" s="24">
        <f>MIN(E79,1.3*F79)</f>
        <v/>
      </c>
      <c r="L79" s="41">
        <f>K79*I79*J79</f>
        <v/>
      </c>
    </row>
    <row r="80">
      <c r="A80" s="30" t="inlineStr">
        <is>
          <t>T10</t>
        </is>
      </c>
      <c r="B80" s="30" t="inlineStr">
        <is>
          <t>Ayşe Yıldız</t>
        </is>
      </c>
      <c r="C80" s="30" t="inlineStr">
        <is>
          <t>Akdeniz</t>
        </is>
      </c>
      <c r="D80" s="30" t="inlineStr">
        <is>
          <t>2025-Q2</t>
        </is>
      </c>
      <c r="E80" s="31">
        <f>SUMIFS('İşlem Verisi'!$S$2:$S$5116,'İşlem Verisi'!$E$2:$E$5116,A80,'İşlem Verisi'!$D$2:$D$5116,D80)</f>
        <v/>
      </c>
      <c r="F80" s="31">
        <f>VLOOKUP(A80,'İşlem Verisi'!$AG$2:$AM$16,5,FALSE)</f>
        <v/>
      </c>
      <c r="G80" s="33">
        <f>E80/F80</f>
        <v/>
      </c>
      <c r="H80" s="49">
        <f>VLOOKUP(G80,'İşlem Verisi'!$AB$2:$AE$7,4,TRUE)</f>
        <v/>
      </c>
      <c r="I80" s="50">
        <f>VLOOKUP(G80,'İşlem Verisi'!$AB$2:$AE$7,2,TRUE)</f>
        <v/>
      </c>
      <c r="J80" s="51">
        <f>VLOOKUP(G80,'İşlem Verisi'!$AB$2:$AE$7,3,TRUE)</f>
        <v/>
      </c>
      <c r="K80" s="24">
        <f>MIN(E80,1.3*F80)</f>
        <v/>
      </c>
      <c r="L80" s="41">
        <f>K80*I80*J80</f>
        <v/>
      </c>
    </row>
    <row r="81">
      <c r="A81" s="30" t="inlineStr">
        <is>
          <t>T10</t>
        </is>
      </c>
      <c r="B81" s="30" t="inlineStr">
        <is>
          <t>Ayşe Yıldız</t>
        </is>
      </c>
      <c r="C81" s="30" t="inlineStr">
        <is>
          <t>Akdeniz</t>
        </is>
      </c>
      <c r="D81" s="30" t="inlineStr">
        <is>
          <t>2025-Q3</t>
        </is>
      </c>
      <c r="E81" s="31">
        <f>SUMIFS('İşlem Verisi'!$S$2:$S$5116,'İşlem Verisi'!$E$2:$E$5116,A81,'İşlem Verisi'!$D$2:$D$5116,D81)</f>
        <v/>
      </c>
      <c r="F81" s="31">
        <f>VLOOKUP(A81,'İşlem Verisi'!$AG$2:$AM$16,5,FALSE)</f>
        <v/>
      </c>
      <c r="G81" s="33">
        <f>E81/F81</f>
        <v/>
      </c>
      <c r="H81" s="49">
        <f>VLOOKUP(G81,'İşlem Verisi'!$AB$2:$AE$7,4,TRUE)</f>
        <v/>
      </c>
      <c r="I81" s="50">
        <f>VLOOKUP(G81,'İşlem Verisi'!$AB$2:$AE$7,2,TRUE)</f>
        <v/>
      </c>
      <c r="J81" s="51">
        <f>VLOOKUP(G81,'İşlem Verisi'!$AB$2:$AE$7,3,TRUE)</f>
        <v/>
      </c>
      <c r="K81" s="24">
        <f>MIN(E81,1.3*F81)</f>
        <v/>
      </c>
      <c r="L81" s="41">
        <f>K81*I81*J81</f>
        <v/>
      </c>
    </row>
    <row r="82">
      <c r="A82" s="30" t="inlineStr">
        <is>
          <t>T10</t>
        </is>
      </c>
      <c r="B82" s="30" t="inlineStr">
        <is>
          <t>Ayşe Yıldız</t>
        </is>
      </c>
      <c r="C82" s="30" t="inlineStr">
        <is>
          <t>Akdeniz</t>
        </is>
      </c>
      <c r="D82" s="30" t="inlineStr">
        <is>
          <t>2025-Q4</t>
        </is>
      </c>
      <c r="E82" s="31">
        <f>SUMIFS('İşlem Verisi'!$S$2:$S$5116,'İşlem Verisi'!$E$2:$E$5116,A82,'İşlem Verisi'!$D$2:$D$5116,D82)</f>
        <v/>
      </c>
      <c r="F82" s="31">
        <f>VLOOKUP(A82,'İşlem Verisi'!$AG$2:$AM$16,5,FALSE)</f>
        <v/>
      </c>
      <c r="G82" s="33">
        <f>E82/F82</f>
        <v/>
      </c>
      <c r="H82" s="49">
        <f>VLOOKUP(G82,'İşlem Verisi'!$AB$2:$AE$7,4,TRUE)</f>
        <v/>
      </c>
      <c r="I82" s="50">
        <f>VLOOKUP(G82,'İşlem Verisi'!$AB$2:$AE$7,2,TRUE)</f>
        <v/>
      </c>
      <c r="J82" s="51">
        <f>VLOOKUP(G82,'İşlem Verisi'!$AB$2:$AE$7,3,TRUE)</f>
        <v/>
      </c>
      <c r="K82" s="24">
        <f>MIN(E82,1.3*F82)</f>
        <v/>
      </c>
      <c r="L82" s="41">
        <f>K82*I82*J82</f>
        <v/>
      </c>
    </row>
    <row r="83">
      <c r="A83" s="30" t="inlineStr">
        <is>
          <t>T10</t>
        </is>
      </c>
      <c r="B83" s="30" t="inlineStr">
        <is>
          <t>Ayşe Yıldız</t>
        </is>
      </c>
      <c r="C83" s="30" t="inlineStr">
        <is>
          <t>Akdeniz</t>
        </is>
      </c>
      <c r="D83" s="30" t="inlineStr">
        <is>
          <t>2026-Q1</t>
        </is>
      </c>
      <c r="E83" s="31">
        <f>SUMIFS('İşlem Verisi'!$S$2:$S$5116,'İşlem Verisi'!$E$2:$E$5116,A83,'İşlem Verisi'!$D$2:$D$5116,D83)</f>
        <v/>
      </c>
      <c r="F83" s="31">
        <f>VLOOKUP(A83,'İşlem Verisi'!$AG$2:$AM$16,5,FALSE)</f>
        <v/>
      </c>
      <c r="G83" s="33">
        <f>E83/F83</f>
        <v/>
      </c>
      <c r="H83" s="49">
        <f>VLOOKUP(G83,'İşlem Verisi'!$AB$2:$AE$7,4,TRUE)</f>
        <v/>
      </c>
      <c r="I83" s="50">
        <f>VLOOKUP(G83,'İşlem Verisi'!$AB$2:$AE$7,2,TRUE)</f>
        <v/>
      </c>
      <c r="J83" s="51">
        <f>VLOOKUP(G83,'İşlem Verisi'!$AB$2:$AE$7,3,TRUE)</f>
        <v/>
      </c>
      <c r="K83" s="24">
        <f>MIN(E83,1.3*F83)</f>
        <v/>
      </c>
      <c r="L83" s="41">
        <f>K83*I83*J83</f>
        <v/>
      </c>
    </row>
    <row r="84">
      <c r="A84" s="30" t="inlineStr">
        <is>
          <t>T10</t>
        </is>
      </c>
      <c r="B84" s="30" t="inlineStr">
        <is>
          <t>Ayşe Yıldız</t>
        </is>
      </c>
      <c r="C84" s="30" t="inlineStr">
        <is>
          <t>Akdeniz</t>
        </is>
      </c>
      <c r="D84" s="30" t="inlineStr">
        <is>
          <t>2026-Q2</t>
        </is>
      </c>
      <c r="E84" s="31">
        <f>SUMIFS('İşlem Verisi'!$S$2:$S$5116,'İşlem Verisi'!$E$2:$E$5116,A84,'İşlem Verisi'!$D$2:$D$5116,D84)</f>
        <v/>
      </c>
      <c r="F84" s="31">
        <f>VLOOKUP(A84,'İşlem Verisi'!$AG$2:$AM$16,5,FALSE)</f>
        <v/>
      </c>
      <c r="G84" s="33">
        <f>E84/F84</f>
        <v/>
      </c>
      <c r="H84" s="49">
        <f>VLOOKUP(G84,'İşlem Verisi'!$AB$2:$AE$7,4,TRUE)</f>
        <v/>
      </c>
      <c r="I84" s="50">
        <f>VLOOKUP(G84,'İşlem Verisi'!$AB$2:$AE$7,2,TRUE)</f>
        <v/>
      </c>
      <c r="J84" s="51">
        <f>VLOOKUP(G84,'İşlem Verisi'!$AB$2:$AE$7,3,TRUE)</f>
        <v/>
      </c>
      <c r="K84" s="24">
        <f>MIN(E84,1.3*F84)</f>
        <v/>
      </c>
      <c r="L84" s="41">
        <f>K84*I84*J84</f>
        <v/>
      </c>
    </row>
    <row r="85">
      <c r="A85" s="30" t="inlineStr">
        <is>
          <t>T11</t>
        </is>
      </c>
      <c r="B85" s="30" t="inlineStr">
        <is>
          <t>Kaan Öztürk</t>
        </is>
      </c>
      <c r="C85" s="30" t="inlineStr">
        <is>
          <t>İhracat-Körfez</t>
        </is>
      </c>
      <c r="D85" s="30" t="inlineStr">
        <is>
          <t>2025-Q1</t>
        </is>
      </c>
      <c r="E85" s="31">
        <f>SUMIFS('İşlem Verisi'!$S$2:$S$5116,'İşlem Verisi'!$E$2:$E$5116,A85,'İşlem Verisi'!$D$2:$D$5116,D85)</f>
        <v/>
      </c>
      <c r="F85" s="31">
        <f>VLOOKUP(A85,'İşlem Verisi'!$AG$2:$AM$16,5,FALSE)</f>
        <v/>
      </c>
      <c r="G85" s="33">
        <f>E85/F85</f>
        <v/>
      </c>
      <c r="H85" s="49">
        <f>VLOOKUP(G85,'İşlem Verisi'!$AB$2:$AE$7,4,TRUE)</f>
        <v/>
      </c>
      <c r="I85" s="50">
        <f>VLOOKUP(G85,'İşlem Verisi'!$AB$2:$AE$7,2,TRUE)</f>
        <v/>
      </c>
      <c r="J85" s="51">
        <f>VLOOKUP(G85,'İşlem Verisi'!$AB$2:$AE$7,3,TRUE)</f>
        <v/>
      </c>
      <c r="K85" s="24">
        <f>MIN(E85,1.3*F85)</f>
        <v/>
      </c>
      <c r="L85" s="41">
        <f>K85*I85*J85</f>
        <v/>
      </c>
    </row>
    <row r="86">
      <c r="A86" s="30" t="inlineStr">
        <is>
          <t>T11</t>
        </is>
      </c>
      <c r="B86" s="30" t="inlineStr">
        <is>
          <t>Kaan Öztürk</t>
        </is>
      </c>
      <c r="C86" s="30" t="inlineStr">
        <is>
          <t>İhracat-Körfez</t>
        </is>
      </c>
      <c r="D86" s="30" t="inlineStr">
        <is>
          <t>2025-Q2</t>
        </is>
      </c>
      <c r="E86" s="31">
        <f>SUMIFS('İşlem Verisi'!$S$2:$S$5116,'İşlem Verisi'!$E$2:$E$5116,A86,'İşlem Verisi'!$D$2:$D$5116,D86)</f>
        <v/>
      </c>
      <c r="F86" s="31">
        <f>VLOOKUP(A86,'İşlem Verisi'!$AG$2:$AM$16,5,FALSE)</f>
        <v/>
      </c>
      <c r="G86" s="33">
        <f>E86/F86</f>
        <v/>
      </c>
      <c r="H86" s="49">
        <f>VLOOKUP(G86,'İşlem Verisi'!$AB$2:$AE$7,4,TRUE)</f>
        <v/>
      </c>
      <c r="I86" s="50">
        <f>VLOOKUP(G86,'İşlem Verisi'!$AB$2:$AE$7,2,TRUE)</f>
        <v/>
      </c>
      <c r="J86" s="51">
        <f>VLOOKUP(G86,'İşlem Verisi'!$AB$2:$AE$7,3,TRUE)</f>
        <v/>
      </c>
      <c r="K86" s="24">
        <f>MIN(E86,1.3*F86)</f>
        <v/>
      </c>
      <c r="L86" s="41">
        <f>K86*I86*J86</f>
        <v/>
      </c>
    </row>
    <row r="87">
      <c r="A87" s="30" t="inlineStr">
        <is>
          <t>T11</t>
        </is>
      </c>
      <c r="B87" s="30" t="inlineStr">
        <is>
          <t>Kaan Öztürk</t>
        </is>
      </c>
      <c r="C87" s="30" t="inlineStr">
        <is>
          <t>İhracat-Körfez</t>
        </is>
      </c>
      <c r="D87" s="30" t="inlineStr">
        <is>
          <t>2025-Q3</t>
        </is>
      </c>
      <c r="E87" s="31">
        <f>SUMIFS('İşlem Verisi'!$S$2:$S$5116,'İşlem Verisi'!$E$2:$E$5116,A87,'İşlem Verisi'!$D$2:$D$5116,D87)</f>
        <v/>
      </c>
      <c r="F87" s="31">
        <f>VLOOKUP(A87,'İşlem Verisi'!$AG$2:$AM$16,5,FALSE)</f>
        <v/>
      </c>
      <c r="G87" s="33">
        <f>E87/F87</f>
        <v/>
      </c>
      <c r="H87" s="49">
        <f>VLOOKUP(G87,'İşlem Verisi'!$AB$2:$AE$7,4,TRUE)</f>
        <v/>
      </c>
      <c r="I87" s="50">
        <f>VLOOKUP(G87,'İşlem Verisi'!$AB$2:$AE$7,2,TRUE)</f>
        <v/>
      </c>
      <c r="J87" s="51">
        <f>VLOOKUP(G87,'İşlem Verisi'!$AB$2:$AE$7,3,TRUE)</f>
        <v/>
      </c>
      <c r="K87" s="24">
        <f>MIN(E87,1.3*F87)</f>
        <v/>
      </c>
      <c r="L87" s="41">
        <f>K87*I87*J87</f>
        <v/>
      </c>
    </row>
    <row r="88">
      <c r="A88" s="30" t="inlineStr">
        <is>
          <t>T11</t>
        </is>
      </c>
      <c r="B88" s="30" t="inlineStr">
        <is>
          <t>Kaan Öztürk</t>
        </is>
      </c>
      <c r="C88" s="30" t="inlineStr">
        <is>
          <t>İhracat-Körfez</t>
        </is>
      </c>
      <c r="D88" s="30" t="inlineStr">
        <is>
          <t>2025-Q4</t>
        </is>
      </c>
      <c r="E88" s="31">
        <f>SUMIFS('İşlem Verisi'!$S$2:$S$5116,'İşlem Verisi'!$E$2:$E$5116,A88,'İşlem Verisi'!$D$2:$D$5116,D88)</f>
        <v/>
      </c>
      <c r="F88" s="31">
        <f>VLOOKUP(A88,'İşlem Verisi'!$AG$2:$AM$16,5,FALSE)</f>
        <v/>
      </c>
      <c r="G88" s="33">
        <f>E88/F88</f>
        <v/>
      </c>
      <c r="H88" s="49">
        <f>VLOOKUP(G88,'İşlem Verisi'!$AB$2:$AE$7,4,TRUE)</f>
        <v/>
      </c>
      <c r="I88" s="50">
        <f>VLOOKUP(G88,'İşlem Verisi'!$AB$2:$AE$7,2,TRUE)</f>
        <v/>
      </c>
      <c r="J88" s="51">
        <f>VLOOKUP(G88,'İşlem Verisi'!$AB$2:$AE$7,3,TRUE)</f>
        <v/>
      </c>
      <c r="K88" s="24">
        <f>MIN(E88,1.3*F88)</f>
        <v/>
      </c>
      <c r="L88" s="41">
        <f>K88*I88*J88</f>
        <v/>
      </c>
    </row>
    <row r="89">
      <c r="A89" s="30" t="inlineStr">
        <is>
          <t>T11</t>
        </is>
      </c>
      <c r="B89" s="30" t="inlineStr">
        <is>
          <t>Kaan Öztürk</t>
        </is>
      </c>
      <c r="C89" s="30" t="inlineStr">
        <is>
          <t>İhracat-Körfez</t>
        </is>
      </c>
      <c r="D89" s="30" t="inlineStr">
        <is>
          <t>2026-Q1</t>
        </is>
      </c>
      <c r="E89" s="31">
        <f>SUMIFS('İşlem Verisi'!$S$2:$S$5116,'İşlem Verisi'!$E$2:$E$5116,A89,'İşlem Verisi'!$D$2:$D$5116,D89)</f>
        <v/>
      </c>
      <c r="F89" s="31">
        <f>VLOOKUP(A89,'İşlem Verisi'!$AG$2:$AM$16,5,FALSE)</f>
        <v/>
      </c>
      <c r="G89" s="33">
        <f>E89/F89</f>
        <v/>
      </c>
      <c r="H89" s="49">
        <f>VLOOKUP(G89,'İşlem Verisi'!$AB$2:$AE$7,4,TRUE)</f>
        <v/>
      </c>
      <c r="I89" s="50">
        <f>VLOOKUP(G89,'İşlem Verisi'!$AB$2:$AE$7,2,TRUE)</f>
        <v/>
      </c>
      <c r="J89" s="51">
        <f>VLOOKUP(G89,'İşlem Verisi'!$AB$2:$AE$7,3,TRUE)</f>
        <v/>
      </c>
      <c r="K89" s="24">
        <f>MIN(E89,1.3*F89)</f>
        <v/>
      </c>
      <c r="L89" s="41">
        <f>K89*I89*J89</f>
        <v/>
      </c>
    </row>
    <row r="90">
      <c r="A90" s="30" t="inlineStr">
        <is>
          <t>T11</t>
        </is>
      </c>
      <c r="B90" s="30" t="inlineStr">
        <is>
          <t>Kaan Öztürk</t>
        </is>
      </c>
      <c r="C90" s="30" t="inlineStr">
        <is>
          <t>İhracat-Körfez</t>
        </is>
      </c>
      <c r="D90" s="30" t="inlineStr">
        <is>
          <t>2026-Q2</t>
        </is>
      </c>
      <c r="E90" s="31">
        <f>SUMIFS('İşlem Verisi'!$S$2:$S$5116,'İşlem Verisi'!$E$2:$E$5116,A90,'İşlem Verisi'!$D$2:$D$5116,D90)</f>
        <v/>
      </c>
      <c r="F90" s="31">
        <f>VLOOKUP(A90,'İşlem Verisi'!$AG$2:$AM$16,5,FALSE)</f>
        <v/>
      </c>
      <c r="G90" s="33">
        <f>E90/F90</f>
        <v/>
      </c>
      <c r="H90" s="49">
        <f>VLOOKUP(G90,'İşlem Verisi'!$AB$2:$AE$7,4,TRUE)</f>
        <v/>
      </c>
      <c r="I90" s="50">
        <f>VLOOKUP(G90,'İşlem Verisi'!$AB$2:$AE$7,2,TRUE)</f>
        <v/>
      </c>
      <c r="J90" s="51">
        <f>VLOOKUP(G90,'İşlem Verisi'!$AB$2:$AE$7,3,TRUE)</f>
        <v/>
      </c>
      <c r="K90" s="24">
        <f>MIN(E90,1.3*F90)</f>
        <v/>
      </c>
      <c r="L90" s="41">
        <f>K90*I90*J90</f>
        <v/>
      </c>
    </row>
    <row r="91">
      <c r="A91" s="30" t="inlineStr">
        <is>
          <t>T12</t>
        </is>
      </c>
      <c r="B91" s="30" t="inlineStr">
        <is>
          <t>Buse Aksoy</t>
        </is>
      </c>
      <c r="C91" s="30" t="inlineStr">
        <is>
          <t>İhracat-Avrupa</t>
        </is>
      </c>
      <c r="D91" s="30" t="inlineStr">
        <is>
          <t>2025-Q1</t>
        </is>
      </c>
      <c r="E91" s="31">
        <f>SUMIFS('İşlem Verisi'!$S$2:$S$5116,'İşlem Verisi'!$E$2:$E$5116,A91,'İşlem Verisi'!$D$2:$D$5116,D91)</f>
        <v/>
      </c>
      <c r="F91" s="31">
        <f>VLOOKUP(A91,'İşlem Verisi'!$AG$2:$AM$16,5,FALSE)</f>
        <v/>
      </c>
      <c r="G91" s="33">
        <f>E91/F91</f>
        <v/>
      </c>
      <c r="H91" s="49">
        <f>VLOOKUP(G91,'İşlem Verisi'!$AB$2:$AE$7,4,TRUE)</f>
        <v/>
      </c>
      <c r="I91" s="50">
        <f>VLOOKUP(G91,'İşlem Verisi'!$AB$2:$AE$7,2,TRUE)</f>
        <v/>
      </c>
      <c r="J91" s="51">
        <f>VLOOKUP(G91,'İşlem Verisi'!$AB$2:$AE$7,3,TRUE)</f>
        <v/>
      </c>
      <c r="K91" s="24">
        <f>MIN(E91,1.3*F91)</f>
        <v/>
      </c>
      <c r="L91" s="41">
        <f>K91*I91*J91</f>
        <v/>
      </c>
    </row>
    <row r="92">
      <c r="A92" s="30" t="inlineStr">
        <is>
          <t>T12</t>
        </is>
      </c>
      <c r="B92" s="30" t="inlineStr">
        <is>
          <t>Buse Aksoy</t>
        </is>
      </c>
      <c r="C92" s="30" t="inlineStr">
        <is>
          <t>İhracat-Avrupa</t>
        </is>
      </c>
      <c r="D92" s="30" t="inlineStr">
        <is>
          <t>2025-Q2</t>
        </is>
      </c>
      <c r="E92" s="31">
        <f>SUMIFS('İşlem Verisi'!$S$2:$S$5116,'İşlem Verisi'!$E$2:$E$5116,A92,'İşlem Verisi'!$D$2:$D$5116,D92)</f>
        <v/>
      </c>
      <c r="F92" s="31">
        <f>VLOOKUP(A92,'İşlem Verisi'!$AG$2:$AM$16,5,FALSE)</f>
        <v/>
      </c>
      <c r="G92" s="33">
        <f>E92/F92</f>
        <v/>
      </c>
      <c r="H92" s="49">
        <f>VLOOKUP(G92,'İşlem Verisi'!$AB$2:$AE$7,4,TRUE)</f>
        <v/>
      </c>
      <c r="I92" s="50">
        <f>VLOOKUP(G92,'İşlem Verisi'!$AB$2:$AE$7,2,TRUE)</f>
        <v/>
      </c>
      <c r="J92" s="51">
        <f>VLOOKUP(G92,'İşlem Verisi'!$AB$2:$AE$7,3,TRUE)</f>
        <v/>
      </c>
      <c r="K92" s="24">
        <f>MIN(E92,1.3*F92)</f>
        <v/>
      </c>
      <c r="L92" s="41">
        <f>K92*I92*J92</f>
        <v/>
      </c>
    </row>
    <row r="93">
      <c r="A93" s="30" t="inlineStr">
        <is>
          <t>T12</t>
        </is>
      </c>
      <c r="B93" s="30" t="inlineStr">
        <is>
          <t>Buse Aksoy</t>
        </is>
      </c>
      <c r="C93" s="30" t="inlineStr">
        <is>
          <t>İhracat-Avrupa</t>
        </is>
      </c>
      <c r="D93" s="30" t="inlineStr">
        <is>
          <t>2025-Q3</t>
        </is>
      </c>
      <c r="E93" s="31">
        <f>SUMIFS('İşlem Verisi'!$S$2:$S$5116,'İşlem Verisi'!$E$2:$E$5116,A93,'İşlem Verisi'!$D$2:$D$5116,D93)</f>
        <v/>
      </c>
      <c r="F93" s="31">
        <f>VLOOKUP(A93,'İşlem Verisi'!$AG$2:$AM$16,5,FALSE)</f>
        <v/>
      </c>
      <c r="G93" s="33">
        <f>E93/F93</f>
        <v/>
      </c>
      <c r="H93" s="49">
        <f>VLOOKUP(G93,'İşlem Verisi'!$AB$2:$AE$7,4,TRUE)</f>
        <v/>
      </c>
      <c r="I93" s="50">
        <f>VLOOKUP(G93,'İşlem Verisi'!$AB$2:$AE$7,2,TRUE)</f>
        <v/>
      </c>
      <c r="J93" s="51">
        <f>VLOOKUP(G93,'İşlem Verisi'!$AB$2:$AE$7,3,TRUE)</f>
        <v/>
      </c>
      <c r="K93" s="24">
        <f>MIN(E93,1.3*F93)</f>
        <v/>
      </c>
      <c r="L93" s="41">
        <f>K93*I93*J93</f>
        <v/>
      </c>
    </row>
    <row r="94">
      <c r="A94" s="30" t="inlineStr">
        <is>
          <t>T12</t>
        </is>
      </c>
      <c r="B94" s="30" t="inlineStr">
        <is>
          <t>Buse Aksoy</t>
        </is>
      </c>
      <c r="C94" s="30" t="inlineStr">
        <is>
          <t>İhracat-Avrupa</t>
        </is>
      </c>
      <c r="D94" s="30" t="inlineStr">
        <is>
          <t>2025-Q4</t>
        </is>
      </c>
      <c r="E94" s="31">
        <f>SUMIFS('İşlem Verisi'!$S$2:$S$5116,'İşlem Verisi'!$E$2:$E$5116,A94,'İşlem Verisi'!$D$2:$D$5116,D94)</f>
        <v/>
      </c>
      <c r="F94" s="31">
        <f>VLOOKUP(A94,'İşlem Verisi'!$AG$2:$AM$16,5,FALSE)</f>
        <v/>
      </c>
      <c r="G94" s="33">
        <f>E94/F94</f>
        <v/>
      </c>
      <c r="H94" s="49">
        <f>VLOOKUP(G94,'İşlem Verisi'!$AB$2:$AE$7,4,TRUE)</f>
        <v/>
      </c>
      <c r="I94" s="50">
        <f>VLOOKUP(G94,'İşlem Verisi'!$AB$2:$AE$7,2,TRUE)</f>
        <v/>
      </c>
      <c r="J94" s="51">
        <f>VLOOKUP(G94,'İşlem Verisi'!$AB$2:$AE$7,3,TRUE)</f>
        <v/>
      </c>
      <c r="K94" s="24">
        <f>MIN(E94,1.3*F94)</f>
        <v/>
      </c>
      <c r="L94" s="41">
        <f>K94*I94*J94</f>
        <v/>
      </c>
    </row>
    <row r="95">
      <c r="A95" s="30" t="inlineStr">
        <is>
          <t>T12</t>
        </is>
      </c>
      <c r="B95" s="30" t="inlineStr">
        <is>
          <t>Buse Aksoy</t>
        </is>
      </c>
      <c r="C95" s="30" t="inlineStr">
        <is>
          <t>İhracat-Avrupa</t>
        </is>
      </c>
      <c r="D95" s="30" t="inlineStr">
        <is>
          <t>2026-Q1</t>
        </is>
      </c>
      <c r="E95" s="31">
        <f>SUMIFS('İşlem Verisi'!$S$2:$S$5116,'İşlem Verisi'!$E$2:$E$5116,A95,'İşlem Verisi'!$D$2:$D$5116,D95)</f>
        <v/>
      </c>
      <c r="F95" s="31">
        <f>VLOOKUP(A95,'İşlem Verisi'!$AG$2:$AM$16,5,FALSE)</f>
        <v/>
      </c>
      <c r="G95" s="33">
        <f>E95/F95</f>
        <v/>
      </c>
      <c r="H95" s="49">
        <f>VLOOKUP(G95,'İşlem Verisi'!$AB$2:$AE$7,4,TRUE)</f>
        <v/>
      </c>
      <c r="I95" s="50">
        <f>VLOOKUP(G95,'İşlem Verisi'!$AB$2:$AE$7,2,TRUE)</f>
        <v/>
      </c>
      <c r="J95" s="51">
        <f>VLOOKUP(G95,'İşlem Verisi'!$AB$2:$AE$7,3,TRUE)</f>
        <v/>
      </c>
      <c r="K95" s="24">
        <f>MIN(E95,1.3*F95)</f>
        <v/>
      </c>
      <c r="L95" s="41">
        <f>K95*I95*J95</f>
        <v/>
      </c>
    </row>
    <row r="96">
      <c r="A96" s="30" t="inlineStr">
        <is>
          <t>T12</t>
        </is>
      </c>
      <c r="B96" s="30" t="inlineStr">
        <is>
          <t>Buse Aksoy</t>
        </is>
      </c>
      <c r="C96" s="30" t="inlineStr">
        <is>
          <t>İhracat-Avrupa</t>
        </is>
      </c>
      <c r="D96" s="30" t="inlineStr">
        <is>
          <t>2026-Q2</t>
        </is>
      </c>
      <c r="E96" s="31">
        <f>SUMIFS('İşlem Verisi'!$S$2:$S$5116,'İşlem Verisi'!$E$2:$E$5116,A96,'İşlem Verisi'!$D$2:$D$5116,D96)</f>
        <v/>
      </c>
      <c r="F96" s="31">
        <f>VLOOKUP(A96,'İşlem Verisi'!$AG$2:$AM$16,5,FALSE)</f>
        <v/>
      </c>
      <c r="G96" s="33">
        <f>E96/F96</f>
        <v/>
      </c>
      <c r="H96" s="49">
        <f>VLOOKUP(G96,'İşlem Verisi'!$AB$2:$AE$7,4,TRUE)</f>
        <v/>
      </c>
      <c r="I96" s="50">
        <f>VLOOKUP(G96,'İşlem Verisi'!$AB$2:$AE$7,2,TRUE)</f>
        <v/>
      </c>
      <c r="J96" s="51">
        <f>VLOOKUP(G96,'İşlem Verisi'!$AB$2:$AE$7,3,TRUE)</f>
        <v/>
      </c>
      <c r="K96" s="24">
        <f>MIN(E96,1.3*F96)</f>
        <v/>
      </c>
      <c r="L96" s="41">
        <f>K96*I96*J96</f>
        <v/>
      </c>
    </row>
    <row r="97">
      <c r="A97" s="30" t="inlineStr">
        <is>
          <t>T13</t>
        </is>
      </c>
      <c r="B97" s="30" t="inlineStr">
        <is>
          <t>Cem Kurt</t>
        </is>
      </c>
      <c r="C97" s="30" t="inlineStr">
        <is>
          <t>Marmara</t>
        </is>
      </c>
      <c r="D97" s="30" t="inlineStr">
        <is>
          <t>2025-Q1</t>
        </is>
      </c>
      <c r="E97" s="31">
        <f>SUMIFS('İşlem Verisi'!$S$2:$S$5116,'İşlem Verisi'!$E$2:$E$5116,A97,'İşlem Verisi'!$D$2:$D$5116,D97)</f>
        <v/>
      </c>
      <c r="F97" s="31">
        <f>VLOOKUP(A97,'İşlem Verisi'!$AG$2:$AM$16,5,FALSE)</f>
        <v/>
      </c>
      <c r="G97" s="33">
        <f>E97/F97</f>
        <v/>
      </c>
      <c r="H97" s="49">
        <f>VLOOKUP(G97,'İşlem Verisi'!$AB$2:$AE$7,4,TRUE)</f>
        <v/>
      </c>
      <c r="I97" s="50">
        <f>VLOOKUP(G97,'İşlem Verisi'!$AB$2:$AE$7,2,TRUE)</f>
        <v/>
      </c>
      <c r="J97" s="51">
        <f>VLOOKUP(G97,'İşlem Verisi'!$AB$2:$AE$7,3,TRUE)</f>
        <v/>
      </c>
      <c r="K97" s="24">
        <f>MIN(E97,1.3*F97)</f>
        <v/>
      </c>
      <c r="L97" s="41">
        <f>K97*I97*J97</f>
        <v/>
      </c>
    </row>
    <row r="98">
      <c r="A98" s="30" t="inlineStr">
        <is>
          <t>T13</t>
        </is>
      </c>
      <c r="B98" s="30" t="inlineStr">
        <is>
          <t>Cem Kurt</t>
        </is>
      </c>
      <c r="C98" s="30" t="inlineStr">
        <is>
          <t>Marmara</t>
        </is>
      </c>
      <c r="D98" s="30" t="inlineStr">
        <is>
          <t>2025-Q2</t>
        </is>
      </c>
      <c r="E98" s="31">
        <f>SUMIFS('İşlem Verisi'!$S$2:$S$5116,'İşlem Verisi'!$E$2:$E$5116,A98,'İşlem Verisi'!$D$2:$D$5116,D98)</f>
        <v/>
      </c>
      <c r="F98" s="31">
        <f>VLOOKUP(A98,'İşlem Verisi'!$AG$2:$AM$16,5,FALSE)</f>
        <v/>
      </c>
      <c r="G98" s="33">
        <f>E98/F98</f>
        <v/>
      </c>
      <c r="H98" s="49">
        <f>VLOOKUP(G98,'İşlem Verisi'!$AB$2:$AE$7,4,TRUE)</f>
        <v/>
      </c>
      <c r="I98" s="50">
        <f>VLOOKUP(G98,'İşlem Verisi'!$AB$2:$AE$7,2,TRUE)</f>
        <v/>
      </c>
      <c r="J98" s="51">
        <f>VLOOKUP(G98,'İşlem Verisi'!$AB$2:$AE$7,3,TRUE)</f>
        <v/>
      </c>
      <c r="K98" s="24">
        <f>MIN(E98,1.3*F98)</f>
        <v/>
      </c>
      <c r="L98" s="41">
        <f>K98*I98*J98</f>
        <v/>
      </c>
    </row>
    <row r="99">
      <c r="A99" s="30" t="inlineStr">
        <is>
          <t>T13</t>
        </is>
      </c>
      <c r="B99" s="30" t="inlineStr">
        <is>
          <t>Cem Kurt</t>
        </is>
      </c>
      <c r="C99" s="30" t="inlineStr">
        <is>
          <t>Marmara</t>
        </is>
      </c>
      <c r="D99" s="30" t="inlineStr">
        <is>
          <t>2025-Q3</t>
        </is>
      </c>
      <c r="E99" s="31">
        <f>SUMIFS('İşlem Verisi'!$S$2:$S$5116,'İşlem Verisi'!$E$2:$E$5116,A99,'İşlem Verisi'!$D$2:$D$5116,D99)</f>
        <v/>
      </c>
      <c r="F99" s="31">
        <f>VLOOKUP(A99,'İşlem Verisi'!$AG$2:$AM$16,5,FALSE)</f>
        <v/>
      </c>
      <c r="G99" s="33">
        <f>E99/F99</f>
        <v/>
      </c>
      <c r="H99" s="49">
        <f>VLOOKUP(G99,'İşlem Verisi'!$AB$2:$AE$7,4,TRUE)</f>
        <v/>
      </c>
      <c r="I99" s="50">
        <f>VLOOKUP(G99,'İşlem Verisi'!$AB$2:$AE$7,2,TRUE)</f>
        <v/>
      </c>
      <c r="J99" s="51">
        <f>VLOOKUP(G99,'İşlem Verisi'!$AB$2:$AE$7,3,TRUE)</f>
        <v/>
      </c>
      <c r="K99" s="24">
        <f>MIN(E99,1.3*F99)</f>
        <v/>
      </c>
      <c r="L99" s="41">
        <f>K99*I99*J99</f>
        <v/>
      </c>
    </row>
    <row r="100">
      <c r="A100" s="30" t="inlineStr">
        <is>
          <t>T13</t>
        </is>
      </c>
      <c r="B100" s="30" t="inlineStr">
        <is>
          <t>Cem Kurt</t>
        </is>
      </c>
      <c r="C100" s="30" t="inlineStr">
        <is>
          <t>Marmara</t>
        </is>
      </c>
      <c r="D100" s="30" t="inlineStr">
        <is>
          <t>2025-Q4</t>
        </is>
      </c>
      <c r="E100" s="31">
        <f>SUMIFS('İşlem Verisi'!$S$2:$S$5116,'İşlem Verisi'!$E$2:$E$5116,A100,'İşlem Verisi'!$D$2:$D$5116,D100)</f>
        <v/>
      </c>
      <c r="F100" s="31">
        <f>VLOOKUP(A100,'İşlem Verisi'!$AG$2:$AM$16,5,FALSE)</f>
        <v/>
      </c>
      <c r="G100" s="33">
        <f>E100/F100</f>
        <v/>
      </c>
      <c r="H100" s="49">
        <f>VLOOKUP(G100,'İşlem Verisi'!$AB$2:$AE$7,4,TRUE)</f>
        <v/>
      </c>
      <c r="I100" s="50">
        <f>VLOOKUP(G100,'İşlem Verisi'!$AB$2:$AE$7,2,TRUE)</f>
        <v/>
      </c>
      <c r="J100" s="51">
        <f>VLOOKUP(G100,'İşlem Verisi'!$AB$2:$AE$7,3,TRUE)</f>
        <v/>
      </c>
      <c r="K100" s="24">
        <f>MIN(E100,1.3*F100)</f>
        <v/>
      </c>
      <c r="L100" s="41">
        <f>K100*I100*J100</f>
        <v/>
      </c>
    </row>
    <row r="101">
      <c r="A101" s="30" t="inlineStr">
        <is>
          <t>T13</t>
        </is>
      </c>
      <c r="B101" s="30" t="inlineStr">
        <is>
          <t>Cem Kurt</t>
        </is>
      </c>
      <c r="C101" s="30" t="inlineStr">
        <is>
          <t>Marmara</t>
        </is>
      </c>
      <c r="D101" s="30" t="inlineStr">
        <is>
          <t>2026-Q1</t>
        </is>
      </c>
      <c r="E101" s="31">
        <f>SUMIFS('İşlem Verisi'!$S$2:$S$5116,'İşlem Verisi'!$E$2:$E$5116,A101,'İşlem Verisi'!$D$2:$D$5116,D101)</f>
        <v/>
      </c>
      <c r="F101" s="31">
        <f>VLOOKUP(A101,'İşlem Verisi'!$AG$2:$AM$16,5,FALSE)</f>
        <v/>
      </c>
      <c r="G101" s="33">
        <f>E101/F101</f>
        <v/>
      </c>
      <c r="H101" s="49">
        <f>VLOOKUP(G101,'İşlem Verisi'!$AB$2:$AE$7,4,TRUE)</f>
        <v/>
      </c>
      <c r="I101" s="50">
        <f>VLOOKUP(G101,'İşlem Verisi'!$AB$2:$AE$7,2,TRUE)</f>
        <v/>
      </c>
      <c r="J101" s="51">
        <f>VLOOKUP(G101,'İşlem Verisi'!$AB$2:$AE$7,3,TRUE)</f>
        <v/>
      </c>
      <c r="K101" s="24">
        <f>MIN(E101,1.3*F101)</f>
        <v/>
      </c>
      <c r="L101" s="41">
        <f>K101*I101*J101</f>
        <v/>
      </c>
    </row>
    <row r="102">
      <c r="A102" s="30" t="inlineStr">
        <is>
          <t>T13</t>
        </is>
      </c>
      <c r="B102" s="30" t="inlineStr">
        <is>
          <t>Cem Kurt</t>
        </is>
      </c>
      <c r="C102" s="30" t="inlineStr">
        <is>
          <t>Marmara</t>
        </is>
      </c>
      <c r="D102" s="30" t="inlineStr">
        <is>
          <t>2026-Q2</t>
        </is>
      </c>
      <c r="E102" s="31">
        <f>SUMIFS('İşlem Verisi'!$S$2:$S$5116,'İşlem Verisi'!$E$2:$E$5116,A102,'İşlem Verisi'!$D$2:$D$5116,D102)</f>
        <v/>
      </c>
      <c r="F102" s="31">
        <f>VLOOKUP(A102,'İşlem Verisi'!$AG$2:$AM$16,5,FALSE)</f>
        <v/>
      </c>
      <c r="G102" s="33">
        <f>E102/F102</f>
        <v/>
      </c>
      <c r="H102" s="49">
        <f>VLOOKUP(G102,'İşlem Verisi'!$AB$2:$AE$7,4,TRUE)</f>
        <v/>
      </c>
      <c r="I102" s="50">
        <f>VLOOKUP(G102,'İşlem Verisi'!$AB$2:$AE$7,2,TRUE)</f>
        <v/>
      </c>
      <c r="J102" s="51">
        <f>VLOOKUP(G102,'İşlem Verisi'!$AB$2:$AE$7,3,TRUE)</f>
        <v/>
      </c>
      <c r="K102" s="24">
        <f>MIN(E102,1.3*F102)</f>
        <v/>
      </c>
      <c r="L102" s="41">
        <f>K102*I102*J102</f>
        <v/>
      </c>
    </row>
    <row r="103">
      <c r="A103" s="30" t="inlineStr">
        <is>
          <t>T14</t>
        </is>
      </c>
      <c r="B103" s="30" t="inlineStr">
        <is>
          <t>Elif Şen</t>
        </is>
      </c>
      <c r="C103" s="30" t="inlineStr">
        <is>
          <t>İç Anadolu</t>
        </is>
      </c>
      <c r="D103" s="30" t="inlineStr">
        <is>
          <t>2025-Q1</t>
        </is>
      </c>
      <c r="E103" s="31">
        <f>SUMIFS('İşlem Verisi'!$S$2:$S$5116,'İşlem Verisi'!$E$2:$E$5116,A103,'İşlem Verisi'!$D$2:$D$5116,D103)</f>
        <v/>
      </c>
      <c r="F103" s="31">
        <f>VLOOKUP(A103,'İşlem Verisi'!$AG$2:$AM$16,5,FALSE)</f>
        <v/>
      </c>
      <c r="G103" s="33">
        <f>E103/F103</f>
        <v/>
      </c>
      <c r="H103" s="49">
        <f>VLOOKUP(G103,'İşlem Verisi'!$AB$2:$AE$7,4,TRUE)</f>
        <v/>
      </c>
      <c r="I103" s="50">
        <f>VLOOKUP(G103,'İşlem Verisi'!$AB$2:$AE$7,2,TRUE)</f>
        <v/>
      </c>
      <c r="J103" s="51">
        <f>VLOOKUP(G103,'İşlem Verisi'!$AB$2:$AE$7,3,TRUE)</f>
        <v/>
      </c>
      <c r="K103" s="24">
        <f>MIN(E103,1.3*F103)</f>
        <v/>
      </c>
      <c r="L103" s="41">
        <f>K103*I103*J103</f>
        <v/>
      </c>
    </row>
    <row r="104">
      <c r="A104" s="30" t="inlineStr">
        <is>
          <t>T14</t>
        </is>
      </c>
      <c r="B104" s="30" t="inlineStr">
        <is>
          <t>Elif Şen</t>
        </is>
      </c>
      <c r="C104" s="30" t="inlineStr">
        <is>
          <t>İç Anadolu</t>
        </is>
      </c>
      <c r="D104" s="30" t="inlineStr">
        <is>
          <t>2025-Q2</t>
        </is>
      </c>
      <c r="E104" s="31">
        <f>SUMIFS('İşlem Verisi'!$S$2:$S$5116,'İşlem Verisi'!$E$2:$E$5116,A104,'İşlem Verisi'!$D$2:$D$5116,D104)</f>
        <v/>
      </c>
      <c r="F104" s="31">
        <f>VLOOKUP(A104,'İşlem Verisi'!$AG$2:$AM$16,5,FALSE)</f>
        <v/>
      </c>
      <c r="G104" s="33">
        <f>E104/F104</f>
        <v/>
      </c>
      <c r="H104" s="49">
        <f>VLOOKUP(G104,'İşlem Verisi'!$AB$2:$AE$7,4,TRUE)</f>
        <v/>
      </c>
      <c r="I104" s="50">
        <f>VLOOKUP(G104,'İşlem Verisi'!$AB$2:$AE$7,2,TRUE)</f>
        <v/>
      </c>
      <c r="J104" s="51">
        <f>VLOOKUP(G104,'İşlem Verisi'!$AB$2:$AE$7,3,TRUE)</f>
        <v/>
      </c>
      <c r="K104" s="24">
        <f>MIN(E104,1.3*F104)</f>
        <v/>
      </c>
      <c r="L104" s="41">
        <f>K104*I104*J104</f>
        <v/>
      </c>
    </row>
    <row r="105">
      <c r="A105" s="30" t="inlineStr">
        <is>
          <t>T14</t>
        </is>
      </c>
      <c r="B105" s="30" t="inlineStr">
        <is>
          <t>Elif Şen</t>
        </is>
      </c>
      <c r="C105" s="30" t="inlineStr">
        <is>
          <t>İç Anadolu</t>
        </is>
      </c>
      <c r="D105" s="30" t="inlineStr">
        <is>
          <t>2025-Q3</t>
        </is>
      </c>
      <c r="E105" s="31">
        <f>SUMIFS('İşlem Verisi'!$S$2:$S$5116,'İşlem Verisi'!$E$2:$E$5116,A105,'İşlem Verisi'!$D$2:$D$5116,D105)</f>
        <v/>
      </c>
      <c r="F105" s="31">
        <f>VLOOKUP(A105,'İşlem Verisi'!$AG$2:$AM$16,5,FALSE)</f>
        <v/>
      </c>
      <c r="G105" s="33">
        <f>E105/F105</f>
        <v/>
      </c>
      <c r="H105" s="49">
        <f>VLOOKUP(G105,'İşlem Verisi'!$AB$2:$AE$7,4,TRUE)</f>
        <v/>
      </c>
      <c r="I105" s="50">
        <f>VLOOKUP(G105,'İşlem Verisi'!$AB$2:$AE$7,2,TRUE)</f>
        <v/>
      </c>
      <c r="J105" s="51">
        <f>VLOOKUP(G105,'İşlem Verisi'!$AB$2:$AE$7,3,TRUE)</f>
        <v/>
      </c>
      <c r="K105" s="24">
        <f>MIN(E105,1.3*F105)</f>
        <v/>
      </c>
      <c r="L105" s="41">
        <f>K105*I105*J105</f>
        <v/>
      </c>
    </row>
    <row r="106">
      <c r="A106" s="30" t="inlineStr">
        <is>
          <t>T14</t>
        </is>
      </c>
      <c r="B106" s="30" t="inlineStr">
        <is>
          <t>Elif Şen</t>
        </is>
      </c>
      <c r="C106" s="30" t="inlineStr">
        <is>
          <t>İç Anadolu</t>
        </is>
      </c>
      <c r="D106" s="30" t="inlineStr">
        <is>
          <t>2025-Q4</t>
        </is>
      </c>
      <c r="E106" s="31">
        <f>SUMIFS('İşlem Verisi'!$S$2:$S$5116,'İşlem Verisi'!$E$2:$E$5116,A106,'İşlem Verisi'!$D$2:$D$5116,D106)</f>
        <v/>
      </c>
      <c r="F106" s="31">
        <f>VLOOKUP(A106,'İşlem Verisi'!$AG$2:$AM$16,5,FALSE)</f>
        <v/>
      </c>
      <c r="G106" s="33">
        <f>E106/F106</f>
        <v/>
      </c>
      <c r="H106" s="49">
        <f>VLOOKUP(G106,'İşlem Verisi'!$AB$2:$AE$7,4,TRUE)</f>
        <v/>
      </c>
      <c r="I106" s="50">
        <f>VLOOKUP(G106,'İşlem Verisi'!$AB$2:$AE$7,2,TRUE)</f>
        <v/>
      </c>
      <c r="J106" s="51">
        <f>VLOOKUP(G106,'İşlem Verisi'!$AB$2:$AE$7,3,TRUE)</f>
        <v/>
      </c>
      <c r="K106" s="24">
        <f>MIN(E106,1.3*F106)</f>
        <v/>
      </c>
      <c r="L106" s="41">
        <f>K106*I106*J106</f>
        <v/>
      </c>
    </row>
    <row r="107">
      <c r="A107" s="30" t="inlineStr">
        <is>
          <t>T14</t>
        </is>
      </c>
      <c r="B107" s="30" t="inlineStr">
        <is>
          <t>Elif Şen</t>
        </is>
      </c>
      <c r="C107" s="30" t="inlineStr">
        <is>
          <t>İç Anadolu</t>
        </is>
      </c>
      <c r="D107" s="30" t="inlineStr">
        <is>
          <t>2026-Q1</t>
        </is>
      </c>
      <c r="E107" s="31">
        <f>SUMIFS('İşlem Verisi'!$S$2:$S$5116,'İşlem Verisi'!$E$2:$E$5116,A107,'İşlem Verisi'!$D$2:$D$5116,D107)</f>
        <v/>
      </c>
      <c r="F107" s="31">
        <f>VLOOKUP(A107,'İşlem Verisi'!$AG$2:$AM$16,5,FALSE)</f>
        <v/>
      </c>
      <c r="G107" s="33">
        <f>E107/F107</f>
        <v/>
      </c>
      <c r="H107" s="49">
        <f>VLOOKUP(G107,'İşlem Verisi'!$AB$2:$AE$7,4,TRUE)</f>
        <v/>
      </c>
      <c r="I107" s="50">
        <f>VLOOKUP(G107,'İşlem Verisi'!$AB$2:$AE$7,2,TRUE)</f>
        <v/>
      </c>
      <c r="J107" s="51">
        <f>VLOOKUP(G107,'İşlem Verisi'!$AB$2:$AE$7,3,TRUE)</f>
        <v/>
      </c>
      <c r="K107" s="24">
        <f>MIN(E107,1.3*F107)</f>
        <v/>
      </c>
      <c r="L107" s="41">
        <f>K107*I107*J107</f>
        <v/>
      </c>
    </row>
    <row r="108">
      <c r="A108" s="30" t="inlineStr">
        <is>
          <t>T14</t>
        </is>
      </c>
      <c r="B108" s="30" t="inlineStr">
        <is>
          <t>Elif Şen</t>
        </is>
      </c>
      <c r="C108" s="30" t="inlineStr">
        <is>
          <t>İç Anadolu</t>
        </is>
      </c>
      <c r="D108" s="30" t="inlineStr">
        <is>
          <t>2026-Q2</t>
        </is>
      </c>
      <c r="E108" s="31">
        <f>SUMIFS('İşlem Verisi'!$S$2:$S$5116,'İşlem Verisi'!$E$2:$E$5116,A108,'İşlem Verisi'!$D$2:$D$5116,D108)</f>
        <v/>
      </c>
      <c r="F108" s="31">
        <f>VLOOKUP(A108,'İşlem Verisi'!$AG$2:$AM$16,5,FALSE)</f>
        <v/>
      </c>
      <c r="G108" s="33">
        <f>E108/F108</f>
        <v/>
      </c>
      <c r="H108" s="49">
        <f>VLOOKUP(G108,'İşlem Verisi'!$AB$2:$AE$7,4,TRUE)</f>
        <v/>
      </c>
      <c r="I108" s="50">
        <f>VLOOKUP(G108,'İşlem Verisi'!$AB$2:$AE$7,2,TRUE)</f>
        <v/>
      </c>
      <c r="J108" s="51">
        <f>VLOOKUP(G108,'İşlem Verisi'!$AB$2:$AE$7,3,TRUE)</f>
        <v/>
      </c>
      <c r="K108" s="24">
        <f>MIN(E108,1.3*F108)</f>
        <v/>
      </c>
      <c r="L108" s="41">
        <f>K108*I108*J108</f>
        <v/>
      </c>
    </row>
    <row r="109">
      <c r="A109" s="30" t="inlineStr">
        <is>
          <t>T15</t>
        </is>
      </c>
      <c r="B109" s="30" t="inlineStr">
        <is>
          <t>Barış Polat</t>
        </is>
      </c>
      <c r="C109" s="30" t="inlineStr">
        <is>
          <t>Ege</t>
        </is>
      </c>
      <c r="D109" s="30" t="inlineStr">
        <is>
          <t>2025-Q1</t>
        </is>
      </c>
      <c r="E109" s="31">
        <f>SUMIFS('İşlem Verisi'!$S$2:$S$5116,'İşlem Verisi'!$E$2:$E$5116,A109,'İşlem Verisi'!$D$2:$D$5116,D109)</f>
        <v/>
      </c>
      <c r="F109" s="31">
        <f>VLOOKUP(A109,'İşlem Verisi'!$AG$2:$AM$16,5,FALSE)</f>
        <v/>
      </c>
      <c r="G109" s="33">
        <f>E109/F109</f>
        <v/>
      </c>
      <c r="H109" s="49">
        <f>VLOOKUP(G109,'İşlem Verisi'!$AB$2:$AE$7,4,TRUE)</f>
        <v/>
      </c>
      <c r="I109" s="50">
        <f>VLOOKUP(G109,'İşlem Verisi'!$AB$2:$AE$7,2,TRUE)</f>
        <v/>
      </c>
      <c r="J109" s="51">
        <f>VLOOKUP(G109,'İşlem Verisi'!$AB$2:$AE$7,3,TRUE)</f>
        <v/>
      </c>
      <c r="K109" s="24">
        <f>MIN(E109,1.3*F109)</f>
        <v/>
      </c>
      <c r="L109" s="41">
        <f>K109*I109*J109</f>
        <v/>
      </c>
    </row>
    <row r="110">
      <c r="A110" s="30" t="inlineStr">
        <is>
          <t>T15</t>
        </is>
      </c>
      <c r="B110" s="30" t="inlineStr">
        <is>
          <t>Barış Polat</t>
        </is>
      </c>
      <c r="C110" s="30" t="inlineStr">
        <is>
          <t>Ege</t>
        </is>
      </c>
      <c r="D110" s="30" t="inlineStr">
        <is>
          <t>2025-Q2</t>
        </is>
      </c>
      <c r="E110" s="31">
        <f>SUMIFS('İşlem Verisi'!$S$2:$S$5116,'İşlem Verisi'!$E$2:$E$5116,A110,'İşlem Verisi'!$D$2:$D$5116,D110)</f>
        <v/>
      </c>
      <c r="F110" s="31">
        <f>VLOOKUP(A110,'İşlem Verisi'!$AG$2:$AM$16,5,FALSE)</f>
        <v/>
      </c>
      <c r="G110" s="33">
        <f>E110/F110</f>
        <v/>
      </c>
      <c r="H110" s="49">
        <f>VLOOKUP(G110,'İşlem Verisi'!$AB$2:$AE$7,4,TRUE)</f>
        <v/>
      </c>
      <c r="I110" s="50">
        <f>VLOOKUP(G110,'İşlem Verisi'!$AB$2:$AE$7,2,TRUE)</f>
        <v/>
      </c>
      <c r="J110" s="51">
        <f>VLOOKUP(G110,'İşlem Verisi'!$AB$2:$AE$7,3,TRUE)</f>
        <v/>
      </c>
      <c r="K110" s="24">
        <f>MIN(E110,1.3*F110)</f>
        <v/>
      </c>
      <c r="L110" s="41">
        <f>K110*I110*J110</f>
        <v/>
      </c>
    </row>
    <row r="111">
      <c r="A111" s="30" t="inlineStr">
        <is>
          <t>T15</t>
        </is>
      </c>
      <c r="B111" s="30" t="inlineStr">
        <is>
          <t>Barış Polat</t>
        </is>
      </c>
      <c r="C111" s="30" t="inlineStr">
        <is>
          <t>Ege</t>
        </is>
      </c>
      <c r="D111" s="30" t="inlineStr">
        <is>
          <t>2025-Q3</t>
        </is>
      </c>
      <c r="E111" s="31">
        <f>SUMIFS('İşlem Verisi'!$S$2:$S$5116,'İşlem Verisi'!$E$2:$E$5116,A111,'İşlem Verisi'!$D$2:$D$5116,D111)</f>
        <v/>
      </c>
      <c r="F111" s="31">
        <f>VLOOKUP(A111,'İşlem Verisi'!$AG$2:$AM$16,5,FALSE)</f>
        <v/>
      </c>
      <c r="G111" s="33">
        <f>E111/F111</f>
        <v/>
      </c>
      <c r="H111" s="49">
        <f>VLOOKUP(G111,'İşlem Verisi'!$AB$2:$AE$7,4,TRUE)</f>
        <v/>
      </c>
      <c r="I111" s="50">
        <f>VLOOKUP(G111,'İşlem Verisi'!$AB$2:$AE$7,2,TRUE)</f>
        <v/>
      </c>
      <c r="J111" s="51">
        <f>VLOOKUP(G111,'İşlem Verisi'!$AB$2:$AE$7,3,TRUE)</f>
        <v/>
      </c>
      <c r="K111" s="24">
        <f>MIN(E111,1.3*F111)</f>
        <v/>
      </c>
      <c r="L111" s="41">
        <f>K111*I111*J111</f>
        <v/>
      </c>
    </row>
    <row r="112">
      <c r="A112" s="30" t="inlineStr">
        <is>
          <t>T15</t>
        </is>
      </c>
      <c r="B112" s="30" t="inlineStr">
        <is>
          <t>Barış Polat</t>
        </is>
      </c>
      <c r="C112" s="30" t="inlineStr">
        <is>
          <t>Ege</t>
        </is>
      </c>
      <c r="D112" s="30" t="inlineStr">
        <is>
          <t>2025-Q4</t>
        </is>
      </c>
      <c r="E112" s="31">
        <f>SUMIFS('İşlem Verisi'!$S$2:$S$5116,'İşlem Verisi'!$E$2:$E$5116,A112,'İşlem Verisi'!$D$2:$D$5116,D112)</f>
        <v/>
      </c>
      <c r="F112" s="31">
        <f>VLOOKUP(A112,'İşlem Verisi'!$AG$2:$AM$16,5,FALSE)</f>
        <v/>
      </c>
      <c r="G112" s="33">
        <f>E112/F112</f>
        <v/>
      </c>
      <c r="H112" s="49">
        <f>VLOOKUP(G112,'İşlem Verisi'!$AB$2:$AE$7,4,TRUE)</f>
        <v/>
      </c>
      <c r="I112" s="50">
        <f>VLOOKUP(G112,'İşlem Verisi'!$AB$2:$AE$7,2,TRUE)</f>
        <v/>
      </c>
      <c r="J112" s="51">
        <f>VLOOKUP(G112,'İşlem Verisi'!$AB$2:$AE$7,3,TRUE)</f>
        <v/>
      </c>
      <c r="K112" s="24">
        <f>MIN(E112,1.3*F112)</f>
        <v/>
      </c>
      <c r="L112" s="41">
        <f>K112*I112*J112</f>
        <v/>
      </c>
    </row>
    <row r="113">
      <c r="A113" s="30" t="inlineStr">
        <is>
          <t>T15</t>
        </is>
      </c>
      <c r="B113" s="30" t="inlineStr">
        <is>
          <t>Barış Polat</t>
        </is>
      </c>
      <c r="C113" s="30" t="inlineStr">
        <is>
          <t>Ege</t>
        </is>
      </c>
      <c r="D113" s="30" t="inlineStr">
        <is>
          <t>2026-Q1</t>
        </is>
      </c>
      <c r="E113" s="31">
        <f>SUMIFS('İşlem Verisi'!$S$2:$S$5116,'İşlem Verisi'!$E$2:$E$5116,A113,'İşlem Verisi'!$D$2:$D$5116,D113)</f>
        <v/>
      </c>
      <c r="F113" s="31">
        <f>VLOOKUP(A113,'İşlem Verisi'!$AG$2:$AM$16,5,FALSE)</f>
        <v/>
      </c>
      <c r="G113" s="33">
        <f>E113/F113</f>
        <v/>
      </c>
      <c r="H113" s="49">
        <f>VLOOKUP(G113,'İşlem Verisi'!$AB$2:$AE$7,4,TRUE)</f>
        <v/>
      </c>
      <c r="I113" s="50">
        <f>VLOOKUP(G113,'İşlem Verisi'!$AB$2:$AE$7,2,TRUE)</f>
        <v/>
      </c>
      <c r="J113" s="51">
        <f>VLOOKUP(G113,'İşlem Verisi'!$AB$2:$AE$7,3,TRUE)</f>
        <v/>
      </c>
      <c r="K113" s="24">
        <f>MIN(E113,1.3*F113)</f>
        <v/>
      </c>
      <c r="L113" s="41">
        <f>K113*I113*J113</f>
        <v/>
      </c>
    </row>
    <row r="114">
      <c r="A114" s="30" t="inlineStr">
        <is>
          <t>T15</t>
        </is>
      </c>
      <c r="B114" s="30" t="inlineStr">
        <is>
          <t>Barış Polat</t>
        </is>
      </c>
      <c r="C114" s="30" t="inlineStr">
        <is>
          <t>Ege</t>
        </is>
      </c>
      <c r="D114" s="30" t="inlineStr">
        <is>
          <t>2026-Q2</t>
        </is>
      </c>
      <c r="E114" s="31">
        <f>SUMIFS('İşlem Verisi'!$S$2:$S$5116,'İşlem Verisi'!$E$2:$E$5116,A114,'İşlem Verisi'!$D$2:$D$5116,D114)</f>
        <v/>
      </c>
      <c r="F114" s="31">
        <f>VLOOKUP(A114,'İşlem Verisi'!$AG$2:$AM$16,5,FALSE)</f>
        <v/>
      </c>
      <c r="G114" s="33">
        <f>E114/F114</f>
        <v/>
      </c>
      <c r="H114" s="49">
        <f>VLOOKUP(G114,'İşlem Verisi'!$AB$2:$AE$7,4,TRUE)</f>
        <v/>
      </c>
      <c r="I114" s="50">
        <f>VLOOKUP(G114,'İşlem Verisi'!$AB$2:$AE$7,2,TRUE)</f>
        <v/>
      </c>
      <c r="J114" s="51">
        <f>VLOOKUP(G114,'İşlem Verisi'!$AB$2:$AE$7,3,TRUE)</f>
        <v/>
      </c>
      <c r="K114" s="24">
        <f>MIN(E114,1.3*F114)</f>
        <v/>
      </c>
      <c r="L114" s="41">
        <f>K114*I114*J114</f>
        <v/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B45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15" customWidth="1" min="2" max="2"/>
  </cols>
  <sheetData>
    <row r="1">
      <c r="A1" s="19" t="inlineStr">
        <is>
          <t>Varsayımlar ve Yöntem</t>
        </is>
      </c>
    </row>
    <row r="3">
      <c r="A3" s="52" t="n"/>
      <c r="B3" s="53" t="inlineStr">
        <is>
          <t>1. Kapsam ve Dönem</t>
        </is>
      </c>
    </row>
    <row r="4">
      <c r="B4" s="54" t="inlineStr">
        <is>
          <t>• Kaynak: 8 CSV dosyası (satış işlemleri, temsilciler, ürün kataloğu/marj, bölge çeyrek hedefleri, tarihsel aylık satış, döviz kurları, müşteri segmentleri, prim planı).</t>
        </is>
      </c>
    </row>
    <row r="5">
      <c r="B5" s="54" t="inlineStr">
        <is>
          <t>• Analiz dönemi: 2025-Q1 – 2026-Q2 (18 ay). Toplam 5.115 işlem satırı; 140 iade satırı hariç tutulmuştur (net 4.975 işlem).</t>
        </is>
      </c>
    </row>
    <row r="6">
      <c r="B6" s="54" t="inlineStr">
        <is>
          <t>• Tüm parasal değerler Türk Lirası (₺) cinsindendir.</t>
        </is>
      </c>
    </row>
    <row r="8">
      <c r="A8" s="52" t="n"/>
      <c r="B8" s="53" t="inlineStr">
        <is>
          <t>2. Döviz Çevrimi (ihracat satışları)</t>
        </is>
      </c>
    </row>
    <row r="9">
      <c r="B9" s="54" t="inlineStr">
        <is>
          <t>• İhracat-Körfez işlemleri USD, İhracat-Avrupa işlemleri EUR cinsindendir; yurtiçi bölgeler TL'dir.</t>
        </is>
      </c>
    </row>
    <row r="10">
      <c r="B10" s="54" t="inlineStr">
        <is>
          <t>• Her işlem, tarihinin ait olduğu AYIN kuru ile TL'ye çevrilir (doviz_kurlari.csv, aylık USD_TL / EUR_TL).</t>
        </is>
      </c>
    </row>
    <row r="11">
      <c r="B11" s="54" t="inlineStr">
        <is>
          <t>• Net Satış (₺) = Adet × Birim Fiyat (orijinal) × Aylık Kur × (1 − İskonto/100). İade satırlarında net satış 0'dır.</t>
        </is>
      </c>
    </row>
    <row r="12">
      <c r="B12" s="54" t="inlineStr">
        <is>
          <t>• Kur, İşlem Verisi sayfasında VLOOKUP ile canlı olarak uygulanır; kur tablosu güncellenirse tüm sonuçlar yeniden hesaplanır.</t>
        </is>
      </c>
    </row>
    <row r="14">
      <c r="A14" s="52" t="n"/>
      <c r="B14" s="53" t="inlineStr">
        <is>
          <t>3. Marj</t>
        </is>
      </c>
    </row>
    <row r="15">
      <c r="B15" s="54" t="inlineStr">
        <is>
          <t>• Birim maliyet (birim_maliyet_TL) her zaman TL'dir. Maliyet (₺) = Adet × Birim Maliyet.</t>
        </is>
      </c>
    </row>
    <row r="16">
      <c r="B16" s="54" t="inlineStr">
        <is>
          <t>• Marj (₺) = Net Satış (₺) − Maliyet (₺). Marj % = Marj ÷ Net Satış.</t>
        </is>
      </c>
    </row>
    <row r="17">
      <c r="B17" s="54" t="inlineStr">
        <is>
          <t>• İade satırları hem net satış hem maliyet dışında bırakılır.</t>
        </is>
      </c>
    </row>
    <row r="19">
      <c r="A19" s="52" t="n"/>
      <c r="B19" s="53" t="inlineStr">
        <is>
          <t>4. Kotaya Erişim</t>
        </is>
      </c>
    </row>
    <row r="20">
      <c r="B20" s="54" t="inlineStr">
        <is>
          <t>• Temsilci kotası çeyrekliktir (kota_ceyrek_TL). Çeyrek erişim = çeyrek net satış ÷ çeyrek kota.</t>
        </is>
      </c>
    </row>
    <row r="21">
      <c r="B21" s="54" t="inlineStr">
        <is>
          <t>• Yıllık/dönem erişim = toplam net satış ÷ (çeyrek kota × 6 çeyrek).</t>
        </is>
      </c>
    </row>
    <row r="22">
      <c r="B22" s="54" t="inlineStr">
        <is>
          <t>• Bölge hedefe erişim = bölge net satış ÷ bölge 6 çeyrek hedef toplamı (bolge_ceyrek_hedef.csv).</t>
        </is>
      </c>
    </row>
    <row r="24">
      <c r="A24" s="52" t="n"/>
      <c r="B24" s="53" t="inlineStr">
        <is>
          <t>5. Tahmin Yöntemi (gelecek iki çeyrek)</t>
        </is>
      </c>
    </row>
    <row r="25">
      <c r="B25" s="54" t="inlineStr">
        <is>
          <t>• 30 aylık tarihsel seri (2023-07 – 2025-12) her bölge için ayrı modellenir.</t>
        </is>
      </c>
    </row>
    <row r="26">
      <c r="B26" s="54" t="inlineStr">
        <is>
          <t>• Çarpımsal ayrıştırma: doğrusal trend (SLOPE/INTERCEPT) + normalize mevsim endeksi (12 ay ortalaması = 1,00).</t>
        </is>
      </c>
    </row>
    <row r="27">
      <c r="B27" s="54" t="inlineStr">
        <is>
          <t>• Tahmin(ay) = (kesişim + eğim × t) × mevsim endeksi; çeyrek tahmini üç ayın toplamıdır (2026-Q1 ve 2026-Q2).</t>
        </is>
      </c>
    </row>
    <row r="28">
      <c r="B28" s="54" t="inlineStr">
        <is>
          <t>• Ayrıntılı adımlar ve karşılaştırma (hedef &amp; gerçekleşen) 'Çeyrek Tahmini' sayfasındadır.</t>
        </is>
      </c>
    </row>
    <row r="29">
      <c r="B29" s="54" t="inlineStr">
        <is>
          <t>• Varsayım: geçmiş trend/mevsim örüntüsü sürer; tek seferlik olağandışı etkiler ayrıştırılmamıştır.</t>
        </is>
      </c>
    </row>
    <row r="31">
      <c r="A31" s="52" t="n"/>
      <c r="B31" s="53" t="inlineStr">
        <is>
          <t>6. Prim Hesabı (kademeli plan)</t>
        </is>
      </c>
    </row>
    <row r="32">
      <c r="B32" s="54" t="inlineStr">
        <is>
          <t>• Kademeler kotaya erişim yüzdesine göre uygulanır (prim_plani.csv):</t>
        </is>
      </c>
    </row>
    <row r="33">
      <c r="B33" s="54" t="inlineStr">
        <is>
          <t xml:space="preserve">     &lt;%70: prim yok  |  %70–90: 1,2%  |  %90–100: 1,6%  |  %100–110: 2,4% ×1,25  |  %110–130: 3,0% ×1,5  |  %130+: 3,6% ×1,75</t>
        </is>
      </c>
    </row>
    <row r="34">
      <c r="B34" s="54" t="inlineStr">
        <is>
          <t>• Prim çeyrek bazında hesaplanır; temsilcinin toplam primi altı çeyreğin toplamıdır.</t>
        </is>
      </c>
    </row>
    <row r="35">
      <c r="B35" s="54" t="inlineStr">
        <is>
          <t>• Etkin hızlandırıcı: alt kademelerde 1,00; üst kademelerde plandaki çarpan (1,25 / 1,50 / 1,75).</t>
        </is>
      </c>
    </row>
    <row r="36">
      <c r="B36" s="54" t="inlineStr">
        <is>
          <t>• TAVAN (%130+): prim tabanı MIN(net satış; 1,30 × çeyrek kota) ile sınırlanır — 130% üzeri satış prim tabanını artırmaz.</t>
        </is>
      </c>
    </row>
    <row r="37">
      <c r="B37" s="54" t="inlineStr">
        <is>
          <t>• Çeyrek Primi = Prim Tabanı × Kademe Oranı × Etkin Hızlandırıcı.</t>
        </is>
      </c>
    </row>
    <row r="39">
      <c r="A39" s="52" t="n"/>
      <c r="B39" s="53" t="inlineStr">
        <is>
          <t>7. Notlar ve Sınırlar</t>
        </is>
      </c>
    </row>
    <row r="40">
      <c r="B40" s="54" t="inlineStr">
        <is>
          <t>• Tüm ara ve nihai değerler Excel formülleriyle (SUMIFS, VLOOKUP, SLOPE/INTERCEPT, AVERAGEIF) canlı hesaplanır.</t>
        </is>
      </c>
    </row>
    <row r="41">
      <c r="B41" s="54" t="inlineStr">
        <is>
          <t>• 'İşlem Verisi' sayfası 5.115 işlemin tamamını ve formüllerin referans tablolarını (kur, kademe, temsilci, hedef) içerir.</t>
        </is>
      </c>
    </row>
    <row r="42">
      <c r="B42" s="54" t="inlineStr">
        <is>
          <t>• Mavi yazı = girdi (sabit) değer; siyah = formül; yeşil = başka sayfadan bağlantı.</t>
        </is>
      </c>
    </row>
    <row r="43">
      <c r="B43" s="54" t="inlineStr">
        <is>
          <t>• Prim tabanının satış üzerinden alınması ve %130 tavanı, plan tanımının makul bir yorumudur; şirket politikası farklıysa kademe tablosu/oranı güncellenebilir.</t>
        </is>
      </c>
    </row>
    <row r="45">
      <c r="B45" s="20" t="inlineStr">
        <is>
          <t>Referans: Aylık Döviz Kurları ve Prim Kademeleri, ayrıntılı olarak 'İşlem Verisi' sayfasının sağ bölümündedir (X–AE sütunları).</t>
        </is>
      </c>
    </row>
  </sheetData>
  <mergeCells count="7">
    <mergeCell ref="B8"/>
    <mergeCell ref="B39"/>
    <mergeCell ref="B24"/>
    <mergeCell ref="B3"/>
    <mergeCell ref="B19"/>
    <mergeCell ref="B14"/>
    <mergeCell ref="B3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AP5116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11" customWidth="1" min="2" max="2"/>
    <col width="8" customWidth="1" min="3" max="3"/>
    <col width="9" customWidth="1" min="4" max="4"/>
    <col width="11" customWidth="1" min="5" max="5"/>
    <col width="16" customWidth="1" min="6" max="6"/>
    <col width="15" customWidth="1" min="7" max="7"/>
    <col width="12" customWidth="1" min="8" max="8"/>
    <col width="24" customWidth="1" min="9" max="9"/>
    <col width="12" customWidth="1" min="10" max="10"/>
    <col width="12" customWidth="1" min="11" max="11"/>
    <col width="7" customWidth="1" min="12" max="12"/>
    <col width="14" customWidth="1" min="13" max="13"/>
    <col width="10" customWidth="1" min="14" max="14"/>
    <col width="9" customWidth="1" min="15" max="15"/>
    <col width="6" customWidth="1" min="16" max="16"/>
    <col width="15" customWidth="1" min="17" max="17"/>
    <col width="10" customWidth="1" min="18" max="18"/>
    <col width="15" customWidth="1" min="19" max="19"/>
    <col width="14" customWidth="1" min="20" max="20"/>
    <col width="14" customWidth="1" min="21" max="21"/>
    <col width="10" customWidth="1" min="24" max="24"/>
    <col width="10" customWidth="1" min="25" max="25"/>
    <col width="10" customWidth="1" min="26" max="26"/>
    <col width="12" customWidth="1" min="28" max="28"/>
    <col width="12" customWidth="1" min="29" max="29"/>
    <col width="12" customWidth="1" min="30" max="30"/>
    <col width="12" customWidth="1" min="31" max="31"/>
    <col width="14" customWidth="1" min="33" max="33"/>
    <col width="14" customWidth="1" min="34" max="34"/>
    <col width="14" customWidth="1" min="35" max="35"/>
    <col width="14" customWidth="1" min="36" max="36"/>
    <col width="14" customWidth="1" min="37" max="37"/>
    <col width="14" customWidth="1" min="38" max="38"/>
    <col width="14" customWidth="1" min="39" max="39"/>
    <col width="15" customWidth="1" min="40" max="40"/>
    <col width="15" customWidth="1" min="41" max="41"/>
    <col width="15" customWidth="1" min="42" max="42"/>
  </cols>
  <sheetData>
    <row r="1">
      <c r="A1" s="13" t="inlineStr">
        <is>
          <t>İşlem No</t>
        </is>
      </c>
      <c r="B1" s="13" t="inlineStr">
        <is>
          <t>Tarih</t>
        </is>
      </c>
      <c r="C1" s="13" t="inlineStr">
        <is>
          <t>Ay</t>
        </is>
      </c>
      <c r="D1" s="13" t="inlineStr">
        <is>
          <t>Çeyrek</t>
        </is>
      </c>
      <c r="E1" s="13" t="inlineStr">
        <is>
          <t>Temsilci No</t>
        </is>
      </c>
      <c r="F1" s="13" t="inlineStr">
        <is>
          <t>Temsilci</t>
        </is>
      </c>
      <c r="G1" s="13" t="inlineStr">
        <is>
          <t>Bölge</t>
        </is>
      </c>
      <c r="H1" s="13" t="inlineStr">
        <is>
          <t>Ürün Kodu</t>
        </is>
      </c>
      <c r="I1" s="13" t="inlineStr">
        <is>
          <t>Ürün Adı</t>
        </is>
      </c>
      <c r="J1" s="13" t="inlineStr">
        <is>
          <t>Kategori</t>
        </is>
      </c>
      <c r="K1" s="13" t="inlineStr">
        <is>
          <t>Segment</t>
        </is>
      </c>
      <c r="L1" s="13" t="inlineStr">
        <is>
          <t>Adet</t>
        </is>
      </c>
      <c r="M1" s="13" t="inlineStr">
        <is>
          <t>Birim Fiyat (Orj.)</t>
        </is>
      </c>
      <c r="N1" s="13" t="inlineStr">
        <is>
          <t>Para Birimi</t>
        </is>
      </c>
      <c r="O1" s="13" t="inlineStr">
        <is>
          <t>İskonto %</t>
        </is>
      </c>
      <c r="P1" s="13" t="inlineStr">
        <is>
          <t>İade</t>
        </is>
      </c>
      <c r="Q1" s="13" t="inlineStr">
        <is>
          <t>Birim Maliyet (₺)</t>
        </is>
      </c>
      <c r="R1" s="13" t="inlineStr">
        <is>
          <t>Kur (₺)</t>
        </is>
      </c>
      <c r="S1" s="13" t="inlineStr">
        <is>
          <t>Net Satış (₺)</t>
        </is>
      </c>
      <c r="T1" s="13" t="inlineStr">
        <is>
          <t>Maliyet (₺)</t>
        </is>
      </c>
      <c r="U1" s="13" t="inlineStr">
        <is>
          <t>Marj (₺)</t>
        </is>
      </c>
      <c r="X1" s="55" t="inlineStr">
        <is>
          <t>Ay</t>
        </is>
      </c>
      <c r="Y1" s="55" t="inlineStr">
        <is>
          <t>USD_TL</t>
        </is>
      </c>
      <c r="Z1" s="55" t="inlineStr">
        <is>
          <t>EUR_TL</t>
        </is>
      </c>
      <c r="AB1" s="55" t="inlineStr">
        <is>
          <t>Alt Sınır</t>
        </is>
      </c>
      <c r="AC1" s="55" t="inlineStr">
        <is>
          <t>Prim Oranı</t>
        </is>
      </c>
      <c r="AD1" s="55" t="inlineStr">
        <is>
          <t>Etkin Hızl.</t>
        </is>
      </c>
      <c r="AE1" s="55" t="inlineStr">
        <is>
          <t>Kademe</t>
        </is>
      </c>
      <c r="AG1" s="56" t="inlineStr">
        <is>
          <t>Temsilci No</t>
        </is>
      </c>
      <c r="AH1" s="56" t="inlineStr">
        <is>
          <t>Ad Soyad</t>
        </is>
      </c>
      <c r="AI1" s="56" t="inlineStr">
        <is>
          <t>Bölge</t>
        </is>
      </c>
      <c r="AJ1" s="56" t="inlineStr">
        <is>
          <t>Seviye</t>
        </is>
      </c>
      <c r="AK1" s="56" t="inlineStr">
        <is>
          <t>Çeyrek Kota (₺)</t>
        </is>
      </c>
      <c r="AL1" s="56" t="inlineStr">
        <is>
          <t>Baz Maaş (₺)</t>
        </is>
      </c>
      <c r="AM1" s="56" t="inlineStr">
        <is>
          <t>İşe Başlama</t>
        </is>
      </c>
      <c r="AN1" s="56" t="inlineStr">
        <is>
          <t>Bölge</t>
        </is>
      </c>
      <c r="AO1" s="56" t="inlineStr">
        <is>
          <t>Çeyrek</t>
        </is>
      </c>
      <c r="AP1" s="56" t="inlineStr">
        <is>
          <t>Hedef Net Satış (₺)</t>
        </is>
      </c>
    </row>
    <row r="2">
      <c r="A2" t="inlineStr">
        <is>
          <t>S000001</t>
        </is>
      </c>
      <c r="B2" t="inlineStr">
        <is>
          <t>2025-01-05</t>
        </is>
      </c>
      <c r="C2" t="inlineStr">
        <is>
          <t>2025-01</t>
        </is>
      </c>
      <c r="D2" t="inlineStr">
        <is>
          <t>2025-Q1</t>
        </is>
      </c>
      <c r="E2" t="inlineStr">
        <is>
          <t>T01</t>
        </is>
      </c>
      <c r="F2" t="inlineStr">
        <is>
          <t>Deniz Yılmaz</t>
        </is>
      </c>
      <c r="G2" t="inlineStr">
        <is>
          <t>Marmara</t>
        </is>
      </c>
      <c r="H2" t="inlineStr">
        <is>
          <t>EM-PRZ-02</t>
        </is>
      </c>
      <c r="I2" t="inlineStr">
        <is>
          <t>Priz-Anahtar Seti (20'li)</t>
        </is>
      </c>
      <c r="J2" t="inlineStr">
        <is>
          <t>Anahtar</t>
        </is>
      </c>
      <c r="K2" t="inlineStr">
        <is>
          <t>Perakende</t>
        </is>
      </c>
      <c r="L2" t="n">
        <v>20</v>
      </c>
      <c r="M2" s="57" t="n">
        <v>572</v>
      </c>
      <c r="N2" t="inlineStr">
        <is>
          <t>TL</t>
        </is>
      </c>
      <c r="O2" s="58" t="n">
        <v>5</v>
      </c>
      <c r="P2" t="n">
        <v>0</v>
      </c>
      <c r="Q2" s="59" t="n">
        <v>310</v>
      </c>
      <c r="R2" s="60">
        <f>IF(N2="TL",1,IF(N2="USD",VLOOKUP(C2,$X$2:$Z$19,2,FALSE),VLOOKUP(C2,$X$2:$Z$19,3,FALSE)))</f>
        <v/>
      </c>
      <c r="S2" s="61">
        <f>IF(P2=1,0,L2*M2*R2*(1-O2/100))</f>
        <v/>
      </c>
      <c r="T2" s="61">
        <f>IF(P2=1,0,L2*Q2)</f>
        <v/>
      </c>
      <c r="U2" s="61">
        <f>S2-T2</f>
        <v/>
      </c>
      <c r="X2" s="30" t="inlineStr">
        <is>
          <t>2025-01</t>
        </is>
      </c>
      <c r="Y2" s="62" t="n">
        <v>39.2609</v>
      </c>
      <c r="Z2" s="62" t="n">
        <v>41.4337</v>
      </c>
      <c r="AB2" s="63" t="n">
        <v>0</v>
      </c>
      <c r="AC2" s="64" t="n">
        <v>0</v>
      </c>
      <c r="AD2" s="65" t="n">
        <v>1</v>
      </c>
      <c r="AE2" s="30" t="inlineStr">
        <is>
          <t>&lt;%70 — prim yok</t>
        </is>
      </c>
      <c r="AG2" s="30" t="inlineStr">
        <is>
          <t>T01</t>
        </is>
      </c>
      <c r="AH2" s="30" t="inlineStr">
        <is>
          <t>Deniz Yılmaz</t>
        </is>
      </c>
      <c r="AI2" s="30" t="inlineStr">
        <is>
          <t>Marmara</t>
        </is>
      </c>
      <c r="AJ2" s="30" t="inlineStr">
        <is>
          <t>Kıdemli</t>
        </is>
      </c>
      <c r="AK2" s="38" t="n">
        <v>4200000</v>
      </c>
      <c r="AL2" s="38" t="n">
        <v>95000</v>
      </c>
      <c r="AM2" s="30" t="inlineStr">
        <is>
          <t>2022-12-01</t>
        </is>
      </c>
      <c r="AN2" s="30" t="inlineStr">
        <is>
          <t>Marmara</t>
        </is>
      </c>
      <c r="AO2" s="30" t="inlineStr">
        <is>
          <t>2025-Q1</t>
        </is>
      </c>
      <c r="AP2" s="38" t="n">
        <v>12372282</v>
      </c>
    </row>
    <row r="3">
      <c r="A3" t="inlineStr">
        <is>
          <t>S000002</t>
        </is>
      </c>
      <c r="B3" t="inlineStr">
        <is>
          <t>2025-01-16</t>
        </is>
      </c>
      <c r="C3" t="inlineStr">
        <is>
          <t>2025-01</t>
        </is>
      </c>
      <c r="D3" t="inlineStr">
        <is>
          <t>2025-Q1</t>
        </is>
      </c>
      <c r="E3" t="inlineStr">
        <is>
          <t>T01</t>
        </is>
      </c>
      <c r="F3" t="inlineStr">
        <is>
          <t>Deniz Yılmaz</t>
        </is>
      </c>
      <c r="G3" t="inlineStr">
        <is>
          <t>Marmara</t>
        </is>
      </c>
      <c r="H3" t="inlineStr">
        <is>
          <t>EM-TRF-05</t>
        </is>
      </c>
      <c r="I3" t="inlineStr">
        <is>
          <t>İzole Trafo 1 kVA</t>
        </is>
      </c>
      <c r="J3" t="inlineStr">
        <is>
          <t>Güç</t>
        </is>
      </c>
      <c r="K3" t="inlineStr">
        <is>
          <t>Perakende</t>
        </is>
      </c>
      <c r="L3" t="n">
        <v>5</v>
      </c>
      <c r="M3" s="57" t="n">
        <v>6714</v>
      </c>
      <c r="N3" t="inlineStr">
        <is>
          <t>TL</t>
        </is>
      </c>
      <c r="O3" s="58" t="n">
        <v>8</v>
      </c>
      <c r="P3" t="n">
        <v>0</v>
      </c>
      <c r="Q3" s="59" t="n">
        <v>3900</v>
      </c>
      <c r="R3" s="60">
        <f>IF(N3="TL",1,IF(N3="USD",VLOOKUP(C3,$X$2:$Z$19,2,FALSE),VLOOKUP(C3,$X$2:$Z$19,3,FALSE)))</f>
        <v/>
      </c>
      <c r="S3" s="61">
        <f>IF(P3=1,0,L3*M3*R3*(1-O3/100))</f>
        <v/>
      </c>
      <c r="T3" s="61">
        <f>IF(P3=1,0,L3*Q3)</f>
        <v/>
      </c>
      <c r="U3" s="61">
        <f>S3-T3</f>
        <v/>
      </c>
      <c r="X3" s="30" t="inlineStr">
        <is>
          <t>2025-02</t>
        </is>
      </c>
      <c r="Y3" s="62" t="n">
        <v>39.9466</v>
      </c>
      <c r="Z3" s="62" t="n">
        <v>42.243</v>
      </c>
      <c r="AB3" s="63" t="n">
        <v>0.7</v>
      </c>
      <c r="AC3" s="64" t="n">
        <v>0.012</v>
      </c>
      <c r="AD3" s="65" t="n">
        <v>1</v>
      </c>
      <c r="AE3" s="30" t="inlineStr">
        <is>
          <t>%70–90</t>
        </is>
      </c>
      <c r="AG3" s="30" t="inlineStr">
        <is>
          <t>T02</t>
        </is>
      </c>
      <c r="AH3" s="30" t="inlineStr">
        <is>
          <t>Ece Kaya</t>
        </is>
      </c>
      <c r="AI3" s="30" t="inlineStr">
        <is>
          <t>İç Anadolu</t>
        </is>
      </c>
      <c r="AJ3" s="30" t="inlineStr">
        <is>
          <t>Orta</t>
        </is>
      </c>
      <c r="AK3" s="38" t="n">
        <v>3200000</v>
      </c>
      <c r="AL3" s="38" t="n">
        <v>72000</v>
      </c>
      <c r="AM3" s="30" t="inlineStr">
        <is>
          <t>2023-01-01</t>
        </is>
      </c>
      <c r="AN3" s="30" t="inlineStr">
        <is>
          <t>Marmara</t>
        </is>
      </c>
      <c r="AO3" s="30" t="inlineStr">
        <is>
          <t>2025-Q2</t>
        </is>
      </c>
      <c r="AP3" s="38" t="n">
        <v>13042577</v>
      </c>
    </row>
    <row r="4">
      <c r="A4" t="inlineStr">
        <is>
          <t>S000003</t>
        </is>
      </c>
      <c r="B4" t="inlineStr">
        <is>
          <t>2025-01-23</t>
        </is>
      </c>
      <c r="C4" t="inlineStr">
        <is>
          <t>2025-01</t>
        </is>
      </c>
      <c r="D4" t="inlineStr">
        <is>
          <t>2025-Q1</t>
        </is>
      </c>
      <c r="E4" t="inlineStr">
        <is>
          <t>T01</t>
        </is>
      </c>
      <c r="F4" t="inlineStr">
        <is>
          <t>Deniz Yılmaz</t>
        </is>
      </c>
      <c r="G4" t="inlineStr">
        <is>
          <t>Marmara</t>
        </is>
      </c>
      <c r="H4" t="inlineStr">
        <is>
          <t>EM-SGT-01</t>
        </is>
      </c>
      <c r="I4" t="inlineStr">
        <is>
          <t>Otomatik Sigorta C16 (12'li)</t>
        </is>
      </c>
      <c r="J4" t="inlineStr">
        <is>
          <t>Koruma</t>
        </is>
      </c>
      <c r="K4" t="inlineStr">
        <is>
          <t>Perakende</t>
        </is>
      </c>
      <c r="L4" t="n">
        <v>92</v>
      </c>
      <c r="M4" s="57" t="n">
        <v>435</v>
      </c>
      <c r="N4" t="inlineStr">
        <is>
          <t>TL</t>
        </is>
      </c>
      <c r="O4" s="58" t="n">
        <v>8</v>
      </c>
      <c r="P4" t="n">
        <v>0</v>
      </c>
      <c r="Q4" s="59" t="n">
        <v>240</v>
      </c>
      <c r="R4" s="60">
        <f>IF(N4="TL",1,IF(N4="USD",VLOOKUP(C4,$X$2:$Z$19,2,FALSE),VLOOKUP(C4,$X$2:$Z$19,3,FALSE)))</f>
        <v/>
      </c>
      <c r="S4" s="61">
        <f>IF(P4=1,0,L4*M4*R4*(1-O4/100))</f>
        <v/>
      </c>
      <c r="T4" s="61">
        <f>IF(P4=1,0,L4*Q4)</f>
        <v/>
      </c>
      <c r="U4" s="61">
        <f>S4-T4</f>
        <v/>
      </c>
      <c r="X4" s="30" t="inlineStr">
        <is>
          <t>2025-03</t>
        </is>
      </c>
      <c r="Y4" s="62" t="n">
        <v>40.4914</v>
      </c>
      <c r="Z4" s="62" t="n">
        <v>42.9499</v>
      </c>
      <c r="AB4" s="63" t="n">
        <v>0.9</v>
      </c>
      <c r="AC4" s="64" t="n">
        <v>0.016</v>
      </c>
      <c r="AD4" s="65" t="n">
        <v>1</v>
      </c>
      <c r="AE4" s="30" t="inlineStr">
        <is>
          <t>%90–100</t>
        </is>
      </c>
      <c r="AG4" s="30" t="inlineStr">
        <is>
          <t>T03</t>
        </is>
      </c>
      <c r="AH4" s="30" t="inlineStr">
        <is>
          <t>Mert Demir</t>
        </is>
      </c>
      <c r="AI4" s="30" t="inlineStr">
        <is>
          <t>Ege</t>
        </is>
      </c>
      <c r="AJ4" s="30" t="inlineStr">
        <is>
          <t>Kıdemli</t>
        </is>
      </c>
      <c r="AK4" s="38" t="n">
        <v>4200000</v>
      </c>
      <c r="AL4" s="38" t="n">
        <v>95000</v>
      </c>
      <c r="AM4" s="30" t="inlineStr">
        <is>
          <t>2024-09-01</t>
        </is>
      </c>
      <c r="AN4" s="30" t="inlineStr">
        <is>
          <t>Marmara</t>
        </is>
      </c>
      <c r="AO4" s="30" t="inlineStr">
        <is>
          <t>2025-Q3</t>
        </is>
      </c>
      <c r="AP4" s="38" t="n">
        <v>12820210</v>
      </c>
    </row>
    <row r="5">
      <c r="A5" t="inlineStr">
        <is>
          <t>S000004</t>
        </is>
      </c>
      <c r="B5" t="inlineStr">
        <is>
          <t>2025-01-26</t>
        </is>
      </c>
      <c r="C5" t="inlineStr">
        <is>
          <t>2025-01</t>
        </is>
      </c>
      <c r="D5" t="inlineStr">
        <is>
          <t>2025-Q1</t>
        </is>
      </c>
      <c r="E5" t="inlineStr">
        <is>
          <t>T01</t>
        </is>
      </c>
      <c r="F5" t="inlineStr">
        <is>
          <t>Deniz Yılmaz</t>
        </is>
      </c>
      <c r="G5" t="inlineStr">
        <is>
          <t>Marmara</t>
        </is>
      </c>
      <c r="H5" t="inlineStr">
        <is>
          <t>EM-KBL-25</t>
        </is>
      </c>
      <c r="I5" t="inlineStr">
        <is>
          <t>NYY Kablo 4x6 (100 m)</t>
        </is>
      </c>
      <c r="J5" t="inlineStr">
        <is>
          <t>Kablo</t>
        </is>
      </c>
      <c r="K5" t="inlineStr">
        <is>
          <t>Proje</t>
        </is>
      </c>
      <c r="L5" t="n">
        <v>53</v>
      </c>
      <c r="M5" s="57" t="n">
        <v>3363</v>
      </c>
      <c r="N5" t="inlineStr">
        <is>
          <t>TL</t>
        </is>
      </c>
      <c r="O5" s="58" t="n">
        <v>8</v>
      </c>
      <c r="P5" t="n">
        <v>0</v>
      </c>
      <c r="Q5" s="59" t="n">
        <v>2150</v>
      </c>
      <c r="R5" s="60">
        <f>IF(N5="TL",1,IF(N5="USD",VLOOKUP(C5,$X$2:$Z$19,2,FALSE),VLOOKUP(C5,$X$2:$Z$19,3,FALSE)))</f>
        <v/>
      </c>
      <c r="S5" s="61">
        <f>IF(P5=1,0,L5*M5*R5*(1-O5/100))</f>
        <v/>
      </c>
      <c r="T5" s="61">
        <f>IF(P5=1,0,L5*Q5)</f>
        <v/>
      </c>
      <c r="U5" s="61">
        <f>S5-T5</f>
        <v/>
      </c>
      <c r="X5" s="30" t="inlineStr">
        <is>
          <t>2025-04</t>
        </is>
      </c>
      <c r="Y5" s="62" t="n">
        <v>41.0122</v>
      </c>
      <c r="Z5" s="62" t="n">
        <v>43.7663</v>
      </c>
      <c r="AB5" s="63" t="n">
        <v>1</v>
      </c>
      <c r="AC5" s="64" t="n">
        <v>0.024</v>
      </c>
      <c r="AD5" s="65" t="n">
        <v>1.25</v>
      </c>
      <c r="AE5" s="30" t="inlineStr">
        <is>
          <t>%100–110</t>
        </is>
      </c>
      <c r="AG5" s="30" t="inlineStr">
        <is>
          <t>T04</t>
        </is>
      </c>
      <c r="AH5" s="30" t="inlineStr">
        <is>
          <t>Selin Şahin</t>
        </is>
      </c>
      <c r="AI5" s="30" t="inlineStr">
        <is>
          <t>Akdeniz</t>
        </is>
      </c>
      <c r="AJ5" s="30" t="inlineStr">
        <is>
          <t>Orta</t>
        </is>
      </c>
      <c r="AK5" s="38" t="n">
        <v>3200000</v>
      </c>
      <c r="AL5" s="38" t="n">
        <v>72000</v>
      </c>
      <c r="AM5" s="30" t="inlineStr">
        <is>
          <t>2019-08-01</t>
        </is>
      </c>
      <c r="AN5" s="30" t="inlineStr">
        <is>
          <t>Marmara</t>
        </is>
      </c>
      <c r="AO5" s="30" t="inlineStr">
        <is>
          <t>2025-Q4</t>
        </is>
      </c>
      <c r="AP5" s="38" t="n">
        <v>13774305</v>
      </c>
    </row>
    <row r="6">
      <c r="A6" t="inlineStr">
        <is>
          <t>S000005</t>
        </is>
      </c>
      <c r="B6" t="inlineStr">
        <is>
          <t>2025-01-17</t>
        </is>
      </c>
      <c r="C6" t="inlineStr">
        <is>
          <t>2025-01</t>
        </is>
      </c>
      <c r="D6" t="inlineStr">
        <is>
          <t>2025-Q1</t>
        </is>
      </c>
      <c r="E6" t="inlineStr">
        <is>
          <t>T01</t>
        </is>
      </c>
      <c r="F6" t="inlineStr">
        <is>
          <t>Deniz Yılmaz</t>
        </is>
      </c>
      <c r="G6" t="inlineStr">
        <is>
          <t>Marmara</t>
        </is>
      </c>
      <c r="H6" t="inlineStr">
        <is>
          <t>EM-AYD-18</t>
        </is>
      </c>
      <c r="I6" t="inlineStr">
        <is>
          <t>LED Ampul 18W (10'lu)</t>
        </is>
      </c>
      <c r="J6" t="inlineStr">
        <is>
          <t>Aydınlatma</t>
        </is>
      </c>
      <c r="K6" t="inlineStr">
        <is>
          <t>Proje</t>
        </is>
      </c>
      <c r="L6" t="n">
        <v>10</v>
      </c>
      <c r="M6" s="57" t="n">
        <v>205</v>
      </c>
      <c r="N6" t="inlineStr">
        <is>
          <t>TL</t>
        </is>
      </c>
      <c r="O6" s="58" t="n">
        <v>8</v>
      </c>
      <c r="P6" t="n">
        <v>0</v>
      </c>
      <c r="Q6" s="59" t="n">
        <v>95</v>
      </c>
      <c r="R6" s="60">
        <f>IF(N6="TL",1,IF(N6="USD",VLOOKUP(C6,$X$2:$Z$19,2,FALSE),VLOOKUP(C6,$X$2:$Z$19,3,FALSE)))</f>
        <v/>
      </c>
      <c r="S6" s="61">
        <f>IF(P6=1,0,L6*M6*R6*(1-O6/100))</f>
        <v/>
      </c>
      <c r="T6" s="61">
        <f>IF(P6=1,0,L6*Q6)</f>
        <v/>
      </c>
      <c r="U6" s="61">
        <f>S6-T6</f>
        <v/>
      </c>
      <c r="X6" s="30" t="inlineStr">
        <is>
          <t>2025-05</t>
        </is>
      </c>
      <c r="Y6" s="62" t="n">
        <v>41.3845</v>
      </c>
      <c r="Z6" s="62" t="n">
        <v>44.451</v>
      </c>
      <c r="AB6" s="63" t="n">
        <v>1.1</v>
      </c>
      <c r="AC6" s="64" t="n">
        <v>0.03</v>
      </c>
      <c r="AD6" s="65" t="n">
        <v>1.5</v>
      </c>
      <c r="AE6" s="30" t="inlineStr">
        <is>
          <t>%110–130</t>
        </is>
      </c>
      <c r="AG6" s="30" t="inlineStr">
        <is>
          <t>T05</t>
        </is>
      </c>
      <c r="AH6" s="30" t="inlineStr">
        <is>
          <t>Burak Çelik</t>
        </is>
      </c>
      <c r="AI6" s="30" t="inlineStr">
        <is>
          <t>İhracat-Körfez</t>
        </is>
      </c>
      <c r="AJ6" s="30" t="inlineStr">
        <is>
          <t>Junior</t>
        </is>
      </c>
      <c r="AK6" s="38" t="n">
        <v>2200000</v>
      </c>
      <c r="AL6" s="38" t="n">
        <v>54000</v>
      </c>
      <c r="AM6" s="30" t="inlineStr">
        <is>
          <t>2023-05-01</t>
        </is>
      </c>
      <c r="AN6" s="30" t="inlineStr">
        <is>
          <t>Marmara</t>
        </is>
      </c>
      <c r="AO6" s="30" t="inlineStr">
        <is>
          <t>2026-Q1</t>
        </is>
      </c>
      <c r="AP6" s="38" t="n">
        <v>13996482</v>
      </c>
    </row>
    <row r="7">
      <c r="A7" t="inlineStr">
        <is>
          <t>S000006</t>
        </is>
      </c>
      <c r="B7" t="inlineStr">
        <is>
          <t>2025-01-20</t>
        </is>
      </c>
      <c r="C7" t="inlineStr">
        <is>
          <t>2025-01</t>
        </is>
      </c>
      <c r="D7" t="inlineStr">
        <is>
          <t>2025-Q1</t>
        </is>
      </c>
      <c r="E7" t="inlineStr">
        <is>
          <t>T01</t>
        </is>
      </c>
      <c r="F7" t="inlineStr">
        <is>
          <t>Deniz Yılmaz</t>
        </is>
      </c>
      <c r="G7" t="inlineStr">
        <is>
          <t>Marmara</t>
        </is>
      </c>
      <c r="H7" t="inlineStr">
        <is>
          <t>EM-TOP-08</t>
        </is>
      </c>
      <c r="I7" t="inlineStr">
        <is>
          <t>Topraklama Seti</t>
        </is>
      </c>
      <c r="J7" t="inlineStr">
        <is>
          <t>Koruma</t>
        </is>
      </c>
      <c r="K7" t="inlineStr">
        <is>
          <t>Kurumsal</t>
        </is>
      </c>
      <c r="L7" t="n">
        <v>73</v>
      </c>
      <c r="M7" s="57" t="n">
        <v>907</v>
      </c>
      <c r="N7" t="inlineStr">
        <is>
          <t>TL</t>
        </is>
      </c>
      <c r="O7" s="58" t="n">
        <v>0</v>
      </c>
      <c r="P7" t="n">
        <v>0</v>
      </c>
      <c r="Q7" s="59" t="n">
        <v>540</v>
      </c>
      <c r="R7" s="60">
        <f>IF(N7="TL",1,IF(N7="USD",VLOOKUP(C7,$X$2:$Z$19,2,FALSE),VLOOKUP(C7,$X$2:$Z$19,3,FALSE)))</f>
        <v/>
      </c>
      <c r="S7" s="61">
        <f>IF(P7=1,0,L7*M7*R7*(1-O7/100))</f>
        <v/>
      </c>
      <c r="T7" s="61">
        <f>IF(P7=1,0,L7*Q7)</f>
        <v/>
      </c>
      <c r="U7" s="61">
        <f>S7-T7</f>
        <v/>
      </c>
      <c r="X7" s="30" t="inlineStr">
        <is>
          <t>2025-06</t>
        </is>
      </c>
      <c r="Y7" s="62" t="n">
        <v>41.9183</v>
      </c>
      <c r="Z7" s="62" t="n">
        <v>44.8299</v>
      </c>
      <c r="AB7" s="63" t="n">
        <v>1.3</v>
      </c>
      <c r="AC7" s="64" t="n">
        <v>0.036</v>
      </c>
      <c r="AD7" s="65" t="n">
        <v>1.75</v>
      </c>
      <c r="AE7" s="30" t="inlineStr">
        <is>
          <t>%130+ (tavan)</t>
        </is>
      </c>
      <c r="AG7" s="30" t="inlineStr">
        <is>
          <t>T06</t>
        </is>
      </c>
      <c r="AH7" s="30" t="inlineStr">
        <is>
          <t>Gizem Aydın</t>
        </is>
      </c>
      <c r="AI7" s="30" t="inlineStr">
        <is>
          <t>İhracat-Avrupa</t>
        </is>
      </c>
      <c r="AJ7" s="30" t="inlineStr">
        <is>
          <t>Orta</t>
        </is>
      </c>
      <c r="AK7" s="38" t="n">
        <v>3200000</v>
      </c>
      <c r="AL7" s="38" t="n">
        <v>72000</v>
      </c>
      <c r="AM7" s="30" t="inlineStr">
        <is>
          <t>2019-01-01</t>
        </is>
      </c>
      <c r="AN7" s="30" t="inlineStr">
        <is>
          <t>Marmara</t>
        </is>
      </c>
      <c r="AO7" s="30" t="inlineStr">
        <is>
          <t>2026-Q2</t>
        </is>
      </c>
      <c r="AP7" s="38" t="n">
        <v>15504698</v>
      </c>
    </row>
    <row r="8">
      <c r="A8" t="inlineStr">
        <is>
          <t>S000007</t>
        </is>
      </c>
      <c r="B8" t="inlineStr">
        <is>
          <t>2025-01-02</t>
        </is>
      </c>
      <c r="C8" t="inlineStr">
        <is>
          <t>2025-01</t>
        </is>
      </c>
      <c r="D8" t="inlineStr">
        <is>
          <t>2025-Q1</t>
        </is>
      </c>
      <c r="E8" t="inlineStr">
        <is>
          <t>T01</t>
        </is>
      </c>
      <c r="F8" t="inlineStr">
        <is>
          <t>Deniz Yılmaz</t>
        </is>
      </c>
      <c r="G8" t="inlineStr">
        <is>
          <t>Marmara</t>
        </is>
      </c>
      <c r="H8" t="inlineStr">
        <is>
          <t>EM-TOP-08</t>
        </is>
      </c>
      <c r="I8" t="inlineStr">
        <is>
          <t>Topraklama Seti</t>
        </is>
      </c>
      <c r="J8" t="inlineStr">
        <is>
          <t>Koruma</t>
        </is>
      </c>
      <c r="K8" t="inlineStr">
        <is>
          <t>Bayi</t>
        </is>
      </c>
      <c r="L8" t="n">
        <v>4</v>
      </c>
      <c r="M8" s="57" t="n">
        <v>940</v>
      </c>
      <c r="N8" t="inlineStr">
        <is>
          <t>TL</t>
        </is>
      </c>
      <c r="O8" s="58" t="n">
        <v>12</v>
      </c>
      <c r="P8" t="n">
        <v>0</v>
      </c>
      <c r="Q8" s="59" t="n">
        <v>540</v>
      </c>
      <c r="R8" s="60">
        <f>IF(N8="TL",1,IF(N8="USD",VLOOKUP(C8,$X$2:$Z$19,2,FALSE),VLOOKUP(C8,$X$2:$Z$19,3,FALSE)))</f>
        <v/>
      </c>
      <c r="S8" s="61">
        <f>IF(P8=1,0,L8*M8*R8*(1-O8/100))</f>
        <v/>
      </c>
      <c r="T8" s="61">
        <f>IF(P8=1,0,L8*Q8)</f>
        <v/>
      </c>
      <c r="U8" s="61">
        <f>S8-T8</f>
        <v/>
      </c>
      <c r="X8" s="30" t="inlineStr">
        <is>
          <t>2025-07</t>
        </is>
      </c>
      <c r="Y8" s="62" t="n">
        <v>42.6022</v>
      </c>
      <c r="Z8" s="62" t="n">
        <v>45.398</v>
      </c>
      <c r="AG8" s="30" t="inlineStr">
        <is>
          <t>T07</t>
        </is>
      </c>
      <c r="AH8" s="30" t="inlineStr">
        <is>
          <t>Onur Arslan</t>
        </is>
      </c>
      <c r="AI8" s="30" t="inlineStr">
        <is>
          <t>Marmara</t>
        </is>
      </c>
      <c r="AJ8" s="30" t="inlineStr">
        <is>
          <t>Kıdemli</t>
        </is>
      </c>
      <c r="AK8" s="38" t="n">
        <v>4200000</v>
      </c>
      <c r="AL8" s="38" t="n">
        <v>95000</v>
      </c>
      <c r="AM8" s="30" t="inlineStr">
        <is>
          <t>2018-07-01</t>
        </is>
      </c>
      <c r="AN8" s="30" t="inlineStr">
        <is>
          <t>İç Anadolu</t>
        </is>
      </c>
      <c r="AO8" s="30" t="inlineStr">
        <is>
          <t>2025-Q1</t>
        </is>
      </c>
      <c r="AP8" s="38" t="n">
        <v>9373138</v>
      </c>
    </row>
    <row r="9">
      <c r="A9" t="inlineStr">
        <is>
          <t>S000008</t>
        </is>
      </c>
      <c r="B9" t="inlineStr">
        <is>
          <t>2025-01-20</t>
        </is>
      </c>
      <c r="C9" t="inlineStr">
        <is>
          <t>2025-01</t>
        </is>
      </c>
      <c r="D9" t="inlineStr">
        <is>
          <t>2025-Q1</t>
        </is>
      </c>
      <c r="E9" t="inlineStr">
        <is>
          <t>T01</t>
        </is>
      </c>
      <c r="F9" t="inlineStr">
        <is>
          <t>Deniz Yılmaz</t>
        </is>
      </c>
      <c r="G9" t="inlineStr">
        <is>
          <t>Marmara</t>
        </is>
      </c>
      <c r="H9" t="inlineStr">
        <is>
          <t>EM-AYD-40</t>
        </is>
      </c>
      <c r="I9" t="inlineStr">
        <is>
          <t>LED Panel Armatür 40W</t>
        </is>
      </c>
      <c r="J9" t="inlineStr">
        <is>
          <t>Aydınlatma</t>
        </is>
      </c>
      <c r="K9" t="inlineStr">
        <is>
          <t>Proje</t>
        </is>
      </c>
      <c r="L9" t="n">
        <v>2</v>
      </c>
      <c r="M9" s="57" t="n">
        <v>351</v>
      </c>
      <c r="N9" t="inlineStr">
        <is>
          <t>TL</t>
        </is>
      </c>
      <c r="O9" s="58" t="n">
        <v>5</v>
      </c>
      <c r="P9" t="n">
        <v>0</v>
      </c>
      <c r="Q9" s="59" t="n">
        <v>190</v>
      </c>
      <c r="R9" s="60">
        <f>IF(N9="TL",1,IF(N9="USD",VLOOKUP(C9,$X$2:$Z$19,2,FALSE),VLOOKUP(C9,$X$2:$Z$19,3,FALSE)))</f>
        <v/>
      </c>
      <c r="S9" s="61">
        <f>IF(P9=1,0,L9*M9*R9*(1-O9/100))</f>
        <v/>
      </c>
      <c r="T9" s="61">
        <f>IF(P9=1,0,L9*Q9)</f>
        <v/>
      </c>
      <c r="U9" s="61">
        <f>S9-T9</f>
        <v/>
      </c>
      <c r="X9" s="30" t="inlineStr">
        <is>
          <t>2025-08</t>
        </is>
      </c>
      <c r="Y9" s="62" t="n">
        <v>42.9454</v>
      </c>
      <c r="Z9" s="62" t="n">
        <v>45.7927</v>
      </c>
      <c r="AG9" s="30" t="inlineStr">
        <is>
          <t>T08</t>
        </is>
      </c>
      <c r="AH9" s="30" t="inlineStr">
        <is>
          <t>Zeynep Koç</t>
        </is>
      </c>
      <c r="AI9" s="30" t="inlineStr">
        <is>
          <t>İç Anadolu</t>
        </is>
      </c>
      <c r="AJ9" s="30" t="inlineStr">
        <is>
          <t>Orta</t>
        </is>
      </c>
      <c r="AK9" s="38" t="n">
        <v>3200000</v>
      </c>
      <c r="AL9" s="38" t="n">
        <v>72000</v>
      </c>
      <c r="AM9" s="30" t="inlineStr">
        <is>
          <t>2018-05-01</t>
        </is>
      </c>
      <c r="AN9" s="30" t="inlineStr">
        <is>
          <t>İç Anadolu</t>
        </is>
      </c>
      <c r="AO9" s="30" t="inlineStr">
        <is>
          <t>2025-Q2</t>
        </is>
      </c>
      <c r="AP9" s="38" t="n">
        <v>9884627</v>
      </c>
    </row>
    <row r="10">
      <c r="A10" t="inlineStr">
        <is>
          <t>S000009</t>
        </is>
      </c>
      <c r="B10" t="inlineStr">
        <is>
          <t>2025-01-05</t>
        </is>
      </c>
      <c r="C10" t="inlineStr">
        <is>
          <t>2025-01</t>
        </is>
      </c>
      <c r="D10" t="inlineStr">
        <is>
          <t>2025-Q1</t>
        </is>
      </c>
      <c r="E10" t="inlineStr">
        <is>
          <t>T01</t>
        </is>
      </c>
      <c r="F10" t="inlineStr">
        <is>
          <t>Deniz Yılmaz</t>
        </is>
      </c>
      <c r="G10" t="inlineStr">
        <is>
          <t>Marmara</t>
        </is>
      </c>
      <c r="H10" t="inlineStr">
        <is>
          <t>EM-TRF-05</t>
        </is>
      </c>
      <c r="I10" t="inlineStr">
        <is>
          <t>İzole Trafo 1 kVA</t>
        </is>
      </c>
      <c r="J10" t="inlineStr">
        <is>
          <t>Güç</t>
        </is>
      </c>
      <c r="K10" t="inlineStr">
        <is>
          <t>Proje</t>
        </is>
      </c>
      <c r="L10" t="n">
        <v>68</v>
      </c>
      <c r="M10" s="57" t="n">
        <v>6523</v>
      </c>
      <c r="N10" t="inlineStr">
        <is>
          <t>TL</t>
        </is>
      </c>
      <c r="O10" s="58" t="n">
        <v>8</v>
      </c>
      <c r="P10" t="n">
        <v>0</v>
      </c>
      <c r="Q10" s="59" t="n">
        <v>3900</v>
      </c>
      <c r="R10" s="60">
        <f>IF(N10="TL",1,IF(N10="USD",VLOOKUP(C10,$X$2:$Z$19,2,FALSE),VLOOKUP(C10,$X$2:$Z$19,3,FALSE)))</f>
        <v/>
      </c>
      <c r="S10" s="61">
        <f>IF(P10=1,0,L10*M10*R10*(1-O10/100))</f>
        <v/>
      </c>
      <c r="T10" s="61">
        <f>IF(P10=1,0,L10*Q10)</f>
        <v/>
      </c>
      <c r="U10" s="61">
        <f>S10-T10</f>
        <v/>
      </c>
      <c r="X10" s="30" t="inlineStr">
        <is>
          <t>2025-09</t>
        </is>
      </c>
      <c r="Y10" s="62" t="n">
        <v>43.7185</v>
      </c>
      <c r="Z10" s="62" t="n">
        <v>46.2915</v>
      </c>
      <c r="AG10" s="30" t="inlineStr">
        <is>
          <t>T09</t>
        </is>
      </c>
      <c r="AH10" s="30" t="inlineStr">
        <is>
          <t>Emre Doğan</t>
        </is>
      </c>
      <c r="AI10" s="30" t="inlineStr">
        <is>
          <t>Ege</t>
        </is>
      </c>
      <c r="AJ10" s="30" t="inlineStr">
        <is>
          <t>Junior</t>
        </is>
      </c>
      <c r="AK10" s="38" t="n">
        <v>2200000</v>
      </c>
      <c r="AL10" s="38" t="n">
        <v>54000</v>
      </c>
      <c r="AM10" s="30" t="inlineStr">
        <is>
          <t>2024-10-01</t>
        </is>
      </c>
      <c r="AN10" s="30" t="inlineStr">
        <is>
          <t>İç Anadolu</t>
        </is>
      </c>
      <c r="AO10" s="30" t="inlineStr">
        <is>
          <t>2025-Q3</t>
        </is>
      </c>
      <c r="AP10" s="38" t="n">
        <v>10100421</v>
      </c>
    </row>
    <row r="11">
      <c r="A11" t="inlineStr">
        <is>
          <t>S000010</t>
        </is>
      </c>
      <c r="B11" t="inlineStr">
        <is>
          <t>2025-01-23</t>
        </is>
      </c>
      <c r="C11" t="inlineStr">
        <is>
          <t>2025-01</t>
        </is>
      </c>
      <c r="D11" t="inlineStr">
        <is>
          <t>2025-Q1</t>
        </is>
      </c>
      <c r="E11" t="inlineStr">
        <is>
          <t>T01</t>
        </is>
      </c>
      <c r="F11" t="inlineStr">
        <is>
          <t>Deniz Yılmaz</t>
        </is>
      </c>
      <c r="G11" t="inlineStr">
        <is>
          <t>Marmara</t>
        </is>
      </c>
      <c r="H11" t="inlineStr">
        <is>
          <t>EM-TOP-08</t>
        </is>
      </c>
      <c r="I11" t="inlineStr">
        <is>
          <t>Topraklama Seti</t>
        </is>
      </c>
      <c r="J11" t="inlineStr">
        <is>
          <t>Koruma</t>
        </is>
      </c>
      <c r="K11" t="inlineStr">
        <is>
          <t>Perakende</t>
        </is>
      </c>
      <c r="L11" t="n">
        <v>10</v>
      </c>
      <c r="M11" s="57" t="n">
        <v>887</v>
      </c>
      <c r="N11" t="inlineStr">
        <is>
          <t>TL</t>
        </is>
      </c>
      <c r="O11" s="58" t="n">
        <v>0</v>
      </c>
      <c r="P11" t="n">
        <v>0</v>
      </c>
      <c r="Q11" s="59" t="n">
        <v>540</v>
      </c>
      <c r="R11" s="60">
        <f>IF(N11="TL",1,IF(N11="USD",VLOOKUP(C11,$X$2:$Z$19,2,FALSE),VLOOKUP(C11,$X$2:$Z$19,3,FALSE)))</f>
        <v/>
      </c>
      <c r="S11" s="61">
        <f>IF(P11=1,0,L11*M11*R11*(1-O11/100))</f>
        <v/>
      </c>
      <c r="T11" s="61">
        <f>IF(P11=1,0,L11*Q11)</f>
        <v/>
      </c>
      <c r="U11" s="61">
        <f>S11-T11</f>
        <v/>
      </c>
      <c r="X11" s="30" t="inlineStr">
        <is>
          <t>2025-10</t>
        </is>
      </c>
      <c r="Y11" s="62" t="n">
        <v>44.4606</v>
      </c>
      <c r="Z11" s="62" t="n">
        <v>46.6781</v>
      </c>
      <c r="AG11" s="30" t="inlineStr">
        <is>
          <t>T10</t>
        </is>
      </c>
      <c r="AH11" s="30" t="inlineStr">
        <is>
          <t>Ayşe Yıldız</t>
        </is>
      </c>
      <c r="AI11" s="30" t="inlineStr">
        <is>
          <t>Akdeniz</t>
        </is>
      </c>
      <c r="AJ11" s="30" t="inlineStr">
        <is>
          <t>Orta</t>
        </is>
      </c>
      <c r="AK11" s="38" t="n">
        <v>3200000</v>
      </c>
      <c r="AL11" s="38" t="n">
        <v>72000</v>
      </c>
      <c r="AM11" s="30" t="inlineStr">
        <is>
          <t>2018-04-01</t>
        </is>
      </c>
      <c r="AN11" s="30" t="inlineStr">
        <is>
          <t>İç Anadolu</t>
        </is>
      </c>
      <c r="AO11" s="30" t="inlineStr">
        <is>
          <t>2025-Q4</t>
        </is>
      </c>
      <c r="AP11" s="38" t="n">
        <v>11353195</v>
      </c>
    </row>
    <row r="12">
      <c r="A12" t="inlineStr">
        <is>
          <t>S000011</t>
        </is>
      </c>
      <c r="B12" t="inlineStr">
        <is>
          <t>2025-01-11</t>
        </is>
      </c>
      <c r="C12" t="inlineStr">
        <is>
          <t>2025-01</t>
        </is>
      </c>
      <c r="D12" t="inlineStr">
        <is>
          <t>2025-Q1</t>
        </is>
      </c>
      <c r="E12" t="inlineStr">
        <is>
          <t>T01</t>
        </is>
      </c>
      <c r="F12" t="inlineStr">
        <is>
          <t>Deniz Yılmaz</t>
        </is>
      </c>
      <c r="G12" t="inlineStr">
        <is>
          <t>Marmara</t>
        </is>
      </c>
      <c r="H12" t="inlineStr">
        <is>
          <t>EM-TRF-05</t>
        </is>
      </c>
      <c r="I12" t="inlineStr">
        <is>
          <t>İzole Trafo 1 kVA</t>
        </is>
      </c>
      <c r="J12" t="inlineStr">
        <is>
          <t>Güç</t>
        </is>
      </c>
      <c r="K12" t="inlineStr">
        <is>
          <t>Bayi</t>
        </is>
      </c>
      <c r="L12" t="n">
        <v>5</v>
      </c>
      <c r="M12" s="57" t="n">
        <v>6669</v>
      </c>
      <c r="N12" t="inlineStr">
        <is>
          <t>TL</t>
        </is>
      </c>
      <c r="O12" s="58" t="n">
        <v>8</v>
      </c>
      <c r="P12" t="n">
        <v>0</v>
      </c>
      <c r="Q12" s="59" t="n">
        <v>3900</v>
      </c>
      <c r="R12" s="60">
        <f>IF(N12="TL",1,IF(N12="USD",VLOOKUP(C12,$X$2:$Z$19,2,FALSE),VLOOKUP(C12,$X$2:$Z$19,3,FALSE)))</f>
        <v/>
      </c>
      <c r="S12" s="61">
        <f>IF(P12=1,0,L12*M12*R12*(1-O12/100))</f>
        <v/>
      </c>
      <c r="T12" s="61">
        <f>IF(P12=1,0,L12*Q12)</f>
        <v/>
      </c>
      <c r="U12" s="61">
        <f>S12-T12</f>
        <v/>
      </c>
      <c r="X12" s="30" t="inlineStr">
        <is>
          <t>2025-11</t>
        </is>
      </c>
      <c r="Y12" s="62" t="n">
        <v>45.176</v>
      </c>
      <c r="Z12" s="62" t="n">
        <v>47.0058</v>
      </c>
      <c r="AG12" s="30" t="inlineStr">
        <is>
          <t>T11</t>
        </is>
      </c>
      <c r="AH12" s="30" t="inlineStr">
        <is>
          <t>Kaan Öztürk</t>
        </is>
      </c>
      <c r="AI12" s="30" t="inlineStr">
        <is>
          <t>İhracat-Körfez</t>
        </is>
      </c>
      <c r="AJ12" s="30" t="inlineStr">
        <is>
          <t>Kıdemli</t>
        </is>
      </c>
      <c r="AK12" s="38" t="n">
        <v>4200000</v>
      </c>
      <c r="AL12" s="38" t="n">
        <v>95000</v>
      </c>
      <c r="AM12" s="30" t="inlineStr">
        <is>
          <t>2019-01-01</t>
        </is>
      </c>
      <c r="AN12" s="30" t="inlineStr">
        <is>
          <t>İç Anadolu</t>
        </is>
      </c>
      <c r="AO12" s="30" t="inlineStr">
        <is>
          <t>2026-Q1</t>
        </is>
      </c>
      <c r="AP12" s="38" t="n">
        <v>11150419</v>
      </c>
    </row>
    <row r="13">
      <c r="A13" t="inlineStr">
        <is>
          <t>S000012</t>
        </is>
      </c>
      <c r="B13" t="inlineStr">
        <is>
          <t>2025-01-08</t>
        </is>
      </c>
      <c r="C13" t="inlineStr">
        <is>
          <t>2025-01</t>
        </is>
      </c>
      <c r="D13" t="inlineStr">
        <is>
          <t>2025-Q1</t>
        </is>
      </c>
      <c r="E13" t="inlineStr">
        <is>
          <t>T01</t>
        </is>
      </c>
      <c r="F13" t="inlineStr">
        <is>
          <t>Deniz Yılmaz</t>
        </is>
      </c>
      <c r="G13" t="inlineStr">
        <is>
          <t>Marmara</t>
        </is>
      </c>
      <c r="H13" t="inlineStr">
        <is>
          <t>EM-SGT-01</t>
        </is>
      </c>
      <c r="I13" t="inlineStr">
        <is>
          <t>Otomatik Sigorta C16 (12'li)</t>
        </is>
      </c>
      <c r="J13" t="inlineStr">
        <is>
          <t>Koruma</t>
        </is>
      </c>
      <c r="K13" t="inlineStr">
        <is>
          <t>Perakende</t>
        </is>
      </c>
      <c r="L13" t="n">
        <v>13</v>
      </c>
      <c r="M13" s="57" t="n">
        <v>421</v>
      </c>
      <c r="N13" t="inlineStr">
        <is>
          <t>TL</t>
        </is>
      </c>
      <c r="O13" s="58" t="n">
        <v>0</v>
      </c>
      <c r="P13" t="n">
        <v>0</v>
      </c>
      <c r="Q13" s="59" t="n">
        <v>240</v>
      </c>
      <c r="R13" s="60">
        <f>IF(N13="TL",1,IF(N13="USD",VLOOKUP(C13,$X$2:$Z$19,2,FALSE),VLOOKUP(C13,$X$2:$Z$19,3,FALSE)))</f>
        <v/>
      </c>
      <c r="S13" s="61">
        <f>IF(P13=1,0,L13*M13*R13*(1-O13/100))</f>
        <v/>
      </c>
      <c r="T13" s="61">
        <f>IF(P13=1,0,L13*Q13)</f>
        <v/>
      </c>
      <c r="U13" s="61">
        <f>S13-T13</f>
        <v/>
      </c>
      <c r="X13" s="30" t="inlineStr">
        <is>
          <t>2025-12</t>
        </is>
      </c>
      <c r="Y13" s="62" t="n">
        <v>45.5476</v>
      </c>
      <c r="Z13" s="62" t="n">
        <v>47.5153</v>
      </c>
      <c r="AG13" s="30" t="inlineStr">
        <is>
          <t>T12</t>
        </is>
      </c>
      <c r="AH13" s="30" t="inlineStr">
        <is>
          <t>Buse Aksoy</t>
        </is>
      </c>
      <c r="AI13" s="30" t="inlineStr">
        <is>
          <t>İhracat-Avrupa</t>
        </is>
      </c>
      <c r="AJ13" s="30" t="inlineStr">
        <is>
          <t>Junior</t>
        </is>
      </c>
      <c r="AK13" s="38" t="n">
        <v>2200000</v>
      </c>
      <c r="AL13" s="38" t="n">
        <v>54000</v>
      </c>
      <c r="AM13" s="30" t="inlineStr">
        <is>
          <t>2019-06-01</t>
        </is>
      </c>
      <c r="AN13" s="30" t="inlineStr">
        <is>
          <t>İç Anadolu</t>
        </is>
      </c>
      <c r="AO13" s="30" t="inlineStr">
        <is>
          <t>2026-Q2</t>
        </is>
      </c>
      <c r="AP13" s="38" t="n">
        <v>11925620</v>
      </c>
    </row>
    <row r="14">
      <c r="A14" t="inlineStr">
        <is>
          <t>S000013</t>
        </is>
      </c>
      <c r="B14" t="inlineStr">
        <is>
          <t>2025-01-14</t>
        </is>
      </c>
      <c r="C14" t="inlineStr">
        <is>
          <t>2025-01</t>
        </is>
      </c>
      <c r="D14" t="inlineStr">
        <is>
          <t>2025-Q1</t>
        </is>
      </c>
      <c r="E14" t="inlineStr">
        <is>
          <t>T01</t>
        </is>
      </c>
      <c r="F14" t="inlineStr">
        <is>
          <t>Deniz Yılmaz</t>
        </is>
      </c>
      <c r="G14" t="inlineStr">
        <is>
          <t>Marmara</t>
        </is>
      </c>
      <c r="H14" t="inlineStr">
        <is>
          <t>EM-PNO-12</t>
        </is>
      </c>
      <c r="I14" t="inlineStr">
        <is>
          <t>Sıva Üstü Dağıtım Panosu 24'lü</t>
        </is>
      </c>
      <c r="J14" t="inlineStr">
        <is>
          <t>Pano</t>
        </is>
      </c>
      <c r="K14" t="inlineStr">
        <is>
          <t>Proje</t>
        </is>
      </c>
      <c r="L14" t="n">
        <v>106</v>
      </c>
      <c r="M14" s="57" t="n">
        <v>1955</v>
      </c>
      <c r="N14" t="inlineStr">
        <is>
          <t>TL</t>
        </is>
      </c>
      <c r="O14" s="58" t="n">
        <v>5</v>
      </c>
      <c r="P14" t="n">
        <v>0</v>
      </c>
      <c r="Q14" s="59" t="n">
        <v>1180</v>
      </c>
      <c r="R14" s="60">
        <f>IF(N14="TL",1,IF(N14="USD",VLOOKUP(C14,$X$2:$Z$19,2,FALSE),VLOOKUP(C14,$X$2:$Z$19,3,FALSE)))</f>
        <v/>
      </c>
      <c r="S14" s="61">
        <f>IF(P14=1,0,L14*M14*R14*(1-O14/100))</f>
        <v/>
      </c>
      <c r="T14" s="61">
        <f>IF(P14=1,0,L14*Q14)</f>
        <v/>
      </c>
      <c r="U14" s="61">
        <f>S14-T14</f>
        <v/>
      </c>
      <c r="X14" s="30" t="inlineStr">
        <is>
          <t>2026-01</t>
        </is>
      </c>
      <c r="Y14" s="62" t="n">
        <v>46.3638</v>
      </c>
      <c r="Z14" s="62" t="n">
        <v>48.1555</v>
      </c>
      <c r="AG14" s="30" t="inlineStr">
        <is>
          <t>T13</t>
        </is>
      </c>
      <c r="AH14" s="30" t="inlineStr">
        <is>
          <t>Cem Kurt</t>
        </is>
      </c>
      <c r="AI14" s="30" t="inlineStr">
        <is>
          <t>Marmara</t>
        </is>
      </c>
      <c r="AJ14" s="30" t="inlineStr">
        <is>
          <t>Orta</t>
        </is>
      </c>
      <c r="AK14" s="38" t="n">
        <v>3200000</v>
      </c>
      <c r="AL14" s="38" t="n">
        <v>72000</v>
      </c>
      <c r="AM14" s="30" t="inlineStr">
        <is>
          <t>2023-11-01</t>
        </is>
      </c>
      <c r="AN14" s="30" t="inlineStr">
        <is>
          <t>Ege</t>
        </is>
      </c>
      <c r="AO14" s="30" t="inlineStr">
        <is>
          <t>2025-Q1</t>
        </is>
      </c>
      <c r="AP14" s="38" t="n">
        <v>8227260</v>
      </c>
    </row>
    <row r="15">
      <c r="A15" t="inlineStr">
        <is>
          <t>S000014</t>
        </is>
      </c>
      <c r="B15" t="inlineStr">
        <is>
          <t>2025-01-14</t>
        </is>
      </c>
      <c r="C15" t="inlineStr">
        <is>
          <t>2025-01</t>
        </is>
      </c>
      <c r="D15" t="inlineStr">
        <is>
          <t>2025-Q1</t>
        </is>
      </c>
      <c r="E15" t="inlineStr">
        <is>
          <t>T01</t>
        </is>
      </c>
      <c r="F15" t="inlineStr">
        <is>
          <t>Deniz Yılmaz</t>
        </is>
      </c>
      <c r="G15" t="inlineStr">
        <is>
          <t>Marmara</t>
        </is>
      </c>
      <c r="H15" t="inlineStr">
        <is>
          <t>EM-SGT-01</t>
        </is>
      </c>
      <c r="I15" t="inlineStr">
        <is>
          <t>Otomatik Sigorta C16 (12'li)</t>
        </is>
      </c>
      <c r="J15" t="inlineStr">
        <is>
          <t>Koruma</t>
        </is>
      </c>
      <c r="K15" t="inlineStr">
        <is>
          <t>Perakende</t>
        </is>
      </c>
      <c r="L15" t="n">
        <v>24</v>
      </c>
      <c r="M15" s="57" t="n">
        <v>445</v>
      </c>
      <c r="N15" t="inlineStr">
        <is>
          <t>TL</t>
        </is>
      </c>
      <c r="O15" s="58" t="n">
        <v>12</v>
      </c>
      <c r="P15" t="n">
        <v>0</v>
      </c>
      <c r="Q15" s="59" t="n">
        <v>240</v>
      </c>
      <c r="R15" s="60">
        <f>IF(N15="TL",1,IF(N15="USD",VLOOKUP(C15,$X$2:$Z$19,2,FALSE),VLOOKUP(C15,$X$2:$Z$19,3,FALSE)))</f>
        <v/>
      </c>
      <c r="S15" s="61">
        <f>IF(P15=1,0,L15*M15*R15*(1-O15/100))</f>
        <v/>
      </c>
      <c r="T15" s="61">
        <f>IF(P15=1,0,L15*Q15)</f>
        <v/>
      </c>
      <c r="U15" s="61">
        <f>S15-T15</f>
        <v/>
      </c>
      <c r="X15" s="30" t="inlineStr">
        <is>
          <t>2026-02</t>
        </is>
      </c>
      <c r="Y15" s="62" t="n">
        <v>47.1906</v>
      </c>
      <c r="Z15" s="62" t="n">
        <v>48.8606</v>
      </c>
      <c r="AG15" s="30" t="inlineStr">
        <is>
          <t>T14</t>
        </is>
      </c>
      <c r="AH15" s="30" t="inlineStr">
        <is>
          <t>Elif Şen</t>
        </is>
      </c>
      <c r="AI15" s="30" t="inlineStr">
        <is>
          <t>İç Anadolu</t>
        </is>
      </c>
      <c r="AJ15" s="30" t="inlineStr">
        <is>
          <t>Kıdemli</t>
        </is>
      </c>
      <c r="AK15" s="38" t="n">
        <v>4200000</v>
      </c>
      <c r="AL15" s="38" t="n">
        <v>95000</v>
      </c>
      <c r="AM15" s="30" t="inlineStr">
        <is>
          <t>2023-09-01</t>
        </is>
      </c>
      <c r="AN15" s="30" t="inlineStr">
        <is>
          <t>Ege</t>
        </is>
      </c>
      <c r="AO15" s="30" t="inlineStr">
        <is>
          <t>2025-Q2</t>
        </is>
      </c>
      <c r="AP15" s="38" t="n">
        <v>8793623</v>
      </c>
    </row>
    <row r="16">
      <c r="A16" t="inlineStr">
        <is>
          <t>S000015</t>
        </is>
      </c>
      <c r="B16" t="inlineStr">
        <is>
          <t>2025-01-19</t>
        </is>
      </c>
      <c r="C16" t="inlineStr">
        <is>
          <t>2025-01</t>
        </is>
      </c>
      <c r="D16" t="inlineStr">
        <is>
          <t>2025-Q1</t>
        </is>
      </c>
      <c r="E16" t="inlineStr">
        <is>
          <t>T01</t>
        </is>
      </c>
      <c r="F16" t="inlineStr">
        <is>
          <t>Deniz Yılmaz</t>
        </is>
      </c>
      <c r="G16" t="inlineStr">
        <is>
          <t>Marmara</t>
        </is>
      </c>
      <c r="H16" t="inlineStr">
        <is>
          <t>EM-AYD-40</t>
        </is>
      </c>
      <c r="I16" t="inlineStr">
        <is>
          <t>LED Panel Armatür 40W</t>
        </is>
      </c>
      <c r="J16" t="inlineStr">
        <is>
          <t>Aydınlatma</t>
        </is>
      </c>
      <c r="K16" t="inlineStr">
        <is>
          <t>Proje</t>
        </is>
      </c>
      <c r="L16" t="n">
        <v>110</v>
      </c>
      <c r="M16" s="57" t="n">
        <v>364</v>
      </c>
      <c r="N16" t="inlineStr">
        <is>
          <t>TL</t>
        </is>
      </c>
      <c r="O16" s="58" t="n">
        <v>18</v>
      </c>
      <c r="P16" t="n">
        <v>0</v>
      </c>
      <c r="Q16" s="59" t="n">
        <v>190</v>
      </c>
      <c r="R16" s="60">
        <f>IF(N16="TL",1,IF(N16="USD",VLOOKUP(C16,$X$2:$Z$19,2,FALSE),VLOOKUP(C16,$X$2:$Z$19,3,FALSE)))</f>
        <v/>
      </c>
      <c r="S16" s="61">
        <f>IF(P16=1,0,L16*M16*R16*(1-O16/100))</f>
        <v/>
      </c>
      <c r="T16" s="61">
        <f>IF(P16=1,0,L16*Q16)</f>
        <v/>
      </c>
      <c r="U16" s="61">
        <f>S16-T16</f>
        <v/>
      </c>
      <c r="X16" s="30" t="inlineStr">
        <is>
          <t>2026-03</t>
        </is>
      </c>
      <c r="Y16" s="62" t="n">
        <v>47.907</v>
      </c>
      <c r="Z16" s="62" t="n">
        <v>49.4455</v>
      </c>
      <c r="AG16" s="30" t="inlineStr">
        <is>
          <t>T15</t>
        </is>
      </c>
      <c r="AH16" s="30" t="inlineStr">
        <is>
          <t>Barış Polat</t>
        </is>
      </c>
      <c r="AI16" s="30" t="inlineStr">
        <is>
          <t>Ege</t>
        </is>
      </c>
      <c r="AJ16" s="30" t="inlineStr">
        <is>
          <t>Junior</t>
        </is>
      </c>
      <c r="AK16" s="38" t="n">
        <v>2200000</v>
      </c>
      <c r="AL16" s="38" t="n">
        <v>54000</v>
      </c>
      <c r="AM16" s="30" t="inlineStr">
        <is>
          <t>2019-04-01</t>
        </is>
      </c>
      <c r="AN16" s="30" t="inlineStr">
        <is>
          <t>Ege</t>
        </is>
      </c>
      <c r="AO16" s="30" t="inlineStr">
        <is>
          <t>2025-Q3</t>
        </is>
      </c>
      <c r="AP16" s="38" t="n">
        <v>9862042</v>
      </c>
    </row>
    <row r="17">
      <c r="A17" t="inlineStr">
        <is>
          <t>S000016</t>
        </is>
      </c>
      <c r="B17" t="inlineStr">
        <is>
          <t>2025-01-17</t>
        </is>
      </c>
      <c r="C17" t="inlineStr">
        <is>
          <t>2025-01</t>
        </is>
      </c>
      <c r="D17" t="inlineStr">
        <is>
          <t>2025-Q1</t>
        </is>
      </c>
      <c r="E17" t="inlineStr">
        <is>
          <t>T02</t>
        </is>
      </c>
      <c r="F17" t="inlineStr">
        <is>
          <t>Ece Kaya</t>
        </is>
      </c>
      <c r="G17" t="inlineStr">
        <is>
          <t>İç Anadolu</t>
        </is>
      </c>
      <c r="H17" t="inlineStr">
        <is>
          <t>EM-AYD-40</t>
        </is>
      </c>
      <c r="I17" t="inlineStr">
        <is>
          <t>LED Panel Armatür 40W</t>
        </is>
      </c>
      <c r="J17" t="inlineStr">
        <is>
          <t>Aydınlatma</t>
        </is>
      </c>
      <c r="K17" t="inlineStr">
        <is>
          <t>Bayi</t>
        </is>
      </c>
      <c r="L17" t="n">
        <v>1</v>
      </c>
      <c r="M17" s="57" t="n">
        <v>343</v>
      </c>
      <c r="N17" t="inlineStr">
        <is>
          <t>TL</t>
        </is>
      </c>
      <c r="O17" s="58" t="n">
        <v>0</v>
      </c>
      <c r="P17" t="n">
        <v>0</v>
      </c>
      <c r="Q17" s="59" t="n">
        <v>190</v>
      </c>
      <c r="R17" s="60">
        <f>IF(N17="TL",1,IF(N17="USD",VLOOKUP(C17,$X$2:$Z$19,2,FALSE),VLOOKUP(C17,$X$2:$Z$19,3,FALSE)))</f>
        <v/>
      </c>
      <c r="S17" s="61">
        <f>IF(P17=1,0,L17*M17*R17*(1-O17/100))</f>
        <v/>
      </c>
      <c r="T17" s="61">
        <f>IF(P17=1,0,L17*Q17)</f>
        <v/>
      </c>
      <c r="U17" s="61">
        <f>S17-T17</f>
        <v/>
      </c>
      <c r="X17" s="30" t="inlineStr">
        <is>
          <t>2026-04</t>
        </is>
      </c>
      <c r="Y17" s="62" t="n">
        <v>48.4159</v>
      </c>
      <c r="Z17" s="62" t="n">
        <v>49.9967</v>
      </c>
      <c r="AN17" s="30" t="inlineStr">
        <is>
          <t>Ege</t>
        </is>
      </c>
      <c r="AO17" s="30" t="inlineStr">
        <is>
          <t>2025-Q4</t>
        </is>
      </c>
      <c r="AP17" s="38" t="n">
        <v>9408512</v>
      </c>
    </row>
    <row r="18">
      <c r="A18" t="inlineStr">
        <is>
          <t>S000017</t>
        </is>
      </c>
      <c r="B18" t="inlineStr">
        <is>
          <t>2025-01-02</t>
        </is>
      </c>
      <c r="C18" t="inlineStr">
        <is>
          <t>2025-01</t>
        </is>
      </c>
      <c r="D18" t="inlineStr">
        <is>
          <t>2025-Q1</t>
        </is>
      </c>
      <c r="E18" t="inlineStr">
        <is>
          <t>T02</t>
        </is>
      </c>
      <c r="F18" t="inlineStr">
        <is>
          <t>Ece Kaya</t>
        </is>
      </c>
      <c r="G18" t="inlineStr">
        <is>
          <t>İç Anadolu</t>
        </is>
      </c>
      <c r="H18" t="inlineStr">
        <is>
          <t>EM-SNS-06</t>
        </is>
      </c>
      <c r="I18" t="inlineStr">
        <is>
          <t>Hareket Sensörü PIR</t>
        </is>
      </c>
      <c r="J18" t="inlineStr">
        <is>
          <t>Otomasyon</t>
        </is>
      </c>
      <c r="K18" t="inlineStr">
        <is>
          <t>Bayi</t>
        </is>
      </c>
      <c r="L18" t="n">
        <v>5</v>
      </c>
      <c r="M18" s="57" t="n">
        <v>248</v>
      </c>
      <c r="N18" t="inlineStr">
        <is>
          <t>TL</t>
        </is>
      </c>
      <c r="O18" s="58" t="n">
        <v>8</v>
      </c>
      <c r="P18" t="n">
        <v>0</v>
      </c>
      <c r="Q18" s="59" t="n">
        <v>120</v>
      </c>
      <c r="R18" s="60">
        <f>IF(N18="TL",1,IF(N18="USD",VLOOKUP(C18,$X$2:$Z$19,2,FALSE),VLOOKUP(C18,$X$2:$Z$19,3,FALSE)))</f>
        <v/>
      </c>
      <c r="S18" s="61">
        <f>IF(P18=1,0,L18*M18*R18*(1-O18/100))</f>
        <v/>
      </c>
      <c r="T18" s="61">
        <f>IF(P18=1,0,L18*Q18)</f>
        <v/>
      </c>
      <c r="U18" s="61">
        <f>S18-T18</f>
        <v/>
      </c>
      <c r="X18" s="30" t="inlineStr">
        <is>
          <t>2026-05</t>
        </is>
      </c>
      <c r="Y18" s="62" t="n">
        <v>49.4742</v>
      </c>
      <c r="Z18" s="62" t="n">
        <v>50.3429</v>
      </c>
      <c r="AN18" s="30" t="inlineStr">
        <is>
          <t>Ege</t>
        </is>
      </c>
      <c r="AO18" s="30" t="inlineStr">
        <is>
          <t>2026-Q1</t>
        </is>
      </c>
      <c r="AP18" s="38" t="n">
        <v>10409145</v>
      </c>
    </row>
    <row r="19">
      <c r="A19" t="inlineStr">
        <is>
          <t>S000018</t>
        </is>
      </c>
      <c r="B19" t="inlineStr">
        <is>
          <t>2025-01-02</t>
        </is>
      </c>
      <c r="C19" t="inlineStr">
        <is>
          <t>2025-01</t>
        </is>
      </c>
      <c r="D19" t="inlineStr">
        <is>
          <t>2025-Q1</t>
        </is>
      </c>
      <c r="E19" t="inlineStr">
        <is>
          <t>T02</t>
        </is>
      </c>
      <c r="F19" t="inlineStr">
        <is>
          <t>Ece Kaya</t>
        </is>
      </c>
      <c r="G19" t="inlineStr">
        <is>
          <t>İç Anadolu</t>
        </is>
      </c>
      <c r="H19" t="inlineStr">
        <is>
          <t>EM-KND-03</t>
        </is>
      </c>
      <c r="I19" t="inlineStr">
        <is>
          <t>Kablo Kanalı 40x40 (2 m)</t>
        </is>
      </c>
      <c r="J19" t="inlineStr">
        <is>
          <t>Tesisat</t>
        </is>
      </c>
      <c r="K19" t="inlineStr">
        <is>
          <t>Perakende</t>
        </is>
      </c>
      <c r="L19" t="n">
        <v>69</v>
      </c>
      <c r="M19" s="57" t="n">
        <v>130</v>
      </c>
      <c r="N19" t="inlineStr">
        <is>
          <t>TL</t>
        </is>
      </c>
      <c r="O19" s="58" t="n">
        <v>18</v>
      </c>
      <c r="P19" t="n">
        <v>0</v>
      </c>
      <c r="Q19" s="59" t="n">
        <v>65</v>
      </c>
      <c r="R19" s="60">
        <f>IF(N19="TL",1,IF(N19="USD",VLOOKUP(C19,$X$2:$Z$19,2,FALSE),VLOOKUP(C19,$X$2:$Z$19,3,FALSE)))</f>
        <v/>
      </c>
      <c r="S19" s="61">
        <f>IF(P19=1,0,L19*M19*R19*(1-O19/100))</f>
        <v/>
      </c>
      <c r="T19" s="61">
        <f>IF(P19=1,0,L19*Q19)</f>
        <v/>
      </c>
      <c r="U19" s="61">
        <f>S19-T19</f>
        <v/>
      </c>
      <c r="X19" s="30" t="inlineStr">
        <is>
          <t>2026-06</t>
        </is>
      </c>
      <c r="Y19" s="62" t="n">
        <v>49.9878</v>
      </c>
      <c r="Z19" s="62" t="n">
        <v>50.8712</v>
      </c>
      <c r="AN19" s="30" t="inlineStr">
        <is>
          <t>Ege</t>
        </is>
      </c>
      <c r="AO19" s="30" t="inlineStr">
        <is>
          <t>2026-Q2</t>
        </is>
      </c>
      <c r="AP19" s="38" t="n">
        <v>11098978</v>
      </c>
    </row>
    <row r="20">
      <c r="A20" t="inlineStr">
        <is>
          <t>S000019</t>
        </is>
      </c>
      <c r="B20" t="inlineStr">
        <is>
          <t>2025-01-10</t>
        </is>
      </c>
      <c r="C20" t="inlineStr">
        <is>
          <t>2025-01</t>
        </is>
      </c>
      <c r="D20" t="inlineStr">
        <is>
          <t>2025-Q1</t>
        </is>
      </c>
      <c r="E20" t="inlineStr">
        <is>
          <t>T02</t>
        </is>
      </c>
      <c r="F20" t="inlineStr">
        <is>
          <t>Ece Kaya</t>
        </is>
      </c>
      <c r="G20" t="inlineStr">
        <is>
          <t>İç Anadolu</t>
        </is>
      </c>
      <c r="H20" t="inlineStr">
        <is>
          <t>EM-PRZ-02</t>
        </is>
      </c>
      <c r="I20" t="inlineStr">
        <is>
          <t>Priz-Anahtar Seti (20'li)</t>
        </is>
      </c>
      <c r="J20" t="inlineStr">
        <is>
          <t>Anahtar</t>
        </is>
      </c>
      <c r="K20" t="inlineStr">
        <is>
          <t>Kurumsal</t>
        </is>
      </c>
      <c r="L20" t="n">
        <v>17</v>
      </c>
      <c r="M20" s="57" t="n">
        <v>554</v>
      </c>
      <c r="N20" t="inlineStr">
        <is>
          <t>TL</t>
        </is>
      </c>
      <c r="O20" s="58" t="n">
        <v>0</v>
      </c>
      <c r="P20" t="n">
        <v>0</v>
      </c>
      <c r="Q20" s="59" t="n">
        <v>310</v>
      </c>
      <c r="R20" s="60">
        <f>IF(N20="TL",1,IF(N20="USD",VLOOKUP(C20,$X$2:$Z$19,2,FALSE),VLOOKUP(C20,$X$2:$Z$19,3,FALSE)))</f>
        <v/>
      </c>
      <c r="S20" s="61">
        <f>IF(P20=1,0,L20*M20*R20*(1-O20/100))</f>
        <v/>
      </c>
      <c r="T20" s="61">
        <f>IF(P20=1,0,L20*Q20)</f>
        <v/>
      </c>
      <c r="U20" s="61">
        <f>S20-T20</f>
        <v/>
      </c>
      <c r="AN20" s="30" t="inlineStr">
        <is>
          <t>Akdeniz</t>
        </is>
      </c>
      <c r="AO20" s="30" t="inlineStr">
        <is>
          <t>2025-Q1</t>
        </is>
      </c>
      <c r="AP20" s="38" t="n">
        <v>6871766</v>
      </c>
    </row>
    <row r="21">
      <c r="A21" t="inlineStr">
        <is>
          <t>S000020</t>
        </is>
      </c>
      <c r="B21" t="inlineStr">
        <is>
          <t>2025-01-23</t>
        </is>
      </c>
      <c r="C21" t="inlineStr">
        <is>
          <t>2025-01</t>
        </is>
      </c>
      <c r="D21" t="inlineStr">
        <is>
          <t>2025-Q1</t>
        </is>
      </c>
      <c r="E21" t="inlineStr">
        <is>
          <t>T02</t>
        </is>
      </c>
      <c r="F21" t="inlineStr">
        <is>
          <t>Ece Kaya</t>
        </is>
      </c>
      <c r="G21" t="inlineStr">
        <is>
          <t>İç Anadolu</t>
        </is>
      </c>
      <c r="H21" t="inlineStr">
        <is>
          <t>EM-PNO-12</t>
        </is>
      </c>
      <c r="I21" t="inlineStr">
        <is>
          <t>Sıva Üstü Dağıtım Panosu 24'lü</t>
        </is>
      </c>
      <c r="J21" t="inlineStr">
        <is>
          <t>Pano</t>
        </is>
      </c>
      <c r="K21" t="inlineStr">
        <is>
          <t>Kurumsal</t>
        </is>
      </c>
      <c r="L21" t="n">
        <v>1</v>
      </c>
      <c r="M21" s="57" t="n">
        <v>2015</v>
      </c>
      <c r="N21" t="inlineStr">
        <is>
          <t>TL</t>
        </is>
      </c>
      <c r="O21" s="58" t="n">
        <v>0</v>
      </c>
      <c r="P21" t="n">
        <v>0</v>
      </c>
      <c r="Q21" s="59" t="n">
        <v>1180</v>
      </c>
      <c r="R21" s="60">
        <f>IF(N21="TL",1,IF(N21="USD",VLOOKUP(C21,$X$2:$Z$19,2,FALSE),VLOOKUP(C21,$X$2:$Z$19,3,FALSE)))</f>
        <v/>
      </c>
      <c r="S21" s="61">
        <f>IF(P21=1,0,L21*M21*R21*(1-O21/100))</f>
        <v/>
      </c>
      <c r="T21" s="61">
        <f>IF(P21=1,0,L21*Q21)</f>
        <v/>
      </c>
      <c r="U21" s="61">
        <f>S21-T21</f>
        <v/>
      </c>
      <c r="X21" s="18" t="inlineStr">
        <is>
          <t>Not: X–AP arası sütunlar formüllerin referans tablolarıdır (döviz kuru, prim kademeleri, temsilci ana verisi, bölge hedefleri).</t>
        </is>
      </c>
      <c r="AN21" s="30" t="inlineStr">
        <is>
          <t>Akdeniz</t>
        </is>
      </c>
      <c r="AO21" s="30" t="inlineStr">
        <is>
          <t>2025-Q2</t>
        </is>
      </c>
      <c r="AP21" s="38" t="n">
        <v>7502399</v>
      </c>
    </row>
    <row r="22">
      <c r="A22" t="inlineStr">
        <is>
          <t>S000021</t>
        </is>
      </c>
      <c r="B22" t="inlineStr">
        <is>
          <t>2025-01-18</t>
        </is>
      </c>
      <c r="C22" t="inlineStr">
        <is>
          <t>2025-01</t>
        </is>
      </c>
      <c r="D22" t="inlineStr">
        <is>
          <t>2025-Q1</t>
        </is>
      </c>
      <c r="E22" t="inlineStr">
        <is>
          <t>T02</t>
        </is>
      </c>
      <c r="F22" t="inlineStr">
        <is>
          <t>Ece Kaya</t>
        </is>
      </c>
      <c r="G22" t="inlineStr">
        <is>
          <t>İç Anadolu</t>
        </is>
      </c>
      <c r="H22" t="inlineStr">
        <is>
          <t>EM-PRZ-02</t>
        </is>
      </c>
      <c r="I22" t="inlineStr">
        <is>
          <t>Priz-Anahtar Seti (20'li)</t>
        </is>
      </c>
      <c r="J22" t="inlineStr">
        <is>
          <t>Anahtar</t>
        </is>
      </c>
      <c r="K22" t="inlineStr">
        <is>
          <t>Bayi</t>
        </is>
      </c>
      <c r="L22" t="n">
        <v>3</v>
      </c>
      <c r="M22" s="57" t="n">
        <v>587</v>
      </c>
      <c r="N22" t="inlineStr">
        <is>
          <t>TL</t>
        </is>
      </c>
      <c r="O22" s="58" t="n">
        <v>5</v>
      </c>
      <c r="P22" t="n">
        <v>0</v>
      </c>
      <c r="Q22" s="59" t="n">
        <v>310</v>
      </c>
      <c r="R22" s="60">
        <f>IF(N22="TL",1,IF(N22="USD",VLOOKUP(C22,$X$2:$Z$19,2,FALSE),VLOOKUP(C22,$X$2:$Z$19,3,FALSE)))</f>
        <v/>
      </c>
      <c r="S22" s="61">
        <f>IF(P22=1,0,L22*M22*R22*(1-O22/100))</f>
        <v/>
      </c>
      <c r="T22" s="61">
        <f>IF(P22=1,0,L22*Q22)</f>
        <v/>
      </c>
      <c r="U22" s="61">
        <f>S22-T22</f>
        <v/>
      </c>
      <c r="AN22" s="30" t="inlineStr">
        <is>
          <t>Akdeniz</t>
        </is>
      </c>
      <c r="AO22" s="30" t="inlineStr">
        <is>
          <t>2025-Q3</t>
        </is>
      </c>
      <c r="AP22" s="38" t="n">
        <v>8284914</v>
      </c>
    </row>
    <row r="23">
      <c r="A23" t="inlineStr">
        <is>
          <t>S000022</t>
        </is>
      </c>
      <c r="B23" t="inlineStr">
        <is>
          <t>2025-01-08</t>
        </is>
      </c>
      <c r="C23" t="inlineStr">
        <is>
          <t>2025-01</t>
        </is>
      </c>
      <c r="D23" t="inlineStr">
        <is>
          <t>2025-Q1</t>
        </is>
      </c>
      <c r="E23" t="inlineStr">
        <is>
          <t>T02</t>
        </is>
      </c>
      <c r="F23" t="inlineStr">
        <is>
          <t>Ece Kaya</t>
        </is>
      </c>
      <c r="G23" t="inlineStr">
        <is>
          <t>İç Anadolu</t>
        </is>
      </c>
      <c r="H23" t="inlineStr">
        <is>
          <t>EM-KND-03</t>
        </is>
      </c>
      <c r="I23" t="inlineStr">
        <is>
          <t>Kablo Kanalı 40x40 (2 m)</t>
        </is>
      </c>
      <c r="J23" t="inlineStr">
        <is>
          <t>Tesisat</t>
        </is>
      </c>
      <c r="K23" t="inlineStr">
        <is>
          <t>Perakende</t>
        </is>
      </c>
      <c r="L23" t="n">
        <v>4</v>
      </c>
      <c r="M23" s="57" t="n">
        <v>127</v>
      </c>
      <c r="N23" t="inlineStr">
        <is>
          <t>TL</t>
        </is>
      </c>
      <c r="O23" s="58" t="n">
        <v>8</v>
      </c>
      <c r="P23" t="n">
        <v>0</v>
      </c>
      <c r="Q23" s="59" t="n">
        <v>65</v>
      </c>
      <c r="R23" s="60">
        <f>IF(N23="TL",1,IF(N23="USD",VLOOKUP(C23,$X$2:$Z$19,2,FALSE),VLOOKUP(C23,$X$2:$Z$19,3,FALSE)))</f>
        <v/>
      </c>
      <c r="S23" s="61">
        <f>IF(P23=1,0,L23*M23*R23*(1-O23/100))</f>
        <v/>
      </c>
      <c r="T23" s="61">
        <f>IF(P23=1,0,L23*Q23)</f>
        <v/>
      </c>
      <c r="U23" s="61">
        <f>S23-T23</f>
        <v/>
      </c>
      <c r="AN23" s="30" t="inlineStr">
        <is>
          <t>Akdeniz</t>
        </is>
      </c>
      <c r="AO23" s="30" t="inlineStr">
        <is>
          <t>2025-Q4</t>
        </is>
      </c>
      <c r="AP23" s="38" t="n">
        <v>8426680</v>
      </c>
    </row>
    <row r="24">
      <c r="A24" t="inlineStr">
        <is>
          <t>S000023</t>
        </is>
      </c>
      <c r="B24" t="inlineStr">
        <is>
          <t>2025-01-07</t>
        </is>
      </c>
      <c r="C24" t="inlineStr">
        <is>
          <t>2025-01</t>
        </is>
      </c>
      <c r="D24" t="inlineStr">
        <is>
          <t>2025-Q1</t>
        </is>
      </c>
      <c r="E24" t="inlineStr">
        <is>
          <t>T02</t>
        </is>
      </c>
      <c r="F24" t="inlineStr">
        <is>
          <t>Ece Kaya</t>
        </is>
      </c>
      <c r="G24" t="inlineStr">
        <is>
          <t>İç Anadolu</t>
        </is>
      </c>
      <c r="H24" t="inlineStr">
        <is>
          <t>EM-SGT-01</t>
        </is>
      </c>
      <c r="I24" t="inlineStr">
        <is>
          <t>Otomatik Sigorta C16 (12'li)</t>
        </is>
      </c>
      <c r="J24" t="inlineStr">
        <is>
          <t>Koruma</t>
        </is>
      </c>
      <c r="K24" t="inlineStr">
        <is>
          <t>Proje</t>
        </is>
      </c>
      <c r="L24" t="n">
        <v>21</v>
      </c>
      <c r="M24" s="57" t="n">
        <v>421</v>
      </c>
      <c r="N24" t="inlineStr">
        <is>
          <t>TL</t>
        </is>
      </c>
      <c r="O24" s="58" t="n">
        <v>8</v>
      </c>
      <c r="P24" t="n">
        <v>0</v>
      </c>
      <c r="Q24" s="59" t="n">
        <v>240</v>
      </c>
      <c r="R24" s="60">
        <f>IF(N24="TL",1,IF(N24="USD",VLOOKUP(C24,$X$2:$Z$19,2,FALSE),VLOOKUP(C24,$X$2:$Z$19,3,FALSE)))</f>
        <v/>
      </c>
      <c r="S24" s="61">
        <f>IF(P24=1,0,L24*M24*R24*(1-O24/100))</f>
        <v/>
      </c>
      <c r="T24" s="61">
        <f>IF(P24=1,0,L24*Q24)</f>
        <v/>
      </c>
      <c r="U24" s="61">
        <f>S24-T24</f>
        <v/>
      </c>
      <c r="AN24" s="30" t="inlineStr">
        <is>
          <t>Akdeniz</t>
        </is>
      </c>
      <c r="AO24" s="30" t="inlineStr">
        <is>
          <t>2026-Q1</t>
        </is>
      </c>
      <c r="AP24" s="38" t="n">
        <v>8408275</v>
      </c>
    </row>
    <row r="25">
      <c r="A25" t="inlineStr">
        <is>
          <t>S000024</t>
        </is>
      </c>
      <c r="B25" t="inlineStr">
        <is>
          <t>2025-01-15</t>
        </is>
      </c>
      <c r="C25" t="inlineStr">
        <is>
          <t>2025-01</t>
        </is>
      </c>
      <c r="D25" t="inlineStr">
        <is>
          <t>2025-Q1</t>
        </is>
      </c>
      <c r="E25" t="inlineStr">
        <is>
          <t>T02</t>
        </is>
      </c>
      <c r="F25" t="inlineStr">
        <is>
          <t>Ece Kaya</t>
        </is>
      </c>
      <c r="G25" t="inlineStr">
        <is>
          <t>İç Anadolu</t>
        </is>
      </c>
      <c r="H25" t="inlineStr">
        <is>
          <t>EM-AYD-18</t>
        </is>
      </c>
      <c r="I25" t="inlineStr">
        <is>
          <t>LED Ampul 18W (10'lu)</t>
        </is>
      </c>
      <c r="J25" t="inlineStr">
        <is>
          <t>Aydınlatma</t>
        </is>
      </c>
      <c r="K25" t="inlineStr">
        <is>
          <t>Bayi</t>
        </is>
      </c>
      <c r="L25" t="n">
        <v>5</v>
      </c>
      <c r="M25" s="57" t="n">
        <v>198</v>
      </c>
      <c r="N25" t="inlineStr">
        <is>
          <t>TL</t>
        </is>
      </c>
      <c r="O25" s="58" t="n">
        <v>18</v>
      </c>
      <c r="P25" t="n">
        <v>0</v>
      </c>
      <c r="Q25" s="59" t="n">
        <v>95</v>
      </c>
      <c r="R25" s="60">
        <f>IF(N25="TL",1,IF(N25="USD",VLOOKUP(C25,$X$2:$Z$19,2,FALSE),VLOOKUP(C25,$X$2:$Z$19,3,FALSE)))</f>
        <v/>
      </c>
      <c r="S25" s="61">
        <f>IF(P25=1,0,L25*M25*R25*(1-O25/100))</f>
        <v/>
      </c>
      <c r="T25" s="61">
        <f>IF(P25=1,0,L25*Q25)</f>
        <v/>
      </c>
      <c r="U25" s="61">
        <f>S25-T25</f>
        <v/>
      </c>
      <c r="AN25" s="30" t="inlineStr">
        <is>
          <t>Akdeniz</t>
        </is>
      </c>
      <c r="AO25" s="30" t="inlineStr">
        <is>
          <t>2026-Q2</t>
        </is>
      </c>
      <c r="AP25" s="38" t="n">
        <v>8797705</v>
      </c>
    </row>
    <row r="26">
      <c r="A26" t="inlineStr">
        <is>
          <t>S000025</t>
        </is>
      </c>
      <c r="B26" t="inlineStr">
        <is>
          <t>2025-01-13</t>
        </is>
      </c>
      <c r="C26" t="inlineStr">
        <is>
          <t>2025-01</t>
        </is>
      </c>
      <c r="D26" t="inlineStr">
        <is>
          <t>2025-Q1</t>
        </is>
      </c>
      <c r="E26" t="inlineStr">
        <is>
          <t>T02</t>
        </is>
      </c>
      <c r="F26" t="inlineStr">
        <is>
          <t>Ece Kaya</t>
        </is>
      </c>
      <c r="G26" t="inlineStr">
        <is>
          <t>İç Anadolu</t>
        </is>
      </c>
      <c r="H26" t="inlineStr">
        <is>
          <t>EM-AYD-18</t>
        </is>
      </c>
      <c r="I26" t="inlineStr">
        <is>
          <t>LED Ampul 18W (10'lu)</t>
        </is>
      </c>
      <c r="J26" t="inlineStr">
        <is>
          <t>Aydınlatma</t>
        </is>
      </c>
      <c r="K26" t="inlineStr">
        <is>
          <t>Perakende</t>
        </is>
      </c>
      <c r="L26" t="n">
        <v>12</v>
      </c>
      <c r="M26" s="57" t="n">
        <v>209</v>
      </c>
      <c r="N26" t="inlineStr">
        <is>
          <t>TL</t>
        </is>
      </c>
      <c r="O26" s="58" t="n">
        <v>5</v>
      </c>
      <c r="P26" t="n">
        <v>0</v>
      </c>
      <c r="Q26" s="59" t="n">
        <v>95</v>
      </c>
      <c r="R26" s="60">
        <f>IF(N26="TL",1,IF(N26="USD",VLOOKUP(C26,$X$2:$Z$19,2,FALSE),VLOOKUP(C26,$X$2:$Z$19,3,FALSE)))</f>
        <v/>
      </c>
      <c r="S26" s="61">
        <f>IF(P26=1,0,L26*M26*R26*(1-O26/100))</f>
        <v/>
      </c>
      <c r="T26" s="61">
        <f>IF(P26=1,0,L26*Q26)</f>
        <v/>
      </c>
      <c r="U26" s="61">
        <f>S26-T26</f>
        <v/>
      </c>
      <c r="AN26" s="30" t="inlineStr">
        <is>
          <t>İhracat-Körfez</t>
        </is>
      </c>
      <c r="AO26" s="30" t="inlineStr">
        <is>
          <t>2025-Q1</t>
        </is>
      </c>
      <c r="AP26" s="38" t="n">
        <v>6425288</v>
      </c>
    </row>
    <row r="27">
      <c r="A27" t="inlineStr">
        <is>
          <t>S000026</t>
        </is>
      </c>
      <c r="B27" t="inlineStr">
        <is>
          <t>2025-01-01</t>
        </is>
      </c>
      <c r="C27" t="inlineStr">
        <is>
          <t>2025-01</t>
        </is>
      </c>
      <c r="D27" t="inlineStr">
        <is>
          <t>2025-Q1</t>
        </is>
      </c>
      <c r="E27" t="inlineStr">
        <is>
          <t>T02</t>
        </is>
      </c>
      <c r="F27" t="inlineStr">
        <is>
          <t>Ece Kaya</t>
        </is>
      </c>
      <c r="G27" t="inlineStr">
        <is>
          <t>İç Anadolu</t>
        </is>
      </c>
      <c r="H27" t="inlineStr">
        <is>
          <t>EM-SGT-01</t>
        </is>
      </c>
      <c r="I27" t="inlineStr">
        <is>
          <t>Otomatik Sigorta C16 (12'li)</t>
        </is>
      </c>
      <c r="J27" t="inlineStr">
        <is>
          <t>Koruma</t>
        </is>
      </c>
      <c r="K27" t="inlineStr">
        <is>
          <t>Bayi</t>
        </is>
      </c>
      <c r="L27" t="n">
        <v>16</v>
      </c>
      <c r="M27" s="57" t="n">
        <v>437</v>
      </c>
      <c r="N27" t="inlineStr">
        <is>
          <t>TL</t>
        </is>
      </c>
      <c r="O27" s="58" t="n">
        <v>0</v>
      </c>
      <c r="P27" t="n">
        <v>0</v>
      </c>
      <c r="Q27" s="59" t="n">
        <v>240</v>
      </c>
      <c r="R27" s="60">
        <f>IF(N27="TL",1,IF(N27="USD",VLOOKUP(C27,$X$2:$Z$19,2,FALSE),VLOOKUP(C27,$X$2:$Z$19,3,FALSE)))</f>
        <v/>
      </c>
      <c r="S27" s="61">
        <f>IF(P27=1,0,L27*M27*R27*(1-O27/100))</f>
        <v/>
      </c>
      <c r="T27" s="61">
        <f>IF(P27=1,0,L27*Q27)</f>
        <v/>
      </c>
      <c r="U27" s="61">
        <f>S27-T27</f>
        <v/>
      </c>
      <c r="AN27" s="30" t="inlineStr">
        <is>
          <t>İhracat-Körfez</t>
        </is>
      </c>
      <c r="AO27" s="30" t="inlineStr">
        <is>
          <t>2025-Q2</t>
        </is>
      </c>
      <c r="AP27" s="38" t="n">
        <v>6370025</v>
      </c>
    </row>
    <row r="28">
      <c r="A28" t="inlineStr">
        <is>
          <t>S000027</t>
        </is>
      </c>
      <c r="B28" t="inlineStr">
        <is>
          <t>2025-01-19</t>
        </is>
      </c>
      <c r="C28" t="inlineStr">
        <is>
          <t>2025-01</t>
        </is>
      </c>
      <c r="D28" t="inlineStr">
        <is>
          <t>2025-Q1</t>
        </is>
      </c>
      <c r="E28" t="inlineStr">
        <is>
          <t>T02</t>
        </is>
      </c>
      <c r="F28" t="inlineStr">
        <is>
          <t>Ece Kaya</t>
        </is>
      </c>
      <c r="G28" t="inlineStr">
        <is>
          <t>İç Anadolu</t>
        </is>
      </c>
      <c r="H28" t="inlineStr">
        <is>
          <t>EM-UPS-10</t>
        </is>
      </c>
      <c r="I28" t="inlineStr">
        <is>
          <t>Kesintisiz Güç Kaynağı 3 kVA</t>
        </is>
      </c>
      <c r="J28" t="inlineStr">
        <is>
          <t>Güç</t>
        </is>
      </c>
      <c r="K28" t="inlineStr">
        <is>
          <t>Proje</t>
        </is>
      </c>
      <c r="L28" t="n">
        <v>87</v>
      </c>
      <c r="M28" s="57" t="n">
        <v>13509</v>
      </c>
      <c r="N28" t="inlineStr">
        <is>
          <t>TL</t>
        </is>
      </c>
      <c r="O28" s="58" t="n">
        <v>18</v>
      </c>
      <c r="P28" t="n">
        <v>0</v>
      </c>
      <c r="Q28" s="59" t="n">
        <v>8200</v>
      </c>
      <c r="R28" s="60">
        <f>IF(N28="TL",1,IF(N28="USD",VLOOKUP(C28,$X$2:$Z$19,2,FALSE),VLOOKUP(C28,$X$2:$Z$19,3,FALSE)))</f>
        <v/>
      </c>
      <c r="S28" s="61">
        <f>IF(P28=1,0,L28*M28*R28*(1-O28/100))</f>
        <v/>
      </c>
      <c r="T28" s="61">
        <f>IF(P28=1,0,L28*Q28)</f>
        <v/>
      </c>
      <c r="U28" s="61">
        <f>S28-T28</f>
        <v/>
      </c>
      <c r="AN28" s="30" t="inlineStr">
        <is>
          <t>İhracat-Körfez</t>
        </is>
      </c>
      <c r="AO28" s="30" t="inlineStr">
        <is>
          <t>2025-Q3</t>
        </is>
      </c>
      <c r="AP28" s="38" t="n">
        <v>6739788</v>
      </c>
    </row>
    <row r="29">
      <c r="A29" t="inlineStr">
        <is>
          <t>S000028</t>
        </is>
      </c>
      <c r="B29" t="inlineStr">
        <is>
          <t>2025-01-26</t>
        </is>
      </c>
      <c r="C29" t="inlineStr">
        <is>
          <t>2025-01</t>
        </is>
      </c>
      <c r="D29" t="inlineStr">
        <is>
          <t>2025-Q1</t>
        </is>
      </c>
      <c r="E29" t="inlineStr">
        <is>
          <t>T02</t>
        </is>
      </c>
      <c r="F29" t="inlineStr">
        <is>
          <t>Ece Kaya</t>
        </is>
      </c>
      <c r="G29" t="inlineStr">
        <is>
          <t>İç Anadolu</t>
        </is>
      </c>
      <c r="H29" t="inlineStr">
        <is>
          <t>EM-PRZ-02</t>
        </is>
      </c>
      <c r="I29" t="inlineStr">
        <is>
          <t>Priz-Anahtar Seti (20'li)</t>
        </is>
      </c>
      <c r="J29" t="inlineStr">
        <is>
          <t>Anahtar</t>
        </is>
      </c>
      <c r="K29" t="inlineStr">
        <is>
          <t>Bayi</t>
        </is>
      </c>
      <c r="L29" t="n">
        <v>46</v>
      </c>
      <c r="M29" s="57" t="n">
        <v>572</v>
      </c>
      <c r="N29" t="inlineStr">
        <is>
          <t>TL</t>
        </is>
      </c>
      <c r="O29" s="58" t="n">
        <v>18</v>
      </c>
      <c r="P29" t="n">
        <v>0</v>
      </c>
      <c r="Q29" s="59" t="n">
        <v>310</v>
      </c>
      <c r="R29" s="60">
        <f>IF(N29="TL",1,IF(N29="USD",VLOOKUP(C29,$X$2:$Z$19,2,FALSE),VLOOKUP(C29,$X$2:$Z$19,3,FALSE)))</f>
        <v/>
      </c>
      <c r="S29" s="61">
        <f>IF(P29=1,0,L29*M29*R29*(1-O29/100))</f>
        <v/>
      </c>
      <c r="T29" s="61">
        <f>IF(P29=1,0,L29*Q29)</f>
        <v/>
      </c>
      <c r="U29" s="61">
        <f>S29-T29</f>
        <v/>
      </c>
      <c r="AN29" s="30" t="inlineStr">
        <is>
          <t>İhracat-Körfez</t>
        </is>
      </c>
      <c r="AO29" s="30" t="inlineStr">
        <is>
          <t>2025-Q4</t>
        </is>
      </c>
      <c r="AP29" s="38" t="n">
        <v>7433892</v>
      </c>
    </row>
    <row r="30">
      <c r="A30" t="inlineStr">
        <is>
          <t>S000029</t>
        </is>
      </c>
      <c r="B30" t="inlineStr">
        <is>
          <t>2025-01-17</t>
        </is>
      </c>
      <c r="C30" t="inlineStr">
        <is>
          <t>2025-01</t>
        </is>
      </c>
      <c r="D30" t="inlineStr">
        <is>
          <t>2025-Q1</t>
        </is>
      </c>
      <c r="E30" t="inlineStr">
        <is>
          <t>T02</t>
        </is>
      </c>
      <c r="F30" t="inlineStr">
        <is>
          <t>Ece Kaya</t>
        </is>
      </c>
      <c r="G30" t="inlineStr">
        <is>
          <t>İç Anadolu</t>
        </is>
      </c>
      <c r="H30" t="inlineStr">
        <is>
          <t>EM-UPS-10</t>
        </is>
      </c>
      <c r="I30" t="inlineStr">
        <is>
          <t>Kesintisiz Güç Kaynağı 3 kVA</t>
        </is>
      </c>
      <c r="J30" t="inlineStr">
        <is>
          <t>Güç</t>
        </is>
      </c>
      <c r="K30" t="inlineStr">
        <is>
          <t>Bayi</t>
        </is>
      </c>
      <c r="L30" t="n">
        <v>13</v>
      </c>
      <c r="M30" s="57" t="n">
        <v>12706</v>
      </c>
      <c r="N30" t="inlineStr">
        <is>
          <t>TL</t>
        </is>
      </c>
      <c r="O30" s="58" t="n">
        <v>0</v>
      </c>
      <c r="P30" t="n">
        <v>0</v>
      </c>
      <c r="Q30" s="59" t="n">
        <v>8200</v>
      </c>
      <c r="R30" s="60">
        <f>IF(N30="TL",1,IF(N30="USD",VLOOKUP(C30,$X$2:$Z$19,2,FALSE),VLOOKUP(C30,$X$2:$Z$19,3,FALSE)))</f>
        <v/>
      </c>
      <c r="S30" s="61">
        <f>IF(P30=1,0,L30*M30*R30*(1-O30/100))</f>
        <v/>
      </c>
      <c r="T30" s="61">
        <f>IF(P30=1,0,L30*Q30)</f>
        <v/>
      </c>
      <c r="U30" s="61">
        <f>S30-T30</f>
        <v/>
      </c>
      <c r="AN30" s="30" t="inlineStr">
        <is>
          <t>İhracat-Körfez</t>
        </is>
      </c>
      <c r="AO30" s="30" t="inlineStr">
        <is>
          <t>2026-Q1</t>
        </is>
      </c>
      <c r="AP30" s="38" t="n">
        <v>7241660</v>
      </c>
    </row>
    <row r="31">
      <c r="A31" t="inlineStr">
        <is>
          <t>S000030</t>
        </is>
      </c>
      <c r="B31" t="inlineStr">
        <is>
          <t>2025-01-19</t>
        </is>
      </c>
      <c r="C31" t="inlineStr">
        <is>
          <t>2025-01</t>
        </is>
      </c>
      <c r="D31" t="inlineStr">
        <is>
          <t>2025-Q1</t>
        </is>
      </c>
      <c r="E31" t="inlineStr">
        <is>
          <t>T03</t>
        </is>
      </c>
      <c r="F31" t="inlineStr">
        <is>
          <t>Mert Demir</t>
        </is>
      </c>
      <c r="G31" t="inlineStr">
        <is>
          <t>Ege</t>
        </is>
      </c>
      <c r="H31" t="inlineStr">
        <is>
          <t>EM-KBL-25</t>
        </is>
      </c>
      <c r="I31" t="inlineStr">
        <is>
          <t>NYY Kablo 4x6 (100 m)</t>
        </is>
      </c>
      <c r="J31" t="inlineStr">
        <is>
          <t>Kablo</t>
        </is>
      </c>
      <c r="K31" t="inlineStr">
        <is>
          <t>Proje</t>
        </is>
      </c>
      <c r="L31" t="n">
        <v>2</v>
      </c>
      <c r="M31" s="57" t="n">
        <v>3473</v>
      </c>
      <c r="N31" t="inlineStr">
        <is>
          <t>TL</t>
        </is>
      </c>
      <c r="O31" s="58" t="n">
        <v>5</v>
      </c>
      <c r="P31" t="n">
        <v>0</v>
      </c>
      <c r="Q31" s="59" t="n">
        <v>2150</v>
      </c>
      <c r="R31" s="60">
        <f>IF(N31="TL",1,IF(N31="USD",VLOOKUP(C31,$X$2:$Z$19,2,FALSE),VLOOKUP(C31,$X$2:$Z$19,3,FALSE)))</f>
        <v/>
      </c>
      <c r="S31" s="61">
        <f>IF(P31=1,0,L31*M31*R31*(1-O31/100))</f>
        <v/>
      </c>
      <c r="T31" s="61">
        <f>IF(P31=1,0,L31*Q31)</f>
        <v/>
      </c>
      <c r="U31" s="61">
        <f>S31-T31</f>
        <v/>
      </c>
      <c r="AN31" s="30" t="inlineStr">
        <is>
          <t>İhracat-Körfez</t>
        </is>
      </c>
      <c r="AO31" s="30" t="inlineStr">
        <is>
          <t>2026-Q2</t>
        </is>
      </c>
      <c r="AP31" s="38" t="n">
        <v>7690490</v>
      </c>
    </row>
    <row r="32">
      <c r="A32" t="inlineStr">
        <is>
          <t>S000031</t>
        </is>
      </c>
      <c r="B32" t="inlineStr">
        <is>
          <t>2025-01-24</t>
        </is>
      </c>
      <c r="C32" t="inlineStr">
        <is>
          <t>2025-01</t>
        </is>
      </c>
      <c r="D32" t="inlineStr">
        <is>
          <t>2025-Q1</t>
        </is>
      </c>
      <c r="E32" t="inlineStr">
        <is>
          <t>T03</t>
        </is>
      </c>
      <c r="F32" t="inlineStr">
        <is>
          <t>Mert Demir</t>
        </is>
      </c>
      <c r="G32" t="inlineStr">
        <is>
          <t>Ege</t>
        </is>
      </c>
      <c r="H32" t="inlineStr">
        <is>
          <t>EM-PNO-12</t>
        </is>
      </c>
      <c r="I32" t="inlineStr">
        <is>
          <t>Sıva Üstü Dağıtım Panosu 24'lü</t>
        </is>
      </c>
      <c r="J32" t="inlineStr">
        <is>
          <t>Pano</t>
        </is>
      </c>
      <c r="K32" t="inlineStr">
        <is>
          <t>Bayi</t>
        </is>
      </c>
      <c r="L32" t="n">
        <v>5</v>
      </c>
      <c r="M32" s="57" t="n">
        <v>2090</v>
      </c>
      <c r="N32" t="inlineStr">
        <is>
          <t>TL</t>
        </is>
      </c>
      <c r="O32" s="58" t="n">
        <v>5</v>
      </c>
      <c r="P32" t="n">
        <v>0</v>
      </c>
      <c r="Q32" s="59" t="n">
        <v>1180</v>
      </c>
      <c r="R32" s="60">
        <f>IF(N32="TL",1,IF(N32="USD",VLOOKUP(C32,$X$2:$Z$19,2,FALSE),VLOOKUP(C32,$X$2:$Z$19,3,FALSE)))</f>
        <v/>
      </c>
      <c r="S32" s="61">
        <f>IF(P32=1,0,L32*M32*R32*(1-O32/100))</f>
        <v/>
      </c>
      <c r="T32" s="61">
        <f>IF(P32=1,0,L32*Q32)</f>
        <v/>
      </c>
      <c r="U32" s="61">
        <f>S32-T32</f>
        <v/>
      </c>
      <c r="AN32" s="30" t="inlineStr">
        <is>
          <t>İhracat-Avrupa</t>
        </is>
      </c>
      <c r="AO32" s="30" t="inlineStr">
        <is>
          <t>2025-Q1</t>
        </is>
      </c>
      <c r="AP32" s="38" t="n">
        <v>6571033</v>
      </c>
    </row>
    <row r="33">
      <c r="A33" t="inlineStr">
        <is>
          <t>S000032</t>
        </is>
      </c>
      <c r="B33" t="inlineStr">
        <is>
          <t>2025-01-18</t>
        </is>
      </c>
      <c r="C33" t="inlineStr">
        <is>
          <t>2025-01</t>
        </is>
      </c>
      <c r="D33" t="inlineStr">
        <is>
          <t>2025-Q1</t>
        </is>
      </c>
      <c r="E33" t="inlineStr">
        <is>
          <t>T03</t>
        </is>
      </c>
      <c r="F33" t="inlineStr">
        <is>
          <t>Mert Demir</t>
        </is>
      </c>
      <c r="G33" t="inlineStr">
        <is>
          <t>Ege</t>
        </is>
      </c>
      <c r="H33" t="inlineStr">
        <is>
          <t>EM-AYD-18</t>
        </is>
      </c>
      <c r="I33" t="inlineStr">
        <is>
          <t>LED Ampul 18W (10'lu)</t>
        </is>
      </c>
      <c r="J33" t="inlineStr">
        <is>
          <t>Aydınlatma</t>
        </is>
      </c>
      <c r="K33" t="inlineStr">
        <is>
          <t>Bayi</t>
        </is>
      </c>
      <c r="L33" t="n">
        <v>18</v>
      </c>
      <c r="M33" s="57" t="n">
        <v>207</v>
      </c>
      <c r="N33" t="inlineStr">
        <is>
          <t>TL</t>
        </is>
      </c>
      <c r="O33" s="58" t="n">
        <v>12</v>
      </c>
      <c r="P33" t="n">
        <v>0</v>
      </c>
      <c r="Q33" s="59" t="n">
        <v>95</v>
      </c>
      <c r="R33" s="60">
        <f>IF(N33="TL",1,IF(N33="USD",VLOOKUP(C33,$X$2:$Z$19,2,FALSE),VLOOKUP(C33,$X$2:$Z$19,3,FALSE)))</f>
        <v/>
      </c>
      <c r="S33" s="61">
        <f>IF(P33=1,0,L33*M33*R33*(1-O33/100))</f>
        <v/>
      </c>
      <c r="T33" s="61">
        <f>IF(P33=1,0,L33*Q33)</f>
        <v/>
      </c>
      <c r="U33" s="61">
        <f>S33-T33</f>
        <v/>
      </c>
      <c r="AN33" s="30" t="inlineStr">
        <is>
          <t>İhracat-Avrupa</t>
        </is>
      </c>
      <c r="AO33" s="30" t="inlineStr">
        <is>
          <t>2025-Q2</t>
        </is>
      </c>
      <c r="AP33" s="38" t="n">
        <v>6901497</v>
      </c>
    </row>
    <row r="34">
      <c r="A34" t="inlineStr">
        <is>
          <t>S000033</t>
        </is>
      </c>
      <c r="B34" t="inlineStr">
        <is>
          <t>2025-01-27</t>
        </is>
      </c>
      <c r="C34" t="inlineStr">
        <is>
          <t>2025-01</t>
        </is>
      </c>
      <c r="D34" t="inlineStr">
        <is>
          <t>2025-Q1</t>
        </is>
      </c>
      <c r="E34" t="inlineStr">
        <is>
          <t>T03</t>
        </is>
      </c>
      <c r="F34" t="inlineStr">
        <is>
          <t>Mert Demir</t>
        </is>
      </c>
      <c r="G34" t="inlineStr">
        <is>
          <t>Ege</t>
        </is>
      </c>
      <c r="H34" t="inlineStr">
        <is>
          <t>EM-PRZ-02</t>
        </is>
      </c>
      <c r="I34" t="inlineStr">
        <is>
          <t>Priz-Anahtar Seti (20'li)</t>
        </is>
      </c>
      <c r="J34" t="inlineStr">
        <is>
          <t>Anahtar</t>
        </is>
      </c>
      <c r="K34" t="inlineStr">
        <is>
          <t>Perakende</t>
        </is>
      </c>
      <c r="L34" t="n">
        <v>2</v>
      </c>
      <c r="M34" s="57" t="n">
        <v>584</v>
      </c>
      <c r="N34" t="inlineStr">
        <is>
          <t>TL</t>
        </is>
      </c>
      <c r="O34" s="58" t="n">
        <v>8</v>
      </c>
      <c r="P34" t="n">
        <v>0</v>
      </c>
      <c r="Q34" s="59" t="n">
        <v>310</v>
      </c>
      <c r="R34" s="60">
        <f>IF(N34="TL",1,IF(N34="USD",VLOOKUP(C34,$X$2:$Z$19,2,FALSE),VLOOKUP(C34,$X$2:$Z$19,3,FALSE)))</f>
        <v/>
      </c>
      <c r="S34" s="61">
        <f>IF(P34=1,0,L34*M34*R34*(1-O34/100))</f>
        <v/>
      </c>
      <c r="T34" s="61">
        <f>IF(P34=1,0,L34*Q34)</f>
        <v/>
      </c>
      <c r="U34" s="61">
        <f>S34-T34</f>
        <v/>
      </c>
      <c r="AN34" s="30" t="inlineStr">
        <is>
          <t>İhracat-Avrupa</t>
        </is>
      </c>
      <c r="AO34" s="30" t="inlineStr">
        <is>
          <t>2025-Q3</t>
        </is>
      </c>
      <c r="AP34" s="38" t="n">
        <v>7455755</v>
      </c>
    </row>
    <row r="35">
      <c r="A35" t="inlineStr">
        <is>
          <t>S000034</t>
        </is>
      </c>
      <c r="B35" t="inlineStr">
        <is>
          <t>2025-01-25</t>
        </is>
      </c>
      <c r="C35" t="inlineStr">
        <is>
          <t>2025-01</t>
        </is>
      </c>
      <c r="D35" t="inlineStr">
        <is>
          <t>2025-Q1</t>
        </is>
      </c>
      <c r="E35" t="inlineStr">
        <is>
          <t>T03</t>
        </is>
      </c>
      <c r="F35" t="inlineStr">
        <is>
          <t>Mert Demir</t>
        </is>
      </c>
      <c r="G35" t="inlineStr">
        <is>
          <t>Ege</t>
        </is>
      </c>
      <c r="H35" t="inlineStr">
        <is>
          <t>EM-SNS-06</t>
        </is>
      </c>
      <c r="I35" t="inlineStr">
        <is>
          <t>Hareket Sensörü PIR</t>
        </is>
      </c>
      <c r="J35" t="inlineStr">
        <is>
          <t>Otomasyon</t>
        </is>
      </c>
      <c r="K35" t="inlineStr">
        <is>
          <t>Bayi</t>
        </is>
      </c>
      <c r="L35" t="n">
        <v>21</v>
      </c>
      <c r="M35" s="57" t="n">
        <v>255</v>
      </c>
      <c r="N35" t="inlineStr">
        <is>
          <t>TL</t>
        </is>
      </c>
      <c r="O35" s="58" t="n">
        <v>18</v>
      </c>
      <c r="P35" t="n">
        <v>0</v>
      </c>
      <c r="Q35" s="59" t="n">
        <v>120</v>
      </c>
      <c r="R35" s="60">
        <f>IF(N35="TL",1,IF(N35="USD",VLOOKUP(C35,$X$2:$Z$19,2,FALSE),VLOOKUP(C35,$X$2:$Z$19,3,FALSE)))</f>
        <v/>
      </c>
      <c r="S35" s="61">
        <f>IF(P35=1,0,L35*M35*R35*(1-O35/100))</f>
        <v/>
      </c>
      <c r="T35" s="61">
        <f>IF(P35=1,0,L35*Q35)</f>
        <v/>
      </c>
      <c r="U35" s="61">
        <f>S35-T35</f>
        <v/>
      </c>
      <c r="AN35" s="30" t="inlineStr">
        <is>
          <t>İhracat-Avrupa</t>
        </is>
      </c>
      <c r="AO35" s="30" t="inlineStr">
        <is>
          <t>2025-Q4</t>
        </is>
      </c>
      <c r="AP35" s="38" t="n">
        <v>7895205</v>
      </c>
    </row>
    <row r="36">
      <c r="A36" t="inlineStr">
        <is>
          <t>S000035</t>
        </is>
      </c>
      <c r="B36" t="inlineStr">
        <is>
          <t>2025-01-26</t>
        </is>
      </c>
      <c r="C36" t="inlineStr">
        <is>
          <t>2025-01</t>
        </is>
      </c>
      <c r="D36" t="inlineStr">
        <is>
          <t>2025-Q1</t>
        </is>
      </c>
      <c r="E36" t="inlineStr">
        <is>
          <t>T03</t>
        </is>
      </c>
      <c r="F36" t="inlineStr">
        <is>
          <t>Mert Demir</t>
        </is>
      </c>
      <c r="G36" t="inlineStr">
        <is>
          <t>Ege</t>
        </is>
      </c>
      <c r="H36" t="inlineStr">
        <is>
          <t>EM-TOP-08</t>
        </is>
      </c>
      <c r="I36" t="inlineStr">
        <is>
          <t>Topraklama Seti</t>
        </is>
      </c>
      <c r="J36" t="inlineStr">
        <is>
          <t>Koruma</t>
        </is>
      </c>
      <c r="K36" t="inlineStr">
        <is>
          <t>Perakende</t>
        </is>
      </c>
      <c r="L36" t="n">
        <v>21</v>
      </c>
      <c r="M36" s="57" t="n">
        <v>921</v>
      </c>
      <c r="N36" t="inlineStr">
        <is>
          <t>TL</t>
        </is>
      </c>
      <c r="O36" s="58" t="n">
        <v>5</v>
      </c>
      <c r="P36" t="n">
        <v>0</v>
      </c>
      <c r="Q36" s="59" t="n">
        <v>540</v>
      </c>
      <c r="R36" s="60">
        <f>IF(N36="TL",1,IF(N36="USD",VLOOKUP(C36,$X$2:$Z$19,2,FALSE),VLOOKUP(C36,$X$2:$Z$19,3,FALSE)))</f>
        <v/>
      </c>
      <c r="S36" s="61">
        <f>IF(P36=1,0,L36*M36*R36*(1-O36/100))</f>
        <v/>
      </c>
      <c r="T36" s="61">
        <f>IF(P36=1,0,L36*Q36)</f>
        <v/>
      </c>
      <c r="U36" s="61">
        <f>S36-T36</f>
        <v/>
      </c>
      <c r="AN36" s="30" t="inlineStr">
        <is>
          <t>İhracat-Avrupa</t>
        </is>
      </c>
      <c r="AO36" s="30" t="inlineStr">
        <is>
          <t>2026-Q1</t>
        </is>
      </c>
      <c r="AP36" s="38" t="n">
        <v>8030132</v>
      </c>
    </row>
    <row r="37">
      <c r="A37" t="inlineStr">
        <is>
          <t>S000036</t>
        </is>
      </c>
      <c r="B37" t="inlineStr">
        <is>
          <t>2025-01-07</t>
        </is>
      </c>
      <c r="C37" t="inlineStr">
        <is>
          <t>2025-01</t>
        </is>
      </c>
      <c r="D37" t="inlineStr">
        <is>
          <t>2025-Q1</t>
        </is>
      </c>
      <c r="E37" t="inlineStr">
        <is>
          <t>T03</t>
        </is>
      </c>
      <c r="F37" t="inlineStr">
        <is>
          <t>Mert Demir</t>
        </is>
      </c>
      <c r="G37" t="inlineStr">
        <is>
          <t>Ege</t>
        </is>
      </c>
      <c r="H37" t="inlineStr">
        <is>
          <t>EM-KBL-25</t>
        </is>
      </c>
      <c r="I37" t="inlineStr">
        <is>
          <t>NYY Kablo 4x6 (100 m)</t>
        </is>
      </c>
      <c r="J37" t="inlineStr">
        <is>
          <t>Kablo</t>
        </is>
      </c>
      <c r="K37" t="inlineStr">
        <is>
          <t>Kurumsal</t>
        </is>
      </c>
      <c r="L37" t="n">
        <v>4</v>
      </c>
      <c r="M37" s="57" t="n">
        <v>3350</v>
      </c>
      <c r="N37" t="inlineStr">
        <is>
          <t>TL</t>
        </is>
      </c>
      <c r="O37" s="58" t="n">
        <v>0</v>
      </c>
      <c r="P37" t="n">
        <v>0</v>
      </c>
      <c r="Q37" s="59" t="n">
        <v>2150</v>
      </c>
      <c r="R37" s="60">
        <f>IF(N37="TL",1,IF(N37="USD",VLOOKUP(C37,$X$2:$Z$19,2,FALSE),VLOOKUP(C37,$X$2:$Z$19,3,FALSE)))</f>
        <v/>
      </c>
      <c r="S37" s="61">
        <f>IF(P37=1,0,L37*M37*R37*(1-O37/100))</f>
        <v/>
      </c>
      <c r="T37" s="61">
        <f>IF(P37=1,0,L37*Q37)</f>
        <v/>
      </c>
      <c r="U37" s="61">
        <f>S37-T37</f>
        <v/>
      </c>
      <c r="AN37" s="30" t="inlineStr">
        <is>
          <t>İhracat-Avrupa</t>
        </is>
      </c>
      <c r="AO37" s="30" t="inlineStr">
        <is>
          <t>2026-Q2</t>
        </is>
      </c>
      <c r="AP37" s="38" t="n">
        <v>8026758</v>
      </c>
    </row>
    <row r="38">
      <c r="A38" t="inlineStr">
        <is>
          <t>S000037</t>
        </is>
      </c>
      <c r="B38" t="inlineStr">
        <is>
          <t>2025-01-27</t>
        </is>
      </c>
      <c r="C38" t="inlineStr">
        <is>
          <t>2025-01</t>
        </is>
      </c>
      <c r="D38" t="inlineStr">
        <is>
          <t>2025-Q1</t>
        </is>
      </c>
      <c r="E38" t="inlineStr">
        <is>
          <t>T03</t>
        </is>
      </c>
      <c r="F38" t="inlineStr">
        <is>
          <t>Mert Demir</t>
        </is>
      </c>
      <c r="G38" t="inlineStr">
        <is>
          <t>Ege</t>
        </is>
      </c>
      <c r="H38" t="inlineStr">
        <is>
          <t>EM-PRZ-02</t>
        </is>
      </c>
      <c r="I38" t="inlineStr">
        <is>
          <t>Priz-Anahtar Seti (20'li)</t>
        </is>
      </c>
      <c r="J38" t="inlineStr">
        <is>
          <t>Anahtar</t>
        </is>
      </c>
      <c r="K38" t="inlineStr">
        <is>
          <t>Perakende</t>
        </is>
      </c>
      <c r="L38" t="n">
        <v>21</v>
      </c>
      <c r="M38" s="57" t="n">
        <v>578</v>
      </c>
      <c r="N38" t="inlineStr">
        <is>
          <t>TL</t>
        </is>
      </c>
      <c r="O38" s="58" t="n">
        <v>8</v>
      </c>
      <c r="P38" t="n">
        <v>0</v>
      </c>
      <c r="Q38" s="59" t="n">
        <v>310</v>
      </c>
      <c r="R38" s="60">
        <f>IF(N38="TL",1,IF(N38="USD",VLOOKUP(C38,$X$2:$Z$19,2,FALSE),VLOOKUP(C38,$X$2:$Z$19,3,FALSE)))</f>
        <v/>
      </c>
      <c r="S38" s="61">
        <f>IF(P38=1,0,L38*M38*R38*(1-O38/100))</f>
        <v/>
      </c>
      <c r="T38" s="61">
        <f>IF(P38=1,0,L38*Q38)</f>
        <v/>
      </c>
      <c r="U38" s="61">
        <f>S38-T38</f>
        <v/>
      </c>
    </row>
    <row r="39">
      <c r="A39" t="inlineStr">
        <is>
          <t>S000038</t>
        </is>
      </c>
      <c r="B39" t="inlineStr">
        <is>
          <t>2025-01-22</t>
        </is>
      </c>
      <c r="C39" t="inlineStr">
        <is>
          <t>2025-01</t>
        </is>
      </c>
      <c r="D39" t="inlineStr">
        <is>
          <t>2025-Q1</t>
        </is>
      </c>
      <c r="E39" t="inlineStr">
        <is>
          <t>T03</t>
        </is>
      </c>
      <c r="F39" t="inlineStr">
        <is>
          <t>Mert Demir</t>
        </is>
      </c>
      <c r="G39" t="inlineStr">
        <is>
          <t>Ege</t>
        </is>
      </c>
      <c r="H39" t="inlineStr">
        <is>
          <t>EM-AYD-18</t>
        </is>
      </c>
      <c r="I39" t="inlineStr">
        <is>
          <t>LED Ampul 18W (10'lu)</t>
        </is>
      </c>
      <c r="J39" t="inlineStr">
        <is>
          <t>Aydınlatma</t>
        </is>
      </c>
      <c r="K39" t="inlineStr">
        <is>
          <t>Bayi</t>
        </is>
      </c>
      <c r="L39" t="n">
        <v>5</v>
      </c>
      <c r="M39" s="57" t="n">
        <v>197</v>
      </c>
      <c r="N39" t="inlineStr">
        <is>
          <t>TL</t>
        </is>
      </c>
      <c r="O39" s="58" t="n">
        <v>0</v>
      </c>
      <c r="P39" t="n">
        <v>0</v>
      </c>
      <c r="Q39" s="59" t="n">
        <v>95</v>
      </c>
      <c r="R39" s="60">
        <f>IF(N39="TL",1,IF(N39="USD",VLOOKUP(C39,$X$2:$Z$19,2,FALSE),VLOOKUP(C39,$X$2:$Z$19,3,FALSE)))</f>
        <v/>
      </c>
      <c r="S39" s="61">
        <f>IF(P39=1,0,L39*M39*R39*(1-O39/100))</f>
        <v/>
      </c>
      <c r="T39" s="61">
        <f>IF(P39=1,0,L39*Q39)</f>
        <v/>
      </c>
      <c r="U39" s="61">
        <f>S39-T39</f>
        <v/>
      </c>
    </row>
    <row r="40">
      <c r="A40" t="inlineStr">
        <is>
          <t>S000039</t>
        </is>
      </c>
      <c r="B40" t="inlineStr">
        <is>
          <t>2025-01-18</t>
        </is>
      </c>
      <c r="C40" t="inlineStr">
        <is>
          <t>2025-01</t>
        </is>
      </c>
      <c r="D40" t="inlineStr">
        <is>
          <t>2025-Q1</t>
        </is>
      </c>
      <c r="E40" t="inlineStr">
        <is>
          <t>T03</t>
        </is>
      </c>
      <c r="F40" t="inlineStr">
        <is>
          <t>Mert Demir</t>
        </is>
      </c>
      <c r="G40" t="inlineStr">
        <is>
          <t>Ege</t>
        </is>
      </c>
      <c r="H40" t="inlineStr">
        <is>
          <t>EM-KND-03</t>
        </is>
      </c>
      <c r="I40" t="inlineStr">
        <is>
          <t>Kablo Kanalı 40x40 (2 m)</t>
        </is>
      </c>
      <c r="J40" t="inlineStr">
        <is>
          <t>Tesisat</t>
        </is>
      </c>
      <c r="K40" t="inlineStr">
        <is>
          <t>Kurumsal</t>
        </is>
      </c>
      <c r="L40" t="n">
        <v>2</v>
      </c>
      <c r="M40" s="57" t="n">
        <v>126</v>
      </c>
      <c r="N40" t="inlineStr">
        <is>
          <t>TL</t>
        </is>
      </c>
      <c r="O40" s="58" t="n">
        <v>5</v>
      </c>
      <c r="P40" t="n">
        <v>0</v>
      </c>
      <c r="Q40" s="59" t="n">
        <v>65</v>
      </c>
      <c r="R40" s="60">
        <f>IF(N40="TL",1,IF(N40="USD",VLOOKUP(C40,$X$2:$Z$19,2,FALSE),VLOOKUP(C40,$X$2:$Z$19,3,FALSE)))</f>
        <v/>
      </c>
      <c r="S40" s="61">
        <f>IF(P40=1,0,L40*M40*R40*(1-O40/100))</f>
        <v/>
      </c>
      <c r="T40" s="61">
        <f>IF(P40=1,0,L40*Q40)</f>
        <v/>
      </c>
      <c r="U40" s="61">
        <f>S40-T40</f>
        <v/>
      </c>
    </row>
    <row r="41">
      <c r="A41" t="inlineStr">
        <is>
          <t>S000040</t>
        </is>
      </c>
      <c r="B41" t="inlineStr">
        <is>
          <t>2025-01-09</t>
        </is>
      </c>
      <c r="C41" t="inlineStr">
        <is>
          <t>2025-01</t>
        </is>
      </c>
      <c r="D41" t="inlineStr">
        <is>
          <t>2025-Q1</t>
        </is>
      </c>
      <c r="E41" t="inlineStr">
        <is>
          <t>T03</t>
        </is>
      </c>
      <c r="F41" t="inlineStr">
        <is>
          <t>Mert Demir</t>
        </is>
      </c>
      <c r="G41" t="inlineStr">
        <is>
          <t>Ege</t>
        </is>
      </c>
      <c r="H41" t="inlineStr">
        <is>
          <t>EM-KBL-16</t>
        </is>
      </c>
      <c r="I41" t="inlineStr">
        <is>
          <t>NYM Kablo 3x2,5 (100 m)</t>
        </is>
      </c>
      <c r="J41" t="inlineStr">
        <is>
          <t>Kablo</t>
        </is>
      </c>
      <c r="K41" t="inlineStr">
        <is>
          <t>Bayi</t>
        </is>
      </c>
      <c r="L41" t="n">
        <v>14</v>
      </c>
      <c r="M41" s="57" t="n">
        <v>1338</v>
      </c>
      <c r="N41" t="inlineStr">
        <is>
          <t>TL</t>
        </is>
      </c>
      <c r="O41" s="58" t="n">
        <v>5</v>
      </c>
      <c r="P41" t="n">
        <v>0</v>
      </c>
      <c r="Q41" s="59" t="n">
        <v>820</v>
      </c>
      <c r="R41" s="60">
        <f>IF(N41="TL",1,IF(N41="USD",VLOOKUP(C41,$X$2:$Z$19,2,FALSE),VLOOKUP(C41,$X$2:$Z$19,3,FALSE)))</f>
        <v/>
      </c>
      <c r="S41" s="61">
        <f>IF(P41=1,0,L41*M41*R41*(1-O41/100))</f>
        <v/>
      </c>
      <c r="T41" s="61">
        <f>IF(P41=1,0,L41*Q41)</f>
        <v/>
      </c>
      <c r="U41" s="61">
        <f>S41-T41</f>
        <v/>
      </c>
    </row>
    <row r="42">
      <c r="A42" t="inlineStr">
        <is>
          <t>S000041</t>
        </is>
      </c>
      <c r="B42" t="inlineStr">
        <is>
          <t>2025-01-20</t>
        </is>
      </c>
      <c r="C42" t="inlineStr">
        <is>
          <t>2025-01</t>
        </is>
      </c>
      <c r="D42" t="inlineStr">
        <is>
          <t>2025-Q1</t>
        </is>
      </c>
      <c r="E42" t="inlineStr">
        <is>
          <t>T03</t>
        </is>
      </c>
      <c r="F42" t="inlineStr">
        <is>
          <t>Mert Demir</t>
        </is>
      </c>
      <c r="G42" t="inlineStr">
        <is>
          <t>Ege</t>
        </is>
      </c>
      <c r="H42" t="inlineStr">
        <is>
          <t>EM-TOP-08</t>
        </is>
      </c>
      <c r="I42" t="inlineStr">
        <is>
          <t>Topraklama Seti</t>
        </is>
      </c>
      <c r="J42" t="inlineStr">
        <is>
          <t>Koruma</t>
        </is>
      </c>
      <c r="K42" t="inlineStr">
        <is>
          <t>Perakende</t>
        </is>
      </c>
      <c r="L42" t="n">
        <v>5</v>
      </c>
      <c r="M42" s="57" t="n">
        <v>932</v>
      </c>
      <c r="N42" t="inlineStr">
        <is>
          <t>TL</t>
        </is>
      </c>
      <c r="O42" s="58" t="n">
        <v>12</v>
      </c>
      <c r="P42" t="n">
        <v>0</v>
      </c>
      <c r="Q42" s="59" t="n">
        <v>540</v>
      </c>
      <c r="R42" s="60">
        <f>IF(N42="TL",1,IF(N42="USD",VLOOKUP(C42,$X$2:$Z$19,2,FALSE),VLOOKUP(C42,$X$2:$Z$19,3,FALSE)))</f>
        <v/>
      </c>
      <c r="S42" s="61">
        <f>IF(P42=1,0,L42*M42*R42*(1-O42/100))</f>
        <v/>
      </c>
      <c r="T42" s="61">
        <f>IF(P42=1,0,L42*Q42)</f>
        <v/>
      </c>
      <c r="U42" s="61">
        <f>S42-T42</f>
        <v/>
      </c>
    </row>
    <row r="43">
      <c r="A43" t="inlineStr">
        <is>
          <t>S000042</t>
        </is>
      </c>
      <c r="B43" t="inlineStr">
        <is>
          <t>2025-01-13</t>
        </is>
      </c>
      <c r="C43" t="inlineStr">
        <is>
          <t>2025-01</t>
        </is>
      </c>
      <c r="D43" t="inlineStr">
        <is>
          <t>2025-Q1</t>
        </is>
      </c>
      <c r="E43" t="inlineStr">
        <is>
          <t>T03</t>
        </is>
      </c>
      <c r="F43" t="inlineStr">
        <is>
          <t>Mert Demir</t>
        </is>
      </c>
      <c r="G43" t="inlineStr">
        <is>
          <t>Ege</t>
        </is>
      </c>
      <c r="H43" t="inlineStr">
        <is>
          <t>EM-KND-03</t>
        </is>
      </c>
      <c r="I43" t="inlineStr">
        <is>
          <t>Kablo Kanalı 40x40 (2 m)</t>
        </is>
      </c>
      <c r="J43" t="inlineStr">
        <is>
          <t>Tesisat</t>
        </is>
      </c>
      <c r="K43" t="inlineStr">
        <is>
          <t>Proje</t>
        </is>
      </c>
      <c r="L43" t="n">
        <v>5</v>
      </c>
      <c r="M43" s="57" t="n">
        <v>128</v>
      </c>
      <c r="N43" t="inlineStr">
        <is>
          <t>TL</t>
        </is>
      </c>
      <c r="O43" s="58" t="n">
        <v>0</v>
      </c>
      <c r="P43" t="n">
        <v>0</v>
      </c>
      <c r="Q43" s="59" t="n">
        <v>65</v>
      </c>
      <c r="R43" s="60">
        <f>IF(N43="TL",1,IF(N43="USD",VLOOKUP(C43,$X$2:$Z$19,2,FALSE),VLOOKUP(C43,$X$2:$Z$19,3,FALSE)))</f>
        <v/>
      </c>
      <c r="S43" s="61">
        <f>IF(P43=1,0,L43*M43*R43*(1-O43/100))</f>
        <v/>
      </c>
      <c r="T43" s="61">
        <f>IF(P43=1,0,L43*Q43)</f>
        <v/>
      </c>
      <c r="U43" s="61">
        <f>S43-T43</f>
        <v/>
      </c>
    </row>
    <row r="44">
      <c r="A44" t="inlineStr">
        <is>
          <t>S000043</t>
        </is>
      </c>
      <c r="B44" t="inlineStr">
        <is>
          <t>2025-01-24</t>
        </is>
      </c>
      <c r="C44" t="inlineStr">
        <is>
          <t>2025-01</t>
        </is>
      </c>
      <c r="D44" t="inlineStr">
        <is>
          <t>2025-Q1</t>
        </is>
      </c>
      <c r="E44" t="inlineStr">
        <is>
          <t>T04</t>
        </is>
      </c>
      <c r="F44" t="inlineStr">
        <is>
          <t>Selin Şahin</t>
        </is>
      </c>
      <c r="G44" t="inlineStr">
        <is>
          <t>Akdeniz</t>
        </is>
      </c>
      <c r="H44" t="inlineStr">
        <is>
          <t>EM-UPS-10</t>
        </is>
      </c>
      <c r="I44" t="inlineStr">
        <is>
          <t>Kesintisiz Güç Kaynağı 3 kVA</t>
        </is>
      </c>
      <c r="J44" t="inlineStr">
        <is>
          <t>Güç</t>
        </is>
      </c>
      <c r="K44" t="inlineStr">
        <is>
          <t>Bayi</t>
        </is>
      </c>
      <c r="L44" t="n">
        <v>55</v>
      </c>
      <c r="M44" s="57" t="n">
        <v>13290</v>
      </c>
      <c r="N44" t="inlineStr">
        <is>
          <t>TL</t>
        </is>
      </c>
      <c r="O44" s="58" t="n">
        <v>5</v>
      </c>
      <c r="P44" t="n">
        <v>0</v>
      </c>
      <c r="Q44" s="59" t="n">
        <v>8200</v>
      </c>
      <c r="R44" s="60">
        <f>IF(N44="TL",1,IF(N44="USD",VLOOKUP(C44,$X$2:$Z$19,2,FALSE),VLOOKUP(C44,$X$2:$Z$19,3,FALSE)))</f>
        <v/>
      </c>
      <c r="S44" s="61">
        <f>IF(P44=1,0,L44*M44*R44*(1-O44/100))</f>
        <v/>
      </c>
      <c r="T44" s="61">
        <f>IF(P44=1,0,L44*Q44)</f>
        <v/>
      </c>
      <c r="U44" s="61">
        <f>S44-T44</f>
        <v/>
      </c>
    </row>
    <row r="45">
      <c r="A45" t="inlineStr">
        <is>
          <t>S000044</t>
        </is>
      </c>
      <c r="B45" t="inlineStr">
        <is>
          <t>2025-01-09</t>
        </is>
      </c>
      <c r="C45" t="inlineStr">
        <is>
          <t>2025-01</t>
        </is>
      </c>
      <c r="D45" t="inlineStr">
        <is>
          <t>2025-Q1</t>
        </is>
      </c>
      <c r="E45" t="inlineStr">
        <is>
          <t>T04</t>
        </is>
      </c>
      <c r="F45" t="inlineStr">
        <is>
          <t>Selin Şahin</t>
        </is>
      </c>
      <c r="G45" t="inlineStr">
        <is>
          <t>Akdeniz</t>
        </is>
      </c>
      <c r="H45" t="inlineStr">
        <is>
          <t>EM-KND-03</t>
        </is>
      </c>
      <c r="I45" t="inlineStr">
        <is>
          <t>Kablo Kanalı 40x40 (2 m)</t>
        </is>
      </c>
      <c r="J45" t="inlineStr">
        <is>
          <t>Tesisat</t>
        </is>
      </c>
      <c r="K45" t="inlineStr">
        <is>
          <t>Bayi</t>
        </is>
      </c>
      <c r="L45" t="n">
        <v>4</v>
      </c>
      <c r="M45" s="57" t="n">
        <v>129</v>
      </c>
      <c r="N45" t="inlineStr">
        <is>
          <t>TL</t>
        </is>
      </c>
      <c r="O45" s="58" t="n">
        <v>8</v>
      </c>
      <c r="P45" t="n">
        <v>0</v>
      </c>
      <c r="Q45" s="59" t="n">
        <v>65</v>
      </c>
      <c r="R45" s="60">
        <f>IF(N45="TL",1,IF(N45="USD",VLOOKUP(C45,$X$2:$Z$19,2,FALSE),VLOOKUP(C45,$X$2:$Z$19,3,FALSE)))</f>
        <v/>
      </c>
      <c r="S45" s="61">
        <f>IF(P45=1,0,L45*M45*R45*(1-O45/100))</f>
        <v/>
      </c>
      <c r="T45" s="61">
        <f>IF(P45=1,0,L45*Q45)</f>
        <v/>
      </c>
      <c r="U45" s="61">
        <f>S45-T45</f>
        <v/>
      </c>
    </row>
    <row r="46">
      <c r="A46" t="inlineStr">
        <is>
          <t>S000045</t>
        </is>
      </c>
      <c r="B46" t="inlineStr">
        <is>
          <t>2025-01-11</t>
        </is>
      </c>
      <c r="C46" t="inlineStr">
        <is>
          <t>2025-01</t>
        </is>
      </c>
      <c r="D46" t="inlineStr">
        <is>
          <t>2025-Q1</t>
        </is>
      </c>
      <c r="E46" t="inlineStr">
        <is>
          <t>T04</t>
        </is>
      </c>
      <c r="F46" t="inlineStr">
        <is>
          <t>Selin Şahin</t>
        </is>
      </c>
      <c r="G46" t="inlineStr">
        <is>
          <t>Akdeniz</t>
        </is>
      </c>
      <c r="H46" t="inlineStr">
        <is>
          <t>EM-SGT-01</t>
        </is>
      </c>
      <c r="I46" t="inlineStr">
        <is>
          <t>Otomatik Sigorta C16 (12'li)</t>
        </is>
      </c>
      <c r="J46" t="inlineStr">
        <is>
          <t>Koruma</t>
        </is>
      </c>
      <c r="K46" t="inlineStr">
        <is>
          <t>Proje</t>
        </is>
      </c>
      <c r="L46" t="n">
        <v>1</v>
      </c>
      <c r="M46" s="57" t="n">
        <v>437</v>
      </c>
      <c r="N46" t="inlineStr">
        <is>
          <t>TL</t>
        </is>
      </c>
      <c r="O46" s="58" t="n">
        <v>0</v>
      </c>
      <c r="P46" t="n">
        <v>0</v>
      </c>
      <c r="Q46" s="59" t="n">
        <v>240</v>
      </c>
      <c r="R46" s="60">
        <f>IF(N46="TL",1,IF(N46="USD",VLOOKUP(C46,$X$2:$Z$19,2,FALSE),VLOOKUP(C46,$X$2:$Z$19,3,FALSE)))</f>
        <v/>
      </c>
      <c r="S46" s="61">
        <f>IF(P46=1,0,L46*M46*R46*(1-O46/100))</f>
        <v/>
      </c>
      <c r="T46" s="61">
        <f>IF(P46=1,0,L46*Q46)</f>
        <v/>
      </c>
      <c r="U46" s="61">
        <f>S46-T46</f>
        <v/>
      </c>
    </row>
    <row r="47">
      <c r="A47" t="inlineStr">
        <is>
          <t>S000046</t>
        </is>
      </c>
      <c r="B47" t="inlineStr">
        <is>
          <t>2025-01-07</t>
        </is>
      </c>
      <c r="C47" t="inlineStr">
        <is>
          <t>2025-01</t>
        </is>
      </c>
      <c r="D47" t="inlineStr">
        <is>
          <t>2025-Q1</t>
        </is>
      </c>
      <c r="E47" t="inlineStr">
        <is>
          <t>T04</t>
        </is>
      </c>
      <c r="F47" t="inlineStr">
        <is>
          <t>Selin Şahin</t>
        </is>
      </c>
      <c r="G47" t="inlineStr">
        <is>
          <t>Akdeniz</t>
        </is>
      </c>
      <c r="H47" t="inlineStr">
        <is>
          <t>EM-PRZ-02</t>
        </is>
      </c>
      <c r="I47" t="inlineStr">
        <is>
          <t>Priz-Anahtar Seti (20'li)</t>
        </is>
      </c>
      <c r="J47" t="inlineStr">
        <is>
          <t>Anahtar</t>
        </is>
      </c>
      <c r="K47" t="inlineStr">
        <is>
          <t>Bayi</t>
        </is>
      </c>
      <c r="L47" t="n">
        <v>1</v>
      </c>
      <c r="M47" s="57" t="n">
        <v>550</v>
      </c>
      <c r="N47" t="inlineStr">
        <is>
          <t>TL</t>
        </is>
      </c>
      <c r="O47" s="58" t="n">
        <v>8</v>
      </c>
      <c r="P47" t="n">
        <v>0</v>
      </c>
      <c r="Q47" s="59" t="n">
        <v>310</v>
      </c>
      <c r="R47" s="60">
        <f>IF(N47="TL",1,IF(N47="USD",VLOOKUP(C47,$X$2:$Z$19,2,FALSE),VLOOKUP(C47,$X$2:$Z$19,3,FALSE)))</f>
        <v/>
      </c>
      <c r="S47" s="61">
        <f>IF(P47=1,0,L47*M47*R47*(1-O47/100))</f>
        <v/>
      </c>
      <c r="T47" s="61">
        <f>IF(P47=1,0,L47*Q47)</f>
        <v/>
      </c>
      <c r="U47" s="61">
        <f>S47-T47</f>
        <v/>
      </c>
    </row>
    <row r="48">
      <c r="A48" t="inlineStr">
        <is>
          <t>S000047</t>
        </is>
      </c>
      <c r="B48" t="inlineStr">
        <is>
          <t>2025-01-14</t>
        </is>
      </c>
      <c r="C48" t="inlineStr">
        <is>
          <t>2025-01</t>
        </is>
      </c>
      <c r="D48" t="inlineStr">
        <is>
          <t>2025-Q1</t>
        </is>
      </c>
      <c r="E48" t="inlineStr">
        <is>
          <t>T04</t>
        </is>
      </c>
      <c r="F48" t="inlineStr">
        <is>
          <t>Selin Şahin</t>
        </is>
      </c>
      <c r="G48" t="inlineStr">
        <is>
          <t>Akdeniz</t>
        </is>
      </c>
      <c r="H48" t="inlineStr">
        <is>
          <t>EM-SNS-06</t>
        </is>
      </c>
      <c r="I48" t="inlineStr">
        <is>
          <t>Hareket Sensörü PIR</t>
        </is>
      </c>
      <c r="J48" t="inlineStr">
        <is>
          <t>Otomasyon</t>
        </is>
      </c>
      <c r="K48" t="inlineStr">
        <is>
          <t>Bayi</t>
        </is>
      </c>
      <c r="L48" t="n">
        <v>2</v>
      </c>
      <c r="M48" s="57" t="n">
        <v>252</v>
      </c>
      <c r="N48" t="inlineStr">
        <is>
          <t>TL</t>
        </is>
      </c>
      <c r="O48" s="58" t="n">
        <v>5</v>
      </c>
      <c r="P48" t="n">
        <v>0</v>
      </c>
      <c r="Q48" s="59" t="n">
        <v>120</v>
      </c>
      <c r="R48" s="60">
        <f>IF(N48="TL",1,IF(N48="USD",VLOOKUP(C48,$X$2:$Z$19,2,FALSE),VLOOKUP(C48,$X$2:$Z$19,3,FALSE)))</f>
        <v/>
      </c>
      <c r="S48" s="61">
        <f>IF(P48=1,0,L48*M48*R48*(1-O48/100))</f>
        <v/>
      </c>
      <c r="T48" s="61">
        <f>IF(P48=1,0,L48*Q48)</f>
        <v/>
      </c>
      <c r="U48" s="61">
        <f>S48-T48</f>
        <v/>
      </c>
    </row>
    <row r="49">
      <c r="A49" t="inlineStr">
        <is>
          <t>S000048</t>
        </is>
      </c>
      <c r="B49" t="inlineStr">
        <is>
          <t>2025-01-05</t>
        </is>
      </c>
      <c r="C49" t="inlineStr">
        <is>
          <t>2025-01</t>
        </is>
      </c>
      <c r="D49" t="inlineStr">
        <is>
          <t>2025-Q1</t>
        </is>
      </c>
      <c r="E49" t="inlineStr">
        <is>
          <t>T04</t>
        </is>
      </c>
      <c r="F49" t="inlineStr">
        <is>
          <t>Selin Şahin</t>
        </is>
      </c>
      <c r="G49" t="inlineStr">
        <is>
          <t>Akdeniz</t>
        </is>
      </c>
      <c r="H49" t="inlineStr">
        <is>
          <t>EM-AYD-18</t>
        </is>
      </c>
      <c r="I49" t="inlineStr">
        <is>
          <t>LED Ampul 18W (10'lu)</t>
        </is>
      </c>
      <c r="J49" t="inlineStr">
        <is>
          <t>Aydınlatma</t>
        </is>
      </c>
      <c r="K49" t="inlineStr">
        <is>
          <t>Proje</t>
        </is>
      </c>
      <c r="L49" t="n">
        <v>6</v>
      </c>
      <c r="M49" s="57" t="n">
        <v>208</v>
      </c>
      <c r="N49" t="inlineStr">
        <is>
          <t>TL</t>
        </is>
      </c>
      <c r="O49" s="58" t="n">
        <v>18</v>
      </c>
      <c r="P49" t="n">
        <v>0</v>
      </c>
      <c r="Q49" s="59" t="n">
        <v>95</v>
      </c>
      <c r="R49" s="60">
        <f>IF(N49="TL",1,IF(N49="USD",VLOOKUP(C49,$X$2:$Z$19,2,FALSE),VLOOKUP(C49,$X$2:$Z$19,3,FALSE)))</f>
        <v/>
      </c>
      <c r="S49" s="61">
        <f>IF(P49=1,0,L49*M49*R49*(1-O49/100))</f>
        <v/>
      </c>
      <c r="T49" s="61">
        <f>IF(P49=1,0,L49*Q49)</f>
        <v/>
      </c>
      <c r="U49" s="61">
        <f>S49-T49</f>
        <v/>
      </c>
    </row>
    <row r="50">
      <c r="A50" t="inlineStr">
        <is>
          <t>S000049</t>
        </is>
      </c>
      <c r="B50" t="inlineStr">
        <is>
          <t>2025-01-01</t>
        </is>
      </c>
      <c r="C50" t="inlineStr">
        <is>
          <t>2025-01</t>
        </is>
      </c>
      <c r="D50" t="inlineStr">
        <is>
          <t>2025-Q1</t>
        </is>
      </c>
      <c r="E50" t="inlineStr">
        <is>
          <t>T04</t>
        </is>
      </c>
      <c r="F50" t="inlineStr">
        <is>
          <t>Selin Şahin</t>
        </is>
      </c>
      <c r="G50" t="inlineStr">
        <is>
          <t>Akdeniz</t>
        </is>
      </c>
      <c r="H50" t="inlineStr">
        <is>
          <t>EM-KBL-25</t>
        </is>
      </c>
      <c r="I50" t="inlineStr">
        <is>
          <t>NYY Kablo 4x6 (100 m)</t>
        </is>
      </c>
      <c r="J50" t="inlineStr">
        <is>
          <t>Kablo</t>
        </is>
      </c>
      <c r="K50" t="inlineStr">
        <is>
          <t>Perakende</t>
        </is>
      </c>
      <c r="L50" t="n">
        <v>23</v>
      </c>
      <c r="M50" s="57" t="n">
        <v>3552</v>
      </c>
      <c r="N50" t="inlineStr">
        <is>
          <t>TL</t>
        </is>
      </c>
      <c r="O50" s="58" t="n">
        <v>8</v>
      </c>
      <c r="P50" t="n">
        <v>0</v>
      </c>
      <c r="Q50" s="59" t="n">
        <v>2150</v>
      </c>
      <c r="R50" s="60">
        <f>IF(N50="TL",1,IF(N50="USD",VLOOKUP(C50,$X$2:$Z$19,2,FALSE),VLOOKUP(C50,$X$2:$Z$19,3,FALSE)))</f>
        <v/>
      </c>
      <c r="S50" s="61">
        <f>IF(P50=1,0,L50*M50*R50*(1-O50/100))</f>
        <v/>
      </c>
      <c r="T50" s="61">
        <f>IF(P50=1,0,L50*Q50)</f>
        <v/>
      </c>
      <c r="U50" s="61">
        <f>S50-T50</f>
        <v/>
      </c>
    </row>
    <row r="51">
      <c r="A51" t="inlineStr">
        <is>
          <t>S000050</t>
        </is>
      </c>
      <c r="B51" t="inlineStr">
        <is>
          <t>2025-01-19</t>
        </is>
      </c>
      <c r="C51" t="inlineStr">
        <is>
          <t>2025-01</t>
        </is>
      </c>
      <c r="D51" t="inlineStr">
        <is>
          <t>2025-Q1</t>
        </is>
      </c>
      <c r="E51" t="inlineStr">
        <is>
          <t>T04</t>
        </is>
      </c>
      <c r="F51" t="inlineStr">
        <is>
          <t>Selin Şahin</t>
        </is>
      </c>
      <c r="G51" t="inlineStr">
        <is>
          <t>Akdeniz</t>
        </is>
      </c>
      <c r="H51" t="inlineStr">
        <is>
          <t>EM-UPS-10</t>
        </is>
      </c>
      <c r="I51" t="inlineStr">
        <is>
          <t>Kesintisiz Güç Kaynağı 3 kVA</t>
        </is>
      </c>
      <c r="J51" t="inlineStr">
        <is>
          <t>Güç</t>
        </is>
      </c>
      <c r="K51" t="inlineStr">
        <is>
          <t>Proje</t>
        </is>
      </c>
      <c r="L51" t="n">
        <v>5</v>
      </c>
      <c r="M51" s="57" t="n">
        <v>12804</v>
      </c>
      <c r="N51" t="inlineStr">
        <is>
          <t>TL</t>
        </is>
      </c>
      <c r="O51" s="58" t="n">
        <v>5</v>
      </c>
      <c r="P51" t="n">
        <v>0</v>
      </c>
      <c r="Q51" s="59" t="n">
        <v>8200</v>
      </c>
      <c r="R51" s="60">
        <f>IF(N51="TL",1,IF(N51="USD",VLOOKUP(C51,$X$2:$Z$19,2,FALSE),VLOOKUP(C51,$X$2:$Z$19,3,FALSE)))</f>
        <v/>
      </c>
      <c r="S51" s="61">
        <f>IF(P51=1,0,L51*M51*R51*(1-O51/100))</f>
        <v/>
      </c>
      <c r="T51" s="61">
        <f>IF(P51=1,0,L51*Q51)</f>
        <v/>
      </c>
      <c r="U51" s="61">
        <f>S51-T51</f>
        <v/>
      </c>
    </row>
    <row r="52">
      <c r="A52" t="inlineStr">
        <is>
          <t>S000051</t>
        </is>
      </c>
      <c r="B52" t="inlineStr">
        <is>
          <t>2025-01-09</t>
        </is>
      </c>
      <c r="C52" t="inlineStr">
        <is>
          <t>2025-01</t>
        </is>
      </c>
      <c r="D52" t="inlineStr">
        <is>
          <t>2025-Q1</t>
        </is>
      </c>
      <c r="E52" t="inlineStr">
        <is>
          <t>T04</t>
        </is>
      </c>
      <c r="F52" t="inlineStr">
        <is>
          <t>Selin Şahin</t>
        </is>
      </c>
      <c r="G52" t="inlineStr">
        <is>
          <t>Akdeniz</t>
        </is>
      </c>
      <c r="H52" t="inlineStr">
        <is>
          <t>EM-SGT-01</t>
        </is>
      </c>
      <c r="I52" t="inlineStr">
        <is>
          <t>Otomatik Sigorta C16 (12'li)</t>
        </is>
      </c>
      <c r="J52" t="inlineStr">
        <is>
          <t>Koruma</t>
        </is>
      </c>
      <c r="K52" t="inlineStr">
        <is>
          <t>Bayi</t>
        </is>
      </c>
      <c r="L52" t="n">
        <v>11</v>
      </c>
      <c r="M52" s="57" t="n">
        <v>424</v>
      </c>
      <c r="N52" t="inlineStr">
        <is>
          <t>TL</t>
        </is>
      </c>
      <c r="O52" s="58" t="n">
        <v>18</v>
      </c>
      <c r="P52" t="n">
        <v>0</v>
      </c>
      <c r="Q52" s="59" t="n">
        <v>240</v>
      </c>
      <c r="R52" s="60">
        <f>IF(N52="TL",1,IF(N52="USD",VLOOKUP(C52,$X$2:$Z$19,2,FALSE),VLOOKUP(C52,$X$2:$Z$19,3,FALSE)))</f>
        <v/>
      </c>
      <c r="S52" s="61">
        <f>IF(P52=1,0,L52*M52*R52*(1-O52/100))</f>
        <v/>
      </c>
      <c r="T52" s="61">
        <f>IF(P52=1,0,L52*Q52)</f>
        <v/>
      </c>
      <c r="U52" s="61">
        <f>S52-T52</f>
        <v/>
      </c>
    </row>
    <row r="53">
      <c r="A53" t="inlineStr">
        <is>
          <t>S000052</t>
        </is>
      </c>
      <c r="B53" t="inlineStr">
        <is>
          <t>2025-01-05</t>
        </is>
      </c>
      <c r="C53" t="inlineStr">
        <is>
          <t>2025-01</t>
        </is>
      </c>
      <c r="D53" t="inlineStr">
        <is>
          <t>2025-Q1</t>
        </is>
      </c>
      <c r="E53" t="inlineStr">
        <is>
          <t>T04</t>
        </is>
      </c>
      <c r="F53" t="inlineStr">
        <is>
          <t>Selin Şahin</t>
        </is>
      </c>
      <c r="G53" t="inlineStr">
        <is>
          <t>Akdeniz</t>
        </is>
      </c>
      <c r="H53" t="inlineStr">
        <is>
          <t>EM-TOP-08</t>
        </is>
      </c>
      <c r="I53" t="inlineStr">
        <is>
          <t>Topraklama Seti</t>
        </is>
      </c>
      <c r="J53" t="inlineStr">
        <is>
          <t>Koruma</t>
        </is>
      </c>
      <c r="K53" t="inlineStr">
        <is>
          <t>Perakende</t>
        </is>
      </c>
      <c r="L53" t="n">
        <v>6</v>
      </c>
      <c r="M53" s="57" t="n">
        <v>925</v>
      </c>
      <c r="N53" t="inlineStr">
        <is>
          <t>TL</t>
        </is>
      </c>
      <c r="O53" s="58" t="n">
        <v>0</v>
      </c>
      <c r="P53" t="n">
        <v>0</v>
      </c>
      <c r="Q53" s="59" t="n">
        <v>540</v>
      </c>
      <c r="R53" s="60">
        <f>IF(N53="TL",1,IF(N53="USD",VLOOKUP(C53,$X$2:$Z$19,2,FALSE),VLOOKUP(C53,$X$2:$Z$19,3,FALSE)))</f>
        <v/>
      </c>
      <c r="S53" s="61">
        <f>IF(P53=1,0,L53*M53*R53*(1-O53/100))</f>
        <v/>
      </c>
      <c r="T53" s="61">
        <f>IF(P53=1,0,L53*Q53)</f>
        <v/>
      </c>
      <c r="U53" s="61">
        <f>S53-T53</f>
        <v/>
      </c>
    </row>
    <row r="54">
      <c r="A54" t="inlineStr">
        <is>
          <t>S000053</t>
        </is>
      </c>
      <c r="B54" t="inlineStr">
        <is>
          <t>2025-01-07</t>
        </is>
      </c>
      <c r="C54" t="inlineStr">
        <is>
          <t>2025-01</t>
        </is>
      </c>
      <c r="D54" t="inlineStr">
        <is>
          <t>2025-Q1</t>
        </is>
      </c>
      <c r="E54" t="inlineStr">
        <is>
          <t>T05</t>
        </is>
      </c>
      <c r="F54" t="inlineStr">
        <is>
          <t>Burak Çelik</t>
        </is>
      </c>
      <c r="G54" t="inlineStr">
        <is>
          <t>İhracat-Körfez</t>
        </is>
      </c>
      <c r="H54" t="inlineStr">
        <is>
          <t>EM-AYD-40</t>
        </is>
      </c>
      <c r="I54" t="inlineStr">
        <is>
          <t>LED Panel Armatür 40W</t>
        </is>
      </c>
      <c r="J54" t="inlineStr">
        <is>
          <t>Aydınlatma</t>
        </is>
      </c>
      <c r="K54" t="inlineStr">
        <is>
          <t>Bayi</t>
        </is>
      </c>
      <c r="L54" t="n">
        <v>100</v>
      </c>
      <c r="M54" s="57" t="n">
        <v>9.390000000000001</v>
      </c>
      <c r="N54" t="inlineStr">
        <is>
          <t>USD</t>
        </is>
      </c>
      <c r="O54" s="58" t="n">
        <v>0</v>
      </c>
      <c r="P54" t="n">
        <v>0</v>
      </c>
      <c r="Q54" s="59" t="n">
        <v>190</v>
      </c>
      <c r="R54" s="60">
        <f>IF(N54="TL",1,IF(N54="USD",VLOOKUP(C54,$X$2:$Z$19,2,FALSE),VLOOKUP(C54,$X$2:$Z$19,3,FALSE)))</f>
        <v/>
      </c>
      <c r="S54" s="61">
        <f>IF(P54=1,0,L54*M54*R54*(1-O54/100))</f>
        <v/>
      </c>
      <c r="T54" s="61">
        <f>IF(P54=1,0,L54*Q54)</f>
        <v/>
      </c>
      <c r="U54" s="61">
        <f>S54-T54</f>
        <v/>
      </c>
    </row>
    <row r="55">
      <c r="A55" t="inlineStr">
        <is>
          <t>S000054</t>
        </is>
      </c>
      <c r="B55" t="inlineStr">
        <is>
          <t>2025-01-25</t>
        </is>
      </c>
      <c r="C55" t="inlineStr">
        <is>
          <t>2025-01</t>
        </is>
      </c>
      <c r="D55" t="inlineStr">
        <is>
          <t>2025-Q1</t>
        </is>
      </c>
      <c r="E55" t="inlineStr">
        <is>
          <t>T05</t>
        </is>
      </c>
      <c r="F55" t="inlineStr">
        <is>
          <t>Burak Çelik</t>
        </is>
      </c>
      <c r="G55" t="inlineStr">
        <is>
          <t>İhracat-Körfez</t>
        </is>
      </c>
      <c r="H55" t="inlineStr">
        <is>
          <t>EM-PRZ-02</t>
        </is>
      </c>
      <c r="I55" t="inlineStr">
        <is>
          <t>Priz-Anahtar Seti (20'li)</t>
        </is>
      </c>
      <c r="J55" t="inlineStr">
        <is>
          <t>Anahtar</t>
        </is>
      </c>
      <c r="K55" t="inlineStr">
        <is>
          <t>Bayi</t>
        </is>
      </c>
      <c r="L55" t="n">
        <v>64</v>
      </c>
      <c r="M55" s="57" t="n">
        <v>14.99</v>
      </c>
      <c r="N55" t="inlineStr">
        <is>
          <t>USD</t>
        </is>
      </c>
      <c r="O55" s="58" t="n">
        <v>0</v>
      </c>
      <c r="P55" t="n">
        <v>0</v>
      </c>
      <c r="Q55" s="59" t="n">
        <v>310</v>
      </c>
      <c r="R55" s="60">
        <f>IF(N55="TL",1,IF(N55="USD",VLOOKUP(C55,$X$2:$Z$19,2,FALSE),VLOOKUP(C55,$X$2:$Z$19,3,FALSE)))</f>
        <v/>
      </c>
      <c r="S55" s="61">
        <f>IF(P55=1,0,L55*M55*R55*(1-O55/100))</f>
        <v/>
      </c>
      <c r="T55" s="61">
        <f>IF(P55=1,0,L55*Q55)</f>
        <v/>
      </c>
      <c r="U55" s="61">
        <f>S55-T55</f>
        <v/>
      </c>
    </row>
    <row r="56">
      <c r="A56" t="inlineStr">
        <is>
          <t>S000055</t>
        </is>
      </c>
      <c r="B56" t="inlineStr">
        <is>
          <t>2025-01-18</t>
        </is>
      </c>
      <c r="C56" t="inlineStr">
        <is>
          <t>2025-01</t>
        </is>
      </c>
      <c r="D56" t="inlineStr">
        <is>
          <t>2025-Q1</t>
        </is>
      </c>
      <c r="E56" t="inlineStr">
        <is>
          <t>T05</t>
        </is>
      </c>
      <c r="F56" t="inlineStr">
        <is>
          <t>Burak Çelik</t>
        </is>
      </c>
      <c r="G56" t="inlineStr">
        <is>
          <t>İhracat-Körfez</t>
        </is>
      </c>
      <c r="H56" t="inlineStr">
        <is>
          <t>EM-TOP-08</t>
        </is>
      </c>
      <c r="I56" t="inlineStr">
        <is>
          <t>Topraklama Seti</t>
        </is>
      </c>
      <c r="J56" t="inlineStr">
        <is>
          <t>Koruma</t>
        </is>
      </c>
      <c r="K56" t="inlineStr">
        <is>
          <t>Perakende</t>
        </is>
      </c>
      <c r="L56" t="n">
        <v>20</v>
      </c>
      <c r="M56" s="57" t="n">
        <v>22.49</v>
      </c>
      <c r="N56" t="inlineStr">
        <is>
          <t>USD</t>
        </is>
      </c>
      <c r="O56" s="58" t="n">
        <v>5</v>
      </c>
      <c r="P56" t="n">
        <v>0</v>
      </c>
      <c r="Q56" s="59" t="n">
        <v>540</v>
      </c>
      <c r="R56" s="60">
        <f>IF(N56="TL",1,IF(N56="USD",VLOOKUP(C56,$X$2:$Z$19,2,FALSE),VLOOKUP(C56,$X$2:$Z$19,3,FALSE)))</f>
        <v/>
      </c>
      <c r="S56" s="61">
        <f>IF(P56=1,0,L56*M56*R56*(1-O56/100))</f>
        <v/>
      </c>
      <c r="T56" s="61">
        <f>IF(P56=1,0,L56*Q56)</f>
        <v/>
      </c>
      <c r="U56" s="61">
        <f>S56-T56</f>
        <v/>
      </c>
    </row>
    <row r="57">
      <c r="A57" t="inlineStr">
        <is>
          <t>S000056</t>
        </is>
      </c>
      <c r="B57" t="inlineStr">
        <is>
          <t>2025-01-02</t>
        </is>
      </c>
      <c r="C57" t="inlineStr">
        <is>
          <t>2025-01</t>
        </is>
      </c>
      <c r="D57" t="inlineStr">
        <is>
          <t>2025-Q1</t>
        </is>
      </c>
      <c r="E57" t="inlineStr">
        <is>
          <t>T05</t>
        </is>
      </c>
      <c r="F57" t="inlineStr">
        <is>
          <t>Burak Çelik</t>
        </is>
      </c>
      <c r="G57" t="inlineStr">
        <is>
          <t>İhracat-Körfez</t>
        </is>
      </c>
      <c r="H57" t="inlineStr">
        <is>
          <t>EM-KND-03</t>
        </is>
      </c>
      <c r="I57" t="inlineStr">
        <is>
          <t>Kablo Kanalı 40x40 (2 m)</t>
        </is>
      </c>
      <c r="J57" t="inlineStr">
        <is>
          <t>Tesisat</t>
        </is>
      </c>
      <c r="K57" t="inlineStr">
        <is>
          <t>Bayi</t>
        </is>
      </c>
      <c r="L57" t="n">
        <v>75</v>
      </c>
      <c r="M57" s="57" t="n">
        <v>3.22</v>
      </c>
      <c r="N57" t="inlineStr">
        <is>
          <t>USD</t>
        </is>
      </c>
      <c r="O57" s="58" t="n">
        <v>0</v>
      </c>
      <c r="P57" t="n">
        <v>0</v>
      </c>
      <c r="Q57" s="59" t="n">
        <v>65</v>
      </c>
      <c r="R57" s="60">
        <f>IF(N57="TL",1,IF(N57="USD",VLOOKUP(C57,$X$2:$Z$19,2,FALSE),VLOOKUP(C57,$X$2:$Z$19,3,FALSE)))</f>
        <v/>
      </c>
      <c r="S57" s="61">
        <f>IF(P57=1,0,L57*M57*R57*(1-O57/100))</f>
        <v/>
      </c>
      <c r="T57" s="61">
        <f>IF(P57=1,0,L57*Q57)</f>
        <v/>
      </c>
      <c r="U57" s="61">
        <f>S57-T57</f>
        <v/>
      </c>
    </row>
    <row r="58">
      <c r="A58" t="inlineStr">
        <is>
          <t>S000057</t>
        </is>
      </c>
      <c r="B58" t="inlineStr">
        <is>
          <t>2025-01-07</t>
        </is>
      </c>
      <c r="C58" t="inlineStr">
        <is>
          <t>2025-01</t>
        </is>
      </c>
      <c r="D58" t="inlineStr">
        <is>
          <t>2025-Q1</t>
        </is>
      </c>
      <c r="E58" t="inlineStr">
        <is>
          <t>T05</t>
        </is>
      </c>
      <c r="F58" t="inlineStr">
        <is>
          <t>Burak Çelik</t>
        </is>
      </c>
      <c r="G58" t="inlineStr">
        <is>
          <t>İhracat-Körfez</t>
        </is>
      </c>
      <c r="H58" t="inlineStr">
        <is>
          <t>EM-KND-03</t>
        </is>
      </c>
      <c r="I58" t="inlineStr">
        <is>
          <t>Kablo Kanalı 40x40 (2 m)</t>
        </is>
      </c>
      <c r="J58" t="inlineStr">
        <is>
          <t>Tesisat</t>
        </is>
      </c>
      <c r="K58" t="inlineStr">
        <is>
          <t>Bayi</t>
        </is>
      </c>
      <c r="L58" t="n">
        <v>119</v>
      </c>
      <c r="M58" s="57" t="n">
        <v>3.27</v>
      </c>
      <c r="N58" t="inlineStr">
        <is>
          <t>USD</t>
        </is>
      </c>
      <c r="O58" s="58" t="n">
        <v>0</v>
      </c>
      <c r="P58" t="n">
        <v>0</v>
      </c>
      <c r="Q58" s="59" t="n">
        <v>65</v>
      </c>
      <c r="R58" s="60">
        <f>IF(N58="TL",1,IF(N58="USD",VLOOKUP(C58,$X$2:$Z$19,2,FALSE),VLOOKUP(C58,$X$2:$Z$19,3,FALSE)))</f>
        <v/>
      </c>
      <c r="S58" s="61">
        <f>IF(P58=1,0,L58*M58*R58*(1-O58/100))</f>
        <v/>
      </c>
      <c r="T58" s="61">
        <f>IF(P58=1,0,L58*Q58)</f>
        <v/>
      </c>
      <c r="U58" s="61">
        <f>S58-T58</f>
        <v/>
      </c>
    </row>
    <row r="59">
      <c r="A59" t="inlineStr">
        <is>
          <t>S000058</t>
        </is>
      </c>
      <c r="B59" t="inlineStr">
        <is>
          <t>2025-01-01</t>
        </is>
      </c>
      <c r="C59" t="inlineStr">
        <is>
          <t>2025-01</t>
        </is>
      </c>
      <c r="D59" t="inlineStr">
        <is>
          <t>2025-Q1</t>
        </is>
      </c>
      <c r="E59" t="inlineStr">
        <is>
          <t>T05</t>
        </is>
      </c>
      <c r="F59" t="inlineStr">
        <is>
          <t>Burak Çelik</t>
        </is>
      </c>
      <c r="G59" t="inlineStr">
        <is>
          <t>İhracat-Körfez</t>
        </is>
      </c>
      <c r="H59" t="inlineStr">
        <is>
          <t>EM-KBL-25</t>
        </is>
      </c>
      <c r="I59" t="inlineStr">
        <is>
          <t>NYY Kablo 4x6 (100 m)</t>
        </is>
      </c>
      <c r="J59" t="inlineStr">
        <is>
          <t>Kablo</t>
        </is>
      </c>
      <c r="K59" t="inlineStr">
        <is>
          <t>Proje</t>
        </is>
      </c>
      <c r="L59" t="n">
        <v>17</v>
      </c>
      <c r="M59" s="57" t="n">
        <v>85.81999999999999</v>
      </c>
      <c r="N59" t="inlineStr">
        <is>
          <t>USD</t>
        </is>
      </c>
      <c r="O59" s="58" t="n">
        <v>12</v>
      </c>
      <c r="P59" t="n">
        <v>0</v>
      </c>
      <c r="Q59" s="59" t="n">
        <v>2150</v>
      </c>
      <c r="R59" s="60">
        <f>IF(N59="TL",1,IF(N59="USD",VLOOKUP(C59,$X$2:$Z$19,2,FALSE),VLOOKUP(C59,$X$2:$Z$19,3,FALSE)))</f>
        <v/>
      </c>
      <c r="S59" s="61">
        <f>IF(P59=1,0,L59*M59*R59*(1-O59/100))</f>
        <v/>
      </c>
      <c r="T59" s="61">
        <f>IF(P59=1,0,L59*Q59)</f>
        <v/>
      </c>
      <c r="U59" s="61">
        <f>S59-T59</f>
        <v/>
      </c>
    </row>
    <row r="60">
      <c r="A60" t="inlineStr">
        <is>
          <t>S000059</t>
        </is>
      </c>
      <c r="B60" t="inlineStr">
        <is>
          <t>2025-01-05</t>
        </is>
      </c>
      <c r="C60" t="inlineStr">
        <is>
          <t>2025-01</t>
        </is>
      </c>
      <c r="D60" t="inlineStr">
        <is>
          <t>2025-Q1</t>
        </is>
      </c>
      <c r="E60" t="inlineStr">
        <is>
          <t>T05</t>
        </is>
      </c>
      <c r="F60" t="inlineStr">
        <is>
          <t>Burak Çelik</t>
        </is>
      </c>
      <c r="G60" t="inlineStr">
        <is>
          <t>İhracat-Körfez</t>
        </is>
      </c>
      <c r="H60" t="inlineStr">
        <is>
          <t>EM-TOP-08</t>
        </is>
      </c>
      <c r="I60" t="inlineStr">
        <is>
          <t>Topraklama Seti</t>
        </is>
      </c>
      <c r="J60" t="inlineStr">
        <is>
          <t>Koruma</t>
        </is>
      </c>
      <c r="K60" t="inlineStr">
        <is>
          <t>Bayi</t>
        </is>
      </c>
      <c r="L60" t="n">
        <v>16</v>
      </c>
      <c r="M60" s="57" t="n">
        <v>23.26</v>
      </c>
      <c r="N60" t="inlineStr">
        <is>
          <t>USD</t>
        </is>
      </c>
      <c r="O60" s="58" t="n">
        <v>12</v>
      </c>
      <c r="P60" t="n">
        <v>0</v>
      </c>
      <c r="Q60" s="59" t="n">
        <v>540</v>
      </c>
      <c r="R60" s="60">
        <f>IF(N60="TL",1,IF(N60="USD",VLOOKUP(C60,$X$2:$Z$19,2,FALSE),VLOOKUP(C60,$X$2:$Z$19,3,FALSE)))</f>
        <v/>
      </c>
      <c r="S60" s="61">
        <f>IF(P60=1,0,L60*M60*R60*(1-O60/100))</f>
        <v/>
      </c>
      <c r="T60" s="61">
        <f>IF(P60=1,0,L60*Q60)</f>
        <v/>
      </c>
      <c r="U60" s="61">
        <f>S60-T60</f>
        <v/>
      </c>
    </row>
    <row r="61">
      <c r="A61" t="inlineStr">
        <is>
          <t>S000060</t>
        </is>
      </c>
      <c r="B61" t="inlineStr">
        <is>
          <t>2025-01-09</t>
        </is>
      </c>
      <c r="C61" t="inlineStr">
        <is>
          <t>2025-01</t>
        </is>
      </c>
      <c r="D61" t="inlineStr">
        <is>
          <t>2025-Q1</t>
        </is>
      </c>
      <c r="E61" t="inlineStr">
        <is>
          <t>T05</t>
        </is>
      </c>
      <c r="F61" t="inlineStr">
        <is>
          <t>Burak Çelik</t>
        </is>
      </c>
      <c r="G61" t="inlineStr">
        <is>
          <t>İhracat-Körfez</t>
        </is>
      </c>
      <c r="H61" t="inlineStr">
        <is>
          <t>EM-SNS-06</t>
        </is>
      </c>
      <c r="I61" t="inlineStr">
        <is>
          <t>Hareket Sensörü PIR</t>
        </is>
      </c>
      <c r="J61" t="inlineStr">
        <is>
          <t>Otomasyon</t>
        </is>
      </c>
      <c r="K61" t="inlineStr">
        <is>
          <t>Bayi</t>
        </is>
      </c>
      <c r="L61" t="n">
        <v>3</v>
      </c>
      <c r="M61" s="57" t="n">
        <v>6.44</v>
      </c>
      <c r="N61" t="inlineStr">
        <is>
          <t>USD</t>
        </is>
      </c>
      <c r="O61" s="58" t="n">
        <v>12</v>
      </c>
      <c r="P61" t="n">
        <v>0</v>
      </c>
      <c r="Q61" s="59" t="n">
        <v>120</v>
      </c>
      <c r="R61" s="60">
        <f>IF(N61="TL",1,IF(N61="USD",VLOOKUP(C61,$X$2:$Z$19,2,FALSE),VLOOKUP(C61,$X$2:$Z$19,3,FALSE)))</f>
        <v/>
      </c>
      <c r="S61" s="61">
        <f>IF(P61=1,0,L61*M61*R61*(1-O61/100))</f>
        <v/>
      </c>
      <c r="T61" s="61">
        <f>IF(P61=1,0,L61*Q61)</f>
        <v/>
      </c>
      <c r="U61" s="61">
        <f>S61-T61</f>
        <v/>
      </c>
    </row>
    <row r="62">
      <c r="A62" t="inlineStr">
        <is>
          <t>S000061</t>
        </is>
      </c>
      <c r="B62" t="inlineStr">
        <is>
          <t>2025-01-13</t>
        </is>
      </c>
      <c r="C62" t="inlineStr">
        <is>
          <t>2025-01</t>
        </is>
      </c>
      <c r="D62" t="inlineStr">
        <is>
          <t>2025-Q1</t>
        </is>
      </c>
      <c r="E62" t="inlineStr">
        <is>
          <t>T05</t>
        </is>
      </c>
      <c r="F62" t="inlineStr">
        <is>
          <t>Burak Çelik</t>
        </is>
      </c>
      <c r="G62" t="inlineStr">
        <is>
          <t>İhracat-Körfez</t>
        </is>
      </c>
      <c r="H62" t="inlineStr">
        <is>
          <t>EM-UPS-10</t>
        </is>
      </c>
      <c r="I62" t="inlineStr">
        <is>
          <t>Kesintisiz Güç Kaynağı 3 kVA</t>
        </is>
      </c>
      <c r="J62" t="inlineStr">
        <is>
          <t>Güç</t>
        </is>
      </c>
      <c r="K62" t="inlineStr">
        <is>
          <t>Proje</t>
        </is>
      </c>
      <c r="L62" t="n">
        <v>14</v>
      </c>
      <c r="M62" s="57" t="n">
        <v>322.42</v>
      </c>
      <c r="N62" t="inlineStr">
        <is>
          <t>USD</t>
        </is>
      </c>
      <c r="O62" s="58" t="n">
        <v>12</v>
      </c>
      <c r="P62" t="n">
        <v>0</v>
      </c>
      <c r="Q62" s="59" t="n">
        <v>8200</v>
      </c>
      <c r="R62" s="60">
        <f>IF(N62="TL",1,IF(N62="USD",VLOOKUP(C62,$X$2:$Z$19,2,FALSE),VLOOKUP(C62,$X$2:$Z$19,3,FALSE)))</f>
        <v/>
      </c>
      <c r="S62" s="61">
        <f>IF(P62=1,0,L62*M62*R62*(1-O62/100))</f>
        <v/>
      </c>
      <c r="T62" s="61">
        <f>IF(P62=1,0,L62*Q62)</f>
        <v/>
      </c>
      <c r="U62" s="61">
        <f>S62-T62</f>
        <v/>
      </c>
    </row>
    <row r="63">
      <c r="A63" t="inlineStr">
        <is>
          <t>S000062</t>
        </is>
      </c>
      <c r="B63" t="inlineStr">
        <is>
          <t>2025-01-06</t>
        </is>
      </c>
      <c r="C63" t="inlineStr">
        <is>
          <t>2025-01</t>
        </is>
      </c>
      <c r="D63" t="inlineStr">
        <is>
          <t>2025-Q1</t>
        </is>
      </c>
      <c r="E63" t="inlineStr">
        <is>
          <t>T05</t>
        </is>
      </c>
      <c r="F63" t="inlineStr">
        <is>
          <t>Burak Çelik</t>
        </is>
      </c>
      <c r="G63" t="inlineStr">
        <is>
          <t>İhracat-Körfez</t>
        </is>
      </c>
      <c r="H63" t="inlineStr">
        <is>
          <t>EM-SGT-01</t>
        </is>
      </c>
      <c r="I63" t="inlineStr">
        <is>
          <t>Otomatik Sigorta C16 (12'li)</t>
        </is>
      </c>
      <c r="J63" t="inlineStr">
        <is>
          <t>Koruma</t>
        </is>
      </c>
      <c r="K63" t="inlineStr">
        <is>
          <t>Bayi</t>
        </is>
      </c>
      <c r="L63" t="n">
        <v>14</v>
      </c>
      <c r="M63" s="57" t="n">
        <v>11.24</v>
      </c>
      <c r="N63" t="inlineStr">
        <is>
          <t>USD</t>
        </is>
      </c>
      <c r="O63" s="58" t="n">
        <v>8</v>
      </c>
      <c r="P63" t="n">
        <v>0</v>
      </c>
      <c r="Q63" s="59" t="n">
        <v>240</v>
      </c>
      <c r="R63" s="60">
        <f>IF(N63="TL",1,IF(N63="USD",VLOOKUP(C63,$X$2:$Z$19,2,FALSE),VLOOKUP(C63,$X$2:$Z$19,3,FALSE)))</f>
        <v/>
      </c>
      <c r="S63" s="61">
        <f>IF(P63=1,0,L63*M63*R63*(1-O63/100))</f>
        <v/>
      </c>
      <c r="T63" s="61">
        <f>IF(P63=1,0,L63*Q63)</f>
        <v/>
      </c>
      <c r="U63" s="61">
        <f>S63-T63</f>
        <v/>
      </c>
    </row>
    <row r="64">
      <c r="A64" t="inlineStr">
        <is>
          <t>S000063</t>
        </is>
      </c>
      <c r="B64" t="inlineStr">
        <is>
          <t>2025-01-15</t>
        </is>
      </c>
      <c r="C64" t="inlineStr">
        <is>
          <t>2025-01</t>
        </is>
      </c>
      <c r="D64" t="inlineStr">
        <is>
          <t>2025-Q1</t>
        </is>
      </c>
      <c r="E64" t="inlineStr">
        <is>
          <t>T05</t>
        </is>
      </c>
      <c r="F64" t="inlineStr">
        <is>
          <t>Burak Çelik</t>
        </is>
      </c>
      <c r="G64" t="inlineStr">
        <is>
          <t>İhracat-Körfez</t>
        </is>
      </c>
      <c r="H64" t="inlineStr">
        <is>
          <t>EM-AYD-40</t>
        </is>
      </c>
      <c r="I64" t="inlineStr">
        <is>
          <t>LED Panel Armatür 40W</t>
        </is>
      </c>
      <c r="J64" t="inlineStr">
        <is>
          <t>Aydınlatma</t>
        </is>
      </c>
      <c r="K64" t="inlineStr">
        <is>
          <t>Bayi</t>
        </is>
      </c>
      <c r="L64" t="n">
        <v>1</v>
      </c>
      <c r="M64" s="57" t="n">
        <v>9.15</v>
      </c>
      <c r="N64" t="inlineStr">
        <is>
          <t>USD</t>
        </is>
      </c>
      <c r="O64" s="58" t="n">
        <v>0</v>
      </c>
      <c r="P64" t="n">
        <v>0</v>
      </c>
      <c r="Q64" s="59" t="n">
        <v>190</v>
      </c>
      <c r="R64" s="60">
        <f>IF(N64="TL",1,IF(N64="USD",VLOOKUP(C64,$X$2:$Z$19,2,FALSE),VLOOKUP(C64,$X$2:$Z$19,3,FALSE)))</f>
        <v/>
      </c>
      <c r="S64" s="61">
        <f>IF(P64=1,0,L64*M64*R64*(1-O64/100))</f>
        <v/>
      </c>
      <c r="T64" s="61">
        <f>IF(P64=1,0,L64*Q64)</f>
        <v/>
      </c>
      <c r="U64" s="61">
        <f>S64-T64</f>
        <v/>
      </c>
    </row>
    <row r="65">
      <c r="A65" t="inlineStr">
        <is>
          <t>S000064</t>
        </is>
      </c>
      <c r="B65" t="inlineStr">
        <is>
          <t>2025-01-01</t>
        </is>
      </c>
      <c r="C65" t="inlineStr">
        <is>
          <t>2025-01</t>
        </is>
      </c>
      <c r="D65" t="inlineStr">
        <is>
          <t>2025-Q1</t>
        </is>
      </c>
      <c r="E65" t="inlineStr">
        <is>
          <t>T05</t>
        </is>
      </c>
      <c r="F65" t="inlineStr">
        <is>
          <t>Burak Çelik</t>
        </is>
      </c>
      <c r="G65" t="inlineStr">
        <is>
          <t>İhracat-Körfez</t>
        </is>
      </c>
      <c r="H65" t="inlineStr">
        <is>
          <t>EM-KBL-25</t>
        </is>
      </c>
      <c r="I65" t="inlineStr">
        <is>
          <t>NYY Kablo 4x6 (100 m)</t>
        </is>
      </c>
      <c r="J65" t="inlineStr">
        <is>
          <t>Kablo</t>
        </is>
      </c>
      <c r="K65" t="inlineStr">
        <is>
          <t>Bayi</t>
        </is>
      </c>
      <c r="L65" t="n">
        <v>9</v>
      </c>
      <c r="M65" s="57" t="n">
        <v>85.40000000000001</v>
      </c>
      <c r="N65" t="inlineStr">
        <is>
          <t>USD</t>
        </is>
      </c>
      <c r="O65" s="58" t="n">
        <v>8</v>
      </c>
      <c r="P65" t="n">
        <v>0</v>
      </c>
      <c r="Q65" s="59" t="n">
        <v>2150</v>
      </c>
      <c r="R65" s="60">
        <f>IF(N65="TL",1,IF(N65="USD",VLOOKUP(C65,$X$2:$Z$19,2,FALSE),VLOOKUP(C65,$X$2:$Z$19,3,FALSE)))</f>
        <v/>
      </c>
      <c r="S65" s="61">
        <f>IF(P65=1,0,L65*M65*R65*(1-O65/100))</f>
        <v/>
      </c>
      <c r="T65" s="61">
        <f>IF(P65=1,0,L65*Q65)</f>
        <v/>
      </c>
      <c r="U65" s="61">
        <f>S65-T65</f>
        <v/>
      </c>
    </row>
    <row r="66">
      <c r="A66" t="inlineStr">
        <is>
          <t>S000065</t>
        </is>
      </c>
      <c r="B66" t="inlineStr">
        <is>
          <t>2025-01-08</t>
        </is>
      </c>
      <c r="C66" t="inlineStr">
        <is>
          <t>2025-01</t>
        </is>
      </c>
      <c r="D66" t="inlineStr">
        <is>
          <t>2025-Q1</t>
        </is>
      </c>
      <c r="E66" t="inlineStr">
        <is>
          <t>T06</t>
        </is>
      </c>
      <c r="F66" t="inlineStr">
        <is>
          <t>Gizem Aydın</t>
        </is>
      </c>
      <c r="G66" t="inlineStr">
        <is>
          <t>İhracat-Avrupa</t>
        </is>
      </c>
      <c r="H66" t="inlineStr">
        <is>
          <t>EM-TRF-05</t>
        </is>
      </c>
      <c r="I66" t="inlineStr">
        <is>
          <t>İzole Trafo 1 kVA</t>
        </is>
      </c>
      <c r="J66" t="inlineStr">
        <is>
          <t>Güç</t>
        </is>
      </c>
      <c r="K66" t="inlineStr">
        <is>
          <t>Proje</t>
        </is>
      </c>
      <c r="L66" t="n">
        <v>3</v>
      </c>
      <c r="M66" s="57" t="n">
        <v>154.67</v>
      </c>
      <c r="N66" t="inlineStr">
        <is>
          <t>EUR</t>
        </is>
      </c>
      <c r="O66" s="58" t="n">
        <v>5</v>
      </c>
      <c r="P66" t="n">
        <v>0</v>
      </c>
      <c r="Q66" s="59" t="n">
        <v>3900</v>
      </c>
      <c r="R66" s="60">
        <f>IF(N66="TL",1,IF(N66="USD",VLOOKUP(C66,$X$2:$Z$19,2,FALSE),VLOOKUP(C66,$X$2:$Z$19,3,FALSE)))</f>
        <v/>
      </c>
      <c r="S66" s="61">
        <f>IF(P66=1,0,L66*M66*R66*(1-O66/100))</f>
        <v/>
      </c>
      <c r="T66" s="61">
        <f>IF(P66=1,0,L66*Q66)</f>
        <v/>
      </c>
      <c r="U66" s="61">
        <f>S66-T66</f>
        <v/>
      </c>
    </row>
    <row r="67">
      <c r="A67" t="inlineStr">
        <is>
          <t>S000066</t>
        </is>
      </c>
      <c r="B67" t="inlineStr">
        <is>
          <t>2025-01-05</t>
        </is>
      </c>
      <c r="C67" t="inlineStr">
        <is>
          <t>2025-01</t>
        </is>
      </c>
      <c r="D67" t="inlineStr">
        <is>
          <t>2025-Q1</t>
        </is>
      </c>
      <c r="E67" t="inlineStr">
        <is>
          <t>T06</t>
        </is>
      </c>
      <c r="F67" t="inlineStr">
        <is>
          <t>Gizem Aydın</t>
        </is>
      </c>
      <c r="G67" t="inlineStr">
        <is>
          <t>İhracat-Avrupa</t>
        </is>
      </c>
      <c r="H67" t="inlineStr">
        <is>
          <t>EM-TOP-08</t>
        </is>
      </c>
      <c r="I67" t="inlineStr">
        <is>
          <t>Topraklama Seti</t>
        </is>
      </c>
      <c r="J67" t="inlineStr">
        <is>
          <t>Koruma</t>
        </is>
      </c>
      <c r="K67" t="inlineStr">
        <is>
          <t>Bayi</t>
        </is>
      </c>
      <c r="L67" t="n">
        <v>4</v>
      </c>
      <c r="M67" s="57" t="n">
        <v>21.77</v>
      </c>
      <c r="N67" t="inlineStr">
        <is>
          <t>EUR</t>
        </is>
      </c>
      <c r="O67" s="58" t="n">
        <v>0</v>
      </c>
      <c r="P67" t="n">
        <v>0</v>
      </c>
      <c r="Q67" s="59" t="n">
        <v>540</v>
      </c>
      <c r="R67" s="60">
        <f>IF(N67="TL",1,IF(N67="USD",VLOOKUP(C67,$X$2:$Z$19,2,FALSE),VLOOKUP(C67,$X$2:$Z$19,3,FALSE)))</f>
        <v/>
      </c>
      <c r="S67" s="61">
        <f>IF(P67=1,0,L67*M67*R67*(1-O67/100))</f>
        <v/>
      </c>
      <c r="T67" s="61">
        <f>IF(P67=1,0,L67*Q67)</f>
        <v/>
      </c>
      <c r="U67" s="61">
        <f>S67-T67</f>
        <v/>
      </c>
    </row>
    <row r="68">
      <c r="A68" t="inlineStr">
        <is>
          <t>S000067</t>
        </is>
      </c>
      <c r="B68" t="inlineStr">
        <is>
          <t>2025-01-08</t>
        </is>
      </c>
      <c r="C68" t="inlineStr">
        <is>
          <t>2025-01</t>
        </is>
      </c>
      <c r="D68" t="inlineStr">
        <is>
          <t>2025-Q1</t>
        </is>
      </c>
      <c r="E68" t="inlineStr">
        <is>
          <t>T06</t>
        </is>
      </c>
      <c r="F68" t="inlineStr">
        <is>
          <t>Gizem Aydın</t>
        </is>
      </c>
      <c r="G68" t="inlineStr">
        <is>
          <t>İhracat-Avrupa</t>
        </is>
      </c>
      <c r="H68" t="inlineStr">
        <is>
          <t>EM-SNS-06</t>
        </is>
      </c>
      <c r="I68" t="inlineStr">
        <is>
          <t>Hareket Sensörü PIR</t>
        </is>
      </c>
      <c r="J68" t="inlineStr">
        <is>
          <t>Otomasyon</t>
        </is>
      </c>
      <c r="K68" t="inlineStr">
        <is>
          <t>Proje</t>
        </is>
      </c>
      <c r="L68" t="n">
        <v>15</v>
      </c>
      <c r="M68" s="57" t="n">
        <v>6.14</v>
      </c>
      <c r="N68" t="inlineStr">
        <is>
          <t>EUR</t>
        </is>
      </c>
      <c r="O68" s="58" t="n">
        <v>12</v>
      </c>
      <c r="P68" t="n">
        <v>0</v>
      </c>
      <c r="Q68" s="59" t="n">
        <v>120</v>
      </c>
      <c r="R68" s="60">
        <f>IF(N68="TL",1,IF(N68="USD",VLOOKUP(C68,$X$2:$Z$19,2,FALSE),VLOOKUP(C68,$X$2:$Z$19,3,FALSE)))</f>
        <v/>
      </c>
      <c r="S68" s="61">
        <f>IF(P68=1,0,L68*M68*R68*(1-O68/100))</f>
        <v/>
      </c>
      <c r="T68" s="61">
        <f>IF(P68=1,0,L68*Q68)</f>
        <v/>
      </c>
      <c r="U68" s="61">
        <f>S68-T68</f>
        <v/>
      </c>
    </row>
    <row r="69">
      <c r="A69" t="inlineStr">
        <is>
          <t>S000068</t>
        </is>
      </c>
      <c r="B69" t="inlineStr">
        <is>
          <t>2025-01-14</t>
        </is>
      </c>
      <c r="C69" t="inlineStr">
        <is>
          <t>2025-01</t>
        </is>
      </c>
      <c r="D69" t="inlineStr">
        <is>
          <t>2025-Q1</t>
        </is>
      </c>
      <c r="E69" t="inlineStr">
        <is>
          <t>T06</t>
        </is>
      </c>
      <c r="F69" t="inlineStr">
        <is>
          <t>Gizem Aydın</t>
        </is>
      </c>
      <c r="G69" t="inlineStr">
        <is>
          <t>İhracat-Avrupa</t>
        </is>
      </c>
      <c r="H69" t="inlineStr">
        <is>
          <t>EM-UPS-10</t>
        </is>
      </c>
      <c r="I69" t="inlineStr">
        <is>
          <t>Kesintisiz Güç Kaynağı 3 kVA</t>
        </is>
      </c>
      <c r="J69" t="inlineStr">
        <is>
          <t>Güç</t>
        </is>
      </c>
      <c r="K69" t="inlineStr">
        <is>
          <t>Bayi</t>
        </is>
      </c>
      <c r="L69" t="n">
        <v>6</v>
      </c>
      <c r="M69" s="57" t="n">
        <v>317.97</v>
      </c>
      <c r="N69" t="inlineStr">
        <is>
          <t>EUR</t>
        </is>
      </c>
      <c r="O69" s="58" t="n">
        <v>5</v>
      </c>
      <c r="P69" t="n">
        <v>0</v>
      </c>
      <c r="Q69" s="59" t="n">
        <v>8200</v>
      </c>
      <c r="R69" s="60">
        <f>IF(N69="TL",1,IF(N69="USD",VLOOKUP(C69,$X$2:$Z$19,2,FALSE),VLOOKUP(C69,$X$2:$Z$19,3,FALSE)))</f>
        <v/>
      </c>
      <c r="S69" s="61">
        <f>IF(P69=1,0,L69*M69*R69*(1-O69/100))</f>
        <v/>
      </c>
      <c r="T69" s="61">
        <f>IF(P69=1,0,L69*Q69)</f>
        <v/>
      </c>
      <c r="U69" s="61">
        <f>S69-T69</f>
        <v/>
      </c>
    </row>
    <row r="70">
      <c r="A70" t="inlineStr">
        <is>
          <t>S000069</t>
        </is>
      </c>
      <c r="B70" t="inlineStr">
        <is>
          <t>2025-01-23</t>
        </is>
      </c>
      <c r="C70" t="inlineStr">
        <is>
          <t>2025-01</t>
        </is>
      </c>
      <c r="D70" t="inlineStr">
        <is>
          <t>2025-Q1</t>
        </is>
      </c>
      <c r="E70" t="inlineStr">
        <is>
          <t>T06</t>
        </is>
      </c>
      <c r="F70" t="inlineStr">
        <is>
          <t>Gizem Aydın</t>
        </is>
      </c>
      <c r="G70" t="inlineStr">
        <is>
          <t>İhracat-Avrupa</t>
        </is>
      </c>
      <c r="H70" t="inlineStr">
        <is>
          <t>EM-SGT-01</t>
        </is>
      </c>
      <c r="I70" t="inlineStr">
        <is>
          <t>Otomatik Sigorta C16 (12'li)</t>
        </is>
      </c>
      <c r="J70" t="inlineStr">
        <is>
          <t>Koruma</t>
        </is>
      </c>
      <c r="K70" t="inlineStr">
        <is>
          <t>Proje</t>
        </is>
      </c>
      <c r="L70" t="n">
        <v>22</v>
      </c>
      <c r="M70" s="57" t="n">
        <v>10.84</v>
      </c>
      <c r="N70" t="inlineStr">
        <is>
          <t>EUR</t>
        </is>
      </c>
      <c r="O70" s="58" t="n">
        <v>5</v>
      </c>
      <c r="P70" t="n">
        <v>1</v>
      </c>
      <c r="Q70" s="59" t="n">
        <v>240</v>
      </c>
      <c r="R70" s="60">
        <f>IF(N70="TL",1,IF(N70="USD",VLOOKUP(C70,$X$2:$Z$19,2,FALSE),VLOOKUP(C70,$X$2:$Z$19,3,FALSE)))</f>
        <v/>
      </c>
      <c r="S70" s="61">
        <f>IF(P70=1,0,L70*M70*R70*(1-O70/100))</f>
        <v/>
      </c>
      <c r="T70" s="61">
        <f>IF(P70=1,0,L70*Q70)</f>
        <v/>
      </c>
      <c r="U70" s="61">
        <f>S70-T70</f>
        <v/>
      </c>
    </row>
    <row r="71">
      <c r="A71" t="inlineStr">
        <is>
          <t>S000070</t>
        </is>
      </c>
      <c r="B71" t="inlineStr">
        <is>
          <t>2025-01-28</t>
        </is>
      </c>
      <c r="C71" t="inlineStr">
        <is>
          <t>2025-01</t>
        </is>
      </c>
      <c r="D71" t="inlineStr">
        <is>
          <t>2025-Q1</t>
        </is>
      </c>
      <c r="E71" t="inlineStr">
        <is>
          <t>T06</t>
        </is>
      </c>
      <c r="F71" t="inlineStr">
        <is>
          <t>Gizem Aydın</t>
        </is>
      </c>
      <c r="G71" t="inlineStr">
        <is>
          <t>İhracat-Avrupa</t>
        </is>
      </c>
      <c r="H71" t="inlineStr">
        <is>
          <t>EM-AYD-18</t>
        </is>
      </c>
      <c r="I71" t="inlineStr">
        <is>
          <t>LED Ampul 18W (10'lu)</t>
        </is>
      </c>
      <c r="J71" t="inlineStr">
        <is>
          <t>Aydınlatma</t>
        </is>
      </c>
      <c r="K71" t="inlineStr">
        <is>
          <t>Kurumsal</t>
        </is>
      </c>
      <c r="L71" t="n">
        <v>1</v>
      </c>
      <c r="M71" s="57" t="n">
        <v>4.79</v>
      </c>
      <c r="N71" t="inlineStr">
        <is>
          <t>EUR</t>
        </is>
      </c>
      <c r="O71" s="58" t="n">
        <v>0</v>
      </c>
      <c r="P71" t="n">
        <v>1</v>
      </c>
      <c r="Q71" s="59" t="n">
        <v>95</v>
      </c>
      <c r="R71" s="60">
        <f>IF(N71="TL",1,IF(N71="USD",VLOOKUP(C71,$X$2:$Z$19,2,FALSE),VLOOKUP(C71,$X$2:$Z$19,3,FALSE)))</f>
        <v/>
      </c>
      <c r="S71" s="61">
        <f>IF(P71=1,0,L71*M71*R71*(1-O71/100))</f>
        <v/>
      </c>
      <c r="T71" s="61">
        <f>IF(P71=1,0,L71*Q71)</f>
        <v/>
      </c>
      <c r="U71" s="61">
        <f>S71-T71</f>
        <v/>
      </c>
    </row>
    <row r="72">
      <c r="A72" t="inlineStr">
        <is>
          <t>S000071</t>
        </is>
      </c>
      <c r="B72" t="inlineStr">
        <is>
          <t>2025-01-25</t>
        </is>
      </c>
      <c r="C72" t="inlineStr">
        <is>
          <t>2025-01</t>
        </is>
      </c>
      <c r="D72" t="inlineStr">
        <is>
          <t>2025-Q1</t>
        </is>
      </c>
      <c r="E72" t="inlineStr">
        <is>
          <t>T06</t>
        </is>
      </c>
      <c r="F72" t="inlineStr">
        <is>
          <t>Gizem Aydın</t>
        </is>
      </c>
      <c r="G72" t="inlineStr">
        <is>
          <t>İhracat-Avrupa</t>
        </is>
      </c>
      <c r="H72" t="inlineStr">
        <is>
          <t>EM-KBL-16</t>
        </is>
      </c>
      <c r="I72" t="inlineStr">
        <is>
          <t>NYM Kablo 3x2,5 (100 m)</t>
        </is>
      </c>
      <c r="J72" t="inlineStr">
        <is>
          <t>Kablo</t>
        </is>
      </c>
      <c r="K72" t="inlineStr">
        <is>
          <t>Bayi</t>
        </is>
      </c>
      <c r="L72" t="n">
        <v>3</v>
      </c>
      <c r="M72" s="57" t="n">
        <v>31.85</v>
      </c>
      <c r="N72" t="inlineStr">
        <is>
          <t>EUR</t>
        </is>
      </c>
      <c r="O72" s="58" t="n">
        <v>0</v>
      </c>
      <c r="P72" t="n">
        <v>0</v>
      </c>
      <c r="Q72" s="59" t="n">
        <v>820</v>
      </c>
      <c r="R72" s="60">
        <f>IF(N72="TL",1,IF(N72="USD",VLOOKUP(C72,$X$2:$Z$19,2,FALSE),VLOOKUP(C72,$X$2:$Z$19,3,FALSE)))</f>
        <v/>
      </c>
      <c r="S72" s="61">
        <f>IF(P72=1,0,L72*M72*R72*(1-O72/100))</f>
        <v/>
      </c>
      <c r="T72" s="61">
        <f>IF(P72=1,0,L72*Q72)</f>
        <v/>
      </c>
      <c r="U72" s="61">
        <f>S72-T72</f>
        <v/>
      </c>
    </row>
    <row r="73">
      <c r="A73" t="inlineStr">
        <is>
          <t>S000072</t>
        </is>
      </c>
      <c r="B73" t="inlineStr">
        <is>
          <t>2025-01-22</t>
        </is>
      </c>
      <c r="C73" t="inlineStr">
        <is>
          <t>2025-01</t>
        </is>
      </c>
      <c r="D73" t="inlineStr">
        <is>
          <t>2025-Q1</t>
        </is>
      </c>
      <c r="E73" t="inlineStr">
        <is>
          <t>T06</t>
        </is>
      </c>
      <c r="F73" t="inlineStr">
        <is>
          <t>Gizem Aydın</t>
        </is>
      </c>
      <c r="G73" t="inlineStr">
        <is>
          <t>İhracat-Avrupa</t>
        </is>
      </c>
      <c r="H73" t="inlineStr">
        <is>
          <t>EM-SNS-06</t>
        </is>
      </c>
      <c r="I73" t="inlineStr">
        <is>
          <t>Hareket Sensörü PIR</t>
        </is>
      </c>
      <c r="J73" t="inlineStr">
        <is>
          <t>Otomasyon</t>
        </is>
      </c>
      <c r="K73" t="inlineStr">
        <is>
          <t>Perakende</t>
        </is>
      </c>
      <c r="L73" t="n">
        <v>19</v>
      </c>
      <c r="M73" s="57" t="n">
        <v>6.05</v>
      </c>
      <c r="N73" t="inlineStr">
        <is>
          <t>EUR</t>
        </is>
      </c>
      <c r="O73" s="58" t="n">
        <v>12</v>
      </c>
      <c r="P73" t="n">
        <v>0</v>
      </c>
      <c r="Q73" s="59" t="n">
        <v>120</v>
      </c>
      <c r="R73" s="60">
        <f>IF(N73="TL",1,IF(N73="USD",VLOOKUP(C73,$X$2:$Z$19,2,FALSE),VLOOKUP(C73,$X$2:$Z$19,3,FALSE)))</f>
        <v/>
      </c>
      <c r="S73" s="61">
        <f>IF(P73=1,0,L73*M73*R73*(1-O73/100))</f>
        <v/>
      </c>
      <c r="T73" s="61">
        <f>IF(P73=1,0,L73*Q73)</f>
        <v/>
      </c>
      <c r="U73" s="61">
        <f>S73-T73</f>
        <v/>
      </c>
    </row>
    <row r="74">
      <c r="A74" t="inlineStr">
        <is>
          <t>S000073</t>
        </is>
      </c>
      <c r="B74" t="inlineStr">
        <is>
          <t>2025-01-10</t>
        </is>
      </c>
      <c r="C74" t="inlineStr">
        <is>
          <t>2025-01</t>
        </is>
      </c>
      <c r="D74" t="inlineStr">
        <is>
          <t>2025-Q1</t>
        </is>
      </c>
      <c r="E74" t="inlineStr">
        <is>
          <t>T06</t>
        </is>
      </c>
      <c r="F74" t="inlineStr">
        <is>
          <t>Gizem Aydın</t>
        </is>
      </c>
      <c r="G74" t="inlineStr">
        <is>
          <t>İhracat-Avrupa</t>
        </is>
      </c>
      <c r="H74" t="inlineStr">
        <is>
          <t>EM-PRZ-02</t>
        </is>
      </c>
      <c r="I74" t="inlineStr">
        <is>
          <t>Priz-Anahtar Seti (20'li)</t>
        </is>
      </c>
      <c r="J74" t="inlineStr">
        <is>
          <t>Anahtar</t>
        </is>
      </c>
      <c r="K74" t="inlineStr">
        <is>
          <t>Kurumsal</t>
        </is>
      </c>
      <c r="L74" t="n">
        <v>12</v>
      </c>
      <c r="M74" s="57" t="n">
        <v>14.03</v>
      </c>
      <c r="N74" t="inlineStr">
        <is>
          <t>EUR</t>
        </is>
      </c>
      <c r="O74" s="58" t="n">
        <v>12</v>
      </c>
      <c r="P74" t="n">
        <v>0</v>
      </c>
      <c r="Q74" s="59" t="n">
        <v>310</v>
      </c>
      <c r="R74" s="60">
        <f>IF(N74="TL",1,IF(N74="USD",VLOOKUP(C74,$X$2:$Z$19,2,FALSE),VLOOKUP(C74,$X$2:$Z$19,3,FALSE)))</f>
        <v/>
      </c>
      <c r="S74" s="61">
        <f>IF(P74=1,0,L74*M74*R74*(1-O74/100))</f>
        <v/>
      </c>
      <c r="T74" s="61">
        <f>IF(P74=1,0,L74*Q74)</f>
        <v/>
      </c>
      <c r="U74" s="61">
        <f>S74-T74</f>
        <v/>
      </c>
    </row>
    <row r="75">
      <c r="A75" t="inlineStr">
        <is>
          <t>S000074</t>
        </is>
      </c>
      <c r="B75" t="inlineStr">
        <is>
          <t>2025-01-11</t>
        </is>
      </c>
      <c r="C75" t="inlineStr">
        <is>
          <t>2025-01</t>
        </is>
      </c>
      <c r="D75" t="inlineStr">
        <is>
          <t>2025-Q1</t>
        </is>
      </c>
      <c r="E75" t="inlineStr">
        <is>
          <t>T06</t>
        </is>
      </c>
      <c r="F75" t="inlineStr">
        <is>
          <t>Gizem Aydın</t>
        </is>
      </c>
      <c r="G75" t="inlineStr">
        <is>
          <t>İhracat-Avrupa</t>
        </is>
      </c>
      <c r="H75" t="inlineStr">
        <is>
          <t>EM-TRF-05</t>
        </is>
      </c>
      <c r="I75" t="inlineStr">
        <is>
          <t>İzole Trafo 1 kVA</t>
        </is>
      </c>
      <c r="J75" t="inlineStr">
        <is>
          <t>Güç</t>
        </is>
      </c>
      <c r="K75" t="inlineStr">
        <is>
          <t>Bayi</t>
        </is>
      </c>
      <c r="L75" t="n">
        <v>2</v>
      </c>
      <c r="M75" s="57" t="n">
        <v>155.41</v>
      </c>
      <c r="N75" t="inlineStr">
        <is>
          <t>EUR</t>
        </is>
      </c>
      <c r="O75" s="58" t="n">
        <v>12</v>
      </c>
      <c r="P75" t="n">
        <v>0</v>
      </c>
      <c r="Q75" s="59" t="n">
        <v>3900</v>
      </c>
      <c r="R75" s="60">
        <f>IF(N75="TL",1,IF(N75="USD",VLOOKUP(C75,$X$2:$Z$19,2,FALSE),VLOOKUP(C75,$X$2:$Z$19,3,FALSE)))</f>
        <v/>
      </c>
      <c r="S75" s="61">
        <f>IF(P75=1,0,L75*M75*R75*(1-O75/100))</f>
        <v/>
      </c>
      <c r="T75" s="61">
        <f>IF(P75=1,0,L75*Q75)</f>
        <v/>
      </c>
      <c r="U75" s="61">
        <f>S75-T75</f>
        <v/>
      </c>
    </row>
    <row r="76">
      <c r="A76" t="inlineStr">
        <is>
          <t>S000075</t>
        </is>
      </c>
      <c r="B76" t="inlineStr">
        <is>
          <t>2025-01-06</t>
        </is>
      </c>
      <c r="C76" t="inlineStr">
        <is>
          <t>2025-01</t>
        </is>
      </c>
      <c r="D76" t="inlineStr">
        <is>
          <t>2025-Q1</t>
        </is>
      </c>
      <c r="E76" t="inlineStr">
        <is>
          <t>T06</t>
        </is>
      </c>
      <c r="F76" t="inlineStr">
        <is>
          <t>Gizem Aydın</t>
        </is>
      </c>
      <c r="G76" t="inlineStr">
        <is>
          <t>İhracat-Avrupa</t>
        </is>
      </c>
      <c r="H76" t="inlineStr">
        <is>
          <t>EM-PRZ-02</t>
        </is>
      </c>
      <c r="I76" t="inlineStr">
        <is>
          <t>Priz-Anahtar Seti (20'li)</t>
        </is>
      </c>
      <c r="J76" t="inlineStr">
        <is>
          <t>Anahtar</t>
        </is>
      </c>
      <c r="K76" t="inlineStr">
        <is>
          <t>Kurumsal</t>
        </is>
      </c>
      <c r="L76" t="n">
        <v>18</v>
      </c>
      <c r="M76" s="57" t="n">
        <v>13.75</v>
      </c>
      <c r="N76" t="inlineStr">
        <is>
          <t>EUR</t>
        </is>
      </c>
      <c r="O76" s="58" t="n">
        <v>5</v>
      </c>
      <c r="P76" t="n">
        <v>0</v>
      </c>
      <c r="Q76" s="59" t="n">
        <v>310</v>
      </c>
      <c r="R76" s="60">
        <f>IF(N76="TL",1,IF(N76="USD",VLOOKUP(C76,$X$2:$Z$19,2,FALSE),VLOOKUP(C76,$X$2:$Z$19,3,FALSE)))</f>
        <v/>
      </c>
      <c r="S76" s="61">
        <f>IF(P76=1,0,L76*M76*R76*(1-O76/100))</f>
        <v/>
      </c>
      <c r="T76" s="61">
        <f>IF(P76=1,0,L76*Q76)</f>
        <v/>
      </c>
      <c r="U76" s="61">
        <f>S76-T76</f>
        <v/>
      </c>
    </row>
    <row r="77">
      <c r="A77" t="inlineStr">
        <is>
          <t>S000076</t>
        </is>
      </c>
      <c r="B77" t="inlineStr">
        <is>
          <t>2025-01-17</t>
        </is>
      </c>
      <c r="C77" t="inlineStr">
        <is>
          <t>2025-01</t>
        </is>
      </c>
      <c r="D77" t="inlineStr">
        <is>
          <t>2025-Q1</t>
        </is>
      </c>
      <c r="E77" t="inlineStr">
        <is>
          <t>T06</t>
        </is>
      </c>
      <c r="F77" t="inlineStr">
        <is>
          <t>Gizem Aydın</t>
        </is>
      </c>
      <c r="G77" t="inlineStr">
        <is>
          <t>İhracat-Avrupa</t>
        </is>
      </c>
      <c r="H77" t="inlineStr">
        <is>
          <t>EM-SNS-06</t>
        </is>
      </c>
      <c r="I77" t="inlineStr">
        <is>
          <t>Hareket Sensörü PIR</t>
        </is>
      </c>
      <c r="J77" t="inlineStr">
        <is>
          <t>Otomasyon</t>
        </is>
      </c>
      <c r="K77" t="inlineStr">
        <is>
          <t>Proje</t>
        </is>
      </c>
      <c r="L77" t="n">
        <v>44</v>
      </c>
      <c r="M77" s="57" t="n">
        <v>6.23</v>
      </c>
      <c r="N77" t="inlineStr">
        <is>
          <t>EUR</t>
        </is>
      </c>
      <c r="O77" s="58" t="n">
        <v>5</v>
      </c>
      <c r="P77" t="n">
        <v>0</v>
      </c>
      <c r="Q77" s="59" t="n">
        <v>120</v>
      </c>
      <c r="R77" s="60">
        <f>IF(N77="TL",1,IF(N77="USD",VLOOKUP(C77,$X$2:$Z$19,2,FALSE),VLOOKUP(C77,$X$2:$Z$19,3,FALSE)))</f>
        <v/>
      </c>
      <c r="S77" s="61">
        <f>IF(P77=1,0,L77*M77*R77*(1-O77/100))</f>
        <v/>
      </c>
      <c r="T77" s="61">
        <f>IF(P77=1,0,L77*Q77)</f>
        <v/>
      </c>
      <c r="U77" s="61">
        <f>S77-T77</f>
        <v/>
      </c>
    </row>
    <row r="78">
      <c r="A78" t="inlineStr">
        <is>
          <t>S000077</t>
        </is>
      </c>
      <c r="B78" t="inlineStr">
        <is>
          <t>2025-01-12</t>
        </is>
      </c>
      <c r="C78" t="inlineStr">
        <is>
          <t>2025-01</t>
        </is>
      </c>
      <c r="D78" t="inlineStr">
        <is>
          <t>2025-Q1</t>
        </is>
      </c>
      <c r="E78" t="inlineStr">
        <is>
          <t>T06</t>
        </is>
      </c>
      <c r="F78" t="inlineStr">
        <is>
          <t>Gizem Aydın</t>
        </is>
      </c>
      <c r="G78" t="inlineStr">
        <is>
          <t>İhracat-Avrupa</t>
        </is>
      </c>
      <c r="H78" t="inlineStr">
        <is>
          <t>EM-SNS-06</t>
        </is>
      </c>
      <c r="I78" t="inlineStr">
        <is>
          <t>Hareket Sensörü PIR</t>
        </is>
      </c>
      <c r="J78" t="inlineStr">
        <is>
          <t>Otomasyon</t>
        </is>
      </c>
      <c r="K78" t="inlineStr">
        <is>
          <t>Proje</t>
        </is>
      </c>
      <c r="L78" t="n">
        <v>24</v>
      </c>
      <c r="M78" s="57" t="n">
        <v>5.91</v>
      </c>
      <c r="N78" t="inlineStr">
        <is>
          <t>EUR</t>
        </is>
      </c>
      <c r="O78" s="58" t="n">
        <v>8</v>
      </c>
      <c r="P78" t="n">
        <v>0</v>
      </c>
      <c r="Q78" s="59" t="n">
        <v>120</v>
      </c>
      <c r="R78" s="60">
        <f>IF(N78="TL",1,IF(N78="USD",VLOOKUP(C78,$X$2:$Z$19,2,FALSE),VLOOKUP(C78,$X$2:$Z$19,3,FALSE)))</f>
        <v/>
      </c>
      <c r="S78" s="61">
        <f>IF(P78=1,0,L78*M78*R78*(1-O78/100))</f>
        <v/>
      </c>
      <c r="T78" s="61">
        <f>IF(P78=1,0,L78*Q78)</f>
        <v/>
      </c>
      <c r="U78" s="61">
        <f>S78-T78</f>
        <v/>
      </c>
    </row>
    <row r="79">
      <c r="A79" t="inlineStr">
        <is>
          <t>S000078</t>
        </is>
      </c>
      <c r="B79" t="inlineStr">
        <is>
          <t>2025-01-25</t>
        </is>
      </c>
      <c r="C79" t="inlineStr">
        <is>
          <t>2025-01</t>
        </is>
      </c>
      <c r="D79" t="inlineStr">
        <is>
          <t>2025-Q1</t>
        </is>
      </c>
      <c r="E79" t="inlineStr">
        <is>
          <t>T07</t>
        </is>
      </c>
      <c r="F79" t="inlineStr">
        <is>
          <t>Onur Arslan</t>
        </is>
      </c>
      <c r="G79" t="inlineStr">
        <is>
          <t>Marmara</t>
        </is>
      </c>
      <c r="H79" t="inlineStr">
        <is>
          <t>EM-SGT-01</t>
        </is>
      </c>
      <c r="I79" t="inlineStr">
        <is>
          <t>Otomatik Sigorta C16 (12'li)</t>
        </is>
      </c>
      <c r="J79" t="inlineStr">
        <is>
          <t>Koruma</t>
        </is>
      </c>
      <c r="K79" t="inlineStr">
        <is>
          <t>Proje</t>
        </is>
      </c>
      <c r="L79" t="n">
        <v>4</v>
      </c>
      <c r="M79" s="57" t="n">
        <v>424</v>
      </c>
      <c r="N79" t="inlineStr">
        <is>
          <t>TL</t>
        </is>
      </c>
      <c r="O79" s="58" t="n">
        <v>5</v>
      </c>
      <c r="P79" t="n">
        <v>0</v>
      </c>
      <c r="Q79" s="59" t="n">
        <v>240</v>
      </c>
      <c r="R79" s="60">
        <f>IF(N79="TL",1,IF(N79="USD",VLOOKUP(C79,$X$2:$Z$19,2,FALSE),VLOOKUP(C79,$X$2:$Z$19,3,FALSE)))</f>
        <v/>
      </c>
      <c r="S79" s="61">
        <f>IF(P79=1,0,L79*M79*R79*(1-O79/100))</f>
        <v/>
      </c>
      <c r="T79" s="61">
        <f>IF(P79=1,0,L79*Q79)</f>
        <v/>
      </c>
      <c r="U79" s="61">
        <f>S79-T79</f>
        <v/>
      </c>
    </row>
    <row r="80">
      <c r="A80" t="inlineStr">
        <is>
          <t>S000079</t>
        </is>
      </c>
      <c r="B80" t="inlineStr">
        <is>
          <t>2025-01-06</t>
        </is>
      </c>
      <c r="C80" t="inlineStr">
        <is>
          <t>2025-01</t>
        </is>
      </c>
      <c r="D80" t="inlineStr">
        <is>
          <t>2025-Q1</t>
        </is>
      </c>
      <c r="E80" t="inlineStr">
        <is>
          <t>T07</t>
        </is>
      </c>
      <c r="F80" t="inlineStr">
        <is>
          <t>Onur Arslan</t>
        </is>
      </c>
      <c r="G80" t="inlineStr">
        <is>
          <t>Marmara</t>
        </is>
      </c>
      <c r="H80" t="inlineStr">
        <is>
          <t>EM-UPS-10</t>
        </is>
      </c>
      <c r="I80" t="inlineStr">
        <is>
          <t>Kesintisiz Güç Kaynağı 3 kVA</t>
        </is>
      </c>
      <c r="J80" t="inlineStr">
        <is>
          <t>Güç</t>
        </is>
      </c>
      <c r="K80" t="inlineStr">
        <is>
          <t>Proje</t>
        </is>
      </c>
      <c r="L80" t="n">
        <v>3</v>
      </c>
      <c r="M80" s="57" t="n">
        <v>13602</v>
      </c>
      <c r="N80" t="inlineStr">
        <is>
          <t>TL</t>
        </is>
      </c>
      <c r="O80" s="58" t="n">
        <v>0</v>
      </c>
      <c r="P80" t="n">
        <v>0</v>
      </c>
      <c r="Q80" s="59" t="n">
        <v>8200</v>
      </c>
      <c r="R80" s="60">
        <f>IF(N80="TL",1,IF(N80="USD",VLOOKUP(C80,$X$2:$Z$19,2,FALSE),VLOOKUP(C80,$X$2:$Z$19,3,FALSE)))</f>
        <v/>
      </c>
      <c r="S80" s="61">
        <f>IF(P80=1,0,L80*M80*R80*(1-O80/100))</f>
        <v/>
      </c>
      <c r="T80" s="61">
        <f>IF(P80=1,0,L80*Q80)</f>
        <v/>
      </c>
      <c r="U80" s="61">
        <f>S80-T80</f>
        <v/>
      </c>
    </row>
    <row r="81">
      <c r="A81" t="inlineStr">
        <is>
          <t>S000080</t>
        </is>
      </c>
      <c r="B81" t="inlineStr">
        <is>
          <t>2025-01-06</t>
        </is>
      </c>
      <c r="C81" t="inlineStr">
        <is>
          <t>2025-01</t>
        </is>
      </c>
      <c r="D81" t="inlineStr">
        <is>
          <t>2025-Q1</t>
        </is>
      </c>
      <c r="E81" t="inlineStr">
        <is>
          <t>T07</t>
        </is>
      </c>
      <c r="F81" t="inlineStr">
        <is>
          <t>Onur Arslan</t>
        </is>
      </c>
      <c r="G81" t="inlineStr">
        <is>
          <t>Marmara</t>
        </is>
      </c>
      <c r="H81" t="inlineStr">
        <is>
          <t>EM-PNO-12</t>
        </is>
      </c>
      <c r="I81" t="inlineStr">
        <is>
          <t>Sıva Üstü Dağıtım Panosu 24'lü</t>
        </is>
      </c>
      <c r="J81" t="inlineStr">
        <is>
          <t>Pano</t>
        </is>
      </c>
      <c r="K81" t="inlineStr">
        <is>
          <t>Kurumsal</t>
        </is>
      </c>
      <c r="L81" t="n">
        <v>69</v>
      </c>
      <c r="M81" s="57" t="n">
        <v>2101</v>
      </c>
      <c r="N81" t="inlineStr">
        <is>
          <t>TL</t>
        </is>
      </c>
      <c r="O81" s="58" t="n">
        <v>5</v>
      </c>
      <c r="P81" t="n">
        <v>0</v>
      </c>
      <c r="Q81" s="59" t="n">
        <v>1180</v>
      </c>
      <c r="R81" s="60">
        <f>IF(N81="TL",1,IF(N81="USD",VLOOKUP(C81,$X$2:$Z$19,2,FALSE),VLOOKUP(C81,$X$2:$Z$19,3,FALSE)))</f>
        <v/>
      </c>
      <c r="S81" s="61">
        <f>IF(P81=1,0,L81*M81*R81*(1-O81/100))</f>
        <v/>
      </c>
      <c r="T81" s="61">
        <f>IF(P81=1,0,L81*Q81)</f>
        <v/>
      </c>
      <c r="U81" s="61">
        <f>S81-T81</f>
        <v/>
      </c>
    </row>
    <row r="82">
      <c r="A82" t="inlineStr">
        <is>
          <t>S000081</t>
        </is>
      </c>
      <c r="B82" t="inlineStr">
        <is>
          <t>2025-01-10</t>
        </is>
      </c>
      <c r="C82" t="inlineStr">
        <is>
          <t>2025-01</t>
        </is>
      </c>
      <c r="D82" t="inlineStr">
        <is>
          <t>2025-Q1</t>
        </is>
      </c>
      <c r="E82" t="inlineStr">
        <is>
          <t>T07</t>
        </is>
      </c>
      <c r="F82" t="inlineStr">
        <is>
          <t>Onur Arslan</t>
        </is>
      </c>
      <c r="G82" t="inlineStr">
        <is>
          <t>Marmara</t>
        </is>
      </c>
      <c r="H82" t="inlineStr">
        <is>
          <t>EM-KBL-25</t>
        </is>
      </c>
      <c r="I82" t="inlineStr">
        <is>
          <t>NYY Kablo 4x6 (100 m)</t>
        </is>
      </c>
      <c r="J82" t="inlineStr">
        <is>
          <t>Kablo</t>
        </is>
      </c>
      <c r="K82" t="inlineStr">
        <is>
          <t>Bayi</t>
        </is>
      </c>
      <c r="L82" t="n">
        <v>3</v>
      </c>
      <c r="M82" s="57" t="n">
        <v>3341</v>
      </c>
      <c r="N82" t="inlineStr">
        <is>
          <t>TL</t>
        </is>
      </c>
      <c r="O82" s="58" t="n">
        <v>0</v>
      </c>
      <c r="P82" t="n">
        <v>0</v>
      </c>
      <c r="Q82" s="59" t="n">
        <v>2150</v>
      </c>
      <c r="R82" s="60">
        <f>IF(N82="TL",1,IF(N82="USD",VLOOKUP(C82,$X$2:$Z$19,2,FALSE),VLOOKUP(C82,$X$2:$Z$19,3,FALSE)))</f>
        <v/>
      </c>
      <c r="S82" s="61">
        <f>IF(P82=1,0,L82*M82*R82*(1-O82/100))</f>
        <v/>
      </c>
      <c r="T82" s="61">
        <f>IF(P82=1,0,L82*Q82)</f>
        <v/>
      </c>
      <c r="U82" s="61">
        <f>S82-T82</f>
        <v/>
      </c>
    </row>
    <row r="83">
      <c r="A83" t="inlineStr">
        <is>
          <t>S000082</t>
        </is>
      </c>
      <c r="B83" t="inlineStr">
        <is>
          <t>2025-01-06</t>
        </is>
      </c>
      <c r="C83" t="inlineStr">
        <is>
          <t>2025-01</t>
        </is>
      </c>
      <c r="D83" t="inlineStr">
        <is>
          <t>2025-Q1</t>
        </is>
      </c>
      <c r="E83" t="inlineStr">
        <is>
          <t>T07</t>
        </is>
      </c>
      <c r="F83" t="inlineStr">
        <is>
          <t>Onur Arslan</t>
        </is>
      </c>
      <c r="G83" t="inlineStr">
        <is>
          <t>Marmara</t>
        </is>
      </c>
      <c r="H83" t="inlineStr">
        <is>
          <t>EM-SNS-06</t>
        </is>
      </c>
      <c r="I83" t="inlineStr">
        <is>
          <t>Hareket Sensörü PIR</t>
        </is>
      </c>
      <c r="J83" t="inlineStr">
        <is>
          <t>Otomasyon</t>
        </is>
      </c>
      <c r="K83" t="inlineStr">
        <is>
          <t>Proje</t>
        </is>
      </c>
      <c r="L83" t="n">
        <v>5</v>
      </c>
      <c r="M83" s="57" t="n">
        <v>253</v>
      </c>
      <c r="N83" t="inlineStr">
        <is>
          <t>TL</t>
        </is>
      </c>
      <c r="O83" s="58" t="n">
        <v>5</v>
      </c>
      <c r="P83" t="n">
        <v>0</v>
      </c>
      <c r="Q83" s="59" t="n">
        <v>120</v>
      </c>
      <c r="R83" s="60">
        <f>IF(N83="TL",1,IF(N83="USD",VLOOKUP(C83,$X$2:$Z$19,2,FALSE),VLOOKUP(C83,$X$2:$Z$19,3,FALSE)))</f>
        <v/>
      </c>
      <c r="S83" s="61">
        <f>IF(P83=1,0,L83*M83*R83*(1-O83/100))</f>
        <v/>
      </c>
      <c r="T83" s="61">
        <f>IF(P83=1,0,L83*Q83)</f>
        <v/>
      </c>
      <c r="U83" s="61">
        <f>S83-T83</f>
        <v/>
      </c>
    </row>
    <row r="84">
      <c r="A84" t="inlineStr">
        <is>
          <t>S000083</t>
        </is>
      </c>
      <c r="B84" t="inlineStr">
        <is>
          <t>2025-01-25</t>
        </is>
      </c>
      <c r="C84" t="inlineStr">
        <is>
          <t>2025-01</t>
        </is>
      </c>
      <c r="D84" t="inlineStr">
        <is>
          <t>2025-Q1</t>
        </is>
      </c>
      <c r="E84" t="inlineStr">
        <is>
          <t>T07</t>
        </is>
      </c>
      <c r="F84" t="inlineStr">
        <is>
          <t>Onur Arslan</t>
        </is>
      </c>
      <c r="G84" t="inlineStr">
        <is>
          <t>Marmara</t>
        </is>
      </c>
      <c r="H84" t="inlineStr">
        <is>
          <t>EM-KND-03</t>
        </is>
      </c>
      <c r="I84" t="inlineStr">
        <is>
          <t>Kablo Kanalı 40x40 (2 m)</t>
        </is>
      </c>
      <c r="J84" t="inlineStr">
        <is>
          <t>Tesisat</t>
        </is>
      </c>
      <c r="K84" t="inlineStr">
        <is>
          <t>Perakende</t>
        </is>
      </c>
      <c r="L84" t="n">
        <v>14</v>
      </c>
      <c r="M84" s="57" t="n">
        <v>126</v>
      </c>
      <c r="N84" t="inlineStr">
        <is>
          <t>TL</t>
        </is>
      </c>
      <c r="O84" s="58" t="n">
        <v>0</v>
      </c>
      <c r="P84" t="n">
        <v>1</v>
      </c>
      <c r="Q84" s="59" t="n">
        <v>65</v>
      </c>
      <c r="R84" s="60">
        <f>IF(N84="TL",1,IF(N84="USD",VLOOKUP(C84,$X$2:$Z$19,2,FALSE),VLOOKUP(C84,$X$2:$Z$19,3,FALSE)))</f>
        <v/>
      </c>
      <c r="S84" s="61">
        <f>IF(P84=1,0,L84*M84*R84*(1-O84/100))</f>
        <v/>
      </c>
      <c r="T84" s="61">
        <f>IF(P84=1,0,L84*Q84)</f>
        <v/>
      </c>
      <c r="U84" s="61">
        <f>S84-T84</f>
        <v/>
      </c>
    </row>
    <row r="85">
      <c r="A85" t="inlineStr">
        <is>
          <t>S000084</t>
        </is>
      </c>
      <c r="B85" t="inlineStr">
        <is>
          <t>2025-01-16</t>
        </is>
      </c>
      <c r="C85" t="inlineStr">
        <is>
          <t>2025-01</t>
        </is>
      </c>
      <c r="D85" t="inlineStr">
        <is>
          <t>2025-Q1</t>
        </is>
      </c>
      <c r="E85" t="inlineStr">
        <is>
          <t>T07</t>
        </is>
      </c>
      <c r="F85" t="inlineStr">
        <is>
          <t>Onur Arslan</t>
        </is>
      </c>
      <c r="G85" t="inlineStr">
        <is>
          <t>Marmara</t>
        </is>
      </c>
      <c r="H85" t="inlineStr">
        <is>
          <t>EM-TRF-05</t>
        </is>
      </c>
      <c r="I85" t="inlineStr">
        <is>
          <t>İzole Trafo 1 kVA</t>
        </is>
      </c>
      <c r="J85" t="inlineStr">
        <is>
          <t>Güç</t>
        </is>
      </c>
      <c r="K85" t="inlineStr">
        <is>
          <t>Proje</t>
        </is>
      </c>
      <c r="L85" t="n">
        <v>10</v>
      </c>
      <c r="M85" s="57" t="n">
        <v>6360</v>
      </c>
      <c r="N85" t="inlineStr">
        <is>
          <t>TL</t>
        </is>
      </c>
      <c r="O85" s="58" t="n">
        <v>5</v>
      </c>
      <c r="P85" t="n">
        <v>0</v>
      </c>
      <c r="Q85" s="59" t="n">
        <v>3900</v>
      </c>
      <c r="R85" s="60">
        <f>IF(N85="TL",1,IF(N85="USD",VLOOKUP(C85,$X$2:$Z$19,2,FALSE),VLOOKUP(C85,$X$2:$Z$19,3,FALSE)))</f>
        <v/>
      </c>
      <c r="S85" s="61">
        <f>IF(P85=1,0,L85*M85*R85*(1-O85/100))</f>
        <v/>
      </c>
      <c r="T85" s="61">
        <f>IF(P85=1,0,L85*Q85)</f>
        <v/>
      </c>
      <c r="U85" s="61">
        <f>S85-T85</f>
        <v/>
      </c>
    </row>
    <row r="86">
      <c r="A86" t="inlineStr">
        <is>
          <t>S000085</t>
        </is>
      </c>
      <c r="B86" t="inlineStr">
        <is>
          <t>2025-01-09</t>
        </is>
      </c>
      <c r="C86" t="inlineStr">
        <is>
          <t>2025-01</t>
        </is>
      </c>
      <c r="D86" t="inlineStr">
        <is>
          <t>2025-Q1</t>
        </is>
      </c>
      <c r="E86" t="inlineStr">
        <is>
          <t>T07</t>
        </is>
      </c>
      <c r="F86" t="inlineStr">
        <is>
          <t>Onur Arslan</t>
        </is>
      </c>
      <c r="G86" t="inlineStr">
        <is>
          <t>Marmara</t>
        </is>
      </c>
      <c r="H86" t="inlineStr">
        <is>
          <t>EM-PNO-12</t>
        </is>
      </c>
      <c r="I86" t="inlineStr">
        <is>
          <t>Sıva Üstü Dağıtım Panosu 24'lü</t>
        </is>
      </c>
      <c r="J86" t="inlineStr">
        <is>
          <t>Pano</t>
        </is>
      </c>
      <c r="K86" t="inlineStr">
        <is>
          <t>Proje</t>
        </is>
      </c>
      <c r="L86" t="n">
        <v>116</v>
      </c>
      <c r="M86" s="57" t="n">
        <v>2017</v>
      </c>
      <c r="N86" t="inlineStr">
        <is>
          <t>TL</t>
        </is>
      </c>
      <c r="O86" s="58" t="n">
        <v>5</v>
      </c>
      <c r="P86" t="n">
        <v>0</v>
      </c>
      <c r="Q86" s="59" t="n">
        <v>1180</v>
      </c>
      <c r="R86" s="60">
        <f>IF(N86="TL",1,IF(N86="USD",VLOOKUP(C86,$X$2:$Z$19,2,FALSE),VLOOKUP(C86,$X$2:$Z$19,3,FALSE)))</f>
        <v/>
      </c>
      <c r="S86" s="61">
        <f>IF(P86=1,0,L86*M86*R86*(1-O86/100))</f>
        <v/>
      </c>
      <c r="T86" s="61">
        <f>IF(P86=1,0,L86*Q86)</f>
        <v/>
      </c>
      <c r="U86" s="61">
        <f>S86-T86</f>
        <v/>
      </c>
    </row>
    <row r="87">
      <c r="A87" t="inlineStr">
        <is>
          <t>S000086</t>
        </is>
      </c>
      <c r="B87" t="inlineStr">
        <is>
          <t>2025-01-08</t>
        </is>
      </c>
      <c r="C87" t="inlineStr">
        <is>
          <t>2025-01</t>
        </is>
      </c>
      <c r="D87" t="inlineStr">
        <is>
          <t>2025-Q1</t>
        </is>
      </c>
      <c r="E87" t="inlineStr">
        <is>
          <t>T07</t>
        </is>
      </c>
      <c r="F87" t="inlineStr">
        <is>
          <t>Onur Arslan</t>
        </is>
      </c>
      <c r="G87" t="inlineStr">
        <is>
          <t>Marmara</t>
        </is>
      </c>
      <c r="H87" t="inlineStr">
        <is>
          <t>EM-SGT-01</t>
        </is>
      </c>
      <c r="I87" t="inlineStr">
        <is>
          <t>Otomatik Sigorta C16 (12'li)</t>
        </is>
      </c>
      <c r="J87" t="inlineStr">
        <is>
          <t>Koruma</t>
        </is>
      </c>
      <c r="K87" t="inlineStr">
        <is>
          <t>Bayi</t>
        </is>
      </c>
      <c r="L87" t="n">
        <v>4</v>
      </c>
      <c r="M87" s="57" t="n">
        <v>429</v>
      </c>
      <c r="N87" t="inlineStr">
        <is>
          <t>TL</t>
        </is>
      </c>
      <c r="O87" s="58" t="n">
        <v>18</v>
      </c>
      <c r="P87" t="n">
        <v>1</v>
      </c>
      <c r="Q87" s="59" t="n">
        <v>240</v>
      </c>
      <c r="R87" s="60">
        <f>IF(N87="TL",1,IF(N87="USD",VLOOKUP(C87,$X$2:$Z$19,2,FALSE),VLOOKUP(C87,$X$2:$Z$19,3,FALSE)))</f>
        <v/>
      </c>
      <c r="S87" s="61">
        <f>IF(P87=1,0,L87*M87*R87*(1-O87/100))</f>
        <v/>
      </c>
      <c r="T87" s="61">
        <f>IF(P87=1,0,L87*Q87)</f>
        <v/>
      </c>
      <c r="U87" s="61">
        <f>S87-T87</f>
        <v/>
      </c>
    </row>
    <row r="88">
      <c r="A88" t="inlineStr">
        <is>
          <t>S000087</t>
        </is>
      </c>
      <c r="B88" t="inlineStr">
        <is>
          <t>2025-01-15</t>
        </is>
      </c>
      <c r="C88" t="inlineStr">
        <is>
          <t>2025-01</t>
        </is>
      </c>
      <c r="D88" t="inlineStr">
        <is>
          <t>2025-Q1</t>
        </is>
      </c>
      <c r="E88" t="inlineStr">
        <is>
          <t>T07</t>
        </is>
      </c>
      <c r="F88" t="inlineStr">
        <is>
          <t>Onur Arslan</t>
        </is>
      </c>
      <c r="G88" t="inlineStr">
        <is>
          <t>Marmara</t>
        </is>
      </c>
      <c r="H88" t="inlineStr">
        <is>
          <t>EM-AYD-40</t>
        </is>
      </c>
      <c r="I88" t="inlineStr">
        <is>
          <t>LED Panel Armatür 40W</t>
        </is>
      </c>
      <c r="J88" t="inlineStr">
        <is>
          <t>Aydınlatma</t>
        </is>
      </c>
      <c r="K88" t="inlineStr">
        <is>
          <t>Bayi</t>
        </is>
      </c>
      <c r="L88" t="n">
        <v>3</v>
      </c>
      <c r="M88" s="57" t="n">
        <v>348</v>
      </c>
      <c r="N88" t="inlineStr">
        <is>
          <t>TL</t>
        </is>
      </c>
      <c r="O88" s="58" t="n">
        <v>12</v>
      </c>
      <c r="P88" t="n">
        <v>0</v>
      </c>
      <c r="Q88" s="59" t="n">
        <v>190</v>
      </c>
      <c r="R88" s="60">
        <f>IF(N88="TL",1,IF(N88="USD",VLOOKUP(C88,$X$2:$Z$19,2,FALSE),VLOOKUP(C88,$X$2:$Z$19,3,FALSE)))</f>
        <v/>
      </c>
      <c r="S88" s="61">
        <f>IF(P88=1,0,L88*M88*R88*(1-O88/100))</f>
        <v/>
      </c>
      <c r="T88" s="61">
        <f>IF(P88=1,0,L88*Q88)</f>
        <v/>
      </c>
      <c r="U88" s="61">
        <f>S88-T88</f>
        <v/>
      </c>
    </row>
    <row r="89">
      <c r="A89" t="inlineStr">
        <is>
          <t>S000088</t>
        </is>
      </c>
      <c r="B89" t="inlineStr">
        <is>
          <t>2025-01-08</t>
        </is>
      </c>
      <c r="C89" t="inlineStr">
        <is>
          <t>2025-01</t>
        </is>
      </c>
      <c r="D89" t="inlineStr">
        <is>
          <t>2025-Q1</t>
        </is>
      </c>
      <c r="E89" t="inlineStr">
        <is>
          <t>T07</t>
        </is>
      </c>
      <c r="F89" t="inlineStr">
        <is>
          <t>Onur Arslan</t>
        </is>
      </c>
      <c r="G89" t="inlineStr">
        <is>
          <t>Marmara</t>
        </is>
      </c>
      <c r="H89" t="inlineStr">
        <is>
          <t>EM-TOP-08</t>
        </is>
      </c>
      <c r="I89" t="inlineStr">
        <is>
          <t>Topraklama Seti</t>
        </is>
      </c>
      <c r="J89" t="inlineStr">
        <is>
          <t>Koruma</t>
        </is>
      </c>
      <c r="K89" t="inlineStr">
        <is>
          <t>Proje</t>
        </is>
      </c>
      <c r="L89" t="n">
        <v>120</v>
      </c>
      <c r="M89" s="57" t="n">
        <v>935</v>
      </c>
      <c r="N89" t="inlineStr">
        <is>
          <t>TL</t>
        </is>
      </c>
      <c r="O89" s="58" t="n">
        <v>5</v>
      </c>
      <c r="P89" t="n">
        <v>0</v>
      </c>
      <c r="Q89" s="59" t="n">
        <v>540</v>
      </c>
      <c r="R89" s="60">
        <f>IF(N89="TL",1,IF(N89="USD",VLOOKUP(C89,$X$2:$Z$19,2,FALSE),VLOOKUP(C89,$X$2:$Z$19,3,FALSE)))</f>
        <v/>
      </c>
      <c r="S89" s="61">
        <f>IF(P89=1,0,L89*M89*R89*(1-O89/100))</f>
        <v/>
      </c>
      <c r="T89" s="61">
        <f>IF(P89=1,0,L89*Q89)</f>
        <v/>
      </c>
      <c r="U89" s="61">
        <f>S89-T89</f>
        <v/>
      </c>
    </row>
    <row r="90">
      <c r="A90" t="inlineStr">
        <is>
          <t>S000089</t>
        </is>
      </c>
      <c r="B90" t="inlineStr">
        <is>
          <t>2025-01-14</t>
        </is>
      </c>
      <c r="C90" t="inlineStr">
        <is>
          <t>2025-01</t>
        </is>
      </c>
      <c r="D90" t="inlineStr">
        <is>
          <t>2025-Q1</t>
        </is>
      </c>
      <c r="E90" t="inlineStr">
        <is>
          <t>T07</t>
        </is>
      </c>
      <c r="F90" t="inlineStr">
        <is>
          <t>Onur Arslan</t>
        </is>
      </c>
      <c r="G90" t="inlineStr">
        <is>
          <t>Marmara</t>
        </is>
      </c>
      <c r="H90" t="inlineStr">
        <is>
          <t>EM-TRF-05</t>
        </is>
      </c>
      <c r="I90" t="inlineStr">
        <is>
          <t>İzole Trafo 1 kVA</t>
        </is>
      </c>
      <c r="J90" t="inlineStr">
        <is>
          <t>Güç</t>
        </is>
      </c>
      <c r="K90" t="inlineStr">
        <is>
          <t>Bayi</t>
        </is>
      </c>
      <c r="L90" t="n">
        <v>5</v>
      </c>
      <c r="M90" s="57" t="n">
        <v>6541</v>
      </c>
      <c r="N90" t="inlineStr">
        <is>
          <t>TL</t>
        </is>
      </c>
      <c r="O90" s="58" t="n">
        <v>12</v>
      </c>
      <c r="P90" t="n">
        <v>0</v>
      </c>
      <c r="Q90" s="59" t="n">
        <v>3900</v>
      </c>
      <c r="R90" s="60">
        <f>IF(N90="TL",1,IF(N90="USD",VLOOKUP(C90,$X$2:$Z$19,2,FALSE),VLOOKUP(C90,$X$2:$Z$19,3,FALSE)))</f>
        <v/>
      </c>
      <c r="S90" s="61">
        <f>IF(P90=1,0,L90*M90*R90*(1-O90/100))</f>
        <v/>
      </c>
      <c r="T90" s="61">
        <f>IF(P90=1,0,L90*Q90)</f>
        <v/>
      </c>
      <c r="U90" s="61">
        <f>S90-T90</f>
        <v/>
      </c>
    </row>
    <row r="91">
      <c r="A91" t="inlineStr">
        <is>
          <t>S000090</t>
        </is>
      </c>
      <c r="B91" t="inlineStr">
        <is>
          <t>2025-01-11</t>
        </is>
      </c>
      <c r="C91" t="inlineStr">
        <is>
          <t>2025-01</t>
        </is>
      </c>
      <c r="D91" t="inlineStr">
        <is>
          <t>2025-Q1</t>
        </is>
      </c>
      <c r="E91" t="inlineStr">
        <is>
          <t>T07</t>
        </is>
      </c>
      <c r="F91" t="inlineStr">
        <is>
          <t>Onur Arslan</t>
        </is>
      </c>
      <c r="G91" t="inlineStr">
        <is>
          <t>Marmara</t>
        </is>
      </c>
      <c r="H91" t="inlineStr">
        <is>
          <t>EM-AYD-18</t>
        </is>
      </c>
      <c r="I91" t="inlineStr">
        <is>
          <t>LED Ampul 18W (10'lu)</t>
        </is>
      </c>
      <c r="J91" t="inlineStr">
        <is>
          <t>Aydınlatma</t>
        </is>
      </c>
      <c r="K91" t="inlineStr">
        <is>
          <t>Bayi</t>
        </is>
      </c>
      <c r="L91" t="n">
        <v>4</v>
      </c>
      <c r="M91" s="57" t="n">
        <v>198</v>
      </c>
      <c r="N91" t="inlineStr">
        <is>
          <t>TL</t>
        </is>
      </c>
      <c r="O91" s="58" t="n">
        <v>5</v>
      </c>
      <c r="P91" t="n">
        <v>0</v>
      </c>
      <c r="Q91" s="59" t="n">
        <v>95</v>
      </c>
      <c r="R91" s="60">
        <f>IF(N91="TL",1,IF(N91="USD",VLOOKUP(C91,$X$2:$Z$19,2,FALSE),VLOOKUP(C91,$X$2:$Z$19,3,FALSE)))</f>
        <v/>
      </c>
      <c r="S91" s="61">
        <f>IF(P91=1,0,L91*M91*R91*(1-O91/100))</f>
        <v/>
      </c>
      <c r="T91" s="61">
        <f>IF(P91=1,0,L91*Q91)</f>
        <v/>
      </c>
      <c r="U91" s="61">
        <f>S91-T91</f>
        <v/>
      </c>
    </row>
    <row r="92">
      <c r="A92" t="inlineStr">
        <is>
          <t>S000091</t>
        </is>
      </c>
      <c r="B92" t="inlineStr">
        <is>
          <t>2025-01-20</t>
        </is>
      </c>
      <c r="C92" t="inlineStr">
        <is>
          <t>2025-01</t>
        </is>
      </c>
      <c r="D92" t="inlineStr">
        <is>
          <t>2025-Q1</t>
        </is>
      </c>
      <c r="E92" t="inlineStr">
        <is>
          <t>T07</t>
        </is>
      </c>
      <c r="F92" t="inlineStr">
        <is>
          <t>Onur Arslan</t>
        </is>
      </c>
      <c r="G92" t="inlineStr">
        <is>
          <t>Marmara</t>
        </is>
      </c>
      <c r="H92" t="inlineStr">
        <is>
          <t>EM-SNS-06</t>
        </is>
      </c>
      <c r="I92" t="inlineStr">
        <is>
          <t>Hareket Sensörü PIR</t>
        </is>
      </c>
      <c r="J92" t="inlineStr">
        <is>
          <t>Otomasyon</t>
        </is>
      </c>
      <c r="K92" t="inlineStr">
        <is>
          <t>Perakende</t>
        </is>
      </c>
      <c r="L92" t="n">
        <v>5</v>
      </c>
      <c r="M92" s="57" t="n">
        <v>253</v>
      </c>
      <c r="N92" t="inlineStr">
        <is>
          <t>TL</t>
        </is>
      </c>
      <c r="O92" s="58" t="n">
        <v>5</v>
      </c>
      <c r="P92" t="n">
        <v>0</v>
      </c>
      <c r="Q92" s="59" t="n">
        <v>120</v>
      </c>
      <c r="R92" s="60">
        <f>IF(N92="TL",1,IF(N92="USD",VLOOKUP(C92,$X$2:$Z$19,2,FALSE),VLOOKUP(C92,$X$2:$Z$19,3,FALSE)))</f>
        <v/>
      </c>
      <c r="S92" s="61">
        <f>IF(P92=1,0,L92*M92*R92*(1-O92/100))</f>
        <v/>
      </c>
      <c r="T92" s="61">
        <f>IF(P92=1,0,L92*Q92)</f>
        <v/>
      </c>
      <c r="U92" s="61">
        <f>S92-T92</f>
        <v/>
      </c>
    </row>
    <row r="93">
      <c r="A93" t="inlineStr">
        <is>
          <t>S000092</t>
        </is>
      </c>
      <c r="B93" t="inlineStr">
        <is>
          <t>2025-01-02</t>
        </is>
      </c>
      <c r="C93" t="inlineStr">
        <is>
          <t>2025-01</t>
        </is>
      </c>
      <c r="D93" t="inlineStr">
        <is>
          <t>2025-Q1</t>
        </is>
      </c>
      <c r="E93" t="inlineStr">
        <is>
          <t>T07</t>
        </is>
      </c>
      <c r="F93" t="inlineStr">
        <is>
          <t>Onur Arslan</t>
        </is>
      </c>
      <c r="G93" t="inlineStr">
        <is>
          <t>Marmara</t>
        </is>
      </c>
      <c r="H93" t="inlineStr">
        <is>
          <t>EM-TRF-05</t>
        </is>
      </c>
      <c r="I93" t="inlineStr">
        <is>
          <t>İzole Trafo 1 kVA</t>
        </is>
      </c>
      <c r="J93" t="inlineStr">
        <is>
          <t>Güç</t>
        </is>
      </c>
      <c r="K93" t="inlineStr">
        <is>
          <t>Perakende</t>
        </is>
      </c>
      <c r="L93" t="n">
        <v>4</v>
      </c>
      <c r="M93" s="57" t="n">
        <v>6521</v>
      </c>
      <c r="N93" t="inlineStr">
        <is>
          <t>TL</t>
        </is>
      </c>
      <c r="O93" s="58" t="n">
        <v>5</v>
      </c>
      <c r="P93" t="n">
        <v>1</v>
      </c>
      <c r="Q93" s="59" t="n">
        <v>3900</v>
      </c>
      <c r="R93" s="60">
        <f>IF(N93="TL",1,IF(N93="USD",VLOOKUP(C93,$X$2:$Z$19,2,FALSE),VLOOKUP(C93,$X$2:$Z$19,3,FALSE)))</f>
        <v/>
      </c>
      <c r="S93" s="61">
        <f>IF(P93=1,0,L93*M93*R93*(1-O93/100))</f>
        <v/>
      </c>
      <c r="T93" s="61">
        <f>IF(P93=1,0,L93*Q93)</f>
        <v/>
      </c>
      <c r="U93" s="61">
        <f>S93-T93</f>
        <v/>
      </c>
    </row>
    <row r="94">
      <c r="A94" t="inlineStr">
        <is>
          <t>S000093</t>
        </is>
      </c>
      <c r="B94" t="inlineStr">
        <is>
          <t>2025-01-07</t>
        </is>
      </c>
      <c r="C94" t="inlineStr">
        <is>
          <t>2025-01</t>
        </is>
      </c>
      <c r="D94" t="inlineStr">
        <is>
          <t>2025-Q1</t>
        </is>
      </c>
      <c r="E94" t="inlineStr">
        <is>
          <t>T07</t>
        </is>
      </c>
      <c r="F94" t="inlineStr">
        <is>
          <t>Onur Arslan</t>
        </is>
      </c>
      <c r="G94" t="inlineStr">
        <is>
          <t>Marmara</t>
        </is>
      </c>
      <c r="H94" t="inlineStr">
        <is>
          <t>EM-SGT-01</t>
        </is>
      </c>
      <c r="I94" t="inlineStr">
        <is>
          <t>Otomatik Sigorta C16 (12'li)</t>
        </is>
      </c>
      <c r="J94" t="inlineStr">
        <is>
          <t>Koruma</t>
        </is>
      </c>
      <c r="K94" t="inlineStr">
        <is>
          <t>Perakende</t>
        </is>
      </c>
      <c r="L94" t="n">
        <v>57</v>
      </c>
      <c r="M94" s="57" t="n">
        <v>439</v>
      </c>
      <c r="N94" t="inlineStr">
        <is>
          <t>TL</t>
        </is>
      </c>
      <c r="O94" s="58" t="n">
        <v>18</v>
      </c>
      <c r="P94" t="n">
        <v>0</v>
      </c>
      <c r="Q94" s="59" t="n">
        <v>240</v>
      </c>
      <c r="R94" s="60">
        <f>IF(N94="TL",1,IF(N94="USD",VLOOKUP(C94,$X$2:$Z$19,2,FALSE),VLOOKUP(C94,$X$2:$Z$19,3,FALSE)))</f>
        <v/>
      </c>
      <c r="S94" s="61">
        <f>IF(P94=1,0,L94*M94*R94*(1-O94/100))</f>
        <v/>
      </c>
      <c r="T94" s="61">
        <f>IF(P94=1,0,L94*Q94)</f>
        <v/>
      </c>
      <c r="U94" s="61">
        <f>S94-T94</f>
        <v/>
      </c>
    </row>
    <row r="95">
      <c r="A95" t="inlineStr">
        <is>
          <t>S000094</t>
        </is>
      </c>
      <c r="B95" t="inlineStr">
        <is>
          <t>2025-01-22</t>
        </is>
      </c>
      <c r="C95" t="inlineStr">
        <is>
          <t>2025-01</t>
        </is>
      </c>
      <c r="D95" t="inlineStr">
        <is>
          <t>2025-Q1</t>
        </is>
      </c>
      <c r="E95" t="inlineStr">
        <is>
          <t>T07</t>
        </is>
      </c>
      <c r="F95" t="inlineStr">
        <is>
          <t>Onur Arslan</t>
        </is>
      </c>
      <c r="G95" t="inlineStr">
        <is>
          <t>Marmara</t>
        </is>
      </c>
      <c r="H95" t="inlineStr">
        <is>
          <t>EM-PRZ-02</t>
        </is>
      </c>
      <c r="I95" t="inlineStr">
        <is>
          <t>Priz-Anahtar Seti (20'li)</t>
        </is>
      </c>
      <c r="J95" t="inlineStr">
        <is>
          <t>Anahtar</t>
        </is>
      </c>
      <c r="K95" t="inlineStr">
        <is>
          <t>Kurumsal</t>
        </is>
      </c>
      <c r="L95" t="n">
        <v>11</v>
      </c>
      <c r="M95" s="57" t="n">
        <v>573</v>
      </c>
      <c r="N95" t="inlineStr">
        <is>
          <t>TL</t>
        </is>
      </c>
      <c r="O95" s="58" t="n">
        <v>8</v>
      </c>
      <c r="P95" t="n">
        <v>0</v>
      </c>
      <c r="Q95" s="59" t="n">
        <v>310</v>
      </c>
      <c r="R95" s="60">
        <f>IF(N95="TL",1,IF(N95="USD",VLOOKUP(C95,$X$2:$Z$19,2,FALSE),VLOOKUP(C95,$X$2:$Z$19,3,FALSE)))</f>
        <v/>
      </c>
      <c r="S95" s="61">
        <f>IF(P95=1,0,L95*M95*R95*(1-O95/100))</f>
        <v/>
      </c>
      <c r="T95" s="61">
        <f>IF(P95=1,0,L95*Q95)</f>
        <v/>
      </c>
      <c r="U95" s="61">
        <f>S95-T95</f>
        <v/>
      </c>
    </row>
    <row r="96">
      <c r="A96" t="inlineStr">
        <is>
          <t>S000095</t>
        </is>
      </c>
      <c r="B96" t="inlineStr">
        <is>
          <t>2025-01-02</t>
        </is>
      </c>
      <c r="C96" t="inlineStr">
        <is>
          <t>2025-01</t>
        </is>
      </c>
      <c r="D96" t="inlineStr">
        <is>
          <t>2025-Q1</t>
        </is>
      </c>
      <c r="E96" t="inlineStr">
        <is>
          <t>T07</t>
        </is>
      </c>
      <c r="F96" t="inlineStr">
        <is>
          <t>Onur Arslan</t>
        </is>
      </c>
      <c r="G96" t="inlineStr">
        <is>
          <t>Marmara</t>
        </is>
      </c>
      <c r="H96" t="inlineStr">
        <is>
          <t>EM-AYD-40</t>
        </is>
      </c>
      <c r="I96" t="inlineStr">
        <is>
          <t>LED Panel Armatür 40W</t>
        </is>
      </c>
      <c r="J96" t="inlineStr">
        <is>
          <t>Aydınlatma</t>
        </is>
      </c>
      <c r="K96" t="inlineStr">
        <is>
          <t>Proje</t>
        </is>
      </c>
      <c r="L96" t="n">
        <v>1</v>
      </c>
      <c r="M96" s="57" t="n">
        <v>355</v>
      </c>
      <c r="N96" t="inlineStr">
        <is>
          <t>TL</t>
        </is>
      </c>
      <c r="O96" s="58" t="n">
        <v>5</v>
      </c>
      <c r="P96" t="n">
        <v>0</v>
      </c>
      <c r="Q96" s="59" t="n">
        <v>190</v>
      </c>
      <c r="R96" s="60">
        <f>IF(N96="TL",1,IF(N96="USD",VLOOKUP(C96,$X$2:$Z$19,2,FALSE),VLOOKUP(C96,$X$2:$Z$19,3,FALSE)))</f>
        <v/>
      </c>
      <c r="S96" s="61">
        <f>IF(P96=1,0,L96*M96*R96*(1-O96/100))</f>
        <v/>
      </c>
      <c r="T96" s="61">
        <f>IF(P96=1,0,L96*Q96)</f>
        <v/>
      </c>
      <c r="U96" s="61">
        <f>S96-T96</f>
        <v/>
      </c>
    </row>
    <row r="97">
      <c r="A97" t="inlineStr">
        <is>
          <t>S000096</t>
        </is>
      </c>
      <c r="B97" t="inlineStr">
        <is>
          <t>2025-01-18</t>
        </is>
      </c>
      <c r="C97" t="inlineStr">
        <is>
          <t>2025-01</t>
        </is>
      </c>
      <c r="D97" t="inlineStr">
        <is>
          <t>2025-Q1</t>
        </is>
      </c>
      <c r="E97" t="inlineStr">
        <is>
          <t>T07</t>
        </is>
      </c>
      <c r="F97" t="inlineStr">
        <is>
          <t>Onur Arslan</t>
        </is>
      </c>
      <c r="G97" t="inlineStr">
        <is>
          <t>Marmara</t>
        </is>
      </c>
      <c r="H97" t="inlineStr">
        <is>
          <t>EM-KBL-25</t>
        </is>
      </c>
      <c r="I97" t="inlineStr">
        <is>
          <t>NYY Kablo 4x6 (100 m)</t>
        </is>
      </c>
      <c r="J97" t="inlineStr">
        <is>
          <t>Kablo</t>
        </is>
      </c>
      <c r="K97" t="inlineStr">
        <is>
          <t>Bayi</t>
        </is>
      </c>
      <c r="L97" t="n">
        <v>4</v>
      </c>
      <c r="M97" s="57" t="n">
        <v>3540</v>
      </c>
      <c r="N97" t="inlineStr">
        <is>
          <t>TL</t>
        </is>
      </c>
      <c r="O97" s="58" t="n">
        <v>12</v>
      </c>
      <c r="P97" t="n">
        <v>0</v>
      </c>
      <c r="Q97" s="59" t="n">
        <v>2150</v>
      </c>
      <c r="R97" s="60">
        <f>IF(N97="TL",1,IF(N97="USD",VLOOKUP(C97,$X$2:$Z$19,2,FALSE),VLOOKUP(C97,$X$2:$Z$19,3,FALSE)))</f>
        <v/>
      </c>
      <c r="S97" s="61">
        <f>IF(P97=1,0,L97*M97*R97*(1-O97/100))</f>
        <v/>
      </c>
      <c r="T97" s="61">
        <f>IF(P97=1,0,L97*Q97)</f>
        <v/>
      </c>
      <c r="U97" s="61">
        <f>S97-T97</f>
        <v/>
      </c>
    </row>
    <row r="98">
      <c r="A98" t="inlineStr">
        <is>
          <t>S000097</t>
        </is>
      </c>
      <c r="B98" t="inlineStr">
        <is>
          <t>2025-01-28</t>
        </is>
      </c>
      <c r="C98" t="inlineStr">
        <is>
          <t>2025-01</t>
        </is>
      </c>
      <c r="D98" t="inlineStr">
        <is>
          <t>2025-Q1</t>
        </is>
      </c>
      <c r="E98" t="inlineStr">
        <is>
          <t>T07</t>
        </is>
      </c>
      <c r="F98" t="inlineStr">
        <is>
          <t>Onur Arslan</t>
        </is>
      </c>
      <c r="G98" t="inlineStr">
        <is>
          <t>Marmara</t>
        </is>
      </c>
      <c r="H98" t="inlineStr">
        <is>
          <t>EM-SNS-06</t>
        </is>
      </c>
      <c r="I98" t="inlineStr">
        <is>
          <t>Hareket Sensörü PIR</t>
        </is>
      </c>
      <c r="J98" t="inlineStr">
        <is>
          <t>Otomasyon</t>
        </is>
      </c>
      <c r="K98" t="inlineStr">
        <is>
          <t>Proje</t>
        </is>
      </c>
      <c r="L98" t="n">
        <v>6</v>
      </c>
      <c r="M98" s="57" t="n">
        <v>259</v>
      </c>
      <c r="N98" t="inlineStr">
        <is>
          <t>TL</t>
        </is>
      </c>
      <c r="O98" s="58" t="n">
        <v>8</v>
      </c>
      <c r="P98" t="n">
        <v>0</v>
      </c>
      <c r="Q98" s="59" t="n">
        <v>120</v>
      </c>
      <c r="R98" s="60">
        <f>IF(N98="TL",1,IF(N98="USD",VLOOKUP(C98,$X$2:$Z$19,2,FALSE),VLOOKUP(C98,$X$2:$Z$19,3,FALSE)))</f>
        <v/>
      </c>
      <c r="S98" s="61">
        <f>IF(P98=1,0,L98*M98*R98*(1-O98/100))</f>
        <v/>
      </c>
      <c r="T98" s="61">
        <f>IF(P98=1,0,L98*Q98)</f>
        <v/>
      </c>
      <c r="U98" s="61">
        <f>S98-T98</f>
        <v/>
      </c>
    </row>
    <row r="99">
      <c r="A99" t="inlineStr">
        <is>
          <t>S000098</t>
        </is>
      </c>
      <c r="B99" t="inlineStr">
        <is>
          <t>2025-01-03</t>
        </is>
      </c>
      <c r="C99" t="inlineStr">
        <is>
          <t>2025-01</t>
        </is>
      </c>
      <c r="D99" t="inlineStr">
        <is>
          <t>2025-Q1</t>
        </is>
      </c>
      <c r="E99" t="inlineStr">
        <is>
          <t>T08</t>
        </is>
      </c>
      <c r="F99" t="inlineStr">
        <is>
          <t>Zeynep Koç</t>
        </is>
      </c>
      <c r="G99" t="inlineStr">
        <is>
          <t>İç Anadolu</t>
        </is>
      </c>
      <c r="H99" t="inlineStr">
        <is>
          <t>EM-AYD-40</t>
        </is>
      </c>
      <c r="I99" t="inlineStr">
        <is>
          <t>LED Panel Armatür 40W</t>
        </is>
      </c>
      <c r="J99" t="inlineStr">
        <is>
          <t>Aydınlatma</t>
        </is>
      </c>
      <c r="K99" t="inlineStr">
        <is>
          <t>Perakende</t>
        </is>
      </c>
      <c r="L99" t="n">
        <v>25</v>
      </c>
      <c r="M99" s="57" t="n">
        <v>344</v>
      </c>
      <c r="N99" t="inlineStr">
        <is>
          <t>TL</t>
        </is>
      </c>
      <c r="O99" s="58" t="n">
        <v>0</v>
      </c>
      <c r="P99" t="n">
        <v>0</v>
      </c>
      <c r="Q99" s="59" t="n">
        <v>190</v>
      </c>
      <c r="R99" s="60">
        <f>IF(N99="TL",1,IF(N99="USD",VLOOKUP(C99,$X$2:$Z$19,2,FALSE),VLOOKUP(C99,$X$2:$Z$19,3,FALSE)))</f>
        <v/>
      </c>
      <c r="S99" s="61">
        <f>IF(P99=1,0,L99*M99*R99*(1-O99/100))</f>
        <v/>
      </c>
      <c r="T99" s="61">
        <f>IF(P99=1,0,L99*Q99)</f>
        <v/>
      </c>
      <c r="U99" s="61">
        <f>S99-T99</f>
        <v/>
      </c>
    </row>
    <row r="100">
      <c r="A100" t="inlineStr">
        <is>
          <t>S000099</t>
        </is>
      </c>
      <c r="B100" t="inlineStr">
        <is>
          <t>2025-01-02</t>
        </is>
      </c>
      <c r="C100" t="inlineStr">
        <is>
          <t>2025-01</t>
        </is>
      </c>
      <c r="D100" t="inlineStr">
        <is>
          <t>2025-Q1</t>
        </is>
      </c>
      <c r="E100" t="inlineStr">
        <is>
          <t>T08</t>
        </is>
      </c>
      <c r="F100" t="inlineStr">
        <is>
          <t>Zeynep Koç</t>
        </is>
      </c>
      <c r="G100" t="inlineStr">
        <is>
          <t>İç Anadolu</t>
        </is>
      </c>
      <c r="H100" t="inlineStr">
        <is>
          <t>EM-PRZ-02</t>
        </is>
      </c>
      <c r="I100" t="inlineStr">
        <is>
          <t>Priz-Anahtar Seti (20'li)</t>
        </is>
      </c>
      <c r="J100" t="inlineStr">
        <is>
          <t>Anahtar</t>
        </is>
      </c>
      <c r="K100" t="inlineStr">
        <is>
          <t>Bayi</t>
        </is>
      </c>
      <c r="L100" t="n">
        <v>23</v>
      </c>
      <c r="M100" s="57" t="n">
        <v>579</v>
      </c>
      <c r="N100" t="inlineStr">
        <is>
          <t>TL</t>
        </is>
      </c>
      <c r="O100" s="58" t="n">
        <v>0</v>
      </c>
      <c r="P100" t="n">
        <v>0</v>
      </c>
      <c r="Q100" s="59" t="n">
        <v>310</v>
      </c>
      <c r="R100" s="60">
        <f>IF(N100="TL",1,IF(N100="USD",VLOOKUP(C100,$X$2:$Z$19,2,FALSE),VLOOKUP(C100,$X$2:$Z$19,3,FALSE)))</f>
        <v/>
      </c>
      <c r="S100" s="61">
        <f>IF(P100=1,0,L100*M100*R100*(1-O100/100))</f>
        <v/>
      </c>
      <c r="T100" s="61">
        <f>IF(P100=1,0,L100*Q100)</f>
        <v/>
      </c>
      <c r="U100" s="61">
        <f>S100-T100</f>
        <v/>
      </c>
    </row>
    <row r="101">
      <c r="A101" t="inlineStr">
        <is>
          <t>S000100</t>
        </is>
      </c>
      <c r="B101" t="inlineStr">
        <is>
          <t>2025-01-20</t>
        </is>
      </c>
      <c r="C101" t="inlineStr">
        <is>
          <t>2025-01</t>
        </is>
      </c>
      <c r="D101" t="inlineStr">
        <is>
          <t>2025-Q1</t>
        </is>
      </c>
      <c r="E101" t="inlineStr">
        <is>
          <t>T08</t>
        </is>
      </c>
      <c r="F101" t="inlineStr">
        <is>
          <t>Zeynep Koç</t>
        </is>
      </c>
      <c r="G101" t="inlineStr">
        <is>
          <t>İç Anadolu</t>
        </is>
      </c>
      <c r="H101" t="inlineStr">
        <is>
          <t>EM-AYD-40</t>
        </is>
      </c>
      <c r="I101" t="inlineStr">
        <is>
          <t>LED Panel Armatür 40W</t>
        </is>
      </c>
      <c r="J101" t="inlineStr">
        <is>
          <t>Aydınlatma</t>
        </is>
      </c>
      <c r="K101" t="inlineStr">
        <is>
          <t>Kurumsal</t>
        </is>
      </c>
      <c r="L101" t="n">
        <v>5</v>
      </c>
      <c r="M101" s="57" t="n">
        <v>353</v>
      </c>
      <c r="N101" t="inlineStr">
        <is>
          <t>TL</t>
        </is>
      </c>
      <c r="O101" s="58" t="n">
        <v>12</v>
      </c>
      <c r="P101" t="n">
        <v>0</v>
      </c>
      <c r="Q101" s="59" t="n">
        <v>190</v>
      </c>
      <c r="R101" s="60">
        <f>IF(N101="TL",1,IF(N101="USD",VLOOKUP(C101,$X$2:$Z$19,2,FALSE),VLOOKUP(C101,$X$2:$Z$19,3,FALSE)))</f>
        <v/>
      </c>
      <c r="S101" s="61">
        <f>IF(P101=1,0,L101*M101*R101*(1-O101/100))</f>
        <v/>
      </c>
      <c r="T101" s="61">
        <f>IF(P101=1,0,L101*Q101)</f>
        <v/>
      </c>
      <c r="U101" s="61">
        <f>S101-T101</f>
        <v/>
      </c>
    </row>
    <row r="102">
      <c r="A102" t="inlineStr">
        <is>
          <t>S000101</t>
        </is>
      </c>
      <c r="B102" t="inlineStr">
        <is>
          <t>2025-01-13</t>
        </is>
      </c>
      <c r="C102" t="inlineStr">
        <is>
          <t>2025-01</t>
        </is>
      </c>
      <c r="D102" t="inlineStr">
        <is>
          <t>2025-Q1</t>
        </is>
      </c>
      <c r="E102" t="inlineStr">
        <is>
          <t>T08</t>
        </is>
      </c>
      <c r="F102" t="inlineStr">
        <is>
          <t>Zeynep Koç</t>
        </is>
      </c>
      <c r="G102" t="inlineStr">
        <is>
          <t>İç Anadolu</t>
        </is>
      </c>
      <c r="H102" t="inlineStr">
        <is>
          <t>EM-SNS-06</t>
        </is>
      </c>
      <c r="I102" t="inlineStr">
        <is>
          <t>Hareket Sensörü PIR</t>
        </is>
      </c>
      <c r="J102" t="inlineStr">
        <is>
          <t>Otomasyon</t>
        </is>
      </c>
      <c r="K102" t="inlineStr">
        <is>
          <t>Perakende</t>
        </is>
      </c>
      <c r="L102" t="n">
        <v>21</v>
      </c>
      <c r="M102" s="57" t="n">
        <v>263</v>
      </c>
      <c r="N102" t="inlineStr">
        <is>
          <t>TL</t>
        </is>
      </c>
      <c r="O102" s="58" t="n">
        <v>0</v>
      </c>
      <c r="P102" t="n">
        <v>0</v>
      </c>
      <c r="Q102" s="59" t="n">
        <v>120</v>
      </c>
      <c r="R102" s="60">
        <f>IF(N102="TL",1,IF(N102="USD",VLOOKUP(C102,$X$2:$Z$19,2,FALSE),VLOOKUP(C102,$X$2:$Z$19,3,FALSE)))</f>
        <v/>
      </c>
      <c r="S102" s="61">
        <f>IF(P102=1,0,L102*M102*R102*(1-O102/100))</f>
        <v/>
      </c>
      <c r="T102" s="61">
        <f>IF(P102=1,0,L102*Q102)</f>
        <v/>
      </c>
      <c r="U102" s="61">
        <f>S102-T102</f>
        <v/>
      </c>
    </row>
    <row r="103">
      <c r="A103" t="inlineStr">
        <is>
          <t>S000102</t>
        </is>
      </c>
      <c r="B103" t="inlineStr">
        <is>
          <t>2025-01-04</t>
        </is>
      </c>
      <c r="C103" t="inlineStr">
        <is>
          <t>2025-01</t>
        </is>
      </c>
      <c r="D103" t="inlineStr">
        <is>
          <t>2025-Q1</t>
        </is>
      </c>
      <c r="E103" t="inlineStr">
        <is>
          <t>T08</t>
        </is>
      </c>
      <c r="F103" t="inlineStr">
        <is>
          <t>Zeynep Koç</t>
        </is>
      </c>
      <c r="G103" t="inlineStr">
        <is>
          <t>İç Anadolu</t>
        </is>
      </c>
      <c r="H103" t="inlineStr">
        <is>
          <t>EM-KBL-16</t>
        </is>
      </c>
      <c r="I103" t="inlineStr">
        <is>
          <t>NYM Kablo 3x2,5 (100 m)</t>
        </is>
      </c>
      <c r="J103" t="inlineStr">
        <is>
          <t>Kablo</t>
        </is>
      </c>
      <c r="K103" t="inlineStr">
        <is>
          <t>Perakende</t>
        </is>
      </c>
      <c r="L103" t="n">
        <v>3</v>
      </c>
      <c r="M103" s="57" t="n">
        <v>1304</v>
      </c>
      <c r="N103" t="inlineStr">
        <is>
          <t>TL</t>
        </is>
      </c>
      <c r="O103" s="58" t="n">
        <v>5</v>
      </c>
      <c r="P103" t="n">
        <v>0</v>
      </c>
      <c r="Q103" s="59" t="n">
        <v>820</v>
      </c>
      <c r="R103" s="60">
        <f>IF(N103="TL",1,IF(N103="USD",VLOOKUP(C103,$X$2:$Z$19,2,FALSE),VLOOKUP(C103,$X$2:$Z$19,3,FALSE)))</f>
        <v/>
      </c>
      <c r="S103" s="61">
        <f>IF(P103=1,0,L103*M103*R103*(1-O103/100))</f>
        <v/>
      </c>
      <c r="T103" s="61">
        <f>IF(P103=1,0,L103*Q103)</f>
        <v/>
      </c>
      <c r="U103" s="61">
        <f>S103-T103</f>
        <v/>
      </c>
    </row>
    <row r="104">
      <c r="A104" t="inlineStr">
        <is>
          <t>S000103</t>
        </is>
      </c>
      <c r="B104" t="inlineStr">
        <is>
          <t>2025-01-21</t>
        </is>
      </c>
      <c r="C104" t="inlineStr">
        <is>
          <t>2025-01</t>
        </is>
      </c>
      <c r="D104" t="inlineStr">
        <is>
          <t>2025-Q1</t>
        </is>
      </c>
      <c r="E104" t="inlineStr">
        <is>
          <t>T08</t>
        </is>
      </c>
      <c r="F104" t="inlineStr">
        <is>
          <t>Zeynep Koç</t>
        </is>
      </c>
      <c r="G104" t="inlineStr">
        <is>
          <t>İç Anadolu</t>
        </is>
      </c>
      <c r="H104" t="inlineStr">
        <is>
          <t>EM-UPS-10</t>
        </is>
      </c>
      <c r="I104" t="inlineStr">
        <is>
          <t>Kesintisiz Güç Kaynağı 3 kVA</t>
        </is>
      </c>
      <c r="J104" t="inlineStr">
        <is>
          <t>Güç</t>
        </is>
      </c>
      <c r="K104" t="inlineStr">
        <is>
          <t>Bayi</t>
        </is>
      </c>
      <c r="L104" t="n">
        <v>13</v>
      </c>
      <c r="M104" s="57" t="n">
        <v>12821</v>
      </c>
      <c r="N104" t="inlineStr">
        <is>
          <t>TL</t>
        </is>
      </c>
      <c r="O104" s="58" t="n">
        <v>8</v>
      </c>
      <c r="P104" t="n">
        <v>0</v>
      </c>
      <c r="Q104" s="59" t="n">
        <v>8200</v>
      </c>
      <c r="R104" s="60">
        <f>IF(N104="TL",1,IF(N104="USD",VLOOKUP(C104,$X$2:$Z$19,2,FALSE),VLOOKUP(C104,$X$2:$Z$19,3,FALSE)))</f>
        <v/>
      </c>
      <c r="S104" s="61">
        <f>IF(P104=1,0,L104*M104*R104*(1-O104/100))</f>
        <v/>
      </c>
      <c r="T104" s="61">
        <f>IF(P104=1,0,L104*Q104)</f>
        <v/>
      </c>
      <c r="U104" s="61">
        <f>S104-T104</f>
        <v/>
      </c>
    </row>
    <row r="105">
      <c r="A105" t="inlineStr">
        <is>
          <t>S000104</t>
        </is>
      </c>
      <c r="B105" t="inlineStr">
        <is>
          <t>2025-01-25</t>
        </is>
      </c>
      <c r="C105" t="inlineStr">
        <is>
          <t>2025-01</t>
        </is>
      </c>
      <c r="D105" t="inlineStr">
        <is>
          <t>2025-Q1</t>
        </is>
      </c>
      <c r="E105" t="inlineStr">
        <is>
          <t>T08</t>
        </is>
      </c>
      <c r="F105" t="inlineStr">
        <is>
          <t>Zeynep Koç</t>
        </is>
      </c>
      <c r="G105" t="inlineStr">
        <is>
          <t>İç Anadolu</t>
        </is>
      </c>
      <c r="H105" t="inlineStr">
        <is>
          <t>EM-PNO-12</t>
        </is>
      </c>
      <c r="I105" t="inlineStr">
        <is>
          <t>Sıva Üstü Dağıtım Panosu 24'lü</t>
        </is>
      </c>
      <c r="J105" t="inlineStr">
        <is>
          <t>Pano</t>
        </is>
      </c>
      <c r="K105" t="inlineStr">
        <is>
          <t>Proje</t>
        </is>
      </c>
      <c r="L105" t="n">
        <v>4</v>
      </c>
      <c r="M105" s="57" t="n">
        <v>1958</v>
      </c>
      <c r="N105" t="inlineStr">
        <is>
          <t>TL</t>
        </is>
      </c>
      <c r="O105" s="58" t="n">
        <v>12</v>
      </c>
      <c r="P105" t="n">
        <v>0</v>
      </c>
      <c r="Q105" s="59" t="n">
        <v>1180</v>
      </c>
      <c r="R105" s="60">
        <f>IF(N105="TL",1,IF(N105="USD",VLOOKUP(C105,$X$2:$Z$19,2,FALSE),VLOOKUP(C105,$X$2:$Z$19,3,FALSE)))</f>
        <v/>
      </c>
      <c r="S105" s="61">
        <f>IF(P105=1,0,L105*M105*R105*(1-O105/100))</f>
        <v/>
      </c>
      <c r="T105" s="61">
        <f>IF(P105=1,0,L105*Q105)</f>
        <v/>
      </c>
      <c r="U105" s="61">
        <f>S105-T105</f>
        <v/>
      </c>
    </row>
    <row r="106">
      <c r="A106" t="inlineStr">
        <is>
          <t>S000105</t>
        </is>
      </c>
      <c r="B106" t="inlineStr">
        <is>
          <t>2025-01-15</t>
        </is>
      </c>
      <c r="C106" t="inlineStr">
        <is>
          <t>2025-01</t>
        </is>
      </c>
      <c r="D106" t="inlineStr">
        <is>
          <t>2025-Q1</t>
        </is>
      </c>
      <c r="E106" t="inlineStr">
        <is>
          <t>T08</t>
        </is>
      </c>
      <c r="F106" t="inlineStr">
        <is>
          <t>Zeynep Koç</t>
        </is>
      </c>
      <c r="G106" t="inlineStr">
        <is>
          <t>İç Anadolu</t>
        </is>
      </c>
      <c r="H106" t="inlineStr">
        <is>
          <t>EM-KND-03</t>
        </is>
      </c>
      <c r="I106" t="inlineStr">
        <is>
          <t>Kablo Kanalı 40x40 (2 m)</t>
        </is>
      </c>
      <c r="J106" t="inlineStr">
        <is>
          <t>Tesisat</t>
        </is>
      </c>
      <c r="K106" t="inlineStr">
        <is>
          <t>Bayi</t>
        </is>
      </c>
      <c r="L106" t="n">
        <v>22</v>
      </c>
      <c r="M106" s="57" t="n">
        <v>132</v>
      </c>
      <c r="N106" t="inlineStr">
        <is>
          <t>TL</t>
        </is>
      </c>
      <c r="O106" s="58" t="n">
        <v>5</v>
      </c>
      <c r="P106" t="n">
        <v>0</v>
      </c>
      <c r="Q106" s="59" t="n">
        <v>65</v>
      </c>
      <c r="R106" s="60">
        <f>IF(N106="TL",1,IF(N106="USD",VLOOKUP(C106,$X$2:$Z$19,2,FALSE),VLOOKUP(C106,$X$2:$Z$19,3,FALSE)))</f>
        <v/>
      </c>
      <c r="S106" s="61">
        <f>IF(P106=1,0,L106*M106*R106*(1-O106/100))</f>
        <v/>
      </c>
      <c r="T106" s="61">
        <f>IF(P106=1,0,L106*Q106)</f>
        <v/>
      </c>
      <c r="U106" s="61">
        <f>S106-T106</f>
        <v/>
      </c>
    </row>
    <row r="107">
      <c r="A107" t="inlineStr">
        <is>
          <t>S000106</t>
        </is>
      </c>
      <c r="B107" t="inlineStr">
        <is>
          <t>2025-01-25</t>
        </is>
      </c>
      <c r="C107" t="inlineStr">
        <is>
          <t>2025-01</t>
        </is>
      </c>
      <c r="D107" t="inlineStr">
        <is>
          <t>2025-Q1</t>
        </is>
      </c>
      <c r="E107" t="inlineStr">
        <is>
          <t>T08</t>
        </is>
      </c>
      <c r="F107" t="inlineStr">
        <is>
          <t>Zeynep Koç</t>
        </is>
      </c>
      <c r="G107" t="inlineStr">
        <is>
          <t>İç Anadolu</t>
        </is>
      </c>
      <c r="H107" t="inlineStr">
        <is>
          <t>EM-PRZ-02</t>
        </is>
      </c>
      <c r="I107" t="inlineStr">
        <is>
          <t>Priz-Anahtar Seti (20'li)</t>
        </is>
      </c>
      <c r="J107" t="inlineStr">
        <is>
          <t>Anahtar</t>
        </is>
      </c>
      <c r="K107" t="inlineStr">
        <is>
          <t>Kurumsal</t>
        </is>
      </c>
      <c r="L107" t="n">
        <v>10</v>
      </c>
      <c r="M107" s="57" t="n">
        <v>585</v>
      </c>
      <c r="N107" t="inlineStr">
        <is>
          <t>TL</t>
        </is>
      </c>
      <c r="O107" s="58" t="n">
        <v>0</v>
      </c>
      <c r="P107" t="n">
        <v>0</v>
      </c>
      <c r="Q107" s="59" t="n">
        <v>310</v>
      </c>
      <c r="R107" s="60">
        <f>IF(N107="TL",1,IF(N107="USD",VLOOKUP(C107,$X$2:$Z$19,2,FALSE),VLOOKUP(C107,$X$2:$Z$19,3,FALSE)))</f>
        <v/>
      </c>
      <c r="S107" s="61">
        <f>IF(P107=1,0,L107*M107*R107*(1-O107/100))</f>
        <v/>
      </c>
      <c r="T107" s="61">
        <f>IF(P107=1,0,L107*Q107)</f>
        <v/>
      </c>
      <c r="U107" s="61">
        <f>S107-T107</f>
        <v/>
      </c>
    </row>
    <row r="108">
      <c r="A108" t="inlineStr">
        <is>
          <t>S000107</t>
        </is>
      </c>
      <c r="B108" t="inlineStr">
        <is>
          <t>2025-01-14</t>
        </is>
      </c>
      <c r="C108" t="inlineStr">
        <is>
          <t>2025-01</t>
        </is>
      </c>
      <c r="D108" t="inlineStr">
        <is>
          <t>2025-Q1</t>
        </is>
      </c>
      <c r="E108" t="inlineStr">
        <is>
          <t>T08</t>
        </is>
      </c>
      <c r="F108" t="inlineStr">
        <is>
          <t>Zeynep Koç</t>
        </is>
      </c>
      <c r="G108" t="inlineStr">
        <is>
          <t>İç Anadolu</t>
        </is>
      </c>
      <c r="H108" t="inlineStr">
        <is>
          <t>EM-KBL-25</t>
        </is>
      </c>
      <c r="I108" t="inlineStr">
        <is>
          <t>NYY Kablo 4x6 (100 m)</t>
        </is>
      </c>
      <c r="J108" t="inlineStr">
        <is>
          <t>Kablo</t>
        </is>
      </c>
      <c r="K108" t="inlineStr">
        <is>
          <t>Kurumsal</t>
        </is>
      </c>
      <c r="L108" t="n">
        <v>22</v>
      </c>
      <c r="M108" s="57" t="n">
        <v>3562</v>
      </c>
      <c r="N108" t="inlineStr">
        <is>
          <t>TL</t>
        </is>
      </c>
      <c r="O108" s="58" t="n">
        <v>5</v>
      </c>
      <c r="P108" t="n">
        <v>0</v>
      </c>
      <c r="Q108" s="59" t="n">
        <v>2150</v>
      </c>
      <c r="R108" s="60">
        <f>IF(N108="TL",1,IF(N108="USD",VLOOKUP(C108,$X$2:$Z$19,2,FALSE),VLOOKUP(C108,$X$2:$Z$19,3,FALSE)))</f>
        <v/>
      </c>
      <c r="S108" s="61">
        <f>IF(P108=1,0,L108*M108*R108*(1-O108/100))</f>
        <v/>
      </c>
      <c r="T108" s="61">
        <f>IF(P108=1,0,L108*Q108)</f>
        <v/>
      </c>
      <c r="U108" s="61">
        <f>S108-T108</f>
        <v/>
      </c>
    </row>
    <row r="109">
      <c r="A109" t="inlineStr">
        <is>
          <t>S000108</t>
        </is>
      </c>
      <c r="B109" t="inlineStr">
        <is>
          <t>2025-01-20</t>
        </is>
      </c>
      <c r="C109" t="inlineStr">
        <is>
          <t>2025-01</t>
        </is>
      </c>
      <c r="D109" t="inlineStr">
        <is>
          <t>2025-Q1</t>
        </is>
      </c>
      <c r="E109" t="inlineStr">
        <is>
          <t>T08</t>
        </is>
      </c>
      <c r="F109" t="inlineStr">
        <is>
          <t>Zeynep Koç</t>
        </is>
      </c>
      <c r="G109" t="inlineStr">
        <is>
          <t>İç Anadolu</t>
        </is>
      </c>
      <c r="H109" t="inlineStr">
        <is>
          <t>EM-TRF-05</t>
        </is>
      </c>
      <c r="I109" t="inlineStr">
        <is>
          <t>İzole Trafo 1 kVA</t>
        </is>
      </c>
      <c r="J109" t="inlineStr">
        <is>
          <t>Güç</t>
        </is>
      </c>
      <c r="K109" t="inlineStr">
        <is>
          <t>Bayi</t>
        </is>
      </c>
      <c r="L109" t="n">
        <v>26</v>
      </c>
      <c r="M109" s="57" t="n">
        <v>6465</v>
      </c>
      <c r="N109" t="inlineStr">
        <is>
          <t>TL</t>
        </is>
      </c>
      <c r="O109" s="58" t="n">
        <v>8</v>
      </c>
      <c r="P109" t="n">
        <v>0</v>
      </c>
      <c r="Q109" s="59" t="n">
        <v>3900</v>
      </c>
      <c r="R109" s="60">
        <f>IF(N109="TL",1,IF(N109="USD",VLOOKUP(C109,$X$2:$Z$19,2,FALSE),VLOOKUP(C109,$X$2:$Z$19,3,FALSE)))</f>
        <v/>
      </c>
      <c r="S109" s="61">
        <f>IF(P109=1,0,L109*M109*R109*(1-O109/100))</f>
        <v/>
      </c>
      <c r="T109" s="61">
        <f>IF(P109=1,0,L109*Q109)</f>
        <v/>
      </c>
      <c r="U109" s="61">
        <f>S109-T109</f>
        <v/>
      </c>
    </row>
    <row r="110">
      <c r="A110" t="inlineStr">
        <is>
          <t>S000109</t>
        </is>
      </c>
      <c r="B110" t="inlineStr">
        <is>
          <t>2025-01-27</t>
        </is>
      </c>
      <c r="C110" t="inlineStr">
        <is>
          <t>2025-01</t>
        </is>
      </c>
      <c r="D110" t="inlineStr">
        <is>
          <t>2025-Q1</t>
        </is>
      </c>
      <c r="E110" t="inlineStr">
        <is>
          <t>T08</t>
        </is>
      </c>
      <c r="F110" t="inlineStr">
        <is>
          <t>Zeynep Koç</t>
        </is>
      </c>
      <c r="G110" t="inlineStr">
        <is>
          <t>İç Anadolu</t>
        </is>
      </c>
      <c r="H110" t="inlineStr">
        <is>
          <t>EM-KND-03</t>
        </is>
      </c>
      <c r="I110" t="inlineStr">
        <is>
          <t>Kablo Kanalı 40x40 (2 m)</t>
        </is>
      </c>
      <c r="J110" t="inlineStr">
        <is>
          <t>Tesisat</t>
        </is>
      </c>
      <c r="K110" t="inlineStr">
        <is>
          <t>Bayi</t>
        </is>
      </c>
      <c r="L110" t="n">
        <v>21</v>
      </c>
      <c r="M110" s="57" t="n">
        <v>129</v>
      </c>
      <c r="N110" t="inlineStr">
        <is>
          <t>TL</t>
        </is>
      </c>
      <c r="O110" s="58" t="n">
        <v>5</v>
      </c>
      <c r="P110" t="n">
        <v>0</v>
      </c>
      <c r="Q110" s="59" t="n">
        <v>65</v>
      </c>
      <c r="R110" s="60">
        <f>IF(N110="TL",1,IF(N110="USD",VLOOKUP(C110,$X$2:$Z$19,2,FALSE),VLOOKUP(C110,$X$2:$Z$19,3,FALSE)))</f>
        <v/>
      </c>
      <c r="S110" s="61">
        <f>IF(P110=1,0,L110*M110*R110*(1-O110/100))</f>
        <v/>
      </c>
      <c r="T110" s="61">
        <f>IF(P110=1,0,L110*Q110)</f>
        <v/>
      </c>
      <c r="U110" s="61">
        <f>S110-T110</f>
        <v/>
      </c>
    </row>
    <row r="111">
      <c r="A111" t="inlineStr">
        <is>
          <t>S000110</t>
        </is>
      </c>
      <c r="B111" t="inlineStr">
        <is>
          <t>2025-01-09</t>
        </is>
      </c>
      <c r="C111" t="inlineStr">
        <is>
          <t>2025-01</t>
        </is>
      </c>
      <c r="D111" t="inlineStr">
        <is>
          <t>2025-Q1</t>
        </is>
      </c>
      <c r="E111" t="inlineStr">
        <is>
          <t>T08</t>
        </is>
      </c>
      <c r="F111" t="inlineStr">
        <is>
          <t>Zeynep Koç</t>
        </is>
      </c>
      <c r="G111" t="inlineStr">
        <is>
          <t>İç Anadolu</t>
        </is>
      </c>
      <c r="H111" t="inlineStr">
        <is>
          <t>EM-TOP-08</t>
        </is>
      </c>
      <c r="I111" t="inlineStr">
        <is>
          <t>Topraklama Seti</t>
        </is>
      </c>
      <c r="J111" t="inlineStr">
        <is>
          <t>Koruma</t>
        </is>
      </c>
      <c r="K111" t="inlineStr">
        <is>
          <t>Bayi</t>
        </is>
      </c>
      <c r="L111" t="n">
        <v>19</v>
      </c>
      <c r="M111" s="57" t="n">
        <v>925</v>
      </c>
      <c r="N111" t="inlineStr">
        <is>
          <t>TL</t>
        </is>
      </c>
      <c r="O111" s="58" t="n">
        <v>0</v>
      </c>
      <c r="P111" t="n">
        <v>0</v>
      </c>
      <c r="Q111" s="59" t="n">
        <v>540</v>
      </c>
      <c r="R111" s="60">
        <f>IF(N111="TL",1,IF(N111="USD",VLOOKUP(C111,$X$2:$Z$19,2,FALSE),VLOOKUP(C111,$X$2:$Z$19,3,FALSE)))</f>
        <v/>
      </c>
      <c r="S111" s="61">
        <f>IF(P111=1,0,L111*M111*R111*(1-O111/100))</f>
        <v/>
      </c>
      <c r="T111" s="61">
        <f>IF(P111=1,0,L111*Q111)</f>
        <v/>
      </c>
      <c r="U111" s="61">
        <f>S111-T111</f>
        <v/>
      </c>
    </row>
    <row r="112">
      <c r="A112" t="inlineStr">
        <is>
          <t>S000111</t>
        </is>
      </c>
      <c r="B112" t="inlineStr">
        <is>
          <t>2025-01-15</t>
        </is>
      </c>
      <c r="C112" t="inlineStr">
        <is>
          <t>2025-01</t>
        </is>
      </c>
      <c r="D112" t="inlineStr">
        <is>
          <t>2025-Q1</t>
        </is>
      </c>
      <c r="E112" t="inlineStr">
        <is>
          <t>T08</t>
        </is>
      </c>
      <c r="F112" t="inlineStr">
        <is>
          <t>Zeynep Koç</t>
        </is>
      </c>
      <c r="G112" t="inlineStr">
        <is>
          <t>İç Anadolu</t>
        </is>
      </c>
      <c r="H112" t="inlineStr">
        <is>
          <t>EM-KND-03</t>
        </is>
      </c>
      <c r="I112" t="inlineStr">
        <is>
          <t>Kablo Kanalı 40x40 (2 m)</t>
        </is>
      </c>
      <c r="J112" t="inlineStr">
        <is>
          <t>Tesisat</t>
        </is>
      </c>
      <c r="K112" t="inlineStr">
        <is>
          <t>Bayi</t>
        </is>
      </c>
      <c r="L112" t="n">
        <v>13</v>
      </c>
      <c r="M112" s="57" t="n">
        <v>134</v>
      </c>
      <c r="N112" t="inlineStr">
        <is>
          <t>TL</t>
        </is>
      </c>
      <c r="O112" s="58" t="n">
        <v>12</v>
      </c>
      <c r="P112" t="n">
        <v>0</v>
      </c>
      <c r="Q112" s="59" t="n">
        <v>65</v>
      </c>
      <c r="R112" s="60">
        <f>IF(N112="TL",1,IF(N112="USD",VLOOKUP(C112,$X$2:$Z$19,2,FALSE),VLOOKUP(C112,$X$2:$Z$19,3,FALSE)))</f>
        <v/>
      </c>
      <c r="S112" s="61">
        <f>IF(P112=1,0,L112*M112*R112*(1-O112/100))</f>
        <v/>
      </c>
      <c r="T112" s="61">
        <f>IF(P112=1,0,L112*Q112)</f>
        <v/>
      </c>
      <c r="U112" s="61">
        <f>S112-T112</f>
        <v/>
      </c>
    </row>
    <row r="113">
      <c r="A113" t="inlineStr">
        <is>
          <t>S000112</t>
        </is>
      </c>
      <c r="B113" t="inlineStr">
        <is>
          <t>2025-01-13</t>
        </is>
      </c>
      <c r="C113" t="inlineStr">
        <is>
          <t>2025-01</t>
        </is>
      </c>
      <c r="D113" t="inlineStr">
        <is>
          <t>2025-Q1</t>
        </is>
      </c>
      <c r="E113" t="inlineStr">
        <is>
          <t>T08</t>
        </is>
      </c>
      <c r="F113" t="inlineStr">
        <is>
          <t>Zeynep Koç</t>
        </is>
      </c>
      <c r="G113" t="inlineStr">
        <is>
          <t>İç Anadolu</t>
        </is>
      </c>
      <c r="H113" t="inlineStr">
        <is>
          <t>EM-PRZ-02</t>
        </is>
      </c>
      <c r="I113" t="inlineStr">
        <is>
          <t>Priz-Anahtar Seti (20'li)</t>
        </is>
      </c>
      <c r="J113" t="inlineStr">
        <is>
          <t>Anahtar</t>
        </is>
      </c>
      <c r="K113" t="inlineStr">
        <is>
          <t>Kurumsal</t>
        </is>
      </c>
      <c r="L113" t="n">
        <v>1</v>
      </c>
      <c r="M113" s="57" t="n">
        <v>558</v>
      </c>
      <c r="N113" t="inlineStr">
        <is>
          <t>TL</t>
        </is>
      </c>
      <c r="O113" s="58" t="n">
        <v>12</v>
      </c>
      <c r="P113" t="n">
        <v>0</v>
      </c>
      <c r="Q113" s="59" t="n">
        <v>310</v>
      </c>
      <c r="R113" s="60">
        <f>IF(N113="TL",1,IF(N113="USD",VLOOKUP(C113,$X$2:$Z$19,2,FALSE),VLOOKUP(C113,$X$2:$Z$19,3,FALSE)))</f>
        <v/>
      </c>
      <c r="S113" s="61">
        <f>IF(P113=1,0,L113*M113*R113*(1-O113/100))</f>
        <v/>
      </c>
      <c r="T113" s="61">
        <f>IF(P113=1,0,L113*Q113)</f>
        <v/>
      </c>
      <c r="U113" s="61">
        <f>S113-T113</f>
        <v/>
      </c>
    </row>
    <row r="114">
      <c r="A114" t="inlineStr">
        <is>
          <t>S000113</t>
        </is>
      </c>
      <c r="B114" t="inlineStr">
        <is>
          <t>2025-01-23</t>
        </is>
      </c>
      <c r="C114" t="inlineStr">
        <is>
          <t>2025-01</t>
        </is>
      </c>
      <c r="D114" t="inlineStr">
        <is>
          <t>2025-Q1</t>
        </is>
      </c>
      <c r="E114" t="inlineStr">
        <is>
          <t>T09</t>
        </is>
      </c>
      <c r="F114" t="inlineStr">
        <is>
          <t>Emre Doğan</t>
        </is>
      </c>
      <c r="G114" t="inlineStr">
        <is>
          <t>Ege</t>
        </is>
      </c>
      <c r="H114" t="inlineStr">
        <is>
          <t>EM-AYD-40</t>
        </is>
      </c>
      <c r="I114" t="inlineStr">
        <is>
          <t>LED Panel Armatür 40W</t>
        </is>
      </c>
      <c r="J114" t="inlineStr">
        <is>
          <t>Aydınlatma</t>
        </is>
      </c>
      <c r="K114" t="inlineStr">
        <is>
          <t>Perakende</t>
        </is>
      </c>
      <c r="L114" t="n">
        <v>3</v>
      </c>
      <c r="M114" s="57" t="n">
        <v>349</v>
      </c>
      <c r="N114" t="inlineStr">
        <is>
          <t>TL</t>
        </is>
      </c>
      <c r="O114" s="58" t="n">
        <v>12</v>
      </c>
      <c r="P114" t="n">
        <v>0</v>
      </c>
      <c r="Q114" s="59" t="n">
        <v>190</v>
      </c>
      <c r="R114" s="60">
        <f>IF(N114="TL",1,IF(N114="USD",VLOOKUP(C114,$X$2:$Z$19,2,FALSE),VLOOKUP(C114,$X$2:$Z$19,3,FALSE)))</f>
        <v/>
      </c>
      <c r="S114" s="61">
        <f>IF(P114=1,0,L114*M114*R114*(1-O114/100))</f>
        <v/>
      </c>
      <c r="T114" s="61">
        <f>IF(P114=1,0,L114*Q114)</f>
        <v/>
      </c>
      <c r="U114" s="61">
        <f>S114-T114</f>
        <v/>
      </c>
    </row>
    <row r="115">
      <c r="A115" t="inlineStr">
        <is>
          <t>S000114</t>
        </is>
      </c>
      <c r="B115" t="inlineStr">
        <is>
          <t>2025-01-05</t>
        </is>
      </c>
      <c r="C115" t="inlineStr">
        <is>
          <t>2025-01</t>
        </is>
      </c>
      <c r="D115" t="inlineStr">
        <is>
          <t>2025-Q1</t>
        </is>
      </c>
      <c r="E115" t="inlineStr">
        <is>
          <t>T09</t>
        </is>
      </c>
      <c r="F115" t="inlineStr">
        <is>
          <t>Emre Doğan</t>
        </is>
      </c>
      <c r="G115" t="inlineStr">
        <is>
          <t>Ege</t>
        </is>
      </c>
      <c r="H115" t="inlineStr">
        <is>
          <t>EM-KBL-25</t>
        </is>
      </c>
      <c r="I115" t="inlineStr">
        <is>
          <t>NYY Kablo 4x6 (100 m)</t>
        </is>
      </c>
      <c r="J115" t="inlineStr">
        <is>
          <t>Kablo</t>
        </is>
      </c>
      <c r="K115" t="inlineStr">
        <is>
          <t>Perakende</t>
        </is>
      </c>
      <c r="L115" t="n">
        <v>5</v>
      </c>
      <c r="M115" s="57" t="n">
        <v>3350</v>
      </c>
      <c r="N115" t="inlineStr">
        <is>
          <t>TL</t>
        </is>
      </c>
      <c r="O115" s="58" t="n">
        <v>5</v>
      </c>
      <c r="P115" t="n">
        <v>0</v>
      </c>
      <c r="Q115" s="59" t="n">
        <v>2150</v>
      </c>
      <c r="R115" s="60">
        <f>IF(N115="TL",1,IF(N115="USD",VLOOKUP(C115,$X$2:$Z$19,2,FALSE),VLOOKUP(C115,$X$2:$Z$19,3,FALSE)))</f>
        <v/>
      </c>
      <c r="S115" s="61">
        <f>IF(P115=1,0,L115*M115*R115*(1-O115/100))</f>
        <v/>
      </c>
      <c r="T115" s="61">
        <f>IF(P115=1,0,L115*Q115)</f>
        <v/>
      </c>
      <c r="U115" s="61">
        <f>S115-T115</f>
        <v/>
      </c>
    </row>
    <row r="116">
      <c r="A116" t="inlineStr">
        <is>
          <t>S000115</t>
        </is>
      </c>
      <c r="B116" t="inlineStr">
        <is>
          <t>2025-01-28</t>
        </is>
      </c>
      <c r="C116" t="inlineStr">
        <is>
          <t>2025-01</t>
        </is>
      </c>
      <c r="D116" t="inlineStr">
        <is>
          <t>2025-Q1</t>
        </is>
      </c>
      <c r="E116" t="inlineStr">
        <is>
          <t>T09</t>
        </is>
      </c>
      <c r="F116" t="inlineStr">
        <is>
          <t>Emre Doğan</t>
        </is>
      </c>
      <c r="G116" t="inlineStr">
        <is>
          <t>Ege</t>
        </is>
      </c>
      <c r="H116" t="inlineStr">
        <is>
          <t>EM-TOP-08</t>
        </is>
      </c>
      <c r="I116" t="inlineStr">
        <is>
          <t>Topraklama Seti</t>
        </is>
      </c>
      <c r="J116" t="inlineStr">
        <is>
          <t>Koruma</t>
        </is>
      </c>
      <c r="K116" t="inlineStr">
        <is>
          <t>Bayi</t>
        </is>
      </c>
      <c r="L116" t="n">
        <v>5</v>
      </c>
      <c r="M116" s="57" t="n">
        <v>932</v>
      </c>
      <c r="N116" t="inlineStr">
        <is>
          <t>TL</t>
        </is>
      </c>
      <c r="O116" s="58" t="n">
        <v>0</v>
      </c>
      <c r="P116" t="n">
        <v>0</v>
      </c>
      <c r="Q116" s="59" t="n">
        <v>540</v>
      </c>
      <c r="R116" s="60">
        <f>IF(N116="TL",1,IF(N116="USD",VLOOKUP(C116,$X$2:$Z$19,2,FALSE),VLOOKUP(C116,$X$2:$Z$19,3,FALSE)))</f>
        <v/>
      </c>
      <c r="S116" s="61">
        <f>IF(P116=1,0,L116*M116*R116*(1-O116/100))</f>
        <v/>
      </c>
      <c r="T116" s="61">
        <f>IF(P116=1,0,L116*Q116)</f>
        <v/>
      </c>
      <c r="U116" s="61">
        <f>S116-T116</f>
        <v/>
      </c>
    </row>
    <row r="117">
      <c r="A117" t="inlineStr">
        <is>
          <t>S000116</t>
        </is>
      </c>
      <c r="B117" t="inlineStr">
        <is>
          <t>2025-01-23</t>
        </is>
      </c>
      <c r="C117" t="inlineStr">
        <is>
          <t>2025-01</t>
        </is>
      </c>
      <c r="D117" t="inlineStr">
        <is>
          <t>2025-Q1</t>
        </is>
      </c>
      <c r="E117" t="inlineStr">
        <is>
          <t>T09</t>
        </is>
      </c>
      <c r="F117" t="inlineStr">
        <is>
          <t>Emre Doğan</t>
        </is>
      </c>
      <c r="G117" t="inlineStr">
        <is>
          <t>Ege</t>
        </is>
      </c>
      <c r="H117" t="inlineStr">
        <is>
          <t>EM-SGT-01</t>
        </is>
      </c>
      <c r="I117" t="inlineStr">
        <is>
          <t>Otomatik Sigorta C16 (12'li)</t>
        </is>
      </c>
      <c r="J117" t="inlineStr">
        <is>
          <t>Koruma</t>
        </is>
      </c>
      <c r="K117" t="inlineStr">
        <is>
          <t>Kurumsal</t>
        </is>
      </c>
      <c r="L117" t="n">
        <v>23</v>
      </c>
      <c r="M117" s="57" t="n">
        <v>447</v>
      </c>
      <c r="N117" t="inlineStr">
        <is>
          <t>TL</t>
        </is>
      </c>
      <c r="O117" s="58" t="n">
        <v>12</v>
      </c>
      <c r="P117" t="n">
        <v>0</v>
      </c>
      <c r="Q117" s="59" t="n">
        <v>240</v>
      </c>
      <c r="R117" s="60">
        <f>IF(N117="TL",1,IF(N117="USD",VLOOKUP(C117,$X$2:$Z$19,2,FALSE),VLOOKUP(C117,$X$2:$Z$19,3,FALSE)))</f>
        <v/>
      </c>
      <c r="S117" s="61">
        <f>IF(P117=1,0,L117*M117*R117*(1-O117/100))</f>
        <v/>
      </c>
      <c r="T117" s="61">
        <f>IF(P117=1,0,L117*Q117)</f>
        <v/>
      </c>
      <c r="U117" s="61">
        <f>S117-T117</f>
        <v/>
      </c>
    </row>
    <row r="118">
      <c r="A118" t="inlineStr">
        <is>
          <t>S000117</t>
        </is>
      </c>
      <c r="B118" t="inlineStr">
        <is>
          <t>2025-01-09</t>
        </is>
      </c>
      <c r="C118" t="inlineStr">
        <is>
          <t>2025-01</t>
        </is>
      </c>
      <c r="D118" t="inlineStr">
        <is>
          <t>2025-Q1</t>
        </is>
      </c>
      <c r="E118" t="inlineStr">
        <is>
          <t>T09</t>
        </is>
      </c>
      <c r="F118" t="inlineStr">
        <is>
          <t>Emre Doğan</t>
        </is>
      </c>
      <c r="G118" t="inlineStr">
        <is>
          <t>Ege</t>
        </is>
      </c>
      <c r="H118" t="inlineStr">
        <is>
          <t>EM-SGT-01</t>
        </is>
      </c>
      <c r="I118" t="inlineStr">
        <is>
          <t>Otomatik Sigorta C16 (12'li)</t>
        </is>
      </c>
      <c r="J118" t="inlineStr">
        <is>
          <t>Koruma</t>
        </is>
      </c>
      <c r="K118" t="inlineStr">
        <is>
          <t>Perakende</t>
        </is>
      </c>
      <c r="L118" t="n">
        <v>2</v>
      </c>
      <c r="M118" s="57" t="n">
        <v>437</v>
      </c>
      <c r="N118" t="inlineStr">
        <is>
          <t>TL</t>
        </is>
      </c>
      <c r="O118" s="58" t="n">
        <v>0</v>
      </c>
      <c r="P118" t="n">
        <v>0</v>
      </c>
      <c r="Q118" s="59" t="n">
        <v>240</v>
      </c>
      <c r="R118" s="60">
        <f>IF(N118="TL",1,IF(N118="USD",VLOOKUP(C118,$X$2:$Z$19,2,FALSE),VLOOKUP(C118,$X$2:$Z$19,3,FALSE)))</f>
        <v/>
      </c>
      <c r="S118" s="61">
        <f>IF(P118=1,0,L118*M118*R118*(1-O118/100))</f>
        <v/>
      </c>
      <c r="T118" s="61">
        <f>IF(P118=1,0,L118*Q118)</f>
        <v/>
      </c>
      <c r="U118" s="61">
        <f>S118-T118</f>
        <v/>
      </c>
    </row>
    <row r="119">
      <c r="A119" t="inlineStr">
        <is>
          <t>S000118</t>
        </is>
      </c>
      <c r="B119" t="inlineStr">
        <is>
          <t>2025-01-21</t>
        </is>
      </c>
      <c r="C119" t="inlineStr">
        <is>
          <t>2025-01</t>
        </is>
      </c>
      <c r="D119" t="inlineStr">
        <is>
          <t>2025-Q1</t>
        </is>
      </c>
      <c r="E119" t="inlineStr">
        <is>
          <t>T09</t>
        </is>
      </c>
      <c r="F119" t="inlineStr">
        <is>
          <t>Emre Doğan</t>
        </is>
      </c>
      <c r="G119" t="inlineStr">
        <is>
          <t>Ege</t>
        </is>
      </c>
      <c r="H119" t="inlineStr">
        <is>
          <t>EM-TRF-05</t>
        </is>
      </c>
      <c r="I119" t="inlineStr">
        <is>
          <t>İzole Trafo 1 kVA</t>
        </is>
      </c>
      <c r="J119" t="inlineStr">
        <is>
          <t>Güç</t>
        </is>
      </c>
      <c r="K119" t="inlineStr">
        <is>
          <t>Perakende</t>
        </is>
      </c>
      <c r="L119" t="n">
        <v>3</v>
      </c>
      <c r="M119" s="57" t="n">
        <v>6655</v>
      </c>
      <c r="N119" t="inlineStr">
        <is>
          <t>TL</t>
        </is>
      </c>
      <c r="O119" s="58" t="n">
        <v>5</v>
      </c>
      <c r="P119" t="n">
        <v>0</v>
      </c>
      <c r="Q119" s="59" t="n">
        <v>3900</v>
      </c>
      <c r="R119" s="60">
        <f>IF(N119="TL",1,IF(N119="USD",VLOOKUP(C119,$X$2:$Z$19,2,FALSE),VLOOKUP(C119,$X$2:$Z$19,3,FALSE)))</f>
        <v/>
      </c>
      <c r="S119" s="61">
        <f>IF(P119=1,0,L119*M119*R119*(1-O119/100))</f>
        <v/>
      </c>
      <c r="T119" s="61">
        <f>IF(P119=1,0,L119*Q119)</f>
        <v/>
      </c>
      <c r="U119" s="61">
        <f>S119-T119</f>
        <v/>
      </c>
    </row>
    <row r="120">
      <c r="A120" t="inlineStr">
        <is>
          <t>S000119</t>
        </is>
      </c>
      <c r="B120" t="inlineStr">
        <is>
          <t>2025-01-06</t>
        </is>
      </c>
      <c r="C120" t="inlineStr">
        <is>
          <t>2025-01</t>
        </is>
      </c>
      <c r="D120" t="inlineStr">
        <is>
          <t>2025-Q1</t>
        </is>
      </c>
      <c r="E120" t="inlineStr">
        <is>
          <t>T09</t>
        </is>
      </c>
      <c r="F120" t="inlineStr">
        <is>
          <t>Emre Doğan</t>
        </is>
      </c>
      <c r="G120" t="inlineStr">
        <is>
          <t>Ege</t>
        </is>
      </c>
      <c r="H120" t="inlineStr">
        <is>
          <t>EM-PRZ-02</t>
        </is>
      </c>
      <c r="I120" t="inlineStr">
        <is>
          <t>Priz-Anahtar Seti (20'li)</t>
        </is>
      </c>
      <c r="J120" t="inlineStr">
        <is>
          <t>Anahtar</t>
        </is>
      </c>
      <c r="K120" t="inlineStr">
        <is>
          <t>Proje</t>
        </is>
      </c>
      <c r="L120" t="n">
        <v>1</v>
      </c>
      <c r="M120" s="57" t="n">
        <v>591</v>
      </c>
      <c r="N120" t="inlineStr">
        <is>
          <t>TL</t>
        </is>
      </c>
      <c r="O120" s="58" t="n">
        <v>0</v>
      </c>
      <c r="P120" t="n">
        <v>0</v>
      </c>
      <c r="Q120" s="59" t="n">
        <v>310</v>
      </c>
      <c r="R120" s="60">
        <f>IF(N120="TL",1,IF(N120="USD",VLOOKUP(C120,$X$2:$Z$19,2,FALSE),VLOOKUP(C120,$X$2:$Z$19,3,FALSE)))</f>
        <v/>
      </c>
      <c r="S120" s="61">
        <f>IF(P120=1,0,L120*M120*R120*(1-O120/100))</f>
        <v/>
      </c>
      <c r="T120" s="61">
        <f>IF(P120=1,0,L120*Q120)</f>
        <v/>
      </c>
      <c r="U120" s="61">
        <f>S120-T120</f>
        <v/>
      </c>
    </row>
    <row r="121">
      <c r="A121" t="inlineStr">
        <is>
          <t>S000120</t>
        </is>
      </c>
      <c r="B121" t="inlineStr">
        <is>
          <t>2025-01-23</t>
        </is>
      </c>
      <c r="C121" t="inlineStr">
        <is>
          <t>2025-01</t>
        </is>
      </c>
      <c r="D121" t="inlineStr">
        <is>
          <t>2025-Q1</t>
        </is>
      </c>
      <c r="E121" t="inlineStr">
        <is>
          <t>T09</t>
        </is>
      </c>
      <c r="F121" t="inlineStr">
        <is>
          <t>Emre Doğan</t>
        </is>
      </c>
      <c r="G121" t="inlineStr">
        <is>
          <t>Ege</t>
        </is>
      </c>
      <c r="H121" t="inlineStr">
        <is>
          <t>EM-KBL-25</t>
        </is>
      </c>
      <c r="I121" t="inlineStr">
        <is>
          <t>NYY Kablo 4x6 (100 m)</t>
        </is>
      </c>
      <c r="J121" t="inlineStr">
        <is>
          <t>Kablo</t>
        </is>
      </c>
      <c r="K121" t="inlineStr">
        <is>
          <t>Bayi</t>
        </is>
      </c>
      <c r="L121" t="n">
        <v>5</v>
      </c>
      <c r="M121" s="57" t="n">
        <v>3495</v>
      </c>
      <c r="N121" t="inlineStr">
        <is>
          <t>TL</t>
        </is>
      </c>
      <c r="O121" s="58" t="n">
        <v>0</v>
      </c>
      <c r="P121" t="n">
        <v>0</v>
      </c>
      <c r="Q121" s="59" t="n">
        <v>2150</v>
      </c>
      <c r="R121" s="60">
        <f>IF(N121="TL",1,IF(N121="USD",VLOOKUP(C121,$X$2:$Z$19,2,FALSE),VLOOKUP(C121,$X$2:$Z$19,3,FALSE)))</f>
        <v/>
      </c>
      <c r="S121" s="61">
        <f>IF(P121=1,0,L121*M121*R121*(1-O121/100))</f>
        <v/>
      </c>
      <c r="T121" s="61">
        <f>IF(P121=1,0,L121*Q121)</f>
        <v/>
      </c>
      <c r="U121" s="61">
        <f>S121-T121</f>
        <v/>
      </c>
    </row>
    <row r="122">
      <c r="A122" t="inlineStr">
        <is>
          <t>S000121</t>
        </is>
      </c>
      <c r="B122" t="inlineStr">
        <is>
          <t>2025-01-13</t>
        </is>
      </c>
      <c r="C122" t="inlineStr">
        <is>
          <t>2025-01</t>
        </is>
      </c>
      <c r="D122" t="inlineStr">
        <is>
          <t>2025-Q1</t>
        </is>
      </c>
      <c r="E122" t="inlineStr">
        <is>
          <t>T09</t>
        </is>
      </c>
      <c r="F122" t="inlineStr">
        <is>
          <t>Emre Doğan</t>
        </is>
      </c>
      <c r="G122" t="inlineStr">
        <is>
          <t>Ege</t>
        </is>
      </c>
      <c r="H122" t="inlineStr">
        <is>
          <t>EM-UPS-10</t>
        </is>
      </c>
      <c r="I122" t="inlineStr">
        <is>
          <t>Kesintisiz Güç Kaynağı 3 kVA</t>
        </is>
      </c>
      <c r="J122" t="inlineStr">
        <is>
          <t>Güç</t>
        </is>
      </c>
      <c r="K122" t="inlineStr">
        <is>
          <t>Proje</t>
        </is>
      </c>
      <c r="L122" t="n">
        <v>19</v>
      </c>
      <c r="M122" s="57" t="n">
        <v>13199</v>
      </c>
      <c r="N122" t="inlineStr">
        <is>
          <t>TL</t>
        </is>
      </c>
      <c r="O122" s="58" t="n">
        <v>8</v>
      </c>
      <c r="P122" t="n">
        <v>0</v>
      </c>
      <c r="Q122" s="59" t="n">
        <v>8200</v>
      </c>
      <c r="R122" s="60">
        <f>IF(N122="TL",1,IF(N122="USD",VLOOKUP(C122,$X$2:$Z$19,2,FALSE),VLOOKUP(C122,$X$2:$Z$19,3,FALSE)))</f>
        <v/>
      </c>
      <c r="S122" s="61">
        <f>IF(P122=1,0,L122*M122*R122*(1-O122/100))</f>
        <v/>
      </c>
      <c r="T122" s="61">
        <f>IF(P122=1,0,L122*Q122)</f>
        <v/>
      </c>
      <c r="U122" s="61">
        <f>S122-T122</f>
        <v/>
      </c>
    </row>
    <row r="123">
      <c r="A123" t="inlineStr">
        <is>
          <t>S000122</t>
        </is>
      </c>
      <c r="B123" t="inlineStr">
        <is>
          <t>2025-01-18</t>
        </is>
      </c>
      <c r="C123" t="inlineStr">
        <is>
          <t>2025-01</t>
        </is>
      </c>
      <c r="D123" t="inlineStr">
        <is>
          <t>2025-Q1</t>
        </is>
      </c>
      <c r="E123" t="inlineStr">
        <is>
          <t>T09</t>
        </is>
      </c>
      <c r="F123" t="inlineStr">
        <is>
          <t>Emre Doğan</t>
        </is>
      </c>
      <c r="G123" t="inlineStr">
        <is>
          <t>Ege</t>
        </is>
      </c>
      <c r="H123" t="inlineStr">
        <is>
          <t>EM-PNO-12</t>
        </is>
      </c>
      <c r="I123" t="inlineStr">
        <is>
          <t>Sıva Üstü Dağıtım Panosu 24'lü</t>
        </is>
      </c>
      <c r="J123" t="inlineStr">
        <is>
          <t>Pano</t>
        </is>
      </c>
      <c r="K123" t="inlineStr">
        <is>
          <t>Bayi</t>
        </is>
      </c>
      <c r="L123" t="n">
        <v>116</v>
      </c>
      <c r="M123" s="57" t="n">
        <v>2107</v>
      </c>
      <c r="N123" t="inlineStr">
        <is>
          <t>TL</t>
        </is>
      </c>
      <c r="O123" s="58" t="n">
        <v>8</v>
      </c>
      <c r="P123" t="n">
        <v>0</v>
      </c>
      <c r="Q123" s="59" t="n">
        <v>1180</v>
      </c>
      <c r="R123" s="60">
        <f>IF(N123="TL",1,IF(N123="USD",VLOOKUP(C123,$X$2:$Z$19,2,FALSE),VLOOKUP(C123,$X$2:$Z$19,3,FALSE)))</f>
        <v/>
      </c>
      <c r="S123" s="61">
        <f>IF(P123=1,0,L123*M123*R123*(1-O123/100))</f>
        <v/>
      </c>
      <c r="T123" s="61">
        <f>IF(P123=1,0,L123*Q123)</f>
        <v/>
      </c>
      <c r="U123" s="61">
        <f>S123-T123</f>
        <v/>
      </c>
    </row>
    <row r="124">
      <c r="A124" t="inlineStr">
        <is>
          <t>S000123</t>
        </is>
      </c>
      <c r="B124" t="inlineStr">
        <is>
          <t>2025-01-01</t>
        </is>
      </c>
      <c r="C124" t="inlineStr">
        <is>
          <t>2025-01</t>
        </is>
      </c>
      <c r="D124" t="inlineStr">
        <is>
          <t>2025-Q1</t>
        </is>
      </c>
      <c r="E124" t="inlineStr">
        <is>
          <t>T09</t>
        </is>
      </c>
      <c r="F124" t="inlineStr">
        <is>
          <t>Emre Doğan</t>
        </is>
      </c>
      <c r="G124" t="inlineStr">
        <is>
          <t>Ege</t>
        </is>
      </c>
      <c r="H124" t="inlineStr">
        <is>
          <t>EM-UPS-10</t>
        </is>
      </c>
      <c r="I124" t="inlineStr">
        <is>
          <t>Kesintisiz Güç Kaynağı 3 kVA</t>
        </is>
      </c>
      <c r="J124" t="inlineStr">
        <is>
          <t>Güç</t>
        </is>
      </c>
      <c r="K124" t="inlineStr">
        <is>
          <t>Bayi</t>
        </is>
      </c>
      <c r="L124" t="n">
        <v>2</v>
      </c>
      <c r="M124" s="57" t="n">
        <v>13147</v>
      </c>
      <c r="N124" t="inlineStr">
        <is>
          <t>TL</t>
        </is>
      </c>
      <c r="O124" s="58" t="n">
        <v>12</v>
      </c>
      <c r="P124" t="n">
        <v>0</v>
      </c>
      <c r="Q124" s="59" t="n">
        <v>8200</v>
      </c>
      <c r="R124" s="60">
        <f>IF(N124="TL",1,IF(N124="USD",VLOOKUP(C124,$X$2:$Z$19,2,FALSE),VLOOKUP(C124,$X$2:$Z$19,3,FALSE)))</f>
        <v/>
      </c>
      <c r="S124" s="61">
        <f>IF(P124=1,0,L124*M124*R124*(1-O124/100))</f>
        <v/>
      </c>
      <c r="T124" s="61">
        <f>IF(P124=1,0,L124*Q124)</f>
        <v/>
      </c>
      <c r="U124" s="61">
        <f>S124-T124</f>
        <v/>
      </c>
    </row>
    <row r="125">
      <c r="A125" t="inlineStr">
        <is>
          <t>S000124</t>
        </is>
      </c>
      <c r="B125" t="inlineStr">
        <is>
          <t>2025-01-03</t>
        </is>
      </c>
      <c r="C125" t="inlineStr">
        <is>
          <t>2025-01</t>
        </is>
      </c>
      <c r="D125" t="inlineStr">
        <is>
          <t>2025-Q1</t>
        </is>
      </c>
      <c r="E125" t="inlineStr">
        <is>
          <t>T09</t>
        </is>
      </c>
      <c r="F125" t="inlineStr">
        <is>
          <t>Emre Doğan</t>
        </is>
      </c>
      <c r="G125" t="inlineStr">
        <is>
          <t>Ege</t>
        </is>
      </c>
      <c r="H125" t="inlineStr">
        <is>
          <t>EM-TOP-08</t>
        </is>
      </c>
      <c r="I125" t="inlineStr">
        <is>
          <t>Topraklama Seti</t>
        </is>
      </c>
      <c r="J125" t="inlineStr">
        <is>
          <t>Koruma</t>
        </is>
      </c>
      <c r="K125" t="inlineStr">
        <is>
          <t>Kurumsal</t>
        </is>
      </c>
      <c r="L125" t="n">
        <v>3</v>
      </c>
      <c r="M125" s="57" t="n">
        <v>899</v>
      </c>
      <c r="N125" t="inlineStr">
        <is>
          <t>TL</t>
        </is>
      </c>
      <c r="O125" s="58" t="n">
        <v>5</v>
      </c>
      <c r="P125" t="n">
        <v>0</v>
      </c>
      <c r="Q125" s="59" t="n">
        <v>540</v>
      </c>
      <c r="R125" s="60">
        <f>IF(N125="TL",1,IF(N125="USD",VLOOKUP(C125,$X$2:$Z$19,2,FALSE),VLOOKUP(C125,$X$2:$Z$19,3,FALSE)))</f>
        <v/>
      </c>
      <c r="S125" s="61">
        <f>IF(P125=1,0,L125*M125*R125*(1-O125/100))</f>
        <v/>
      </c>
      <c r="T125" s="61">
        <f>IF(P125=1,0,L125*Q125)</f>
        <v/>
      </c>
      <c r="U125" s="61">
        <f>S125-T125</f>
        <v/>
      </c>
    </row>
    <row r="126">
      <c r="A126" t="inlineStr">
        <is>
          <t>S000125</t>
        </is>
      </c>
      <c r="B126" t="inlineStr">
        <is>
          <t>2025-01-04</t>
        </is>
      </c>
      <c r="C126" t="inlineStr">
        <is>
          <t>2025-01</t>
        </is>
      </c>
      <c r="D126" t="inlineStr">
        <is>
          <t>2025-Q1</t>
        </is>
      </c>
      <c r="E126" t="inlineStr">
        <is>
          <t>T10</t>
        </is>
      </c>
      <c r="F126" t="inlineStr">
        <is>
          <t>Ayşe Yıldız</t>
        </is>
      </c>
      <c r="G126" t="inlineStr">
        <is>
          <t>Akdeniz</t>
        </is>
      </c>
      <c r="H126" t="inlineStr">
        <is>
          <t>EM-SGT-01</t>
        </is>
      </c>
      <c r="I126" t="inlineStr">
        <is>
          <t>Otomatik Sigorta C16 (12'li)</t>
        </is>
      </c>
      <c r="J126" t="inlineStr">
        <is>
          <t>Koruma</t>
        </is>
      </c>
      <c r="K126" t="inlineStr">
        <is>
          <t>Perakende</t>
        </is>
      </c>
      <c r="L126" t="n">
        <v>19</v>
      </c>
      <c r="M126" s="57" t="n">
        <v>435</v>
      </c>
      <c r="N126" t="inlineStr">
        <is>
          <t>TL</t>
        </is>
      </c>
      <c r="O126" s="58" t="n">
        <v>0</v>
      </c>
      <c r="P126" t="n">
        <v>0</v>
      </c>
      <c r="Q126" s="59" t="n">
        <v>240</v>
      </c>
      <c r="R126" s="60">
        <f>IF(N126="TL",1,IF(N126="USD",VLOOKUP(C126,$X$2:$Z$19,2,FALSE),VLOOKUP(C126,$X$2:$Z$19,3,FALSE)))</f>
        <v/>
      </c>
      <c r="S126" s="61">
        <f>IF(P126=1,0,L126*M126*R126*(1-O126/100))</f>
        <v/>
      </c>
      <c r="T126" s="61">
        <f>IF(P126=1,0,L126*Q126)</f>
        <v/>
      </c>
      <c r="U126" s="61">
        <f>S126-T126</f>
        <v/>
      </c>
    </row>
    <row r="127">
      <c r="A127" t="inlineStr">
        <is>
          <t>S000126</t>
        </is>
      </c>
      <c r="B127" t="inlineStr">
        <is>
          <t>2025-01-23</t>
        </is>
      </c>
      <c r="C127" t="inlineStr">
        <is>
          <t>2025-01</t>
        </is>
      </c>
      <c r="D127" t="inlineStr">
        <is>
          <t>2025-Q1</t>
        </is>
      </c>
      <c r="E127" t="inlineStr">
        <is>
          <t>T10</t>
        </is>
      </c>
      <c r="F127" t="inlineStr">
        <is>
          <t>Ayşe Yıldız</t>
        </is>
      </c>
      <c r="G127" t="inlineStr">
        <is>
          <t>Akdeniz</t>
        </is>
      </c>
      <c r="H127" t="inlineStr">
        <is>
          <t>EM-PRZ-02</t>
        </is>
      </c>
      <c r="I127" t="inlineStr">
        <is>
          <t>Priz-Anahtar Seti (20'li)</t>
        </is>
      </c>
      <c r="J127" t="inlineStr">
        <is>
          <t>Anahtar</t>
        </is>
      </c>
      <c r="K127" t="inlineStr">
        <is>
          <t>Bayi</t>
        </is>
      </c>
      <c r="L127" t="n">
        <v>25</v>
      </c>
      <c r="M127" s="57" t="n">
        <v>555</v>
      </c>
      <c r="N127" t="inlineStr">
        <is>
          <t>TL</t>
        </is>
      </c>
      <c r="O127" s="58" t="n">
        <v>8</v>
      </c>
      <c r="P127" t="n">
        <v>0</v>
      </c>
      <c r="Q127" s="59" t="n">
        <v>310</v>
      </c>
      <c r="R127" s="60">
        <f>IF(N127="TL",1,IF(N127="USD",VLOOKUP(C127,$X$2:$Z$19,2,FALSE),VLOOKUP(C127,$X$2:$Z$19,3,FALSE)))</f>
        <v/>
      </c>
      <c r="S127" s="61">
        <f>IF(P127=1,0,L127*M127*R127*(1-O127/100))</f>
        <v/>
      </c>
      <c r="T127" s="61">
        <f>IF(P127=1,0,L127*Q127)</f>
        <v/>
      </c>
      <c r="U127" s="61">
        <f>S127-T127</f>
        <v/>
      </c>
    </row>
    <row r="128">
      <c r="A128" t="inlineStr">
        <is>
          <t>S000127</t>
        </is>
      </c>
      <c r="B128" t="inlineStr">
        <is>
          <t>2025-01-18</t>
        </is>
      </c>
      <c r="C128" t="inlineStr">
        <is>
          <t>2025-01</t>
        </is>
      </c>
      <c r="D128" t="inlineStr">
        <is>
          <t>2025-Q1</t>
        </is>
      </c>
      <c r="E128" t="inlineStr">
        <is>
          <t>T10</t>
        </is>
      </c>
      <c r="F128" t="inlineStr">
        <is>
          <t>Ayşe Yıldız</t>
        </is>
      </c>
      <c r="G128" t="inlineStr">
        <is>
          <t>Akdeniz</t>
        </is>
      </c>
      <c r="H128" t="inlineStr">
        <is>
          <t>EM-SNS-06</t>
        </is>
      </c>
      <c r="I128" t="inlineStr">
        <is>
          <t>Hareket Sensörü PIR</t>
        </is>
      </c>
      <c r="J128" t="inlineStr">
        <is>
          <t>Otomasyon</t>
        </is>
      </c>
      <c r="K128" t="inlineStr">
        <is>
          <t>Perakende</t>
        </is>
      </c>
      <c r="L128" t="n">
        <v>3</v>
      </c>
      <c r="M128" s="57" t="n">
        <v>248</v>
      </c>
      <c r="N128" t="inlineStr">
        <is>
          <t>TL</t>
        </is>
      </c>
      <c r="O128" s="58" t="n">
        <v>0</v>
      </c>
      <c r="P128" t="n">
        <v>0</v>
      </c>
      <c r="Q128" s="59" t="n">
        <v>120</v>
      </c>
      <c r="R128" s="60">
        <f>IF(N128="TL",1,IF(N128="USD",VLOOKUP(C128,$X$2:$Z$19,2,FALSE),VLOOKUP(C128,$X$2:$Z$19,3,FALSE)))</f>
        <v/>
      </c>
      <c r="S128" s="61">
        <f>IF(P128=1,0,L128*M128*R128*(1-O128/100))</f>
        <v/>
      </c>
      <c r="T128" s="61">
        <f>IF(P128=1,0,L128*Q128)</f>
        <v/>
      </c>
      <c r="U128" s="61">
        <f>S128-T128</f>
        <v/>
      </c>
    </row>
    <row r="129">
      <c r="A129" t="inlineStr">
        <is>
          <t>S000128</t>
        </is>
      </c>
      <c r="B129" t="inlineStr">
        <is>
          <t>2025-01-11</t>
        </is>
      </c>
      <c r="C129" t="inlineStr">
        <is>
          <t>2025-01</t>
        </is>
      </c>
      <c r="D129" t="inlineStr">
        <is>
          <t>2025-Q1</t>
        </is>
      </c>
      <c r="E129" t="inlineStr">
        <is>
          <t>T10</t>
        </is>
      </c>
      <c r="F129" t="inlineStr">
        <is>
          <t>Ayşe Yıldız</t>
        </is>
      </c>
      <c r="G129" t="inlineStr">
        <is>
          <t>Akdeniz</t>
        </is>
      </c>
      <c r="H129" t="inlineStr">
        <is>
          <t>EM-PNO-12</t>
        </is>
      </c>
      <c r="I129" t="inlineStr">
        <is>
          <t>Sıva Üstü Dağıtım Panosu 24'lü</t>
        </is>
      </c>
      <c r="J129" t="inlineStr">
        <is>
          <t>Pano</t>
        </is>
      </c>
      <c r="K129" t="inlineStr">
        <is>
          <t>Kurumsal</t>
        </is>
      </c>
      <c r="L129" t="n">
        <v>2</v>
      </c>
      <c r="M129" s="57" t="n">
        <v>2032</v>
      </c>
      <c r="N129" t="inlineStr">
        <is>
          <t>TL</t>
        </is>
      </c>
      <c r="O129" s="58" t="n">
        <v>0</v>
      </c>
      <c r="P129" t="n">
        <v>0</v>
      </c>
      <c r="Q129" s="59" t="n">
        <v>1180</v>
      </c>
      <c r="R129" s="60">
        <f>IF(N129="TL",1,IF(N129="USD",VLOOKUP(C129,$X$2:$Z$19,2,FALSE),VLOOKUP(C129,$X$2:$Z$19,3,FALSE)))</f>
        <v/>
      </c>
      <c r="S129" s="61">
        <f>IF(P129=1,0,L129*M129*R129*(1-O129/100))</f>
        <v/>
      </c>
      <c r="T129" s="61">
        <f>IF(P129=1,0,L129*Q129)</f>
        <v/>
      </c>
      <c r="U129" s="61">
        <f>S129-T129</f>
        <v/>
      </c>
    </row>
    <row r="130">
      <c r="A130" t="inlineStr">
        <is>
          <t>S000129</t>
        </is>
      </c>
      <c r="B130" t="inlineStr">
        <is>
          <t>2025-01-25</t>
        </is>
      </c>
      <c r="C130" t="inlineStr">
        <is>
          <t>2025-01</t>
        </is>
      </c>
      <c r="D130" t="inlineStr">
        <is>
          <t>2025-Q1</t>
        </is>
      </c>
      <c r="E130" t="inlineStr">
        <is>
          <t>T10</t>
        </is>
      </c>
      <c r="F130" t="inlineStr">
        <is>
          <t>Ayşe Yıldız</t>
        </is>
      </c>
      <c r="G130" t="inlineStr">
        <is>
          <t>Akdeniz</t>
        </is>
      </c>
      <c r="H130" t="inlineStr">
        <is>
          <t>EM-KBL-16</t>
        </is>
      </c>
      <c r="I130" t="inlineStr">
        <is>
          <t>NYM Kablo 3x2,5 (100 m)</t>
        </is>
      </c>
      <c r="J130" t="inlineStr">
        <is>
          <t>Kablo</t>
        </is>
      </c>
      <c r="K130" t="inlineStr">
        <is>
          <t>Bayi</t>
        </is>
      </c>
      <c r="L130" t="n">
        <v>35</v>
      </c>
      <c r="M130" s="57" t="n">
        <v>1356</v>
      </c>
      <c r="N130" t="inlineStr">
        <is>
          <t>TL</t>
        </is>
      </c>
      <c r="O130" s="58" t="n">
        <v>5</v>
      </c>
      <c r="P130" t="n">
        <v>0</v>
      </c>
      <c r="Q130" s="59" t="n">
        <v>820</v>
      </c>
      <c r="R130" s="60">
        <f>IF(N130="TL",1,IF(N130="USD",VLOOKUP(C130,$X$2:$Z$19,2,FALSE),VLOOKUP(C130,$X$2:$Z$19,3,FALSE)))</f>
        <v/>
      </c>
      <c r="S130" s="61">
        <f>IF(P130=1,0,L130*M130*R130*(1-O130/100))</f>
        <v/>
      </c>
      <c r="T130" s="61">
        <f>IF(P130=1,0,L130*Q130)</f>
        <v/>
      </c>
      <c r="U130" s="61">
        <f>S130-T130</f>
        <v/>
      </c>
    </row>
    <row r="131">
      <c r="A131" t="inlineStr">
        <is>
          <t>S000130</t>
        </is>
      </c>
      <c r="B131" t="inlineStr">
        <is>
          <t>2025-01-02</t>
        </is>
      </c>
      <c r="C131" t="inlineStr">
        <is>
          <t>2025-01</t>
        </is>
      </c>
      <c r="D131" t="inlineStr">
        <is>
          <t>2025-Q1</t>
        </is>
      </c>
      <c r="E131" t="inlineStr">
        <is>
          <t>T10</t>
        </is>
      </c>
      <c r="F131" t="inlineStr">
        <is>
          <t>Ayşe Yıldız</t>
        </is>
      </c>
      <c r="G131" t="inlineStr">
        <is>
          <t>Akdeniz</t>
        </is>
      </c>
      <c r="H131" t="inlineStr">
        <is>
          <t>EM-UPS-10</t>
        </is>
      </c>
      <c r="I131" t="inlineStr">
        <is>
          <t>Kesintisiz Güç Kaynağı 3 kVA</t>
        </is>
      </c>
      <c r="J131" t="inlineStr">
        <is>
          <t>Güç</t>
        </is>
      </c>
      <c r="K131" t="inlineStr">
        <is>
          <t>Bayi</t>
        </is>
      </c>
      <c r="L131" t="n">
        <v>60</v>
      </c>
      <c r="M131" s="57" t="n">
        <v>13276</v>
      </c>
      <c r="N131" t="inlineStr">
        <is>
          <t>TL</t>
        </is>
      </c>
      <c r="O131" s="58" t="n">
        <v>5</v>
      </c>
      <c r="P131" t="n">
        <v>0</v>
      </c>
      <c r="Q131" s="59" t="n">
        <v>8200</v>
      </c>
      <c r="R131" s="60">
        <f>IF(N131="TL",1,IF(N131="USD",VLOOKUP(C131,$X$2:$Z$19,2,FALSE),VLOOKUP(C131,$X$2:$Z$19,3,FALSE)))</f>
        <v/>
      </c>
      <c r="S131" s="61">
        <f>IF(P131=1,0,L131*M131*R131*(1-O131/100))</f>
        <v/>
      </c>
      <c r="T131" s="61">
        <f>IF(P131=1,0,L131*Q131)</f>
        <v/>
      </c>
      <c r="U131" s="61">
        <f>S131-T131</f>
        <v/>
      </c>
    </row>
    <row r="132">
      <c r="A132" t="inlineStr">
        <is>
          <t>S000131</t>
        </is>
      </c>
      <c r="B132" t="inlineStr">
        <is>
          <t>2025-01-05</t>
        </is>
      </c>
      <c r="C132" t="inlineStr">
        <is>
          <t>2025-01</t>
        </is>
      </c>
      <c r="D132" t="inlineStr">
        <is>
          <t>2025-Q1</t>
        </is>
      </c>
      <c r="E132" t="inlineStr">
        <is>
          <t>T10</t>
        </is>
      </c>
      <c r="F132" t="inlineStr">
        <is>
          <t>Ayşe Yıldız</t>
        </is>
      </c>
      <c r="G132" t="inlineStr">
        <is>
          <t>Akdeniz</t>
        </is>
      </c>
      <c r="H132" t="inlineStr">
        <is>
          <t>EM-TRF-05</t>
        </is>
      </c>
      <c r="I132" t="inlineStr">
        <is>
          <t>İzole Trafo 1 kVA</t>
        </is>
      </c>
      <c r="J132" t="inlineStr">
        <is>
          <t>Güç</t>
        </is>
      </c>
      <c r="K132" t="inlineStr">
        <is>
          <t>Perakende</t>
        </is>
      </c>
      <c r="L132" t="n">
        <v>3</v>
      </c>
      <c r="M132" s="57" t="n">
        <v>6414</v>
      </c>
      <c r="N132" t="inlineStr">
        <is>
          <t>TL</t>
        </is>
      </c>
      <c r="O132" s="58" t="n">
        <v>12</v>
      </c>
      <c r="P132" t="n">
        <v>0</v>
      </c>
      <c r="Q132" s="59" t="n">
        <v>3900</v>
      </c>
      <c r="R132" s="60">
        <f>IF(N132="TL",1,IF(N132="USD",VLOOKUP(C132,$X$2:$Z$19,2,FALSE),VLOOKUP(C132,$X$2:$Z$19,3,FALSE)))</f>
        <v/>
      </c>
      <c r="S132" s="61">
        <f>IF(P132=1,0,L132*M132*R132*(1-O132/100))</f>
        <v/>
      </c>
      <c r="T132" s="61">
        <f>IF(P132=1,0,L132*Q132)</f>
        <v/>
      </c>
      <c r="U132" s="61">
        <f>S132-T132</f>
        <v/>
      </c>
    </row>
    <row r="133">
      <c r="A133" t="inlineStr">
        <is>
          <t>S000132</t>
        </is>
      </c>
      <c r="B133" t="inlineStr">
        <is>
          <t>2025-01-14</t>
        </is>
      </c>
      <c r="C133" t="inlineStr">
        <is>
          <t>2025-01</t>
        </is>
      </c>
      <c r="D133" t="inlineStr">
        <is>
          <t>2025-Q1</t>
        </is>
      </c>
      <c r="E133" t="inlineStr">
        <is>
          <t>T10</t>
        </is>
      </c>
      <c r="F133" t="inlineStr">
        <is>
          <t>Ayşe Yıldız</t>
        </is>
      </c>
      <c r="G133" t="inlineStr">
        <is>
          <t>Akdeniz</t>
        </is>
      </c>
      <c r="H133" t="inlineStr">
        <is>
          <t>EM-KND-03</t>
        </is>
      </c>
      <c r="I133" t="inlineStr">
        <is>
          <t>Kablo Kanalı 40x40 (2 m)</t>
        </is>
      </c>
      <c r="J133" t="inlineStr">
        <is>
          <t>Tesisat</t>
        </is>
      </c>
      <c r="K133" t="inlineStr">
        <is>
          <t>Bayi</t>
        </is>
      </c>
      <c r="L133" t="n">
        <v>1</v>
      </c>
      <c r="M133" s="57" t="n">
        <v>130</v>
      </c>
      <c r="N133" t="inlineStr">
        <is>
          <t>TL</t>
        </is>
      </c>
      <c r="O133" s="58" t="n">
        <v>0</v>
      </c>
      <c r="P133" t="n">
        <v>0</v>
      </c>
      <c r="Q133" s="59" t="n">
        <v>65</v>
      </c>
      <c r="R133" s="60">
        <f>IF(N133="TL",1,IF(N133="USD",VLOOKUP(C133,$X$2:$Z$19,2,FALSE),VLOOKUP(C133,$X$2:$Z$19,3,FALSE)))</f>
        <v/>
      </c>
      <c r="S133" s="61">
        <f>IF(P133=1,0,L133*M133*R133*(1-O133/100))</f>
        <v/>
      </c>
      <c r="T133" s="61">
        <f>IF(P133=1,0,L133*Q133)</f>
        <v/>
      </c>
      <c r="U133" s="61">
        <f>S133-T133</f>
        <v/>
      </c>
    </row>
    <row r="134">
      <c r="A134" t="inlineStr">
        <is>
          <t>S000133</t>
        </is>
      </c>
      <c r="B134" t="inlineStr">
        <is>
          <t>2025-01-24</t>
        </is>
      </c>
      <c r="C134" t="inlineStr">
        <is>
          <t>2025-01</t>
        </is>
      </c>
      <c r="D134" t="inlineStr">
        <is>
          <t>2025-Q1</t>
        </is>
      </c>
      <c r="E134" t="inlineStr">
        <is>
          <t>T10</t>
        </is>
      </c>
      <c r="F134" t="inlineStr">
        <is>
          <t>Ayşe Yıldız</t>
        </is>
      </c>
      <c r="G134" t="inlineStr">
        <is>
          <t>Akdeniz</t>
        </is>
      </c>
      <c r="H134" t="inlineStr">
        <is>
          <t>EM-KND-03</t>
        </is>
      </c>
      <c r="I134" t="inlineStr">
        <is>
          <t>Kablo Kanalı 40x40 (2 m)</t>
        </is>
      </c>
      <c r="J134" t="inlineStr">
        <is>
          <t>Tesisat</t>
        </is>
      </c>
      <c r="K134" t="inlineStr">
        <is>
          <t>Proje</t>
        </is>
      </c>
      <c r="L134" t="n">
        <v>25</v>
      </c>
      <c r="M134" s="57" t="n">
        <v>129</v>
      </c>
      <c r="N134" t="inlineStr">
        <is>
          <t>TL</t>
        </is>
      </c>
      <c r="O134" s="58" t="n">
        <v>5</v>
      </c>
      <c r="P134" t="n">
        <v>0</v>
      </c>
      <c r="Q134" s="59" t="n">
        <v>65</v>
      </c>
      <c r="R134" s="60">
        <f>IF(N134="TL",1,IF(N134="USD",VLOOKUP(C134,$X$2:$Z$19,2,FALSE),VLOOKUP(C134,$X$2:$Z$19,3,FALSE)))</f>
        <v/>
      </c>
      <c r="S134" s="61">
        <f>IF(P134=1,0,L134*M134*R134*(1-O134/100))</f>
        <v/>
      </c>
      <c r="T134" s="61">
        <f>IF(P134=1,0,L134*Q134)</f>
        <v/>
      </c>
      <c r="U134" s="61">
        <f>S134-T134</f>
        <v/>
      </c>
    </row>
    <row r="135">
      <c r="A135" t="inlineStr">
        <is>
          <t>S000134</t>
        </is>
      </c>
      <c r="B135" t="inlineStr">
        <is>
          <t>2025-01-02</t>
        </is>
      </c>
      <c r="C135" t="inlineStr">
        <is>
          <t>2025-01</t>
        </is>
      </c>
      <c r="D135" t="inlineStr">
        <is>
          <t>2025-Q1</t>
        </is>
      </c>
      <c r="E135" t="inlineStr">
        <is>
          <t>T10</t>
        </is>
      </c>
      <c r="F135" t="inlineStr">
        <is>
          <t>Ayşe Yıldız</t>
        </is>
      </c>
      <c r="G135" t="inlineStr">
        <is>
          <t>Akdeniz</t>
        </is>
      </c>
      <c r="H135" t="inlineStr">
        <is>
          <t>EM-KBL-25</t>
        </is>
      </c>
      <c r="I135" t="inlineStr">
        <is>
          <t>NYY Kablo 4x6 (100 m)</t>
        </is>
      </c>
      <c r="J135" t="inlineStr">
        <is>
          <t>Kablo</t>
        </is>
      </c>
      <c r="K135" t="inlineStr">
        <is>
          <t>Proje</t>
        </is>
      </c>
      <c r="L135" t="n">
        <v>20</v>
      </c>
      <c r="M135" s="57" t="n">
        <v>3532</v>
      </c>
      <c r="N135" t="inlineStr">
        <is>
          <t>TL</t>
        </is>
      </c>
      <c r="O135" s="58" t="n">
        <v>8</v>
      </c>
      <c r="P135" t="n">
        <v>0</v>
      </c>
      <c r="Q135" s="59" t="n">
        <v>2150</v>
      </c>
      <c r="R135" s="60">
        <f>IF(N135="TL",1,IF(N135="USD",VLOOKUP(C135,$X$2:$Z$19,2,FALSE),VLOOKUP(C135,$X$2:$Z$19,3,FALSE)))</f>
        <v/>
      </c>
      <c r="S135" s="61">
        <f>IF(P135=1,0,L135*M135*R135*(1-O135/100))</f>
        <v/>
      </c>
      <c r="T135" s="61">
        <f>IF(P135=1,0,L135*Q135)</f>
        <v/>
      </c>
      <c r="U135" s="61">
        <f>S135-T135</f>
        <v/>
      </c>
    </row>
    <row r="136">
      <c r="A136" t="inlineStr">
        <is>
          <t>S000135</t>
        </is>
      </c>
      <c r="B136" t="inlineStr">
        <is>
          <t>2025-01-18</t>
        </is>
      </c>
      <c r="C136" t="inlineStr">
        <is>
          <t>2025-01</t>
        </is>
      </c>
      <c r="D136" t="inlineStr">
        <is>
          <t>2025-Q1</t>
        </is>
      </c>
      <c r="E136" t="inlineStr">
        <is>
          <t>T10</t>
        </is>
      </c>
      <c r="F136" t="inlineStr">
        <is>
          <t>Ayşe Yıldız</t>
        </is>
      </c>
      <c r="G136" t="inlineStr">
        <is>
          <t>Akdeniz</t>
        </is>
      </c>
      <c r="H136" t="inlineStr">
        <is>
          <t>EM-AYD-18</t>
        </is>
      </c>
      <c r="I136" t="inlineStr">
        <is>
          <t>LED Ampul 18W (10'lu)</t>
        </is>
      </c>
      <c r="J136" t="inlineStr">
        <is>
          <t>Aydınlatma</t>
        </is>
      </c>
      <c r="K136" t="inlineStr">
        <is>
          <t>Proje</t>
        </is>
      </c>
      <c r="L136" t="n">
        <v>25</v>
      </c>
      <c r="M136" s="57" t="n">
        <v>200</v>
      </c>
      <c r="N136" t="inlineStr">
        <is>
          <t>TL</t>
        </is>
      </c>
      <c r="O136" s="58" t="n">
        <v>8</v>
      </c>
      <c r="P136" t="n">
        <v>0</v>
      </c>
      <c r="Q136" s="59" t="n">
        <v>95</v>
      </c>
      <c r="R136" s="60">
        <f>IF(N136="TL",1,IF(N136="USD",VLOOKUP(C136,$X$2:$Z$19,2,FALSE),VLOOKUP(C136,$X$2:$Z$19,3,FALSE)))</f>
        <v/>
      </c>
      <c r="S136" s="61">
        <f>IF(P136=1,0,L136*M136*R136*(1-O136/100))</f>
        <v/>
      </c>
      <c r="T136" s="61">
        <f>IF(P136=1,0,L136*Q136)</f>
        <v/>
      </c>
      <c r="U136" s="61">
        <f>S136-T136</f>
        <v/>
      </c>
    </row>
    <row r="137">
      <c r="A137" t="inlineStr">
        <is>
          <t>S000136</t>
        </is>
      </c>
      <c r="B137" t="inlineStr">
        <is>
          <t>2025-01-16</t>
        </is>
      </c>
      <c r="C137" t="inlineStr">
        <is>
          <t>2025-01</t>
        </is>
      </c>
      <c r="D137" t="inlineStr">
        <is>
          <t>2025-Q1</t>
        </is>
      </c>
      <c r="E137" t="inlineStr">
        <is>
          <t>T10</t>
        </is>
      </c>
      <c r="F137" t="inlineStr">
        <is>
          <t>Ayşe Yıldız</t>
        </is>
      </c>
      <c r="G137" t="inlineStr">
        <is>
          <t>Akdeniz</t>
        </is>
      </c>
      <c r="H137" t="inlineStr">
        <is>
          <t>EM-KBL-16</t>
        </is>
      </c>
      <c r="I137" t="inlineStr">
        <is>
          <t>NYM Kablo 3x2,5 (100 m)</t>
        </is>
      </c>
      <c r="J137" t="inlineStr">
        <is>
          <t>Kablo</t>
        </is>
      </c>
      <c r="K137" t="inlineStr">
        <is>
          <t>Proje</t>
        </is>
      </c>
      <c r="L137" t="n">
        <v>10</v>
      </c>
      <c r="M137" s="57" t="n">
        <v>1347</v>
      </c>
      <c r="N137" t="inlineStr">
        <is>
          <t>TL</t>
        </is>
      </c>
      <c r="O137" s="58" t="n">
        <v>5</v>
      </c>
      <c r="P137" t="n">
        <v>0</v>
      </c>
      <c r="Q137" s="59" t="n">
        <v>820</v>
      </c>
      <c r="R137" s="60">
        <f>IF(N137="TL",1,IF(N137="USD",VLOOKUP(C137,$X$2:$Z$19,2,FALSE),VLOOKUP(C137,$X$2:$Z$19,3,FALSE)))</f>
        <v/>
      </c>
      <c r="S137" s="61">
        <f>IF(P137=1,0,L137*M137*R137*(1-O137/100))</f>
        <v/>
      </c>
      <c r="T137" s="61">
        <f>IF(P137=1,0,L137*Q137)</f>
        <v/>
      </c>
      <c r="U137" s="61">
        <f>S137-T137</f>
        <v/>
      </c>
    </row>
    <row r="138">
      <c r="A138" t="inlineStr">
        <is>
          <t>S000137</t>
        </is>
      </c>
      <c r="B138" t="inlineStr">
        <is>
          <t>2025-01-26</t>
        </is>
      </c>
      <c r="C138" t="inlineStr">
        <is>
          <t>2025-01</t>
        </is>
      </c>
      <c r="D138" t="inlineStr">
        <is>
          <t>2025-Q1</t>
        </is>
      </c>
      <c r="E138" t="inlineStr">
        <is>
          <t>T10</t>
        </is>
      </c>
      <c r="F138" t="inlineStr">
        <is>
          <t>Ayşe Yıldız</t>
        </is>
      </c>
      <c r="G138" t="inlineStr">
        <is>
          <t>Akdeniz</t>
        </is>
      </c>
      <c r="H138" t="inlineStr">
        <is>
          <t>EM-TRF-05</t>
        </is>
      </c>
      <c r="I138" t="inlineStr">
        <is>
          <t>İzole Trafo 1 kVA</t>
        </is>
      </c>
      <c r="J138" t="inlineStr">
        <is>
          <t>Güç</t>
        </is>
      </c>
      <c r="K138" t="inlineStr">
        <is>
          <t>Bayi</t>
        </is>
      </c>
      <c r="L138" t="n">
        <v>24</v>
      </c>
      <c r="M138" s="57" t="n">
        <v>6809</v>
      </c>
      <c r="N138" t="inlineStr">
        <is>
          <t>TL</t>
        </is>
      </c>
      <c r="O138" s="58" t="n">
        <v>12</v>
      </c>
      <c r="P138" t="n">
        <v>0</v>
      </c>
      <c r="Q138" s="59" t="n">
        <v>3900</v>
      </c>
      <c r="R138" s="60">
        <f>IF(N138="TL",1,IF(N138="USD",VLOOKUP(C138,$X$2:$Z$19,2,FALSE),VLOOKUP(C138,$X$2:$Z$19,3,FALSE)))</f>
        <v/>
      </c>
      <c r="S138" s="61">
        <f>IF(P138=1,0,L138*M138*R138*(1-O138/100))</f>
        <v/>
      </c>
      <c r="T138" s="61">
        <f>IF(P138=1,0,L138*Q138)</f>
        <v/>
      </c>
      <c r="U138" s="61">
        <f>S138-T138</f>
        <v/>
      </c>
    </row>
    <row r="139">
      <c r="A139" t="inlineStr">
        <is>
          <t>S000138</t>
        </is>
      </c>
      <c r="B139" t="inlineStr">
        <is>
          <t>2025-01-25</t>
        </is>
      </c>
      <c r="C139" t="inlineStr">
        <is>
          <t>2025-01</t>
        </is>
      </c>
      <c r="D139" t="inlineStr">
        <is>
          <t>2025-Q1</t>
        </is>
      </c>
      <c r="E139" t="inlineStr">
        <is>
          <t>T10</t>
        </is>
      </c>
      <c r="F139" t="inlineStr">
        <is>
          <t>Ayşe Yıldız</t>
        </is>
      </c>
      <c r="G139" t="inlineStr">
        <is>
          <t>Akdeniz</t>
        </is>
      </c>
      <c r="H139" t="inlineStr">
        <is>
          <t>EM-UPS-10</t>
        </is>
      </c>
      <c r="I139" t="inlineStr">
        <is>
          <t>Kesintisiz Güç Kaynağı 3 kVA</t>
        </is>
      </c>
      <c r="J139" t="inlineStr">
        <is>
          <t>Güç</t>
        </is>
      </c>
      <c r="K139" t="inlineStr">
        <is>
          <t>Perakende</t>
        </is>
      </c>
      <c r="L139" t="n">
        <v>40</v>
      </c>
      <c r="M139" s="57" t="n">
        <v>13099</v>
      </c>
      <c r="N139" t="inlineStr">
        <is>
          <t>TL</t>
        </is>
      </c>
      <c r="O139" s="58" t="n">
        <v>5</v>
      </c>
      <c r="P139" t="n">
        <v>0</v>
      </c>
      <c r="Q139" s="59" t="n">
        <v>8200</v>
      </c>
      <c r="R139" s="60">
        <f>IF(N139="TL",1,IF(N139="USD",VLOOKUP(C139,$X$2:$Z$19,2,FALSE),VLOOKUP(C139,$X$2:$Z$19,3,FALSE)))</f>
        <v/>
      </c>
      <c r="S139" s="61">
        <f>IF(P139=1,0,L139*M139*R139*(1-O139/100))</f>
        <v/>
      </c>
      <c r="T139" s="61">
        <f>IF(P139=1,0,L139*Q139)</f>
        <v/>
      </c>
      <c r="U139" s="61">
        <f>S139-T139</f>
        <v/>
      </c>
    </row>
    <row r="140">
      <c r="A140" t="inlineStr">
        <is>
          <t>S000139</t>
        </is>
      </c>
      <c r="B140" t="inlineStr">
        <is>
          <t>2025-01-12</t>
        </is>
      </c>
      <c r="C140" t="inlineStr">
        <is>
          <t>2025-01</t>
        </is>
      </c>
      <c r="D140" t="inlineStr">
        <is>
          <t>2025-Q1</t>
        </is>
      </c>
      <c r="E140" t="inlineStr">
        <is>
          <t>T11</t>
        </is>
      </c>
      <c r="F140" t="inlineStr">
        <is>
          <t>Kaan Öztürk</t>
        </is>
      </c>
      <c r="G140" t="inlineStr">
        <is>
          <t>İhracat-Körfez</t>
        </is>
      </c>
      <c r="H140" t="inlineStr">
        <is>
          <t>EM-PRZ-02</t>
        </is>
      </c>
      <c r="I140" t="inlineStr">
        <is>
          <t>Priz-Anahtar Seti (20'li)</t>
        </is>
      </c>
      <c r="J140" t="inlineStr">
        <is>
          <t>Anahtar</t>
        </is>
      </c>
      <c r="K140" t="inlineStr">
        <is>
          <t>Perakende</t>
        </is>
      </c>
      <c r="L140" t="n">
        <v>5</v>
      </c>
      <c r="M140" s="57" t="n">
        <v>14.11</v>
      </c>
      <c r="N140" t="inlineStr">
        <is>
          <t>USD</t>
        </is>
      </c>
      <c r="O140" s="58" t="n">
        <v>5</v>
      </c>
      <c r="P140" t="n">
        <v>0</v>
      </c>
      <c r="Q140" s="59" t="n">
        <v>310</v>
      </c>
      <c r="R140" s="60">
        <f>IF(N140="TL",1,IF(N140="USD",VLOOKUP(C140,$X$2:$Z$19,2,FALSE),VLOOKUP(C140,$X$2:$Z$19,3,FALSE)))</f>
        <v/>
      </c>
      <c r="S140" s="61">
        <f>IF(P140=1,0,L140*M140*R140*(1-O140/100))</f>
        <v/>
      </c>
      <c r="T140" s="61">
        <f>IF(P140=1,0,L140*Q140)</f>
        <v/>
      </c>
      <c r="U140" s="61">
        <f>S140-T140</f>
        <v/>
      </c>
    </row>
    <row r="141">
      <c r="A141" t="inlineStr">
        <is>
          <t>S000140</t>
        </is>
      </c>
      <c r="B141" t="inlineStr">
        <is>
          <t>2025-01-07</t>
        </is>
      </c>
      <c r="C141" t="inlineStr">
        <is>
          <t>2025-01</t>
        </is>
      </c>
      <c r="D141" t="inlineStr">
        <is>
          <t>2025-Q1</t>
        </is>
      </c>
      <c r="E141" t="inlineStr">
        <is>
          <t>T11</t>
        </is>
      </c>
      <c r="F141" t="inlineStr">
        <is>
          <t>Kaan Öztürk</t>
        </is>
      </c>
      <c r="G141" t="inlineStr">
        <is>
          <t>İhracat-Körfez</t>
        </is>
      </c>
      <c r="H141" t="inlineStr">
        <is>
          <t>EM-PRZ-02</t>
        </is>
      </c>
      <c r="I141" t="inlineStr">
        <is>
          <t>Priz-Anahtar Seti (20'li)</t>
        </is>
      </c>
      <c r="J141" t="inlineStr">
        <is>
          <t>Anahtar</t>
        </is>
      </c>
      <c r="K141" t="inlineStr">
        <is>
          <t>Bayi</t>
        </is>
      </c>
      <c r="L141" t="n">
        <v>5</v>
      </c>
      <c r="M141" s="57" t="n">
        <v>14.43</v>
      </c>
      <c r="N141" t="inlineStr">
        <is>
          <t>USD</t>
        </is>
      </c>
      <c r="O141" s="58" t="n">
        <v>5</v>
      </c>
      <c r="P141" t="n">
        <v>0</v>
      </c>
      <c r="Q141" s="59" t="n">
        <v>310</v>
      </c>
      <c r="R141" s="60">
        <f>IF(N141="TL",1,IF(N141="USD",VLOOKUP(C141,$X$2:$Z$19,2,FALSE),VLOOKUP(C141,$X$2:$Z$19,3,FALSE)))</f>
        <v/>
      </c>
      <c r="S141" s="61">
        <f>IF(P141=1,0,L141*M141*R141*(1-O141/100))</f>
        <v/>
      </c>
      <c r="T141" s="61">
        <f>IF(P141=1,0,L141*Q141)</f>
        <v/>
      </c>
      <c r="U141" s="61">
        <f>S141-T141</f>
        <v/>
      </c>
    </row>
    <row r="142">
      <c r="A142" t="inlineStr">
        <is>
          <t>S000141</t>
        </is>
      </c>
      <c r="B142" t="inlineStr">
        <is>
          <t>2025-01-26</t>
        </is>
      </c>
      <c r="C142" t="inlineStr">
        <is>
          <t>2025-01</t>
        </is>
      </c>
      <c r="D142" t="inlineStr">
        <is>
          <t>2025-Q1</t>
        </is>
      </c>
      <c r="E142" t="inlineStr">
        <is>
          <t>T11</t>
        </is>
      </c>
      <c r="F142" t="inlineStr">
        <is>
          <t>Kaan Öztürk</t>
        </is>
      </c>
      <c r="G142" t="inlineStr">
        <is>
          <t>İhracat-Körfez</t>
        </is>
      </c>
      <c r="H142" t="inlineStr">
        <is>
          <t>EM-SGT-01</t>
        </is>
      </c>
      <c r="I142" t="inlineStr">
        <is>
          <t>Otomatik Sigorta C16 (12'li)</t>
        </is>
      </c>
      <c r="J142" t="inlineStr">
        <is>
          <t>Koruma</t>
        </is>
      </c>
      <c r="K142" t="inlineStr">
        <is>
          <t>Kurumsal</t>
        </is>
      </c>
      <c r="L142" t="n">
        <v>2</v>
      </c>
      <c r="M142" s="57" t="n">
        <v>11.06</v>
      </c>
      <c r="N142" t="inlineStr">
        <is>
          <t>USD</t>
        </is>
      </c>
      <c r="O142" s="58" t="n">
        <v>5</v>
      </c>
      <c r="P142" t="n">
        <v>0</v>
      </c>
      <c r="Q142" s="59" t="n">
        <v>240</v>
      </c>
      <c r="R142" s="60">
        <f>IF(N142="TL",1,IF(N142="USD",VLOOKUP(C142,$X$2:$Z$19,2,FALSE),VLOOKUP(C142,$X$2:$Z$19,3,FALSE)))</f>
        <v/>
      </c>
      <c r="S142" s="61">
        <f>IF(P142=1,0,L142*M142*R142*(1-O142/100))</f>
        <v/>
      </c>
      <c r="T142" s="61">
        <f>IF(P142=1,0,L142*Q142)</f>
        <v/>
      </c>
      <c r="U142" s="61">
        <f>S142-T142</f>
        <v/>
      </c>
    </row>
    <row r="143">
      <c r="A143" t="inlineStr">
        <is>
          <t>S000142</t>
        </is>
      </c>
      <c r="B143" t="inlineStr">
        <is>
          <t>2025-01-13</t>
        </is>
      </c>
      <c r="C143" t="inlineStr">
        <is>
          <t>2025-01</t>
        </is>
      </c>
      <c r="D143" t="inlineStr">
        <is>
          <t>2025-Q1</t>
        </is>
      </c>
      <c r="E143" t="inlineStr">
        <is>
          <t>T11</t>
        </is>
      </c>
      <c r="F143" t="inlineStr">
        <is>
          <t>Kaan Öztürk</t>
        </is>
      </c>
      <c r="G143" t="inlineStr">
        <is>
          <t>İhracat-Körfez</t>
        </is>
      </c>
      <c r="H143" t="inlineStr">
        <is>
          <t>EM-KND-03</t>
        </is>
      </c>
      <c r="I143" t="inlineStr">
        <is>
          <t>Kablo Kanalı 40x40 (2 m)</t>
        </is>
      </c>
      <c r="J143" t="inlineStr">
        <is>
          <t>Tesisat</t>
        </is>
      </c>
      <c r="K143" t="inlineStr">
        <is>
          <t>Proje</t>
        </is>
      </c>
      <c r="L143" t="n">
        <v>3</v>
      </c>
      <c r="M143" s="57" t="n">
        <v>3.25</v>
      </c>
      <c r="N143" t="inlineStr">
        <is>
          <t>USD</t>
        </is>
      </c>
      <c r="O143" s="58" t="n">
        <v>5</v>
      </c>
      <c r="P143" t="n">
        <v>0</v>
      </c>
      <c r="Q143" s="59" t="n">
        <v>65</v>
      </c>
      <c r="R143" s="60">
        <f>IF(N143="TL",1,IF(N143="USD",VLOOKUP(C143,$X$2:$Z$19,2,FALSE),VLOOKUP(C143,$X$2:$Z$19,3,FALSE)))</f>
        <v/>
      </c>
      <c r="S143" s="61">
        <f>IF(P143=1,0,L143*M143*R143*(1-O143/100))</f>
        <v/>
      </c>
      <c r="T143" s="61">
        <f>IF(P143=1,0,L143*Q143)</f>
        <v/>
      </c>
      <c r="U143" s="61">
        <f>S143-T143</f>
        <v/>
      </c>
    </row>
    <row r="144">
      <c r="A144" t="inlineStr">
        <is>
          <t>S000143</t>
        </is>
      </c>
      <c r="B144" t="inlineStr">
        <is>
          <t>2025-01-09</t>
        </is>
      </c>
      <c r="C144" t="inlineStr">
        <is>
          <t>2025-01</t>
        </is>
      </c>
      <c r="D144" t="inlineStr">
        <is>
          <t>2025-Q1</t>
        </is>
      </c>
      <c r="E144" t="inlineStr">
        <is>
          <t>T11</t>
        </is>
      </c>
      <c r="F144" t="inlineStr">
        <is>
          <t>Kaan Öztürk</t>
        </is>
      </c>
      <c r="G144" t="inlineStr">
        <is>
          <t>İhracat-Körfez</t>
        </is>
      </c>
      <c r="H144" t="inlineStr">
        <is>
          <t>EM-SNS-06</t>
        </is>
      </c>
      <c r="I144" t="inlineStr">
        <is>
          <t>Hareket Sensörü PIR</t>
        </is>
      </c>
      <c r="J144" t="inlineStr">
        <is>
          <t>Otomasyon</t>
        </is>
      </c>
      <c r="K144" t="inlineStr">
        <is>
          <t>Bayi</t>
        </is>
      </c>
      <c r="L144" t="n">
        <v>24</v>
      </c>
      <c r="M144" s="57" t="n">
        <v>6.37</v>
      </c>
      <c r="N144" t="inlineStr">
        <is>
          <t>USD</t>
        </is>
      </c>
      <c r="O144" s="58" t="n">
        <v>18</v>
      </c>
      <c r="P144" t="n">
        <v>0</v>
      </c>
      <c r="Q144" s="59" t="n">
        <v>120</v>
      </c>
      <c r="R144" s="60">
        <f>IF(N144="TL",1,IF(N144="USD",VLOOKUP(C144,$X$2:$Z$19,2,FALSE),VLOOKUP(C144,$X$2:$Z$19,3,FALSE)))</f>
        <v/>
      </c>
      <c r="S144" s="61">
        <f>IF(P144=1,0,L144*M144*R144*(1-O144/100))</f>
        <v/>
      </c>
      <c r="T144" s="61">
        <f>IF(P144=1,0,L144*Q144)</f>
        <v/>
      </c>
      <c r="U144" s="61">
        <f>S144-T144</f>
        <v/>
      </c>
    </row>
    <row r="145">
      <c r="A145" t="inlineStr">
        <is>
          <t>S000144</t>
        </is>
      </c>
      <c r="B145" t="inlineStr">
        <is>
          <t>2025-01-13</t>
        </is>
      </c>
      <c r="C145" t="inlineStr">
        <is>
          <t>2025-01</t>
        </is>
      </c>
      <c r="D145" t="inlineStr">
        <is>
          <t>2025-Q1</t>
        </is>
      </c>
      <c r="E145" t="inlineStr">
        <is>
          <t>T11</t>
        </is>
      </c>
      <c r="F145" t="inlineStr">
        <is>
          <t>Kaan Öztürk</t>
        </is>
      </c>
      <c r="G145" t="inlineStr">
        <is>
          <t>İhracat-Körfez</t>
        </is>
      </c>
      <c r="H145" t="inlineStr">
        <is>
          <t>EM-PRZ-02</t>
        </is>
      </c>
      <c r="I145" t="inlineStr">
        <is>
          <t>Priz-Anahtar Seti (20'li)</t>
        </is>
      </c>
      <c r="J145" t="inlineStr">
        <is>
          <t>Anahtar</t>
        </is>
      </c>
      <c r="K145" t="inlineStr">
        <is>
          <t>Kurumsal</t>
        </is>
      </c>
      <c r="L145" t="n">
        <v>24</v>
      </c>
      <c r="M145" s="57" t="n">
        <v>14.81</v>
      </c>
      <c r="N145" t="inlineStr">
        <is>
          <t>USD</t>
        </is>
      </c>
      <c r="O145" s="58" t="n">
        <v>0</v>
      </c>
      <c r="P145" t="n">
        <v>0</v>
      </c>
      <c r="Q145" s="59" t="n">
        <v>310</v>
      </c>
      <c r="R145" s="60">
        <f>IF(N145="TL",1,IF(N145="USD",VLOOKUP(C145,$X$2:$Z$19,2,FALSE),VLOOKUP(C145,$X$2:$Z$19,3,FALSE)))</f>
        <v/>
      </c>
      <c r="S145" s="61">
        <f>IF(P145=1,0,L145*M145*R145*(1-O145/100))</f>
        <v/>
      </c>
      <c r="T145" s="61">
        <f>IF(P145=1,0,L145*Q145)</f>
        <v/>
      </c>
      <c r="U145" s="61">
        <f>S145-T145</f>
        <v/>
      </c>
    </row>
    <row r="146">
      <c r="A146" t="inlineStr">
        <is>
          <t>S000145</t>
        </is>
      </c>
      <c r="B146" t="inlineStr">
        <is>
          <t>2025-01-10</t>
        </is>
      </c>
      <c r="C146" t="inlineStr">
        <is>
          <t>2025-01</t>
        </is>
      </c>
      <c r="D146" t="inlineStr">
        <is>
          <t>2025-Q1</t>
        </is>
      </c>
      <c r="E146" t="inlineStr">
        <is>
          <t>T11</t>
        </is>
      </c>
      <c r="F146" t="inlineStr">
        <is>
          <t>Kaan Öztürk</t>
        </is>
      </c>
      <c r="G146" t="inlineStr">
        <is>
          <t>İhracat-Körfez</t>
        </is>
      </c>
      <c r="H146" t="inlineStr">
        <is>
          <t>EM-AYD-40</t>
        </is>
      </c>
      <c r="I146" t="inlineStr">
        <is>
          <t>LED Panel Armatür 40W</t>
        </is>
      </c>
      <c r="J146" t="inlineStr">
        <is>
          <t>Aydınlatma</t>
        </is>
      </c>
      <c r="K146" t="inlineStr">
        <is>
          <t>Bayi</t>
        </is>
      </c>
      <c r="L146" t="n">
        <v>3</v>
      </c>
      <c r="M146" s="57" t="n">
        <v>9.34</v>
      </c>
      <c r="N146" t="inlineStr">
        <is>
          <t>USD</t>
        </is>
      </c>
      <c r="O146" s="58" t="n">
        <v>5</v>
      </c>
      <c r="P146" t="n">
        <v>0</v>
      </c>
      <c r="Q146" s="59" t="n">
        <v>190</v>
      </c>
      <c r="R146" s="60">
        <f>IF(N146="TL",1,IF(N146="USD",VLOOKUP(C146,$X$2:$Z$19,2,FALSE),VLOOKUP(C146,$X$2:$Z$19,3,FALSE)))</f>
        <v/>
      </c>
      <c r="S146" s="61">
        <f>IF(P146=1,0,L146*M146*R146*(1-O146/100))</f>
        <v/>
      </c>
      <c r="T146" s="61">
        <f>IF(P146=1,0,L146*Q146)</f>
        <v/>
      </c>
      <c r="U146" s="61">
        <f>S146-T146</f>
        <v/>
      </c>
    </row>
    <row r="147">
      <c r="A147" t="inlineStr">
        <is>
          <t>S000146</t>
        </is>
      </c>
      <c r="B147" t="inlineStr">
        <is>
          <t>2025-01-07</t>
        </is>
      </c>
      <c r="C147" t="inlineStr">
        <is>
          <t>2025-01</t>
        </is>
      </c>
      <c r="D147" t="inlineStr">
        <is>
          <t>2025-Q1</t>
        </is>
      </c>
      <c r="E147" t="inlineStr">
        <is>
          <t>T12</t>
        </is>
      </c>
      <c r="F147" t="inlineStr">
        <is>
          <t>Buse Aksoy</t>
        </is>
      </c>
      <c r="G147" t="inlineStr">
        <is>
          <t>İhracat-Avrupa</t>
        </is>
      </c>
      <c r="H147" t="inlineStr">
        <is>
          <t>EM-AYD-18</t>
        </is>
      </c>
      <c r="I147" t="inlineStr">
        <is>
          <t>LED Ampul 18W (10'lu)</t>
        </is>
      </c>
      <c r="J147" t="inlineStr">
        <is>
          <t>Aydınlatma</t>
        </is>
      </c>
      <c r="K147" t="inlineStr">
        <is>
          <t>Bayi</t>
        </is>
      </c>
      <c r="L147" t="n">
        <v>6</v>
      </c>
      <c r="M147" s="57" t="n">
        <v>4.87</v>
      </c>
      <c r="N147" t="inlineStr">
        <is>
          <t>EUR</t>
        </is>
      </c>
      <c r="O147" s="58" t="n">
        <v>8</v>
      </c>
      <c r="P147" t="n">
        <v>0</v>
      </c>
      <c r="Q147" s="59" t="n">
        <v>95</v>
      </c>
      <c r="R147" s="60">
        <f>IF(N147="TL",1,IF(N147="USD",VLOOKUP(C147,$X$2:$Z$19,2,FALSE),VLOOKUP(C147,$X$2:$Z$19,3,FALSE)))</f>
        <v/>
      </c>
      <c r="S147" s="61">
        <f>IF(P147=1,0,L147*M147*R147*(1-O147/100))</f>
        <v/>
      </c>
      <c r="T147" s="61">
        <f>IF(P147=1,0,L147*Q147)</f>
        <v/>
      </c>
      <c r="U147" s="61">
        <f>S147-T147</f>
        <v/>
      </c>
    </row>
    <row r="148">
      <c r="A148" t="inlineStr">
        <is>
          <t>S000147</t>
        </is>
      </c>
      <c r="B148" t="inlineStr">
        <is>
          <t>2025-01-02</t>
        </is>
      </c>
      <c r="C148" t="inlineStr">
        <is>
          <t>2025-01</t>
        </is>
      </c>
      <c r="D148" t="inlineStr">
        <is>
          <t>2025-Q1</t>
        </is>
      </c>
      <c r="E148" t="inlineStr">
        <is>
          <t>T12</t>
        </is>
      </c>
      <c r="F148" t="inlineStr">
        <is>
          <t>Buse Aksoy</t>
        </is>
      </c>
      <c r="G148" t="inlineStr">
        <is>
          <t>İhracat-Avrupa</t>
        </is>
      </c>
      <c r="H148" t="inlineStr">
        <is>
          <t>EM-TOP-08</t>
        </is>
      </c>
      <c r="I148" t="inlineStr">
        <is>
          <t>Topraklama Seti</t>
        </is>
      </c>
      <c r="J148" t="inlineStr">
        <is>
          <t>Koruma</t>
        </is>
      </c>
      <c r="K148" t="inlineStr">
        <is>
          <t>Proje</t>
        </is>
      </c>
      <c r="L148" t="n">
        <v>5</v>
      </c>
      <c r="M148" s="57" t="n">
        <v>22.17</v>
      </c>
      <c r="N148" t="inlineStr">
        <is>
          <t>EUR</t>
        </is>
      </c>
      <c r="O148" s="58" t="n">
        <v>0</v>
      </c>
      <c r="P148" t="n">
        <v>0</v>
      </c>
      <c r="Q148" s="59" t="n">
        <v>540</v>
      </c>
      <c r="R148" s="60">
        <f>IF(N148="TL",1,IF(N148="USD",VLOOKUP(C148,$X$2:$Z$19,2,FALSE),VLOOKUP(C148,$X$2:$Z$19,3,FALSE)))</f>
        <v/>
      </c>
      <c r="S148" s="61">
        <f>IF(P148=1,0,L148*M148*R148*(1-O148/100))</f>
        <v/>
      </c>
      <c r="T148" s="61">
        <f>IF(P148=1,0,L148*Q148)</f>
        <v/>
      </c>
      <c r="U148" s="61">
        <f>S148-T148</f>
        <v/>
      </c>
    </row>
    <row r="149">
      <c r="A149" t="inlineStr">
        <is>
          <t>S000148</t>
        </is>
      </c>
      <c r="B149" t="inlineStr">
        <is>
          <t>2025-01-03</t>
        </is>
      </c>
      <c r="C149" t="inlineStr">
        <is>
          <t>2025-01</t>
        </is>
      </c>
      <c r="D149" t="inlineStr">
        <is>
          <t>2025-Q1</t>
        </is>
      </c>
      <c r="E149" t="inlineStr">
        <is>
          <t>T12</t>
        </is>
      </c>
      <c r="F149" t="inlineStr">
        <is>
          <t>Buse Aksoy</t>
        </is>
      </c>
      <c r="G149" t="inlineStr">
        <is>
          <t>İhracat-Avrupa</t>
        </is>
      </c>
      <c r="H149" t="inlineStr">
        <is>
          <t>EM-PRZ-02</t>
        </is>
      </c>
      <c r="I149" t="inlineStr">
        <is>
          <t>Priz-Anahtar Seti (20'li)</t>
        </is>
      </c>
      <c r="J149" t="inlineStr">
        <is>
          <t>Anahtar</t>
        </is>
      </c>
      <c r="K149" t="inlineStr">
        <is>
          <t>Perakende</t>
        </is>
      </c>
      <c r="L149" t="n">
        <v>21</v>
      </c>
      <c r="M149" s="57" t="n">
        <v>13.35</v>
      </c>
      <c r="N149" t="inlineStr">
        <is>
          <t>EUR</t>
        </is>
      </c>
      <c r="O149" s="58" t="n">
        <v>5</v>
      </c>
      <c r="P149" t="n">
        <v>0</v>
      </c>
      <c r="Q149" s="59" t="n">
        <v>310</v>
      </c>
      <c r="R149" s="60">
        <f>IF(N149="TL",1,IF(N149="USD",VLOOKUP(C149,$X$2:$Z$19,2,FALSE),VLOOKUP(C149,$X$2:$Z$19,3,FALSE)))</f>
        <v/>
      </c>
      <c r="S149" s="61">
        <f>IF(P149=1,0,L149*M149*R149*(1-O149/100))</f>
        <v/>
      </c>
      <c r="T149" s="61">
        <f>IF(P149=1,0,L149*Q149)</f>
        <v/>
      </c>
      <c r="U149" s="61">
        <f>S149-T149</f>
        <v/>
      </c>
    </row>
    <row r="150">
      <c r="A150" t="inlineStr">
        <is>
          <t>S000149</t>
        </is>
      </c>
      <c r="B150" t="inlineStr">
        <is>
          <t>2025-01-07</t>
        </is>
      </c>
      <c r="C150" t="inlineStr">
        <is>
          <t>2025-01</t>
        </is>
      </c>
      <c r="D150" t="inlineStr">
        <is>
          <t>2025-Q1</t>
        </is>
      </c>
      <c r="E150" t="inlineStr">
        <is>
          <t>T12</t>
        </is>
      </c>
      <c r="F150" t="inlineStr">
        <is>
          <t>Buse Aksoy</t>
        </is>
      </c>
      <c r="G150" t="inlineStr">
        <is>
          <t>İhracat-Avrupa</t>
        </is>
      </c>
      <c r="H150" t="inlineStr">
        <is>
          <t>EM-SGT-01</t>
        </is>
      </c>
      <c r="I150" t="inlineStr">
        <is>
          <t>Otomatik Sigorta C16 (12'li)</t>
        </is>
      </c>
      <c r="J150" t="inlineStr">
        <is>
          <t>Koruma</t>
        </is>
      </c>
      <c r="K150" t="inlineStr">
        <is>
          <t>Bayi</t>
        </is>
      </c>
      <c r="L150" t="n">
        <v>36</v>
      </c>
      <c r="M150" s="57" t="n">
        <v>10.25</v>
      </c>
      <c r="N150" t="inlineStr">
        <is>
          <t>EUR</t>
        </is>
      </c>
      <c r="O150" s="58" t="n">
        <v>8</v>
      </c>
      <c r="P150" t="n">
        <v>0</v>
      </c>
      <c r="Q150" s="59" t="n">
        <v>240</v>
      </c>
      <c r="R150" s="60">
        <f>IF(N150="TL",1,IF(N150="USD",VLOOKUP(C150,$X$2:$Z$19,2,FALSE),VLOOKUP(C150,$X$2:$Z$19,3,FALSE)))</f>
        <v/>
      </c>
      <c r="S150" s="61">
        <f>IF(P150=1,0,L150*M150*R150*(1-O150/100))</f>
        <v/>
      </c>
      <c r="T150" s="61">
        <f>IF(P150=1,0,L150*Q150)</f>
        <v/>
      </c>
      <c r="U150" s="61">
        <f>S150-T150</f>
        <v/>
      </c>
    </row>
    <row r="151">
      <c r="A151" t="inlineStr">
        <is>
          <t>S000150</t>
        </is>
      </c>
      <c r="B151" t="inlineStr">
        <is>
          <t>2025-01-22</t>
        </is>
      </c>
      <c r="C151" t="inlineStr">
        <is>
          <t>2025-01</t>
        </is>
      </c>
      <c r="D151" t="inlineStr">
        <is>
          <t>2025-Q1</t>
        </is>
      </c>
      <c r="E151" t="inlineStr">
        <is>
          <t>T12</t>
        </is>
      </c>
      <c r="F151" t="inlineStr">
        <is>
          <t>Buse Aksoy</t>
        </is>
      </c>
      <c r="G151" t="inlineStr">
        <is>
          <t>İhracat-Avrupa</t>
        </is>
      </c>
      <c r="H151" t="inlineStr">
        <is>
          <t>EM-SNS-06</t>
        </is>
      </c>
      <c r="I151" t="inlineStr">
        <is>
          <t>Hareket Sensörü PIR</t>
        </is>
      </c>
      <c r="J151" t="inlineStr">
        <is>
          <t>Otomasyon</t>
        </is>
      </c>
      <c r="K151" t="inlineStr">
        <is>
          <t>Proje</t>
        </is>
      </c>
      <c r="L151" t="n">
        <v>81</v>
      </c>
      <c r="M151" s="57" t="n">
        <v>6.1</v>
      </c>
      <c r="N151" t="inlineStr">
        <is>
          <t>EUR</t>
        </is>
      </c>
      <c r="O151" s="58" t="n">
        <v>12</v>
      </c>
      <c r="P151" t="n">
        <v>0</v>
      </c>
      <c r="Q151" s="59" t="n">
        <v>120</v>
      </c>
      <c r="R151" s="60">
        <f>IF(N151="TL",1,IF(N151="USD",VLOOKUP(C151,$X$2:$Z$19,2,FALSE),VLOOKUP(C151,$X$2:$Z$19,3,FALSE)))</f>
        <v/>
      </c>
      <c r="S151" s="61">
        <f>IF(P151=1,0,L151*M151*R151*(1-O151/100))</f>
        <v/>
      </c>
      <c r="T151" s="61">
        <f>IF(P151=1,0,L151*Q151)</f>
        <v/>
      </c>
      <c r="U151" s="61">
        <f>S151-T151</f>
        <v/>
      </c>
    </row>
    <row r="152">
      <c r="A152" t="inlineStr">
        <is>
          <t>S000151</t>
        </is>
      </c>
      <c r="B152" t="inlineStr">
        <is>
          <t>2025-01-04</t>
        </is>
      </c>
      <c r="C152" t="inlineStr">
        <is>
          <t>2025-01</t>
        </is>
      </c>
      <c r="D152" t="inlineStr">
        <is>
          <t>2025-Q1</t>
        </is>
      </c>
      <c r="E152" t="inlineStr">
        <is>
          <t>T12</t>
        </is>
      </c>
      <c r="F152" t="inlineStr">
        <is>
          <t>Buse Aksoy</t>
        </is>
      </c>
      <c r="G152" t="inlineStr">
        <is>
          <t>İhracat-Avrupa</t>
        </is>
      </c>
      <c r="H152" t="inlineStr">
        <is>
          <t>EM-AYD-18</t>
        </is>
      </c>
      <c r="I152" t="inlineStr">
        <is>
          <t>LED Ampul 18W (10'lu)</t>
        </is>
      </c>
      <c r="J152" t="inlineStr">
        <is>
          <t>Aydınlatma</t>
        </is>
      </c>
      <c r="K152" t="inlineStr">
        <is>
          <t>Bayi</t>
        </is>
      </c>
      <c r="L152" t="n">
        <v>3</v>
      </c>
      <c r="M152" s="57" t="n">
        <v>5.05</v>
      </c>
      <c r="N152" t="inlineStr">
        <is>
          <t>EUR</t>
        </is>
      </c>
      <c r="O152" s="58" t="n">
        <v>0</v>
      </c>
      <c r="P152" t="n">
        <v>0</v>
      </c>
      <c r="Q152" s="59" t="n">
        <v>95</v>
      </c>
      <c r="R152" s="60">
        <f>IF(N152="TL",1,IF(N152="USD",VLOOKUP(C152,$X$2:$Z$19,2,FALSE),VLOOKUP(C152,$X$2:$Z$19,3,FALSE)))</f>
        <v/>
      </c>
      <c r="S152" s="61">
        <f>IF(P152=1,0,L152*M152*R152*(1-O152/100))</f>
        <v/>
      </c>
      <c r="T152" s="61">
        <f>IF(P152=1,0,L152*Q152)</f>
        <v/>
      </c>
      <c r="U152" s="61">
        <f>S152-T152</f>
        <v/>
      </c>
    </row>
    <row r="153">
      <c r="A153" t="inlineStr">
        <is>
          <t>S000152</t>
        </is>
      </c>
      <c r="B153" t="inlineStr">
        <is>
          <t>2025-01-05</t>
        </is>
      </c>
      <c r="C153" t="inlineStr">
        <is>
          <t>2025-01</t>
        </is>
      </c>
      <c r="D153" t="inlineStr">
        <is>
          <t>2025-Q1</t>
        </is>
      </c>
      <c r="E153" t="inlineStr">
        <is>
          <t>T12</t>
        </is>
      </c>
      <c r="F153" t="inlineStr">
        <is>
          <t>Buse Aksoy</t>
        </is>
      </c>
      <c r="G153" t="inlineStr">
        <is>
          <t>İhracat-Avrupa</t>
        </is>
      </c>
      <c r="H153" t="inlineStr">
        <is>
          <t>EM-KBL-25</t>
        </is>
      </c>
      <c r="I153" t="inlineStr">
        <is>
          <t>NYY Kablo 4x6 (100 m)</t>
        </is>
      </c>
      <c r="J153" t="inlineStr">
        <is>
          <t>Kablo</t>
        </is>
      </c>
      <c r="K153" t="inlineStr">
        <is>
          <t>Proje</t>
        </is>
      </c>
      <c r="L153" t="n">
        <v>8</v>
      </c>
      <c r="M153" s="57" t="n">
        <v>86.72</v>
      </c>
      <c r="N153" t="inlineStr">
        <is>
          <t>EUR</t>
        </is>
      </c>
      <c r="O153" s="58" t="n">
        <v>8</v>
      </c>
      <c r="P153" t="n">
        <v>0</v>
      </c>
      <c r="Q153" s="59" t="n">
        <v>2150</v>
      </c>
      <c r="R153" s="60">
        <f>IF(N153="TL",1,IF(N153="USD",VLOOKUP(C153,$X$2:$Z$19,2,FALSE),VLOOKUP(C153,$X$2:$Z$19,3,FALSE)))</f>
        <v/>
      </c>
      <c r="S153" s="61">
        <f>IF(P153=1,0,L153*M153*R153*(1-O153/100))</f>
        <v/>
      </c>
      <c r="T153" s="61">
        <f>IF(P153=1,0,L153*Q153)</f>
        <v/>
      </c>
      <c r="U153" s="61">
        <f>S153-T153</f>
        <v/>
      </c>
    </row>
    <row r="154">
      <c r="A154" t="inlineStr">
        <is>
          <t>S000153</t>
        </is>
      </c>
      <c r="B154" t="inlineStr">
        <is>
          <t>2025-01-12</t>
        </is>
      </c>
      <c r="C154" t="inlineStr">
        <is>
          <t>2025-01</t>
        </is>
      </c>
      <c r="D154" t="inlineStr">
        <is>
          <t>2025-Q1</t>
        </is>
      </c>
      <c r="E154" t="inlineStr">
        <is>
          <t>T12</t>
        </is>
      </c>
      <c r="F154" t="inlineStr">
        <is>
          <t>Buse Aksoy</t>
        </is>
      </c>
      <c r="G154" t="inlineStr">
        <is>
          <t>İhracat-Avrupa</t>
        </is>
      </c>
      <c r="H154" t="inlineStr">
        <is>
          <t>EM-UPS-10</t>
        </is>
      </c>
      <c r="I154" t="inlineStr">
        <is>
          <t>Kesintisiz Güç Kaynağı 3 kVA</t>
        </is>
      </c>
      <c r="J154" t="inlineStr">
        <is>
          <t>Güç</t>
        </is>
      </c>
      <c r="K154" t="inlineStr">
        <is>
          <t>Perakende</t>
        </is>
      </c>
      <c r="L154" t="n">
        <v>3</v>
      </c>
      <c r="M154" s="57" t="n">
        <v>307.22</v>
      </c>
      <c r="N154" t="inlineStr">
        <is>
          <t>EUR</t>
        </is>
      </c>
      <c r="O154" s="58" t="n">
        <v>8</v>
      </c>
      <c r="P154" t="n">
        <v>0</v>
      </c>
      <c r="Q154" s="59" t="n">
        <v>8200</v>
      </c>
      <c r="R154" s="60">
        <f>IF(N154="TL",1,IF(N154="USD",VLOOKUP(C154,$X$2:$Z$19,2,FALSE),VLOOKUP(C154,$X$2:$Z$19,3,FALSE)))</f>
        <v/>
      </c>
      <c r="S154" s="61">
        <f>IF(P154=1,0,L154*M154*R154*(1-O154/100))</f>
        <v/>
      </c>
      <c r="T154" s="61">
        <f>IF(P154=1,0,L154*Q154)</f>
        <v/>
      </c>
      <c r="U154" s="61">
        <f>S154-T154</f>
        <v/>
      </c>
    </row>
    <row r="155">
      <c r="A155" t="inlineStr">
        <is>
          <t>S000154</t>
        </is>
      </c>
      <c r="B155" t="inlineStr">
        <is>
          <t>2025-01-17</t>
        </is>
      </c>
      <c r="C155" t="inlineStr">
        <is>
          <t>2025-01</t>
        </is>
      </c>
      <c r="D155" t="inlineStr">
        <is>
          <t>2025-Q1</t>
        </is>
      </c>
      <c r="E155" t="inlineStr">
        <is>
          <t>T13</t>
        </is>
      </c>
      <c r="F155" t="inlineStr">
        <is>
          <t>Cem Kurt</t>
        </is>
      </c>
      <c r="G155" t="inlineStr">
        <is>
          <t>Marmara</t>
        </is>
      </c>
      <c r="H155" t="inlineStr">
        <is>
          <t>EM-PRZ-02</t>
        </is>
      </c>
      <c r="I155" t="inlineStr">
        <is>
          <t>Priz-Anahtar Seti (20'li)</t>
        </is>
      </c>
      <c r="J155" t="inlineStr">
        <is>
          <t>Anahtar</t>
        </is>
      </c>
      <c r="K155" t="inlineStr">
        <is>
          <t>Bayi</t>
        </is>
      </c>
      <c r="L155" t="n">
        <v>5</v>
      </c>
      <c r="M155" s="57" t="n">
        <v>576</v>
      </c>
      <c r="N155" t="inlineStr">
        <is>
          <t>TL</t>
        </is>
      </c>
      <c r="O155" s="58" t="n">
        <v>8</v>
      </c>
      <c r="P155" t="n">
        <v>0</v>
      </c>
      <c r="Q155" s="59" t="n">
        <v>310</v>
      </c>
      <c r="R155" s="60">
        <f>IF(N155="TL",1,IF(N155="USD",VLOOKUP(C155,$X$2:$Z$19,2,FALSE),VLOOKUP(C155,$X$2:$Z$19,3,FALSE)))</f>
        <v/>
      </c>
      <c r="S155" s="61">
        <f>IF(P155=1,0,L155*M155*R155*(1-O155/100))</f>
        <v/>
      </c>
      <c r="T155" s="61">
        <f>IF(P155=1,0,L155*Q155)</f>
        <v/>
      </c>
      <c r="U155" s="61">
        <f>S155-T155</f>
        <v/>
      </c>
    </row>
    <row r="156">
      <c r="A156" t="inlineStr">
        <is>
          <t>S000155</t>
        </is>
      </c>
      <c r="B156" t="inlineStr">
        <is>
          <t>2025-01-25</t>
        </is>
      </c>
      <c r="C156" t="inlineStr">
        <is>
          <t>2025-01</t>
        </is>
      </c>
      <c r="D156" t="inlineStr">
        <is>
          <t>2025-Q1</t>
        </is>
      </c>
      <c r="E156" t="inlineStr">
        <is>
          <t>T13</t>
        </is>
      </c>
      <c r="F156" t="inlineStr">
        <is>
          <t>Cem Kurt</t>
        </is>
      </c>
      <c r="G156" t="inlineStr">
        <is>
          <t>Marmara</t>
        </is>
      </c>
      <c r="H156" t="inlineStr">
        <is>
          <t>EM-KND-03</t>
        </is>
      </c>
      <c r="I156" t="inlineStr">
        <is>
          <t>Kablo Kanalı 40x40 (2 m)</t>
        </is>
      </c>
      <c r="J156" t="inlineStr">
        <is>
          <t>Tesisat</t>
        </is>
      </c>
      <c r="K156" t="inlineStr">
        <is>
          <t>Kurumsal</t>
        </is>
      </c>
      <c r="L156" t="n">
        <v>46</v>
      </c>
      <c r="M156" s="57" t="n">
        <v>135</v>
      </c>
      <c r="N156" t="inlineStr">
        <is>
          <t>TL</t>
        </is>
      </c>
      <c r="O156" s="58" t="n">
        <v>5</v>
      </c>
      <c r="P156" t="n">
        <v>0</v>
      </c>
      <c r="Q156" s="59" t="n">
        <v>65</v>
      </c>
      <c r="R156" s="60">
        <f>IF(N156="TL",1,IF(N156="USD",VLOOKUP(C156,$X$2:$Z$19,2,FALSE),VLOOKUP(C156,$X$2:$Z$19,3,FALSE)))</f>
        <v/>
      </c>
      <c r="S156" s="61">
        <f>IF(P156=1,0,L156*M156*R156*(1-O156/100))</f>
        <v/>
      </c>
      <c r="T156" s="61">
        <f>IF(P156=1,0,L156*Q156)</f>
        <v/>
      </c>
      <c r="U156" s="61">
        <f>S156-T156</f>
        <v/>
      </c>
    </row>
    <row r="157">
      <c r="A157" t="inlineStr">
        <is>
          <t>S000156</t>
        </is>
      </c>
      <c r="B157" t="inlineStr">
        <is>
          <t>2025-01-24</t>
        </is>
      </c>
      <c r="C157" t="inlineStr">
        <is>
          <t>2025-01</t>
        </is>
      </c>
      <c r="D157" t="inlineStr">
        <is>
          <t>2025-Q1</t>
        </is>
      </c>
      <c r="E157" t="inlineStr">
        <is>
          <t>T13</t>
        </is>
      </c>
      <c r="F157" t="inlineStr">
        <is>
          <t>Cem Kurt</t>
        </is>
      </c>
      <c r="G157" t="inlineStr">
        <is>
          <t>Marmara</t>
        </is>
      </c>
      <c r="H157" t="inlineStr">
        <is>
          <t>EM-AYD-40</t>
        </is>
      </c>
      <c r="I157" t="inlineStr">
        <is>
          <t>LED Panel Armatür 40W</t>
        </is>
      </c>
      <c r="J157" t="inlineStr">
        <is>
          <t>Aydınlatma</t>
        </is>
      </c>
      <c r="K157" t="inlineStr">
        <is>
          <t>Kurumsal</t>
        </is>
      </c>
      <c r="L157" t="n">
        <v>4</v>
      </c>
      <c r="M157" s="57" t="n">
        <v>369</v>
      </c>
      <c r="N157" t="inlineStr">
        <is>
          <t>TL</t>
        </is>
      </c>
      <c r="O157" s="58" t="n">
        <v>5</v>
      </c>
      <c r="P157" t="n">
        <v>0</v>
      </c>
      <c r="Q157" s="59" t="n">
        <v>190</v>
      </c>
      <c r="R157" s="60">
        <f>IF(N157="TL",1,IF(N157="USD",VLOOKUP(C157,$X$2:$Z$19,2,FALSE),VLOOKUP(C157,$X$2:$Z$19,3,FALSE)))</f>
        <v/>
      </c>
      <c r="S157" s="61">
        <f>IF(P157=1,0,L157*M157*R157*(1-O157/100))</f>
        <v/>
      </c>
      <c r="T157" s="61">
        <f>IF(P157=1,0,L157*Q157)</f>
        <v/>
      </c>
      <c r="U157" s="61">
        <f>S157-T157</f>
        <v/>
      </c>
    </row>
    <row r="158">
      <c r="A158" t="inlineStr">
        <is>
          <t>S000157</t>
        </is>
      </c>
      <c r="B158" t="inlineStr">
        <is>
          <t>2025-01-15</t>
        </is>
      </c>
      <c r="C158" t="inlineStr">
        <is>
          <t>2025-01</t>
        </is>
      </c>
      <c r="D158" t="inlineStr">
        <is>
          <t>2025-Q1</t>
        </is>
      </c>
      <c r="E158" t="inlineStr">
        <is>
          <t>T13</t>
        </is>
      </c>
      <c r="F158" t="inlineStr">
        <is>
          <t>Cem Kurt</t>
        </is>
      </c>
      <c r="G158" t="inlineStr">
        <is>
          <t>Marmara</t>
        </is>
      </c>
      <c r="H158" t="inlineStr">
        <is>
          <t>EM-AYD-18</t>
        </is>
      </c>
      <c r="I158" t="inlineStr">
        <is>
          <t>LED Ampul 18W (10'lu)</t>
        </is>
      </c>
      <c r="J158" t="inlineStr">
        <is>
          <t>Aydınlatma</t>
        </is>
      </c>
      <c r="K158" t="inlineStr">
        <is>
          <t>Bayi</t>
        </is>
      </c>
      <c r="L158" t="n">
        <v>4</v>
      </c>
      <c r="M158" s="57" t="n">
        <v>199</v>
      </c>
      <c r="N158" t="inlineStr">
        <is>
          <t>TL</t>
        </is>
      </c>
      <c r="O158" s="58" t="n">
        <v>5</v>
      </c>
      <c r="P158" t="n">
        <v>0</v>
      </c>
      <c r="Q158" s="59" t="n">
        <v>95</v>
      </c>
      <c r="R158" s="60">
        <f>IF(N158="TL",1,IF(N158="USD",VLOOKUP(C158,$X$2:$Z$19,2,FALSE),VLOOKUP(C158,$X$2:$Z$19,3,FALSE)))</f>
        <v/>
      </c>
      <c r="S158" s="61">
        <f>IF(P158=1,0,L158*M158*R158*(1-O158/100))</f>
        <v/>
      </c>
      <c r="T158" s="61">
        <f>IF(P158=1,0,L158*Q158)</f>
        <v/>
      </c>
      <c r="U158" s="61">
        <f>S158-T158</f>
        <v/>
      </c>
    </row>
    <row r="159">
      <c r="A159" t="inlineStr">
        <is>
          <t>S000158</t>
        </is>
      </c>
      <c r="B159" t="inlineStr">
        <is>
          <t>2025-01-26</t>
        </is>
      </c>
      <c r="C159" t="inlineStr">
        <is>
          <t>2025-01</t>
        </is>
      </c>
      <c r="D159" t="inlineStr">
        <is>
          <t>2025-Q1</t>
        </is>
      </c>
      <c r="E159" t="inlineStr">
        <is>
          <t>T13</t>
        </is>
      </c>
      <c r="F159" t="inlineStr">
        <is>
          <t>Cem Kurt</t>
        </is>
      </c>
      <c r="G159" t="inlineStr">
        <is>
          <t>Marmara</t>
        </is>
      </c>
      <c r="H159" t="inlineStr">
        <is>
          <t>EM-SNS-06</t>
        </is>
      </c>
      <c r="I159" t="inlineStr">
        <is>
          <t>Hareket Sensörü PIR</t>
        </is>
      </c>
      <c r="J159" t="inlineStr">
        <is>
          <t>Otomasyon</t>
        </is>
      </c>
      <c r="K159" t="inlineStr">
        <is>
          <t>Bayi</t>
        </is>
      </c>
      <c r="L159" t="n">
        <v>3</v>
      </c>
      <c r="M159" s="57" t="n">
        <v>244</v>
      </c>
      <c r="N159" t="inlineStr">
        <is>
          <t>TL</t>
        </is>
      </c>
      <c r="O159" s="58" t="n">
        <v>0</v>
      </c>
      <c r="P159" t="n">
        <v>0</v>
      </c>
      <c r="Q159" s="59" t="n">
        <v>120</v>
      </c>
      <c r="R159" s="60">
        <f>IF(N159="TL",1,IF(N159="USD",VLOOKUP(C159,$X$2:$Z$19,2,FALSE),VLOOKUP(C159,$X$2:$Z$19,3,FALSE)))</f>
        <v/>
      </c>
      <c r="S159" s="61">
        <f>IF(P159=1,0,L159*M159*R159*(1-O159/100))</f>
        <v/>
      </c>
      <c r="T159" s="61">
        <f>IF(P159=1,0,L159*Q159)</f>
        <v/>
      </c>
      <c r="U159" s="61">
        <f>S159-T159</f>
        <v/>
      </c>
    </row>
    <row r="160">
      <c r="A160" t="inlineStr">
        <is>
          <t>S000159</t>
        </is>
      </c>
      <c r="B160" t="inlineStr">
        <is>
          <t>2025-01-24</t>
        </is>
      </c>
      <c r="C160" t="inlineStr">
        <is>
          <t>2025-01</t>
        </is>
      </c>
      <c r="D160" t="inlineStr">
        <is>
          <t>2025-Q1</t>
        </is>
      </c>
      <c r="E160" t="inlineStr">
        <is>
          <t>T13</t>
        </is>
      </c>
      <c r="F160" t="inlineStr">
        <is>
          <t>Cem Kurt</t>
        </is>
      </c>
      <c r="G160" t="inlineStr">
        <is>
          <t>Marmara</t>
        </is>
      </c>
      <c r="H160" t="inlineStr">
        <is>
          <t>EM-KBL-25</t>
        </is>
      </c>
      <c r="I160" t="inlineStr">
        <is>
          <t>NYY Kablo 4x6 (100 m)</t>
        </is>
      </c>
      <c r="J160" t="inlineStr">
        <is>
          <t>Kablo</t>
        </is>
      </c>
      <c r="K160" t="inlineStr">
        <is>
          <t>Perakende</t>
        </is>
      </c>
      <c r="L160" t="n">
        <v>24</v>
      </c>
      <c r="M160" s="57" t="n">
        <v>3345</v>
      </c>
      <c r="N160" t="inlineStr">
        <is>
          <t>TL</t>
        </is>
      </c>
      <c r="O160" s="58" t="n">
        <v>5</v>
      </c>
      <c r="P160" t="n">
        <v>0</v>
      </c>
      <c r="Q160" s="59" t="n">
        <v>2150</v>
      </c>
      <c r="R160" s="60">
        <f>IF(N160="TL",1,IF(N160="USD",VLOOKUP(C160,$X$2:$Z$19,2,FALSE),VLOOKUP(C160,$X$2:$Z$19,3,FALSE)))</f>
        <v/>
      </c>
      <c r="S160" s="61">
        <f>IF(P160=1,0,L160*M160*R160*(1-O160/100))</f>
        <v/>
      </c>
      <c r="T160" s="61">
        <f>IF(P160=1,0,L160*Q160)</f>
        <v/>
      </c>
      <c r="U160" s="61">
        <f>S160-T160</f>
        <v/>
      </c>
    </row>
    <row r="161">
      <c r="A161" t="inlineStr">
        <is>
          <t>S000160</t>
        </is>
      </c>
      <c r="B161" t="inlineStr">
        <is>
          <t>2025-01-04</t>
        </is>
      </c>
      <c r="C161" t="inlineStr">
        <is>
          <t>2025-01</t>
        </is>
      </c>
      <c r="D161" t="inlineStr">
        <is>
          <t>2025-Q1</t>
        </is>
      </c>
      <c r="E161" t="inlineStr">
        <is>
          <t>T13</t>
        </is>
      </c>
      <c r="F161" t="inlineStr">
        <is>
          <t>Cem Kurt</t>
        </is>
      </c>
      <c r="G161" t="inlineStr">
        <is>
          <t>Marmara</t>
        </is>
      </c>
      <c r="H161" t="inlineStr">
        <is>
          <t>EM-SNS-06</t>
        </is>
      </c>
      <c r="I161" t="inlineStr">
        <is>
          <t>Hareket Sensörü PIR</t>
        </is>
      </c>
      <c r="J161" t="inlineStr">
        <is>
          <t>Otomasyon</t>
        </is>
      </c>
      <c r="K161" t="inlineStr">
        <is>
          <t>Bayi</t>
        </is>
      </c>
      <c r="L161" t="n">
        <v>1</v>
      </c>
      <c r="M161" s="57" t="n">
        <v>254</v>
      </c>
      <c r="N161" t="inlineStr">
        <is>
          <t>TL</t>
        </is>
      </c>
      <c r="O161" s="58" t="n">
        <v>8</v>
      </c>
      <c r="P161" t="n">
        <v>0</v>
      </c>
      <c r="Q161" s="59" t="n">
        <v>120</v>
      </c>
      <c r="R161" s="60">
        <f>IF(N161="TL",1,IF(N161="USD",VLOOKUP(C161,$X$2:$Z$19,2,FALSE),VLOOKUP(C161,$X$2:$Z$19,3,FALSE)))</f>
        <v/>
      </c>
      <c r="S161" s="61">
        <f>IF(P161=1,0,L161*M161*R161*(1-O161/100))</f>
        <v/>
      </c>
      <c r="T161" s="61">
        <f>IF(P161=1,0,L161*Q161)</f>
        <v/>
      </c>
      <c r="U161" s="61">
        <f>S161-T161</f>
        <v/>
      </c>
    </row>
    <row r="162">
      <c r="A162" t="inlineStr">
        <is>
          <t>S000161</t>
        </is>
      </c>
      <c r="B162" t="inlineStr">
        <is>
          <t>2025-01-04</t>
        </is>
      </c>
      <c r="C162" t="inlineStr">
        <is>
          <t>2025-01</t>
        </is>
      </c>
      <c r="D162" t="inlineStr">
        <is>
          <t>2025-Q1</t>
        </is>
      </c>
      <c r="E162" t="inlineStr">
        <is>
          <t>T13</t>
        </is>
      </c>
      <c r="F162" t="inlineStr">
        <is>
          <t>Cem Kurt</t>
        </is>
      </c>
      <c r="G162" t="inlineStr">
        <is>
          <t>Marmara</t>
        </is>
      </c>
      <c r="H162" t="inlineStr">
        <is>
          <t>EM-KBL-16</t>
        </is>
      </c>
      <c r="I162" t="inlineStr">
        <is>
          <t>NYM Kablo 3x2,5 (100 m)</t>
        </is>
      </c>
      <c r="J162" t="inlineStr">
        <is>
          <t>Kablo</t>
        </is>
      </c>
      <c r="K162" t="inlineStr">
        <is>
          <t>Bayi</t>
        </is>
      </c>
      <c r="L162" t="n">
        <v>12</v>
      </c>
      <c r="M162" s="57" t="n">
        <v>1330</v>
      </c>
      <c r="N162" t="inlineStr">
        <is>
          <t>TL</t>
        </is>
      </c>
      <c r="O162" s="58" t="n">
        <v>8</v>
      </c>
      <c r="P162" t="n">
        <v>0</v>
      </c>
      <c r="Q162" s="59" t="n">
        <v>820</v>
      </c>
      <c r="R162" s="60">
        <f>IF(N162="TL",1,IF(N162="USD",VLOOKUP(C162,$X$2:$Z$19,2,FALSE),VLOOKUP(C162,$X$2:$Z$19,3,FALSE)))</f>
        <v/>
      </c>
      <c r="S162" s="61">
        <f>IF(P162=1,0,L162*M162*R162*(1-O162/100))</f>
        <v/>
      </c>
      <c r="T162" s="61">
        <f>IF(P162=1,0,L162*Q162)</f>
        <v/>
      </c>
      <c r="U162" s="61">
        <f>S162-T162</f>
        <v/>
      </c>
    </row>
    <row r="163">
      <c r="A163" t="inlineStr">
        <is>
          <t>S000162</t>
        </is>
      </c>
      <c r="B163" t="inlineStr">
        <is>
          <t>2025-01-23</t>
        </is>
      </c>
      <c r="C163" t="inlineStr">
        <is>
          <t>2025-01</t>
        </is>
      </c>
      <c r="D163" t="inlineStr">
        <is>
          <t>2025-Q1</t>
        </is>
      </c>
      <c r="E163" t="inlineStr">
        <is>
          <t>T13</t>
        </is>
      </c>
      <c r="F163" t="inlineStr">
        <is>
          <t>Cem Kurt</t>
        </is>
      </c>
      <c r="G163" t="inlineStr">
        <is>
          <t>Marmara</t>
        </is>
      </c>
      <c r="H163" t="inlineStr">
        <is>
          <t>EM-SNS-06</t>
        </is>
      </c>
      <c r="I163" t="inlineStr">
        <is>
          <t>Hareket Sensörü PIR</t>
        </is>
      </c>
      <c r="J163" t="inlineStr">
        <is>
          <t>Otomasyon</t>
        </is>
      </c>
      <c r="K163" t="inlineStr">
        <is>
          <t>Bayi</t>
        </is>
      </c>
      <c r="L163" t="n">
        <v>54</v>
      </c>
      <c r="M163" s="57" t="n">
        <v>247</v>
      </c>
      <c r="N163" t="inlineStr">
        <is>
          <t>TL</t>
        </is>
      </c>
      <c r="O163" s="58" t="n">
        <v>5</v>
      </c>
      <c r="P163" t="n">
        <v>0</v>
      </c>
      <c r="Q163" s="59" t="n">
        <v>120</v>
      </c>
      <c r="R163" s="60">
        <f>IF(N163="TL",1,IF(N163="USD",VLOOKUP(C163,$X$2:$Z$19,2,FALSE),VLOOKUP(C163,$X$2:$Z$19,3,FALSE)))</f>
        <v/>
      </c>
      <c r="S163" s="61">
        <f>IF(P163=1,0,L163*M163*R163*(1-O163/100))</f>
        <v/>
      </c>
      <c r="T163" s="61">
        <f>IF(P163=1,0,L163*Q163)</f>
        <v/>
      </c>
      <c r="U163" s="61">
        <f>S163-T163</f>
        <v/>
      </c>
    </row>
    <row r="164">
      <c r="A164" t="inlineStr">
        <is>
          <t>S000163</t>
        </is>
      </c>
      <c r="B164" t="inlineStr">
        <is>
          <t>2025-01-01</t>
        </is>
      </c>
      <c r="C164" t="inlineStr">
        <is>
          <t>2025-01</t>
        </is>
      </c>
      <c r="D164" t="inlineStr">
        <is>
          <t>2025-Q1</t>
        </is>
      </c>
      <c r="E164" t="inlineStr">
        <is>
          <t>T13</t>
        </is>
      </c>
      <c r="F164" t="inlineStr">
        <is>
          <t>Cem Kurt</t>
        </is>
      </c>
      <c r="G164" t="inlineStr">
        <is>
          <t>Marmara</t>
        </is>
      </c>
      <c r="H164" t="inlineStr">
        <is>
          <t>EM-TOP-08</t>
        </is>
      </c>
      <c r="I164" t="inlineStr">
        <is>
          <t>Topraklama Seti</t>
        </is>
      </c>
      <c r="J164" t="inlineStr">
        <is>
          <t>Koruma</t>
        </is>
      </c>
      <c r="K164" t="inlineStr">
        <is>
          <t>Proje</t>
        </is>
      </c>
      <c r="L164" t="n">
        <v>11</v>
      </c>
      <c r="M164" s="57" t="n">
        <v>909</v>
      </c>
      <c r="N164" t="inlineStr">
        <is>
          <t>TL</t>
        </is>
      </c>
      <c r="O164" s="58" t="n">
        <v>12</v>
      </c>
      <c r="P164" t="n">
        <v>0</v>
      </c>
      <c r="Q164" s="59" t="n">
        <v>540</v>
      </c>
      <c r="R164" s="60">
        <f>IF(N164="TL",1,IF(N164="USD",VLOOKUP(C164,$X$2:$Z$19,2,FALSE),VLOOKUP(C164,$X$2:$Z$19,3,FALSE)))</f>
        <v/>
      </c>
      <c r="S164" s="61">
        <f>IF(P164=1,0,L164*M164*R164*(1-O164/100))</f>
        <v/>
      </c>
      <c r="T164" s="61">
        <f>IF(P164=1,0,L164*Q164)</f>
        <v/>
      </c>
      <c r="U164" s="61">
        <f>S164-T164</f>
        <v/>
      </c>
    </row>
    <row r="165">
      <c r="A165" t="inlineStr">
        <is>
          <t>S000164</t>
        </is>
      </c>
      <c r="B165" t="inlineStr">
        <is>
          <t>2025-01-12</t>
        </is>
      </c>
      <c r="C165" t="inlineStr">
        <is>
          <t>2025-01</t>
        </is>
      </c>
      <c r="D165" t="inlineStr">
        <is>
          <t>2025-Q1</t>
        </is>
      </c>
      <c r="E165" t="inlineStr">
        <is>
          <t>T13</t>
        </is>
      </c>
      <c r="F165" t="inlineStr">
        <is>
          <t>Cem Kurt</t>
        </is>
      </c>
      <c r="G165" t="inlineStr">
        <is>
          <t>Marmara</t>
        </is>
      </c>
      <c r="H165" t="inlineStr">
        <is>
          <t>EM-KND-03</t>
        </is>
      </c>
      <c r="I165" t="inlineStr">
        <is>
          <t>Kablo Kanalı 40x40 (2 m)</t>
        </is>
      </c>
      <c r="J165" t="inlineStr">
        <is>
          <t>Tesisat</t>
        </is>
      </c>
      <c r="K165" t="inlineStr">
        <is>
          <t>Kurumsal</t>
        </is>
      </c>
      <c r="L165" t="n">
        <v>94</v>
      </c>
      <c r="M165" s="57" t="n">
        <v>128</v>
      </c>
      <c r="N165" t="inlineStr">
        <is>
          <t>TL</t>
        </is>
      </c>
      <c r="O165" s="58" t="n">
        <v>8</v>
      </c>
      <c r="P165" t="n">
        <v>0</v>
      </c>
      <c r="Q165" s="59" t="n">
        <v>65</v>
      </c>
      <c r="R165" s="60">
        <f>IF(N165="TL",1,IF(N165="USD",VLOOKUP(C165,$X$2:$Z$19,2,FALSE),VLOOKUP(C165,$X$2:$Z$19,3,FALSE)))</f>
        <v/>
      </c>
      <c r="S165" s="61">
        <f>IF(P165=1,0,L165*M165*R165*(1-O165/100))</f>
        <v/>
      </c>
      <c r="T165" s="61">
        <f>IF(P165=1,0,L165*Q165)</f>
        <v/>
      </c>
      <c r="U165" s="61">
        <f>S165-T165</f>
        <v/>
      </c>
    </row>
    <row r="166">
      <c r="A166" t="inlineStr">
        <is>
          <t>S000165</t>
        </is>
      </c>
      <c r="B166" t="inlineStr">
        <is>
          <t>2025-01-18</t>
        </is>
      </c>
      <c r="C166" t="inlineStr">
        <is>
          <t>2025-01</t>
        </is>
      </c>
      <c r="D166" t="inlineStr">
        <is>
          <t>2025-Q1</t>
        </is>
      </c>
      <c r="E166" t="inlineStr">
        <is>
          <t>T13</t>
        </is>
      </c>
      <c r="F166" t="inlineStr">
        <is>
          <t>Cem Kurt</t>
        </is>
      </c>
      <c r="G166" t="inlineStr">
        <is>
          <t>Marmara</t>
        </is>
      </c>
      <c r="H166" t="inlineStr">
        <is>
          <t>EM-AYD-18</t>
        </is>
      </c>
      <c r="I166" t="inlineStr">
        <is>
          <t>LED Ampul 18W (10'lu)</t>
        </is>
      </c>
      <c r="J166" t="inlineStr">
        <is>
          <t>Aydınlatma</t>
        </is>
      </c>
      <c r="K166" t="inlineStr">
        <is>
          <t>Perakende</t>
        </is>
      </c>
      <c r="L166" t="n">
        <v>2</v>
      </c>
      <c r="M166" s="57" t="n">
        <v>196</v>
      </c>
      <c r="N166" t="inlineStr">
        <is>
          <t>TL</t>
        </is>
      </c>
      <c r="O166" s="58" t="n">
        <v>0</v>
      </c>
      <c r="P166" t="n">
        <v>0</v>
      </c>
      <c r="Q166" s="59" t="n">
        <v>95</v>
      </c>
      <c r="R166" s="60">
        <f>IF(N166="TL",1,IF(N166="USD",VLOOKUP(C166,$X$2:$Z$19,2,FALSE),VLOOKUP(C166,$X$2:$Z$19,3,FALSE)))</f>
        <v/>
      </c>
      <c r="S166" s="61">
        <f>IF(P166=1,0,L166*M166*R166*(1-O166/100))</f>
        <v/>
      </c>
      <c r="T166" s="61">
        <f>IF(P166=1,0,L166*Q166)</f>
        <v/>
      </c>
      <c r="U166" s="61">
        <f>S166-T166</f>
        <v/>
      </c>
    </row>
    <row r="167">
      <c r="A167" t="inlineStr">
        <is>
          <t>S000166</t>
        </is>
      </c>
      <c r="B167" t="inlineStr">
        <is>
          <t>2025-01-11</t>
        </is>
      </c>
      <c r="C167" t="inlineStr">
        <is>
          <t>2025-01</t>
        </is>
      </c>
      <c r="D167" t="inlineStr">
        <is>
          <t>2025-Q1</t>
        </is>
      </c>
      <c r="E167" t="inlineStr">
        <is>
          <t>T13</t>
        </is>
      </c>
      <c r="F167" t="inlineStr">
        <is>
          <t>Cem Kurt</t>
        </is>
      </c>
      <c r="G167" t="inlineStr">
        <is>
          <t>Marmara</t>
        </is>
      </c>
      <c r="H167" t="inlineStr">
        <is>
          <t>EM-KND-03</t>
        </is>
      </c>
      <c r="I167" t="inlineStr">
        <is>
          <t>Kablo Kanalı 40x40 (2 m)</t>
        </is>
      </c>
      <c r="J167" t="inlineStr">
        <is>
          <t>Tesisat</t>
        </is>
      </c>
      <c r="K167" t="inlineStr">
        <is>
          <t>Perakende</t>
        </is>
      </c>
      <c r="L167" t="n">
        <v>89</v>
      </c>
      <c r="M167" s="57" t="n">
        <v>135</v>
      </c>
      <c r="N167" t="inlineStr">
        <is>
          <t>TL</t>
        </is>
      </c>
      <c r="O167" s="58" t="n">
        <v>0</v>
      </c>
      <c r="P167" t="n">
        <v>0</v>
      </c>
      <c r="Q167" s="59" t="n">
        <v>65</v>
      </c>
      <c r="R167" s="60">
        <f>IF(N167="TL",1,IF(N167="USD",VLOOKUP(C167,$X$2:$Z$19,2,FALSE),VLOOKUP(C167,$X$2:$Z$19,3,FALSE)))</f>
        <v/>
      </c>
      <c r="S167" s="61">
        <f>IF(P167=1,0,L167*M167*R167*(1-O167/100))</f>
        <v/>
      </c>
      <c r="T167" s="61">
        <f>IF(P167=1,0,L167*Q167)</f>
        <v/>
      </c>
      <c r="U167" s="61">
        <f>S167-T167</f>
        <v/>
      </c>
    </row>
    <row r="168">
      <c r="A168" t="inlineStr">
        <is>
          <t>S000167</t>
        </is>
      </c>
      <c r="B168" t="inlineStr">
        <is>
          <t>2025-01-28</t>
        </is>
      </c>
      <c r="C168" t="inlineStr">
        <is>
          <t>2025-01</t>
        </is>
      </c>
      <c r="D168" t="inlineStr">
        <is>
          <t>2025-Q1</t>
        </is>
      </c>
      <c r="E168" t="inlineStr">
        <is>
          <t>T13</t>
        </is>
      </c>
      <c r="F168" t="inlineStr">
        <is>
          <t>Cem Kurt</t>
        </is>
      </c>
      <c r="G168" t="inlineStr">
        <is>
          <t>Marmara</t>
        </is>
      </c>
      <c r="H168" t="inlineStr">
        <is>
          <t>EM-UPS-10</t>
        </is>
      </c>
      <c r="I168" t="inlineStr">
        <is>
          <t>Kesintisiz Güç Kaynağı 3 kVA</t>
        </is>
      </c>
      <c r="J168" t="inlineStr">
        <is>
          <t>Güç</t>
        </is>
      </c>
      <c r="K168" t="inlineStr">
        <is>
          <t>Kurumsal</t>
        </is>
      </c>
      <c r="L168" t="n">
        <v>20</v>
      </c>
      <c r="M168" s="57" t="n">
        <v>13406</v>
      </c>
      <c r="N168" t="inlineStr">
        <is>
          <t>TL</t>
        </is>
      </c>
      <c r="O168" s="58" t="n">
        <v>5</v>
      </c>
      <c r="P168" t="n">
        <v>0</v>
      </c>
      <c r="Q168" s="59" t="n">
        <v>8200</v>
      </c>
      <c r="R168" s="60">
        <f>IF(N168="TL",1,IF(N168="USD",VLOOKUP(C168,$X$2:$Z$19,2,FALSE),VLOOKUP(C168,$X$2:$Z$19,3,FALSE)))</f>
        <v/>
      </c>
      <c r="S168" s="61">
        <f>IF(P168=1,0,L168*M168*R168*(1-O168/100))</f>
        <v/>
      </c>
      <c r="T168" s="61">
        <f>IF(P168=1,0,L168*Q168)</f>
        <v/>
      </c>
      <c r="U168" s="61">
        <f>S168-T168</f>
        <v/>
      </c>
    </row>
    <row r="169">
      <c r="A169" t="inlineStr">
        <is>
          <t>S000168</t>
        </is>
      </c>
      <c r="B169" t="inlineStr">
        <is>
          <t>2025-01-08</t>
        </is>
      </c>
      <c r="C169" t="inlineStr">
        <is>
          <t>2025-01</t>
        </is>
      </c>
      <c r="D169" t="inlineStr">
        <is>
          <t>2025-Q1</t>
        </is>
      </c>
      <c r="E169" t="inlineStr">
        <is>
          <t>T13</t>
        </is>
      </c>
      <c r="F169" t="inlineStr">
        <is>
          <t>Cem Kurt</t>
        </is>
      </c>
      <c r="G169" t="inlineStr">
        <is>
          <t>Marmara</t>
        </is>
      </c>
      <c r="H169" t="inlineStr">
        <is>
          <t>EM-PRZ-02</t>
        </is>
      </c>
      <c r="I169" t="inlineStr">
        <is>
          <t>Priz-Anahtar Seti (20'li)</t>
        </is>
      </c>
      <c r="J169" t="inlineStr">
        <is>
          <t>Anahtar</t>
        </is>
      </c>
      <c r="K169" t="inlineStr">
        <is>
          <t>Kurumsal</t>
        </is>
      </c>
      <c r="L169" t="n">
        <v>3</v>
      </c>
      <c r="M169" s="57" t="n">
        <v>591</v>
      </c>
      <c r="N169" t="inlineStr">
        <is>
          <t>TL</t>
        </is>
      </c>
      <c r="O169" s="58" t="n">
        <v>0</v>
      </c>
      <c r="P169" t="n">
        <v>0</v>
      </c>
      <c r="Q169" s="59" t="n">
        <v>310</v>
      </c>
      <c r="R169" s="60">
        <f>IF(N169="TL",1,IF(N169="USD",VLOOKUP(C169,$X$2:$Z$19,2,FALSE),VLOOKUP(C169,$X$2:$Z$19,3,FALSE)))</f>
        <v/>
      </c>
      <c r="S169" s="61">
        <f>IF(P169=1,0,L169*M169*R169*(1-O169/100))</f>
        <v/>
      </c>
      <c r="T169" s="61">
        <f>IF(P169=1,0,L169*Q169)</f>
        <v/>
      </c>
      <c r="U169" s="61">
        <f>S169-T169</f>
        <v/>
      </c>
    </row>
    <row r="170">
      <c r="A170" t="inlineStr">
        <is>
          <t>S000169</t>
        </is>
      </c>
      <c r="B170" t="inlineStr">
        <is>
          <t>2025-01-09</t>
        </is>
      </c>
      <c r="C170" t="inlineStr">
        <is>
          <t>2025-01</t>
        </is>
      </c>
      <c r="D170" t="inlineStr">
        <is>
          <t>2025-Q1</t>
        </is>
      </c>
      <c r="E170" t="inlineStr">
        <is>
          <t>T13</t>
        </is>
      </c>
      <c r="F170" t="inlineStr">
        <is>
          <t>Cem Kurt</t>
        </is>
      </c>
      <c r="G170" t="inlineStr">
        <is>
          <t>Marmara</t>
        </is>
      </c>
      <c r="H170" t="inlineStr">
        <is>
          <t>EM-KBL-25</t>
        </is>
      </c>
      <c r="I170" t="inlineStr">
        <is>
          <t>NYY Kablo 4x6 (100 m)</t>
        </is>
      </c>
      <c r="J170" t="inlineStr">
        <is>
          <t>Kablo</t>
        </is>
      </c>
      <c r="K170" t="inlineStr">
        <is>
          <t>Bayi</t>
        </is>
      </c>
      <c r="L170" t="n">
        <v>23</v>
      </c>
      <c r="M170" s="57" t="n">
        <v>3546</v>
      </c>
      <c r="N170" t="inlineStr">
        <is>
          <t>TL</t>
        </is>
      </c>
      <c r="O170" s="58" t="n">
        <v>0</v>
      </c>
      <c r="P170" t="n">
        <v>0</v>
      </c>
      <c r="Q170" s="59" t="n">
        <v>2150</v>
      </c>
      <c r="R170" s="60">
        <f>IF(N170="TL",1,IF(N170="USD",VLOOKUP(C170,$X$2:$Z$19,2,FALSE),VLOOKUP(C170,$X$2:$Z$19,3,FALSE)))</f>
        <v/>
      </c>
      <c r="S170" s="61">
        <f>IF(P170=1,0,L170*M170*R170*(1-O170/100))</f>
        <v/>
      </c>
      <c r="T170" s="61">
        <f>IF(P170=1,0,L170*Q170)</f>
        <v/>
      </c>
      <c r="U170" s="61">
        <f>S170-T170</f>
        <v/>
      </c>
    </row>
    <row r="171">
      <c r="A171" t="inlineStr">
        <is>
          <t>S000170</t>
        </is>
      </c>
      <c r="B171" t="inlineStr">
        <is>
          <t>2025-01-03</t>
        </is>
      </c>
      <c r="C171" t="inlineStr">
        <is>
          <t>2025-01</t>
        </is>
      </c>
      <c r="D171" t="inlineStr">
        <is>
          <t>2025-Q1</t>
        </is>
      </c>
      <c r="E171" t="inlineStr">
        <is>
          <t>T13</t>
        </is>
      </c>
      <c r="F171" t="inlineStr">
        <is>
          <t>Cem Kurt</t>
        </is>
      </c>
      <c r="G171" t="inlineStr">
        <is>
          <t>Marmara</t>
        </is>
      </c>
      <c r="H171" t="inlineStr">
        <is>
          <t>EM-PNO-12</t>
        </is>
      </c>
      <c r="I171" t="inlineStr">
        <is>
          <t>Sıva Üstü Dağıtım Panosu 24'lü</t>
        </is>
      </c>
      <c r="J171" t="inlineStr">
        <is>
          <t>Pano</t>
        </is>
      </c>
      <c r="K171" t="inlineStr">
        <is>
          <t>Bayi</t>
        </is>
      </c>
      <c r="L171" t="n">
        <v>19</v>
      </c>
      <c r="M171" s="57" t="n">
        <v>1961</v>
      </c>
      <c r="N171" t="inlineStr">
        <is>
          <t>TL</t>
        </is>
      </c>
      <c r="O171" s="58" t="n">
        <v>12</v>
      </c>
      <c r="P171" t="n">
        <v>1</v>
      </c>
      <c r="Q171" s="59" t="n">
        <v>1180</v>
      </c>
      <c r="R171" s="60">
        <f>IF(N171="TL",1,IF(N171="USD",VLOOKUP(C171,$X$2:$Z$19,2,FALSE),VLOOKUP(C171,$X$2:$Z$19,3,FALSE)))</f>
        <v/>
      </c>
      <c r="S171" s="61">
        <f>IF(P171=1,0,L171*M171*R171*(1-O171/100))</f>
        <v/>
      </c>
      <c r="T171" s="61">
        <f>IF(P171=1,0,L171*Q171)</f>
        <v/>
      </c>
      <c r="U171" s="61">
        <f>S171-T171</f>
        <v/>
      </c>
    </row>
    <row r="172">
      <c r="A172" t="inlineStr">
        <is>
          <t>S000171</t>
        </is>
      </c>
      <c r="B172" t="inlineStr">
        <is>
          <t>2025-01-13</t>
        </is>
      </c>
      <c r="C172" t="inlineStr">
        <is>
          <t>2025-01</t>
        </is>
      </c>
      <c r="D172" t="inlineStr">
        <is>
          <t>2025-Q1</t>
        </is>
      </c>
      <c r="E172" t="inlineStr">
        <is>
          <t>T13</t>
        </is>
      </c>
      <c r="F172" t="inlineStr">
        <is>
          <t>Cem Kurt</t>
        </is>
      </c>
      <c r="G172" t="inlineStr">
        <is>
          <t>Marmara</t>
        </is>
      </c>
      <c r="H172" t="inlineStr">
        <is>
          <t>EM-TOP-08</t>
        </is>
      </c>
      <c r="I172" t="inlineStr">
        <is>
          <t>Topraklama Seti</t>
        </is>
      </c>
      <c r="J172" t="inlineStr">
        <is>
          <t>Koruma</t>
        </is>
      </c>
      <c r="K172" t="inlineStr">
        <is>
          <t>Perakende</t>
        </is>
      </c>
      <c r="L172" t="n">
        <v>39</v>
      </c>
      <c r="M172" s="57" t="n">
        <v>907</v>
      </c>
      <c r="N172" t="inlineStr">
        <is>
          <t>TL</t>
        </is>
      </c>
      <c r="O172" s="58" t="n">
        <v>5</v>
      </c>
      <c r="P172" t="n">
        <v>0</v>
      </c>
      <c r="Q172" s="59" t="n">
        <v>540</v>
      </c>
      <c r="R172" s="60">
        <f>IF(N172="TL",1,IF(N172="USD",VLOOKUP(C172,$X$2:$Z$19,2,FALSE),VLOOKUP(C172,$X$2:$Z$19,3,FALSE)))</f>
        <v/>
      </c>
      <c r="S172" s="61">
        <f>IF(P172=1,0,L172*M172*R172*(1-O172/100))</f>
        <v/>
      </c>
      <c r="T172" s="61">
        <f>IF(P172=1,0,L172*Q172)</f>
        <v/>
      </c>
      <c r="U172" s="61">
        <f>S172-T172</f>
        <v/>
      </c>
    </row>
    <row r="173">
      <c r="A173" t="inlineStr">
        <is>
          <t>S000172</t>
        </is>
      </c>
      <c r="B173" t="inlineStr">
        <is>
          <t>2025-01-26</t>
        </is>
      </c>
      <c r="C173" t="inlineStr">
        <is>
          <t>2025-01</t>
        </is>
      </c>
      <c r="D173" t="inlineStr">
        <is>
          <t>2025-Q1</t>
        </is>
      </c>
      <c r="E173" t="inlineStr">
        <is>
          <t>T13</t>
        </is>
      </c>
      <c r="F173" t="inlineStr">
        <is>
          <t>Cem Kurt</t>
        </is>
      </c>
      <c r="G173" t="inlineStr">
        <is>
          <t>Marmara</t>
        </is>
      </c>
      <c r="H173" t="inlineStr">
        <is>
          <t>EM-UPS-10</t>
        </is>
      </c>
      <c r="I173" t="inlineStr">
        <is>
          <t>Kesintisiz Güç Kaynağı 3 kVA</t>
        </is>
      </c>
      <c r="J173" t="inlineStr">
        <is>
          <t>Güç</t>
        </is>
      </c>
      <c r="K173" t="inlineStr">
        <is>
          <t>Perakende</t>
        </is>
      </c>
      <c r="L173" t="n">
        <v>1</v>
      </c>
      <c r="M173" s="57" t="n">
        <v>12745</v>
      </c>
      <c r="N173" t="inlineStr">
        <is>
          <t>TL</t>
        </is>
      </c>
      <c r="O173" s="58" t="n">
        <v>12</v>
      </c>
      <c r="P173" t="n">
        <v>0</v>
      </c>
      <c r="Q173" s="59" t="n">
        <v>8200</v>
      </c>
      <c r="R173" s="60">
        <f>IF(N173="TL",1,IF(N173="USD",VLOOKUP(C173,$X$2:$Z$19,2,FALSE),VLOOKUP(C173,$X$2:$Z$19,3,FALSE)))</f>
        <v/>
      </c>
      <c r="S173" s="61">
        <f>IF(P173=1,0,L173*M173*R173*(1-O173/100))</f>
        <v/>
      </c>
      <c r="T173" s="61">
        <f>IF(P173=1,0,L173*Q173)</f>
        <v/>
      </c>
      <c r="U173" s="61">
        <f>S173-T173</f>
        <v/>
      </c>
    </row>
    <row r="174">
      <c r="A174" t="inlineStr">
        <is>
          <t>S000173</t>
        </is>
      </c>
      <c r="B174" t="inlineStr">
        <is>
          <t>2025-01-15</t>
        </is>
      </c>
      <c r="C174" t="inlineStr">
        <is>
          <t>2025-01</t>
        </is>
      </c>
      <c r="D174" t="inlineStr">
        <is>
          <t>2025-Q1</t>
        </is>
      </c>
      <c r="E174" t="inlineStr">
        <is>
          <t>T13</t>
        </is>
      </c>
      <c r="F174" t="inlineStr">
        <is>
          <t>Cem Kurt</t>
        </is>
      </c>
      <c r="G174" t="inlineStr">
        <is>
          <t>Marmara</t>
        </is>
      </c>
      <c r="H174" t="inlineStr">
        <is>
          <t>EM-PRZ-02</t>
        </is>
      </c>
      <c r="I174" t="inlineStr">
        <is>
          <t>Priz-Anahtar Seti (20'li)</t>
        </is>
      </c>
      <c r="J174" t="inlineStr">
        <is>
          <t>Anahtar</t>
        </is>
      </c>
      <c r="K174" t="inlineStr">
        <is>
          <t>Bayi</t>
        </is>
      </c>
      <c r="L174" t="n">
        <v>3</v>
      </c>
      <c r="M174" s="57" t="n">
        <v>589</v>
      </c>
      <c r="N174" t="inlineStr">
        <is>
          <t>TL</t>
        </is>
      </c>
      <c r="O174" s="58" t="n">
        <v>5</v>
      </c>
      <c r="P174" t="n">
        <v>0</v>
      </c>
      <c r="Q174" s="59" t="n">
        <v>310</v>
      </c>
      <c r="R174" s="60">
        <f>IF(N174="TL",1,IF(N174="USD",VLOOKUP(C174,$X$2:$Z$19,2,FALSE),VLOOKUP(C174,$X$2:$Z$19,3,FALSE)))</f>
        <v/>
      </c>
      <c r="S174" s="61">
        <f>IF(P174=1,0,L174*M174*R174*(1-O174/100))</f>
        <v/>
      </c>
      <c r="T174" s="61">
        <f>IF(P174=1,0,L174*Q174)</f>
        <v/>
      </c>
      <c r="U174" s="61">
        <f>S174-T174</f>
        <v/>
      </c>
    </row>
    <row r="175">
      <c r="A175" t="inlineStr">
        <is>
          <t>S000174</t>
        </is>
      </c>
      <c r="B175" t="inlineStr">
        <is>
          <t>2025-01-12</t>
        </is>
      </c>
      <c r="C175" t="inlineStr">
        <is>
          <t>2025-01</t>
        </is>
      </c>
      <c r="D175" t="inlineStr">
        <is>
          <t>2025-Q1</t>
        </is>
      </c>
      <c r="E175" t="inlineStr">
        <is>
          <t>T13</t>
        </is>
      </c>
      <c r="F175" t="inlineStr">
        <is>
          <t>Cem Kurt</t>
        </is>
      </c>
      <c r="G175" t="inlineStr">
        <is>
          <t>Marmara</t>
        </is>
      </c>
      <c r="H175" t="inlineStr">
        <is>
          <t>EM-KBL-25</t>
        </is>
      </c>
      <c r="I175" t="inlineStr">
        <is>
          <t>NYY Kablo 4x6 (100 m)</t>
        </is>
      </c>
      <c r="J175" t="inlineStr">
        <is>
          <t>Kablo</t>
        </is>
      </c>
      <c r="K175" t="inlineStr">
        <is>
          <t>Proje</t>
        </is>
      </c>
      <c r="L175" t="n">
        <v>16</v>
      </c>
      <c r="M175" s="57" t="n">
        <v>3488</v>
      </c>
      <c r="N175" t="inlineStr">
        <is>
          <t>TL</t>
        </is>
      </c>
      <c r="O175" s="58" t="n">
        <v>0</v>
      </c>
      <c r="P175" t="n">
        <v>0</v>
      </c>
      <c r="Q175" s="59" t="n">
        <v>2150</v>
      </c>
      <c r="R175" s="60">
        <f>IF(N175="TL",1,IF(N175="USD",VLOOKUP(C175,$X$2:$Z$19,2,FALSE),VLOOKUP(C175,$X$2:$Z$19,3,FALSE)))</f>
        <v/>
      </c>
      <c r="S175" s="61">
        <f>IF(P175=1,0,L175*M175*R175*(1-O175/100))</f>
        <v/>
      </c>
      <c r="T175" s="61">
        <f>IF(P175=1,0,L175*Q175)</f>
        <v/>
      </c>
      <c r="U175" s="61">
        <f>S175-T175</f>
        <v/>
      </c>
    </row>
    <row r="176">
      <c r="A176" t="inlineStr">
        <is>
          <t>S000175</t>
        </is>
      </c>
      <c r="B176" t="inlineStr">
        <is>
          <t>2025-01-07</t>
        </is>
      </c>
      <c r="C176" t="inlineStr">
        <is>
          <t>2025-01</t>
        </is>
      </c>
      <c r="D176" t="inlineStr">
        <is>
          <t>2025-Q1</t>
        </is>
      </c>
      <c r="E176" t="inlineStr">
        <is>
          <t>T13</t>
        </is>
      </c>
      <c r="F176" t="inlineStr">
        <is>
          <t>Cem Kurt</t>
        </is>
      </c>
      <c r="G176" t="inlineStr">
        <is>
          <t>Marmara</t>
        </is>
      </c>
      <c r="H176" t="inlineStr">
        <is>
          <t>EM-KND-03</t>
        </is>
      </c>
      <c r="I176" t="inlineStr">
        <is>
          <t>Kablo Kanalı 40x40 (2 m)</t>
        </is>
      </c>
      <c r="J176" t="inlineStr">
        <is>
          <t>Tesisat</t>
        </is>
      </c>
      <c r="K176" t="inlineStr">
        <is>
          <t>Bayi</t>
        </is>
      </c>
      <c r="L176" t="n">
        <v>4</v>
      </c>
      <c r="M176" s="57" t="n">
        <v>134</v>
      </c>
      <c r="N176" t="inlineStr">
        <is>
          <t>TL</t>
        </is>
      </c>
      <c r="O176" s="58" t="n">
        <v>0</v>
      </c>
      <c r="P176" t="n">
        <v>0</v>
      </c>
      <c r="Q176" s="59" t="n">
        <v>65</v>
      </c>
      <c r="R176" s="60">
        <f>IF(N176="TL",1,IF(N176="USD",VLOOKUP(C176,$X$2:$Z$19,2,FALSE),VLOOKUP(C176,$X$2:$Z$19,3,FALSE)))</f>
        <v/>
      </c>
      <c r="S176" s="61">
        <f>IF(P176=1,0,L176*M176*R176*(1-O176/100))</f>
        <v/>
      </c>
      <c r="T176" s="61">
        <f>IF(P176=1,0,L176*Q176)</f>
        <v/>
      </c>
      <c r="U176" s="61">
        <f>S176-T176</f>
        <v/>
      </c>
    </row>
    <row r="177">
      <c r="A177" t="inlineStr">
        <is>
          <t>S000176</t>
        </is>
      </c>
      <c r="B177" t="inlineStr">
        <is>
          <t>2025-01-26</t>
        </is>
      </c>
      <c r="C177" t="inlineStr">
        <is>
          <t>2025-01</t>
        </is>
      </c>
      <c r="D177" t="inlineStr">
        <is>
          <t>2025-Q1</t>
        </is>
      </c>
      <c r="E177" t="inlineStr">
        <is>
          <t>T13</t>
        </is>
      </c>
      <c r="F177" t="inlineStr">
        <is>
          <t>Cem Kurt</t>
        </is>
      </c>
      <c r="G177" t="inlineStr">
        <is>
          <t>Marmara</t>
        </is>
      </c>
      <c r="H177" t="inlineStr">
        <is>
          <t>EM-KND-03</t>
        </is>
      </c>
      <c r="I177" t="inlineStr">
        <is>
          <t>Kablo Kanalı 40x40 (2 m)</t>
        </is>
      </c>
      <c r="J177" t="inlineStr">
        <is>
          <t>Tesisat</t>
        </is>
      </c>
      <c r="K177" t="inlineStr">
        <is>
          <t>Kurumsal</t>
        </is>
      </c>
      <c r="L177" t="n">
        <v>24</v>
      </c>
      <c r="M177" s="57" t="n">
        <v>130</v>
      </c>
      <c r="N177" t="inlineStr">
        <is>
          <t>TL</t>
        </is>
      </c>
      <c r="O177" s="58" t="n">
        <v>8</v>
      </c>
      <c r="P177" t="n">
        <v>0</v>
      </c>
      <c r="Q177" s="59" t="n">
        <v>65</v>
      </c>
      <c r="R177" s="60">
        <f>IF(N177="TL",1,IF(N177="USD",VLOOKUP(C177,$X$2:$Z$19,2,FALSE),VLOOKUP(C177,$X$2:$Z$19,3,FALSE)))</f>
        <v/>
      </c>
      <c r="S177" s="61">
        <f>IF(P177=1,0,L177*M177*R177*(1-O177/100))</f>
        <v/>
      </c>
      <c r="T177" s="61">
        <f>IF(P177=1,0,L177*Q177)</f>
        <v/>
      </c>
      <c r="U177" s="61">
        <f>S177-T177</f>
        <v/>
      </c>
    </row>
    <row r="178">
      <c r="A178" t="inlineStr">
        <is>
          <t>S000177</t>
        </is>
      </c>
      <c r="B178" t="inlineStr">
        <is>
          <t>2025-01-08</t>
        </is>
      </c>
      <c r="C178" t="inlineStr">
        <is>
          <t>2025-01</t>
        </is>
      </c>
      <c r="D178" t="inlineStr">
        <is>
          <t>2025-Q1</t>
        </is>
      </c>
      <c r="E178" t="inlineStr">
        <is>
          <t>T13</t>
        </is>
      </c>
      <c r="F178" t="inlineStr">
        <is>
          <t>Cem Kurt</t>
        </is>
      </c>
      <c r="G178" t="inlineStr">
        <is>
          <t>Marmara</t>
        </is>
      </c>
      <c r="H178" t="inlineStr">
        <is>
          <t>EM-PRZ-02</t>
        </is>
      </c>
      <c r="I178" t="inlineStr">
        <is>
          <t>Priz-Anahtar Seti (20'li)</t>
        </is>
      </c>
      <c r="J178" t="inlineStr">
        <is>
          <t>Anahtar</t>
        </is>
      </c>
      <c r="K178" t="inlineStr">
        <is>
          <t>Perakende</t>
        </is>
      </c>
      <c r="L178" t="n">
        <v>71</v>
      </c>
      <c r="M178" s="57" t="n">
        <v>567</v>
      </c>
      <c r="N178" t="inlineStr">
        <is>
          <t>TL</t>
        </is>
      </c>
      <c r="O178" s="58" t="n">
        <v>0</v>
      </c>
      <c r="P178" t="n">
        <v>0</v>
      </c>
      <c r="Q178" s="59" t="n">
        <v>310</v>
      </c>
      <c r="R178" s="60">
        <f>IF(N178="TL",1,IF(N178="USD",VLOOKUP(C178,$X$2:$Z$19,2,FALSE),VLOOKUP(C178,$X$2:$Z$19,3,FALSE)))</f>
        <v/>
      </c>
      <c r="S178" s="61">
        <f>IF(P178=1,0,L178*M178*R178*(1-O178/100))</f>
        <v/>
      </c>
      <c r="T178" s="61">
        <f>IF(P178=1,0,L178*Q178)</f>
        <v/>
      </c>
      <c r="U178" s="61">
        <f>S178-T178</f>
        <v/>
      </c>
    </row>
    <row r="179">
      <c r="A179" t="inlineStr">
        <is>
          <t>S000178</t>
        </is>
      </c>
      <c r="B179" t="inlineStr">
        <is>
          <t>2025-01-04</t>
        </is>
      </c>
      <c r="C179" t="inlineStr">
        <is>
          <t>2025-01</t>
        </is>
      </c>
      <c r="D179" t="inlineStr">
        <is>
          <t>2025-Q1</t>
        </is>
      </c>
      <c r="E179" t="inlineStr">
        <is>
          <t>T13</t>
        </is>
      </c>
      <c r="F179" t="inlineStr">
        <is>
          <t>Cem Kurt</t>
        </is>
      </c>
      <c r="G179" t="inlineStr">
        <is>
          <t>Marmara</t>
        </is>
      </c>
      <c r="H179" t="inlineStr">
        <is>
          <t>EM-PNO-12</t>
        </is>
      </c>
      <c r="I179" t="inlineStr">
        <is>
          <t>Sıva Üstü Dağıtım Panosu 24'lü</t>
        </is>
      </c>
      <c r="J179" t="inlineStr">
        <is>
          <t>Pano</t>
        </is>
      </c>
      <c r="K179" t="inlineStr">
        <is>
          <t>Kurumsal</t>
        </is>
      </c>
      <c r="L179" t="n">
        <v>8</v>
      </c>
      <c r="M179" s="57" t="n">
        <v>2016</v>
      </c>
      <c r="N179" t="inlineStr">
        <is>
          <t>TL</t>
        </is>
      </c>
      <c r="O179" s="58" t="n">
        <v>0</v>
      </c>
      <c r="P179" t="n">
        <v>0</v>
      </c>
      <c r="Q179" s="59" t="n">
        <v>1180</v>
      </c>
      <c r="R179" s="60">
        <f>IF(N179="TL",1,IF(N179="USD",VLOOKUP(C179,$X$2:$Z$19,2,FALSE),VLOOKUP(C179,$X$2:$Z$19,3,FALSE)))</f>
        <v/>
      </c>
      <c r="S179" s="61">
        <f>IF(P179=1,0,L179*M179*R179*(1-O179/100))</f>
        <v/>
      </c>
      <c r="T179" s="61">
        <f>IF(P179=1,0,L179*Q179)</f>
        <v/>
      </c>
      <c r="U179" s="61">
        <f>S179-T179</f>
        <v/>
      </c>
    </row>
    <row r="180">
      <c r="A180" t="inlineStr">
        <is>
          <t>S000179</t>
        </is>
      </c>
      <c r="B180" t="inlineStr">
        <is>
          <t>2025-01-12</t>
        </is>
      </c>
      <c r="C180" t="inlineStr">
        <is>
          <t>2025-01</t>
        </is>
      </c>
      <c r="D180" t="inlineStr">
        <is>
          <t>2025-Q1</t>
        </is>
      </c>
      <c r="E180" t="inlineStr">
        <is>
          <t>T13</t>
        </is>
      </c>
      <c r="F180" t="inlineStr">
        <is>
          <t>Cem Kurt</t>
        </is>
      </c>
      <c r="G180" t="inlineStr">
        <is>
          <t>Marmara</t>
        </is>
      </c>
      <c r="H180" t="inlineStr">
        <is>
          <t>EM-TRF-05</t>
        </is>
      </c>
      <c r="I180" t="inlineStr">
        <is>
          <t>İzole Trafo 1 kVA</t>
        </is>
      </c>
      <c r="J180" t="inlineStr">
        <is>
          <t>Güç</t>
        </is>
      </c>
      <c r="K180" t="inlineStr">
        <is>
          <t>Bayi</t>
        </is>
      </c>
      <c r="L180" t="n">
        <v>3</v>
      </c>
      <c r="M180" s="57" t="n">
        <v>6624</v>
      </c>
      <c r="N180" t="inlineStr">
        <is>
          <t>TL</t>
        </is>
      </c>
      <c r="O180" s="58" t="n">
        <v>0</v>
      </c>
      <c r="P180" t="n">
        <v>0</v>
      </c>
      <c r="Q180" s="59" t="n">
        <v>3900</v>
      </c>
      <c r="R180" s="60">
        <f>IF(N180="TL",1,IF(N180="USD",VLOOKUP(C180,$X$2:$Z$19,2,FALSE),VLOOKUP(C180,$X$2:$Z$19,3,FALSE)))</f>
        <v/>
      </c>
      <c r="S180" s="61">
        <f>IF(P180=1,0,L180*M180*R180*(1-O180/100))</f>
        <v/>
      </c>
      <c r="T180" s="61">
        <f>IF(P180=1,0,L180*Q180)</f>
        <v/>
      </c>
      <c r="U180" s="61">
        <f>S180-T180</f>
        <v/>
      </c>
    </row>
    <row r="181">
      <c r="A181" t="inlineStr">
        <is>
          <t>S000180</t>
        </is>
      </c>
      <c r="B181" t="inlineStr">
        <is>
          <t>2025-01-02</t>
        </is>
      </c>
      <c r="C181" t="inlineStr">
        <is>
          <t>2025-01</t>
        </is>
      </c>
      <c r="D181" t="inlineStr">
        <is>
          <t>2025-Q1</t>
        </is>
      </c>
      <c r="E181" t="inlineStr">
        <is>
          <t>T14</t>
        </is>
      </c>
      <c r="F181" t="inlineStr">
        <is>
          <t>Elif Şen</t>
        </is>
      </c>
      <c r="G181" t="inlineStr">
        <is>
          <t>İç Anadolu</t>
        </is>
      </c>
      <c r="H181" t="inlineStr">
        <is>
          <t>EM-KBL-25</t>
        </is>
      </c>
      <c r="I181" t="inlineStr">
        <is>
          <t>NYY Kablo 4x6 (100 m)</t>
        </is>
      </c>
      <c r="J181" t="inlineStr">
        <is>
          <t>Kablo</t>
        </is>
      </c>
      <c r="K181" t="inlineStr">
        <is>
          <t>Proje</t>
        </is>
      </c>
      <c r="L181" t="n">
        <v>4</v>
      </c>
      <c r="M181" s="57" t="n">
        <v>3456</v>
      </c>
      <c r="N181" t="inlineStr">
        <is>
          <t>TL</t>
        </is>
      </c>
      <c r="O181" s="58" t="n">
        <v>0</v>
      </c>
      <c r="P181" t="n">
        <v>0</v>
      </c>
      <c r="Q181" s="59" t="n">
        <v>2150</v>
      </c>
      <c r="R181" s="60">
        <f>IF(N181="TL",1,IF(N181="USD",VLOOKUP(C181,$X$2:$Z$19,2,FALSE),VLOOKUP(C181,$X$2:$Z$19,3,FALSE)))</f>
        <v/>
      </c>
      <c r="S181" s="61">
        <f>IF(P181=1,0,L181*M181*R181*(1-O181/100))</f>
        <v/>
      </c>
      <c r="T181" s="61">
        <f>IF(P181=1,0,L181*Q181)</f>
        <v/>
      </c>
      <c r="U181" s="61">
        <f>S181-T181</f>
        <v/>
      </c>
    </row>
    <row r="182">
      <c r="A182" t="inlineStr">
        <is>
          <t>S000181</t>
        </is>
      </c>
      <c r="B182" t="inlineStr">
        <is>
          <t>2025-01-10</t>
        </is>
      </c>
      <c r="C182" t="inlineStr">
        <is>
          <t>2025-01</t>
        </is>
      </c>
      <c r="D182" t="inlineStr">
        <is>
          <t>2025-Q1</t>
        </is>
      </c>
      <c r="E182" t="inlineStr">
        <is>
          <t>T14</t>
        </is>
      </c>
      <c r="F182" t="inlineStr">
        <is>
          <t>Elif Şen</t>
        </is>
      </c>
      <c r="G182" t="inlineStr">
        <is>
          <t>İç Anadolu</t>
        </is>
      </c>
      <c r="H182" t="inlineStr">
        <is>
          <t>EM-AYD-40</t>
        </is>
      </c>
      <c r="I182" t="inlineStr">
        <is>
          <t>LED Panel Armatür 40W</t>
        </is>
      </c>
      <c r="J182" t="inlineStr">
        <is>
          <t>Aydınlatma</t>
        </is>
      </c>
      <c r="K182" t="inlineStr">
        <is>
          <t>Proje</t>
        </is>
      </c>
      <c r="L182" t="n">
        <v>3</v>
      </c>
      <c r="M182" s="57" t="n">
        <v>360</v>
      </c>
      <c r="N182" t="inlineStr">
        <is>
          <t>TL</t>
        </is>
      </c>
      <c r="O182" s="58" t="n">
        <v>0</v>
      </c>
      <c r="P182" t="n">
        <v>0</v>
      </c>
      <c r="Q182" s="59" t="n">
        <v>190</v>
      </c>
      <c r="R182" s="60">
        <f>IF(N182="TL",1,IF(N182="USD",VLOOKUP(C182,$X$2:$Z$19,2,FALSE),VLOOKUP(C182,$X$2:$Z$19,3,FALSE)))</f>
        <v/>
      </c>
      <c r="S182" s="61">
        <f>IF(P182=1,0,L182*M182*R182*(1-O182/100))</f>
        <v/>
      </c>
      <c r="T182" s="61">
        <f>IF(P182=1,0,L182*Q182)</f>
        <v/>
      </c>
      <c r="U182" s="61">
        <f>S182-T182</f>
        <v/>
      </c>
    </row>
    <row r="183">
      <c r="A183" t="inlineStr">
        <is>
          <t>S000182</t>
        </is>
      </c>
      <c r="B183" t="inlineStr">
        <is>
          <t>2025-01-05</t>
        </is>
      </c>
      <c r="C183" t="inlineStr">
        <is>
          <t>2025-01</t>
        </is>
      </c>
      <c r="D183" t="inlineStr">
        <is>
          <t>2025-Q1</t>
        </is>
      </c>
      <c r="E183" t="inlineStr">
        <is>
          <t>T14</t>
        </is>
      </c>
      <c r="F183" t="inlineStr">
        <is>
          <t>Elif Şen</t>
        </is>
      </c>
      <c r="G183" t="inlineStr">
        <is>
          <t>İç Anadolu</t>
        </is>
      </c>
      <c r="H183" t="inlineStr">
        <is>
          <t>EM-AYD-40</t>
        </is>
      </c>
      <c r="I183" t="inlineStr">
        <is>
          <t>LED Panel Armatür 40W</t>
        </is>
      </c>
      <c r="J183" t="inlineStr">
        <is>
          <t>Aydınlatma</t>
        </is>
      </c>
      <c r="K183" t="inlineStr">
        <is>
          <t>Bayi</t>
        </is>
      </c>
      <c r="L183" t="n">
        <v>5</v>
      </c>
      <c r="M183" s="57" t="n">
        <v>344</v>
      </c>
      <c r="N183" t="inlineStr">
        <is>
          <t>TL</t>
        </is>
      </c>
      <c r="O183" s="58" t="n">
        <v>8</v>
      </c>
      <c r="P183" t="n">
        <v>0</v>
      </c>
      <c r="Q183" s="59" t="n">
        <v>190</v>
      </c>
      <c r="R183" s="60">
        <f>IF(N183="TL",1,IF(N183="USD",VLOOKUP(C183,$X$2:$Z$19,2,FALSE),VLOOKUP(C183,$X$2:$Z$19,3,FALSE)))</f>
        <v/>
      </c>
      <c r="S183" s="61">
        <f>IF(P183=1,0,L183*M183*R183*(1-O183/100))</f>
        <v/>
      </c>
      <c r="T183" s="61">
        <f>IF(P183=1,0,L183*Q183)</f>
        <v/>
      </c>
      <c r="U183" s="61">
        <f>S183-T183</f>
        <v/>
      </c>
    </row>
    <row r="184">
      <c r="A184" t="inlineStr">
        <is>
          <t>S000183</t>
        </is>
      </c>
      <c r="B184" t="inlineStr">
        <is>
          <t>2025-01-13</t>
        </is>
      </c>
      <c r="C184" t="inlineStr">
        <is>
          <t>2025-01</t>
        </is>
      </c>
      <c r="D184" t="inlineStr">
        <is>
          <t>2025-Q1</t>
        </is>
      </c>
      <c r="E184" t="inlineStr">
        <is>
          <t>T14</t>
        </is>
      </c>
      <c r="F184" t="inlineStr">
        <is>
          <t>Elif Şen</t>
        </is>
      </c>
      <c r="G184" t="inlineStr">
        <is>
          <t>İç Anadolu</t>
        </is>
      </c>
      <c r="H184" t="inlineStr">
        <is>
          <t>EM-AYD-40</t>
        </is>
      </c>
      <c r="I184" t="inlineStr">
        <is>
          <t>LED Panel Armatür 40W</t>
        </is>
      </c>
      <c r="J184" t="inlineStr">
        <is>
          <t>Aydınlatma</t>
        </is>
      </c>
      <c r="K184" t="inlineStr">
        <is>
          <t>Proje</t>
        </is>
      </c>
      <c r="L184" t="n">
        <v>115</v>
      </c>
      <c r="M184" s="57" t="n">
        <v>355</v>
      </c>
      <c r="N184" t="inlineStr">
        <is>
          <t>TL</t>
        </is>
      </c>
      <c r="O184" s="58" t="n">
        <v>5</v>
      </c>
      <c r="P184" t="n">
        <v>1</v>
      </c>
      <c r="Q184" s="59" t="n">
        <v>190</v>
      </c>
      <c r="R184" s="60">
        <f>IF(N184="TL",1,IF(N184="USD",VLOOKUP(C184,$X$2:$Z$19,2,FALSE),VLOOKUP(C184,$X$2:$Z$19,3,FALSE)))</f>
        <v/>
      </c>
      <c r="S184" s="61">
        <f>IF(P184=1,0,L184*M184*R184*(1-O184/100))</f>
        <v/>
      </c>
      <c r="T184" s="61">
        <f>IF(P184=1,0,L184*Q184)</f>
        <v/>
      </c>
      <c r="U184" s="61">
        <f>S184-T184</f>
        <v/>
      </c>
    </row>
    <row r="185">
      <c r="A185" t="inlineStr">
        <is>
          <t>S000184</t>
        </is>
      </c>
      <c r="B185" t="inlineStr">
        <is>
          <t>2025-01-19</t>
        </is>
      </c>
      <c r="C185" t="inlineStr">
        <is>
          <t>2025-01</t>
        </is>
      </c>
      <c r="D185" t="inlineStr">
        <is>
          <t>2025-Q1</t>
        </is>
      </c>
      <c r="E185" t="inlineStr">
        <is>
          <t>T14</t>
        </is>
      </c>
      <c r="F185" t="inlineStr">
        <is>
          <t>Elif Şen</t>
        </is>
      </c>
      <c r="G185" t="inlineStr">
        <is>
          <t>İç Anadolu</t>
        </is>
      </c>
      <c r="H185" t="inlineStr">
        <is>
          <t>EM-KBL-25</t>
        </is>
      </c>
      <c r="I185" t="inlineStr">
        <is>
          <t>NYY Kablo 4x6 (100 m)</t>
        </is>
      </c>
      <c r="J185" t="inlineStr">
        <is>
          <t>Kablo</t>
        </is>
      </c>
      <c r="K185" t="inlineStr">
        <is>
          <t>Kurumsal</t>
        </is>
      </c>
      <c r="L185" t="n">
        <v>47</v>
      </c>
      <c r="M185" s="57" t="n">
        <v>3504</v>
      </c>
      <c r="N185" t="inlineStr">
        <is>
          <t>TL</t>
        </is>
      </c>
      <c r="O185" s="58" t="n">
        <v>0</v>
      </c>
      <c r="P185" t="n">
        <v>0</v>
      </c>
      <c r="Q185" s="59" t="n">
        <v>2150</v>
      </c>
      <c r="R185" s="60">
        <f>IF(N185="TL",1,IF(N185="USD",VLOOKUP(C185,$X$2:$Z$19,2,FALSE),VLOOKUP(C185,$X$2:$Z$19,3,FALSE)))</f>
        <v/>
      </c>
      <c r="S185" s="61">
        <f>IF(P185=1,0,L185*M185*R185*(1-O185/100))</f>
        <v/>
      </c>
      <c r="T185" s="61">
        <f>IF(P185=1,0,L185*Q185)</f>
        <v/>
      </c>
      <c r="U185" s="61">
        <f>S185-T185</f>
        <v/>
      </c>
    </row>
    <row r="186">
      <c r="A186" t="inlineStr">
        <is>
          <t>S000185</t>
        </is>
      </c>
      <c r="B186" t="inlineStr">
        <is>
          <t>2025-01-22</t>
        </is>
      </c>
      <c r="C186" t="inlineStr">
        <is>
          <t>2025-01</t>
        </is>
      </c>
      <c r="D186" t="inlineStr">
        <is>
          <t>2025-Q1</t>
        </is>
      </c>
      <c r="E186" t="inlineStr">
        <is>
          <t>T14</t>
        </is>
      </c>
      <c r="F186" t="inlineStr">
        <is>
          <t>Elif Şen</t>
        </is>
      </c>
      <c r="G186" t="inlineStr">
        <is>
          <t>İç Anadolu</t>
        </is>
      </c>
      <c r="H186" t="inlineStr">
        <is>
          <t>EM-PRZ-02</t>
        </is>
      </c>
      <c r="I186" t="inlineStr">
        <is>
          <t>Priz-Anahtar Seti (20'li)</t>
        </is>
      </c>
      <c r="J186" t="inlineStr">
        <is>
          <t>Anahtar</t>
        </is>
      </c>
      <c r="K186" t="inlineStr">
        <is>
          <t>Kurumsal</t>
        </is>
      </c>
      <c r="L186" t="n">
        <v>1</v>
      </c>
      <c r="M186" s="57" t="n">
        <v>585</v>
      </c>
      <c r="N186" t="inlineStr">
        <is>
          <t>TL</t>
        </is>
      </c>
      <c r="O186" s="58" t="n">
        <v>8</v>
      </c>
      <c r="P186" t="n">
        <v>0</v>
      </c>
      <c r="Q186" s="59" t="n">
        <v>310</v>
      </c>
      <c r="R186" s="60">
        <f>IF(N186="TL",1,IF(N186="USD",VLOOKUP(C186,$X$2:$Z$19,2,FALSE),VLOOKUP(C186,$X$2:$Z$19,3,FALSE)))</f>
        <v/>
      </c>
      <c r="S186" s="61">
        <f>IF(P186=1,0,L186*M186*R186*(1-O186/100))</f>
        <v/>
      </c>
      <c r="T186" s="61">
        <f>IF(P186=1,0,L186*Q186)</f>
        <v/>
      </c>
      <c r="U186" s="61">
        <f>S186-T186</f>
        <v/>
      </c>
    </row>
    <row r="187">
      <c r="A187" t="inlineStr">
        <is>
          <t>S000186</t>
        </is>
      </c>
      <c r="B187" t="inlineStr">
        <is>
          <t>2025-01-05</t>
        </is>
      </c>
      <c r="C187" t="inlineStr">
        <is>
          <t>2025-01</t>
        </is>
      </c>
      <c r="D187" t="inlineStr">
        <is>
          <t>2025-Q1</t>
        </is>
      </c>
      <c r="E187" t="inlineStr">
        <is>
          <t>T14</t>
        </is>
      </c>
      <c r="F187" t="inlineStr">
        <is>
          <t>Elif Şen</t>
        </is>
      </c>
      <c r="G187" t="inlineStr">
        <is>
          <t>İç Anadolu</t>
        </is>
      </c>
      <c r="H187" t="inlineStr">
        <is>
          <t>EM-TOP-08</t>
        </is>
      </c>
      <c r="I187" t="inlineStr">
        <is>
          <t>Topraklama Seti</t>
        </is>
      </c>
      <c r="J187" t="inlineStr">
        <is>
          <t>Koruma</t>
        </is>
      </c>
      <c r="K187" t="inlineStr">
        <is>
          <t>Perakende</t>
        </is>
      </c>
      <c r="L187" t="n">
        <v>12</v>
      </c>
      <c r="M187" s="57" t="n">
        <v>906</v>
      </c>
      <c r="N187" t="inlineStr">
        <is>
          <t>TL</t>
        </is>
      </c>
      <c r="O187" s="58" t="n">
        <v>12</v>
      </c>
      <c r="P187" t="n">
        <v>0</v>
      </c>
      <c r="Q187" s="59" t="n">
        <v>540</v>
      </c>
      <c r="R187" s="60">
        <f>IF(N187="TL",1,IF(N187="USD",VLOOKUP(C187,$X$2:$Z$19,2,FALSE),VLOOKUP(C187,$X$2:$Z$19,3,FALSE)))</f>
        <v/>
      </c>
      <c r="S187" s="61">
        <f>IF(P187=1,0,L187*M187*R187*(1-O187/100))</f>
        <v/>
      </c>
      <c r="T187" s="61">
        <f>IF(P187=1,0,L187*Q187)</f>
        <v/>
      </c>
      <c r="U187" s="61">
        <f>S187-T187</f>
        <v/>
      </c>
    </row>
    <row r="188">
      <c r="A188" t="inlineStr">
        <is>
          <t>S000187</t>
        </is>
      </c>
      <c r="B188" t="inlineStr">
        <is>
          <t>2025-01-18</t>
        </is>
      </c>
      <c r="C188" t="inlineStr">
        <is>
          <t>2025-01</t>
        </is>
      </c>
      <c r="D188" t="inlineStr">
        <is>
          <t>2025-Q1</t>
        </is>
      </c>
      <c r="E188" t="inlineStr">
        <is>
          <t>T14</t>
        </is>
      </c>
      <c r="F188" t="inlineStr">
        <is>
          <t>Elif Şen</t>
        </is>
      </c>
      <c r="G188" t="inlineStr">
        <is>
          <t>İç Anadolu</t>
        </is>
      </c>
      <c r="H188" t="inlineStr">
        <is>
          <t>EM-UPS-10</t>
        </is>
      </c>
      <c r="I188" t="inlineStr">
        <is>
          <t>Kesintisiz Güç Kaynağı 3 kVA</t>
        </is>
      </c>
      <c r="J188" t="inlineStr">
        <is>
          <t>Güç</t>
        </is>
      </c>
      <c r="K188" t="inlineStr">
        <is>
          <t>Proje</t>
        </is>
      </c>
      <c r="L188" t="n">
        <v>21</v>
      </c>
      <c r="M188" s="57" t="n">
        <v>12925</v>
      </c>
      <c r="N188" t="inlineStr">
        <is>
          <t>TL</t>
        </is>
      </c>
      <c r="O188" s="58" t="n">
        <v>5</v>
      </c>
      <c r="P188" t="n">
        <v>0</v>
      </c>
      <c r="Q188" s="59" t="n">
        <v>8200</v>
      </c>
      <c r="R188" s="60">
        <f>IF(N188="TL",1,IF(N188="USD",VLOOKUP(C188,$X$2:$Z$19,2,FALSE),VLOOKUP(C188,$X$2:$Z$19,3,FALSE)))</f>
        <v/>
      </c>
      <c r="S188" s="61">
        <f>IF(P188=1,0,L188*M188*R188*(1-O188/100))</f>
        <v/>
      </c>
      <c r="T188" s="61">
        <f>IF(P188=1,0,L188*Q188)</f>
        <v/>
      </c>
      <c r="U188" s="61">
        <f>S188-T188</f>
        <v/>
      </c>
    </row>
    <row r="189">
      <c r="A189" t="inlineStr">
        <is>
          <t>S000188</t>
        </is>
      </c>
      <c r="B189" t="inlineStr">
        <is>
          <t>2025-01-16</t>
        </is>
      </c>
      <c r="C189" t="inlineStr">
        <is>
          <t>2025-01</t>
        </is>
      </c>
      <c r="D189" t="inlineStr">
        <is>
          <t>2025-Q1</t>
        </is>
      </c>
      <c r="E189" t="inlineStr">
        <is>
          <t>T14</t>
        </is>
      </c>
      <c r="F189" t="inlineStr">
        <is>
          <t>Elif Şen</t>
        </is>
      </c>
      <c r="G189" t="inlineStr">
        <is>
          <t>İç Anadolu</t>
        </is>
      </c>
      <c r="H189" t="inlineStr">
        <is>
          <t>EM-KBL-25</t>
        </is>
      </c>
      <c r="I189" t="inlineStr">
        <is>
          <t>NYY Kablo 4x6 (100 m)</t>
        </is>
      </c>
      <c r="J189" t="inlineStr">
        <is>
          <t>Kablo</t>
        </is>
      </c>
      <c r="K189" t="inlineStr">
        <is>
          <t>Proje</t>
        </is>
      </c>
      <c r="L189" t="n">
        <v>5</v>
      </c>
      <c r="M189" s="57" t="n">
        <v>3586</v>
      </c>
      <c r="N189" t="inlineStr">
        <is>
          <t>TL</t>
        </is>
      </c>
      <c r="O189" s="58" t="n">
        <v>0</v>
      </c>
      <c r="P189" t="n">
        <v>0</v>
      </c>
      <c r="Q189" s="59" t="n">
        <v>2150</v>
      </c>
      <c r="R189" s="60">
        <f>IF(N189="TL",1,IF(N189="USD",VLOOKUP(C189,$X$2:$Z$19,2,FALSE),VLOOKUP(C189,$X$2:$Z$19,3,FALSE)))</f>
        <v/>
      </c>
      <c r="S189" s="61">
        <f>IF(P189=1,0,L189*M189*R189*(1-O189/100))</f>
        <v/>
      </c>
      <c r="T189" s="61">
        <f>IF(P189=1,0,L189*Q189)</f>
        <v/>
      </c>
      <c r="U189" s="61">
        <f>S189-T189</f>
        <v/>
      </c>
    </row>
    <row r="190">
      <c r="A190" t="inlineStr">
        <is>
          <t>S000189</t>
        </is>
      </c>
      <c r="B190" t="inlineStr">
        <is>
          <t>2025-01-07</t>
        </is>
      </c>
      <c r="C190" t="inlineStr">
        <is>
          <t>2025-01</t>
        </is>
      </c>
      <c r="D190" t="inlineStr">
        <is>
          <t>2025-Q1</t>
        </is>
      </c>
      <c r="E190" t="inlineStr">
        <is>
          <t>T14</t>
        </is>
      </c>
      <c r="F190" t="inlineStr">
        <is>
          <t>Elif Şen</t>
        </is>
      </c>
      <c r="G190" t="inlineStr">
        <is>
          <t>İç Anadolu</t>
        </is>
      </c>
      <c r="H190" t="inlineStr">
        <is>
          <t>EM-TRF-05</t>
        </is>
      </c>
      <c r="I190" t="inlineStr">
        <is>
          <t>İzole Trafo 1 kVA</t>
        </is>
      </c>
      <c r="J190" t="inlineStr">
        <is>
          <t>Güç</t>
        </is>
      </c>
      <c r="K190" t="inlineStr">
        <is>
          <t>Proje</t>
        </is>
      </c>
      <c r="L190" t="n">
        <v>23</v>
      </c>
      <c r="M190" s="57" t="n">
        <v>6695</v>
      </c>
      <c r="N190" t="inlineStr">
        <is>
          <t>TL</t>
        </is>
      </c>
      <c r="O190" s="58" t="n">
        <v>5</v>
      </c>
      <c r="P190" t="n">
        <v>0</v>
      </c>
      <c r="Q190" s="59" t="n">
        <v>3900</v>
      </c>
      <c r="R190" s="60">
        <f>IF(N190="TL",1,IF(N190="USD",VLOOKUP(C190,$X$2:$Z$19,2,FALSE),VLOOKUP(C190,$X$2:$Z$19,3,FALSE)))</f>
        <v/>
      </c>
      <c r="S190" s="61">
        <f>IF(P190=1,0,L190*M190*R190*(1-O190/100))</f>
        <v/>
      </c>
      <c r="T190" s="61">
        <f>IF(P190=1,0,L190*Q190)</f>
        <v/>
      </c>
      <c r="U190" s="61">
        <f>S190-T190</f>
        <v/>
      </c>
    </row>
    <row r="191">
      <c r="A191" t="inlineStr">
        <is>
          <t>S000190</t>
        </is>
      </c>
      <c r="B191" t="inlineStr">
        <is>
          <t>2025-01-08</t>
        </is>
      </c>
      <c r="C191" t="inlineStr">
        <is>
          <t>2025-01</t>
        </is>
      </c>
      <c r="D191" t="inlineStr">
        <is>
          <t>2025-Q1</t>
        </is>
      </c>
      <c r="E191" t="inlineStr">
        <is>
          <t>T14</t>
        </is>
      </c>
      <c r="F191" t="inlineStr">
        <is>
          <t>Elif Şen</t>
        </is>
      </c>
      <c r="G191" t="inlineStr">
        <is>
          <t>İç Anadolu</t>
        </is>
      </c>
      <c r="H191" t="inlineStr">
        <is>
          <t>EM-KBL-25</t>
        </is>
      </c>
      <c r="I191" t="inlineStr">
        <is>
          <t>NYY Kablo 4x6 (100 m)</t>
        </is>
      </c>
      <c r="J191" t="inlineStr">
        <is>
          <t>Kablo</t>
        </is>
      </c>
      <c r="K191" t="inlineStr">
        <is>
          <t>Proje</t>
        </is>
      </c>
      <c r="L191" t="n">
        <v>93</v>
      </c>
      <c r="M191" s="57" t="n">
        <v>3477</v>
      </c>
      <c r="N191" t="inlineStr">
        <is>
          <t>TL</t>
        </is>
      </c>
      <c r="O191" s="58" t="n">
        <v>8</v>
      </c>
      <c r="P191" t="n">
        <v>0</v>
      </c>
      <c r="Q191" s="59" t="n">
        <v>2150</v>
      </c>
      <c r="R191" s="60">
        <f>IF(N191="TL",1,IF(N191="USD",VLOOKUP(C191,$X$2:$Z$19,2,FALSE),VLOOKUP(C191,$X$2:$Z$19,3,FALSE)))</f>
        <v/>
      </c>
      <c r="S191" s="61">
        <f>IF(P191=1,0,L191*M191*R191*(1-O191/100))</f>
        <v/>
      </c>
      <c r="T191" s="61">
        <f>IF(P191=1,0,L191*Q191)</f>
        <v/>
      </c>
      <c r="U191" s="61">
        <f>S191-T191</f>
        <v/>
      </c>
    </row>
    <row r="192">
      <c r="A192" t="inlineStr">
        <is>
          <t>S000191</t>
        </is>
      </c>
      <c r="B192" t="inlineStr">
        <is>
          <t>2025-01-08</t>
        </is>
      </c>
      <c r="C192" t="inlineStr">
        <is>
          <t>2025-01</t>
        </is>
      </c>
      <c r="D192" t="inlineStr">
        <is>
          <t>2025-Q1</t>
        </is>
      </c>
      <c r="E192" t="inlineStr">
        <is>
          <t>T14</t>
        </is>
      </c>
      <c r="F192" t="inlineStr">
        <is>
          <t>Elif Şen</t>
        </is>
      </c>
      <c r="G192" t="inlineStr">
        <is>
          <t>İç Anadolu</t>
        </is>
      </c>
      <c r="H192" t="inlineStr">
        <is>
          <t>EM-TRF-05</t>
        </is>
      </c>
      <c r="I192" t="inlineStr">
        <is>
          <t>İzole Trafo 1 kVA</t>
        </is>
      </c>
      <c r="J192" t="inlineStr">
        <is>
          <t>Güç</t>
        </is>
      </c>
      <c r="K192" t="inlineStr">
        <is>
          <t>Proje</t>
        </is>
      </c>
      <c r="L192" t="n">
        <v>57</v>
      </c>
      <c r="M192" s="57" t="n">
        <v>6844</v>
      </c>
      <c r="N192" t="inlineStr">
        <is>
          <t>TL</t>
        </is>
      </c>
      <c r="O192" s="58" t="n">
        <v>5</v>
      </c>
      <c r="P192" t="n">
        <v>0</v>
      </c>
      <c r="Q192" s="59" t="n">
        <v>3900</v>
      </c>
      <c r="R192" s="60">
        <f>IF(N192="TL",1,IF(N192="USD",VLOOKUP(C192,$X$2:$Z$19,2,FALSE),VLOOKUP(C192,$X$2:$Z$19,3,FALSE)))</f>
        <v/>
      </c>
      <c r="S192" s="61">
        <f>IF(P192=1,0,L192*M192*R192*(1-O192/100))</f>
        <v/>
      </c>
      <c r="T192" s="61">
        <f>IF(P192=1,0,L192*Q192)</f>
        <v/>
      </c>
      <c r="U192" s="61">
        <f>S192-T192</f>
        <v/>
      </c>
    </row>
    <row r="193">
      <c r="A193" t="inlineStr">
        <is>
          <t>S000192</t>
        </is>
      </c>
      <c r="B193" t="inlineStr">
        <is>
          <t>2025-01-04</t>
        </is>
      </c>
      <c r="C193" t="inlineStr">
        <is>
          <t>2025-01</t>
        </is>
      </c>
      <c r="D193" t="inlineStr">
        <is>
          <t>2025-Q1</t>
        </is>
      </c>
      <c r="E193" t="inlineStr">
        <is>
          <t>T14</t>
        </is>
      </c>
      <c r="F193" t="inlineStr">
        <is>
          <t>Elif Şen</t>
        </is>
      </c>
      <c r="G193" t="inlineStr">
        <is>
          <t>İç Anadolu</t>
        </is>
      </c>
      <c r="H193" t="inlineStr">
        <is>
          <t>EM-TRF-05</t>
        </is>
      </c>
      <c r="I193" t="inlineStr">
        <is>
          <t>İzole Trafo 1 kVA</t>
        </is>
      </c>
      <c r="J193" t="inlineStr">
        <is>
          <t>Güç</t>
        </is>
      </c>
      <c r="K193" t="inlineStr">
        <is>
          <t>Proje</t>
        </is>
      </c>
      <c r="L193" t="n">
        <v>3</v>
      </c>
      <c r="M193" s="57" t="n">
        <v>6675</v>
      </c>
      <c r="N193" t="inlineStr">
        <is>
          <t>TL</t>
        </is>
      </c>
      <c r="O193" s="58" t="n">
        <v>8</v>
      </c>
      <c r="P193" t="n">
        <v>0</v>
      </c>
      <c r="Q193" s="59" t="n">
        <v>3900</v>
      </c>
      <c r="R193" s="60">
        <f>IF(N193="TL",1,IF(N193="USD",VLOOKUP(C193,$X$2:$Z$19,2,FALSE),VLOOKUP(C193,$X$2:$Z$19,3,FALSE)))</f>
        <v/>
      </c>
      <c r="S193" s="61">
        <f>IF(P193=1,0,L193*M193*R193*(1-O193/100))</f>
        <v/>
      </c>
      <c r="T193" s="61">
        <f>IF(P193=1,0,L193*Q193)</f>
        <v/>
      </c>
      <c r="U193" s="61">
        <f>S193-T193</f>
        <v/>
      </c>
    </row>
    <row r="194">
      <c r="A194" t="inlineStr">
        <is>
          <t>S000193</t>
        </is>
      </c>
      <c r="B194" t="inlineStr">
        <is>
          <t>2025-01-06</t>
        </is>
      </c>
      <c r="C194" t="inlineStr">
        <is>
          <t>2025-01</t>
        </is>
      </c>
      <c r="D194" t="inlineStr">
        <is>
          <t>2025-Q1</t>
        </is>
      </c>
      <c r="E194" t="inlineStr">
        <is>
          <t>T14</t>
        </is>
      </c>
      <c r="F194" t="inlineStr">
        <is>
          <t>Elif Şen</t>
        </is>
      </c>
      <c r="G194" t="inlineStr">
        <is>
          <t>İç Anadolu</t>
        </is>
      </c>
      <c r="H194" t="inlineStr">
        <is>
          <t>EM-TRF-05</t>
        </is>
      </c>
      <c r="I194" t="inlineStr">
        <is>
          <t>İzole Trafo 1 kVA</t>
        </is>
      </c>
      <c r="J194" t="inlineStr">
        <is>
          <t>Güç</t>
        </is>
      </c>
      <c r="K194" t="inlineStr">
        <is>
          <t>Proje</t>
        </is>
      </c>
      <c r="L194" t="n">
        <v>26</v>
      </c>
      <c r="M194" s="57" t="n">
        <v>6419</v>
      </c>
      <c r="N194" t="inlineStr">
        <is>
          <t>TL</t>
        </is>
      </c>
      <c r="O194" s="58" t="n">
        <v>12</v>
      </c>
      <c r="P194" t="n">
        <v>0</v>
      </c>
      <c r="Q194" s="59" t="n">
        <v>3900</v>
      </c>
      <c r="R194" s="60">
        <f>IF(N194="TL",1,IF(N194="USD",VLOOKUP(C194,$X$2:$Z$19,2,FALSE),VLOOKUP(C194,$X$2:$Z$19,3,FALSE)))</f>
        <v/>
      </c>
      <c r="S194" s="61">
        <f>IF(P194=1,0,L194*M194*R194*(1-O194/100))</f>
        <v/>
      </c>
      <c r="T194" s="61">
        <f>IF(P194=1,0,L194*Q194)</f>
        <v/>
      </c>
      <c r="U194" s="61">
        <f>S194-T194</f>
        <v/>
      </c>
    </row>
    <row r="195">
      <c r="A195" t="inlineStr">
        <is>
          <t>S000194</t>
        </is>
      </c>
      <c r="B195" t="inlineStr">
        <is>
          <t>2025-01-03</t>
        </is>
      </c>
      <c r="C195" t="inlineStr">
        <is>
          <t>2025-01</t>
        </is>
      </c>
      <c r="D195" t="inlineStr">
        <is>
          <t>2025-Q1</t>
        </is>
      </c>
      <c r="E195" t="inlineStr">
        <is>
          <t>T15</t>
        </is>
      </c>
      <c r="F195" t="inlineStr">
        <is>
          <t>Barış Polat</t>
        </is>
      </c>
      <c r="G195" t="inlineStr">
        <is>
          <t>Ege</t>
        </is>
      </c>
      <c r="H195" t="inlineStr">
        <is>
          <t>EM-SNS-06</t>
        </is>
      </c>
      <c r="I195" t="inlineStr">
        <is>
          <t>Hareket Sensörü PIR</t>
        </is>
      </c>
      <c r="J195" t="inlineStr">
        <is>
          <t>Otomasyon</t>
        </is>
      </c>
      <c r="K195" t="inlineStr">
        <is>
          <t>Perakende</t>
        </is>
      </c>
      <c r="L195" t="n">
        <v>1</v>
      </c>
      <c r="M195" s="57" t="n">
        <v>247</v>
      </c>
      <c r="N195" t="inlineStr">
        <is>
          <t>TL</t>
        </is>
      </c>
      <c r="O195" s="58" t="n">
        <v>12</v>
      </c>
      <c r="P195" t="n">
        <v>0</v>
      </c>
      <c r="Q195" s="59" t="n">
        <v>120</v>
      </c>
      <c r="R195" s="60">
        <f>IF(N195="TL",1,IF(N195="USD",VLOOKUP(C195,$X$2:$Z$19,2,FALSE),VLOOKUP(C195,$X$2:$Z$19,3,FALSE)))</f>
        <v/>
      </c>
      <c r="S195" s="61">
        <f>IF(P195=1,0,L195*M195*R195*(1-O195/100))</f>
        <v/>
      </c>
      <c r="T195" s="61">
        <f>IF(P195=1,0,L195*Q195)</f>
        <v/>
      </c>
      <c r="U195" s="61">
        <f>S195-T195</f>
        <v/>
      </c>
    </row>
    <row r="196">
      <c r="A196" t="inlineStr">
        <is>
          <t>S000195</t>
        </is>
      </c>
      <c r="B196" t="inlineStr">
        <is>
          <t>2025-01-06</t>
        </is>
      </c>
      <c r="C196" t="inlineStr">
        <is>
          <t>2025-01</t>
        </is>
      </c>
      <c r="D196" t="inlineStr">
        <is>
          <t>2025-Q1</t>
        </is>
      </c>
      <c r="E196" t="inlineStr">
        <is>
          <t>T15</t>
        </is>
      </c>
      <c r="F196" t="inlineStr">
        <is>
          <t>Barış Polat</t>
        </is>
      </c>
      <c r="G196" t="inlineStr">
        <is>
          <t>Ege</t>
        </is>
      </c>
      <c r="H196" t="inlineStr">
        <is>
          <t>EM-TOP-08</t>
        </is>
      </c>
      <c r="I196" t="inlineStr">
        <is>
          <t>Topraklama Seti</t>
        </is>
      </c>
      <c r="J196" t="inlineStr">
        <is>
          <t>Koruma</t>
        </is>
      </c>
      <c r="K196" t="inlineStr">
        <is>
          <t>Bayi</t>
        </is>
      </c>
      <c r="L196" t="n">
        <v>21</v>
      </c>
      <c r="M196" s="57" t="n">
        <v>916</v>
      </c>
      <c r="N196" t="inlineStr">
        <is>
          <t>TL</t>
        </is>
      </c>
      <c r="O196" s="58" t="n">
        <v>8</v>
      </c>
      <c r="P196" t="n">
        <v>0</v>
      </c>
      <c r="Q196" s="59" t="n">
        <v>540</v>
      </c>
      <c r="R196" s="60">
        <f>IF(N196="TL",1,IF(N196="USD",VLOOKUP(C196,$X$2:$Z$19,2,FALSE),VLOOKUP(C196,$X$2:$Z$19,3,FALSE)))</f>
        <v/>
      </c>
      <c r="S196" s="61">
        <f>IF(P196=1,0,L196*M196*R196*(1-O196/100))</f>
        <v/>
      </c>
      <c r="T196" s="61">
        <f>IF(P196=1,0,L196*Q196)</f>
        <v/>
      </c>
      <c r="U196" s="61">
        <f>S196-T196</f>
        <v/>
      </c>
    </row>
    <row r="197">
      <c r="A197" t="inlineStr">
        <is>
          <t>S000196</t>
        </is>
      </c>
      <c r="B197" t="inlineStr">
        <is>
          <t>2025-01-07</t>
        </is>
      </c>
      <c r="C197" t="inlineStr">
        <is>
          <t>2025-01</t>
        </is>
      </c>
      <c r="D197" t="inlineStr">
        <is>
          <t>2025-Q1</t>
        </is>
      </c>
      <c r="E197" t="inlineStr">
        <is>
          <t>T15</t>
        </is>
      </c>
      <c r="F197" t="inlineStr">
        <is>
          <t>Barış Polat</t>
        </is>
      </c>
      <c r="G197" t="inlineStr">
        <is>
          <t>Ege</t>
        </is>
      </c>
      <c r="H197" t="inlineStr">
        <is>
          <t>EM-AYD-40</t>
        </is>
      </c>
      <c r="I197" t="inlineStr">
        <is>
          <t>LED Panel Armatür 40W</t>
        </is>
      </c>
      <c r="J197" t="inlineStr">
        <is>
          <t>Aydınlatma</t>
        </is>
      </c>
      <c r="K197" t="inlineStr">
        <is>
          <t>Bayi</t>
        </is>
      </c>
      <c r="L197" t="n">
        <v>2</v>
      </c>
      <c r="M197" s="57" t="n">
        <v>346</v>
      </c>
      <c r="N197" t="inlineStr">
        <is>
          <t>TL</t>
        </is>
      </c>
      <c r="O197" s="58" t="n">
        <v>5</v>
      </c>
      <c r="P197" t="n">
        <v>0</v>
      </c>
      <c r="Q197" s="59" t="n">
        <v>190</v>
      </c>
      <c r="R197" s="60">
        <f>IF(N197="TL",1,IF(N197="USD",VLOOKUP(C197,$X$2:$Z$19,2,FALSE),VLOOKUP(C197,$X$2:$Z$19,3,FALSE)))</f>
        <v/>
      </c>
      <c r="S197" s="61">
        <f>IF(P197=1,0,L197*M197*R197*(1-O197/100))</f>
        <v/>
      </c>
      <c r="T197" s="61">
        <f>IF(P197=1,0,L197*Q197)</f>
        <v/>
      </c>
      <c r="U197" s="61">
        <f>S197-T197</f>
        <v/>
      </c>
    </row>
    <row r="198">
      <c r="A198" t="inlineStr">
        <is>
          <t>S000197</t>
        </is>
      </c>
      <c r="B198" t="inlineStr">
        <is>
          <t>2025-01-26</t>
        </is>
      </c>
      <c r="C198" t="inlineStr">
        <is>
          <t>2025-01</t>
        </is>
      </c>
      <c r="D198" t="inlineStr">
        <is>
          <t>2025-Q1</t>
        </is>
      </c>
      <c r="E198" t="inlineStr">
        <is>
          <t>T15</t>
        </is>
      </c>
      <c r="F198" t="inlineStr">
        <is>
          <t>Barış Polat</t>
        </is>
      </c>
      <c r="G198" t="inlineStr">
        <is>
          <t>Ege</t>
        </is>
      </c>
      <c r="H198" t="inlineStr">
        <is>
          <t>EM-PRZ-02</t>
        </is>
      </c>
      <c r="I198" t="inlineStr">
        <is>
          <t>Priz-Anahtar Seti (20'li)</t>
        </is>
      </c>
      <c r="J198" t="inlineStr">
        <is>
          <t>Anahtar</t>
        </is>
      </c>
      <c r="K198" t="inlineStr">
        <is>
          <t>Perakende</t>
        </is>
      </c>
      <c r="L198" t="n">
        <v>16</v>
      </c>
      <c r="M198" s="57" t="n">
        <v>555</v>
      </c>
      <c r="N198" t="inlineStr">
        <is>
          <t>TL</t>
        </is>
      </c>
      <c r="O198" s="58" t="n">
        <v>18</v>
      </c>
      <c r="P198" t="n">
        <v>0</v>
      </c>
      <c r="Q198" s="59" t="n">
        <v>310</v>
      </c>
      <c r="R198" s="60">
        <f>IF(N198="TL",1,IF(N198="USD",VLOOKUP(C198,$X$2:$Z$19,2,FALSE),VLOOKUP(C198,$X$2:$Z$19,3,FALSE)))</f>
        <v/>
      </c>
      <c r="S198" s="61">
        <f>IF(P198=1,0,L198*M198*R198*(1-O198/100))</f>
        <v/>
      </c>
      <c r="T198" s="61">
        <f>IF(P198=1,0,L198*Q198)</f>
        <v/>
      </c>
      <c r="U198" s="61">
        <f>S198-T198</f>
        <v/>
      </c>
    </row>
    <row r="199">
      <c r="A199" t="inlineStr">
        <is>
          <t>S000198</t>
        </is>
      </c>
      <c r="B199" t="inlineStr">
        <is>
          <t>2025-01-15</t>
        </is>
      </c>
      <c r="C199" t="inlineStr">
        <is>
          <t>2025-01</t>
        </is>
      </c>
      <c r="D199" t="inlineStr">
        <is>
          <t>2025-Q1</t>
        </is>
      </c>
      <c r="E199" t="inlineStr">
        <is>
          <t>T15</t>
        </is>
      </c>
      <c r="F199" t="inlineStr">
        <is>
          <t>Barış Polat</t>
        </is>
      </c>
      <c r="G199" t="inlineStr">
        <is>
          <t>Ege</t>
        </is>
      </c>
      <c r="H199" t="inlineStr">
        <is>
          <t>EM-UPS-10</t>
        </is>
      </c>
      <c r="I199" t="inlineStr">
        <is>
          <t>Kesintisiz Güç Kaynağı 3 kVA</t>
        </is>
      </c>
      <c r="J199" t="inlineStr">
        <is>
          <t>Güç</t>
        </is>
      </c>
      <c r="K199" t="inlineStr">
        <is>
          <t>Bayi</t>
        </is>
      </c>
      <c r="L199" t="n">
        <v>26</v>
      </c>
      <c r="M199" s="57" t="n">
        <v>13367</v>
      </c>
      <c r="N199" t="inlineStr">
        <is>
          <t>TL</t>
        </is>
      </c>
      <c r="O199" s="58" t="n">
        <v>8</v>
      </c>
      <c r="P199" t="n">
        <v>0</v>
      </c>
      <c r="Q199" s="59" t="n">
        <v>8200</v>
      </c>
      <c r="R199" s="60">
        <f>IF(N199="TL",1,IF(N199="USD",VLOOKUP(C199,$X$2:$Z$19,2,FALSE),VLOOKUP(C199,$X$2:$Z$19,3,FALSE)))</f>
        <v/>
      </c>
      <c r="S199" s="61">
        <f>IF(P199=1,0,L199*M199*R199*(1-O199/100))</f>
        <v/>
      </c>
      <c r="T199" s="61">
        <f>IF(P199=1,0,L199*Q199)</f>
        <v/>
      </c>
      <c r="U199" s="61">
        <f>S199-T199</f>
        <v/>
      </c>
    </row>
    <row r="200">
      <c r="A200" t="inlineStr">
        <is>
          <t>S000199</t>
        </is>
      </c>
      <c r="B200" t="inlineStr">
        <is>
          <t>2025-01-05</t>
        </is>
      </c>
      <c r="C200" t="inlineStr">
        <is>
          <t>2025-01</t>
        </is>
      </c>
      <c r="D200" t="inlineStr">
        <is>
          <t>2025-Q1</t>
        </is>
      </c>
      <c r="E200" t="inlineStr">
        <is>
          <t>T15</t>
        </is>
      </c>
      <c r="F200" t="inlineStr">
        <is>
          <t>Barış Polat</t>
        </is>
      </c>
      <c r="G200" t="inlineStr">
        <is>
          <t>Ege</t>
        </is>
      </c>
      <c r="H200" t="inlineStr">
        <is>
          <t>EM-AYD-40</t>
        </is>
      </c>
      <c r="I200" t="inlineStr">
        <is>
          <t>LED Panel Armatür 40W</t>
        </is>
      </c>
      <c r="J200" t="inlineStr">
        <is>
          <t>Aydınlatma</t>
        </is>
      </c>
      <c r="K200" t="inlineStr">
        <is>
          <t>Proje</t>
        </is>
      </c>
      <c r="L200" t="n">
        <v>4</v>
      </c>
      <c r="M200" s="57" t="n">
        <v>369</v>
      </c>
      <c r="N200" t="inlineStr">
        <is>
          <t>TL</t>
        </is>
      </c>
      <c r="O200" s="58" t="n">
        <v>18</v>
      </c>
      <c r="P200" t="n">
        <v>0</v>
      </c>
      <c r="Q200" s="59" t="n">
        <v>190</v>
      </c>
      <c r="R200" s="60">
        <f>IF(N200="TL",1,IF(N200="USD",VLOOKUP(C200,$X$2:$Z$19,2,FALSE),VLOOKUP(C200,$X$2:$Z$19,3,FALSE)))</f>
        <v/>
      </c>
      <c r="S200" s="61">
        <f>IF(P200=1,0,L200*M200*R200*(1-O200/100))</f>
        <v/>
      </c>
      <c r="T200" s="61">
        <f>IF(P200=1,0,L200*Q200)</f>
        <v/>
      </c>
      <c r="U200" s="61">
        <f>S200-T200</f>
        <v/>
      </c>
    </row>
    <row r="201">
      <c r="A201" t="inlineStr">
        <is>
          <t>S000200</t>
        </is>
      </c>
      <c r="B201" t="inlineStr">
        <is>
          <t>2025-01-01</t>
        </is>
      </c>
      <c r="C201" t="inlineStr">
        <is>
          <t>2025-01</t>
        </is>
      </c>
      <c r="D201" t="inlineStr">
        <is>
          <t>2025-Q1</t>
        </is>
      </c>
      <c r="E201" t="inlineStr">
        <is>
          <t>T15</t>
        </is>
      </c>
      <c r="F201" t="inlineStr">
        <is>
          <t>Barış Polat</t>
        </is>
      </c>
      <c r="G201" t="inlineStr">
        <is>
          <t>Ege</t>
        </is>
      </c>
      <c r="H201" t="inlineStr">
        <is>
          <t>EM-SNS-06</t>
        </is>
      </c>
      <c r="I201" t="inlineStr">
        <is>
          <t>Hareket Sensörü PIR</t>
        </is>
      </c>
      <c r="J201" t="inlineStr">
        <is>
          <t>Otomasyon</t>
        </is>
      </c>
      <c r="K201" t="inlineStr">
        <is>
          <t>Bayi</t>
        </is>
      </c>
      <c r="L201" t="n">
        <v>4</v>
      </c>
      <c r="M201" s="57" t="n">
        <v>259</v>
      </c>
      <c r="N201" t="inlineStr">
        <is>
          <t>TL</t>
        </is>
      </c>
      <c r="O201" s="58" t="n">
        <v>5</v>
      </c>
      <c r="P201" t="n">
        <v>0</v>
      </c>
      <c r="Q201" s="59" t="n">
        <v>120</v>
      </c>
      <c r="R201" s="60">
        <f>IF(N201="TL",1,IF(N201="USD",VLOOKUP(C201,$X$2:$Z$19,2,FALSE),VLOOKUP(C201,$X$2:$Z$19,3,FALSE)))</f>
        <v/>
      </c>
      <c r="S201" s="61">
        <f>IF(P201=1,0,L201*M201*R201*(1-O201/100))</f>
        <v/>
      </c>
      <c r="T201" s="61">
        <f>IF(P201=1,0,L201*Q201)</f>
        <v/>
      </c>
      <c r="U201" s="61">
        <f>S201-T201</f>
        <v/>
      </c>
    </row>
    <row r="202">
      <c r="A202" t="inlineStr">
        <is>
          <t>S000201</t>
        </is>
      </c>
      <c r="B202" t="inlineStr">
        <is>
          <t>2025-01-03</t>
        </is>
      </c>
      <c r="C202" t="inlineStr">
        <is>
          <t>2025-01</t>
        </is>
      </c>
      <c r="D202" t="inlineStr">
        <is>
          <t>2025-Q1</t>
        </is>
      </c>
      <c r="E202" t="inlineStr">
        <is>
          <t>T15</t>
        </is>
      </c>
      <c r="F202" t="inlineStr">
        <is>
          <t>Barış Polat</t>
        </is>
      </c>
      <c r="G202" t="inlineStr">
        <is>
          <t>Ege</t>
        </is>
      </c>
      <c r="H202" t="inlineStr">
        <is>
          <t>EM-AYD-18</t>
        </is>
      </c>
      <c r="I202" t="inlineStr">
        <is>
          <t>LED Ampul 18W (10'lu)</t>
        </is>
      </c>
      <c r="J202" t="inlineStr">
        <is>
          <t>Aydınlatma</t>
        </is>
      </c>
      <c r="K202" t="inlineStr">
        <is>
          <t>Proje</t>
        </is>
      </c>
      <c r="L202" t="n">
        <v>2</v>
      </c>
      <c r="M202" s="57" t="n">
        <v>208</v>
      </c>
      <c r="N202" t="inlineStr">
        <is>
          <t>TL</t>
        </is>
      </c>
      <c r="O202" s="58" t="n">
        <v>0</v>
      </c>
      <c r="P202" t="n">
        <v>0</v>
      </c>
      <c r="Q202" s="59" t="n">
        <v>95</v>
      </c>
      <c r="R202" s="60">
        <f>IF(N202="TL",1,IF(N202="USD",VLOOKUP(C202,$X$2:$Z$19,2,FALSE),VLOOKUP(C202,$X$2:$Z$19,3,FALSE)))</f>
        <v/>
      </c>
      <c r="S202" s="61">
        <f>IF(P202=1,0,L202*M202*R202*(1-O202/100))</f>
        <v/>
      </c>
      <c r="T202" s="61">
        <f>IF(P202=1,0,L202*Q202)</f>
        <v/>
      </c>
      <c r="U202" s="61">
        <f>S202-T202</f>
        <v/>
      </c>
    </row>
    <row r="203">
      <c r="A203" t="inlineStr">
        <is>
          <t>S000202</t>
        </is>
      </c>
      <c r="B203" t="inlineStr">
        <is>
          <t>2025-01-05</t>
        </is>
      </c>
      <c r="C203" t="inlineStr">
        <is>
          <t>2025-01</t>
        </is>
      </c>
      <c r="D203" t="inlineStr">
        <is>
          <t>2025-Q1</t>
        </is>
      </c>
      <c r="E203" t="inlineStr">
        <is>
          <t>T15</t>
        </is>
      </c>
      <c r="F203" t="inlineStr">
        <is>
          <t>Barış Polat</t>
        </is>
      </c>
      <c r="G203" t="inlineStr">
        <is>
          <t>Ege</t>
        </is>
      </c>
      <c r="H203" t="inlineStr">
        <is>
          <t>EM-TOP-08</t>
        </is>
      </c>
      <c r="I203" t="inlineStr">
        <is>
          <t>Topraklama Seti</t>
        </is>
      </c>
      <c r="J203" t="inlineStr">
        <is>
          <t>Koruma</t>
        </is>
      </c>
      <c r="K203" t="inlineStr">
        <is>
          <t>Kurumsal</t>
        </is>
      </c>
      <c r="L203" t="n">
        <v>14</v>
      </c>
      <c r="M203" s="57" t="n">
        <v>946</v>
      </c>
      <c r="N203" t="inlineStr">
        <is>
          <t>TL</t>
        </is>
      </c>
      <c r="O203" s="58" t="n">
        <v>18</v>
      </c>
      <c r="P203" t="n">
        <v>0</v>
      </c>
      <c r="Q203" s="59" t="n">
        <v>540</v>
      </c>
      <c r="R203" s="60">
        <f>IF(N203="TL",1,IF(N203="USD",VLOOKUP(C203,$X$2:$Z$19,2,FALSE),VLOOKUP(C203,$X$2:$Z$19,3,FALSE)))</f>
        <v/>
      </c>
      <c r="S203" s="61">
        <f>IF(P203=1,0,L203*M203*R203*(1-O203/100))</f>
        <v/>
      </c>
      <c r="T203" s="61">
        <f>IF(P203=1,0,L203*Q203)</f>
        <v/>
      </c>
      <c r="U203" s="61">
        <f>S203-T203</f>
        <v/>
      </c>
    </row>
    <row r="204">
      <c r="A204" t="inlineStr">
        <is>
          <t>S000203</t>
        </is>
      </c>
      <c r="B204" t="inlineStr">
        <is>
          <t>2025-01-23</t>
        </is>
      </c>
      <c r="C204" t="inlineStr">
        <is>
          <t>2025-01</t>
        </is>
      </c>
      <c r="D204" t="inlineStr">
        <is>
          <t>2025-Q1</t>
        </is>
      </c>
      <c r="E204" t="inlineStr">
        <is>
          <t>T15</t>
        </is>
      </c>
      <c r="F204" t="inlineStr">
        <is>
          <t>Barış Polat</t>
        </is>
      </c>
      <c r="G204" t="inlineStr">
        <is>
          <t>Ege</t>
        </is>
      </c>
      <c r="H204" t="inlineStr">
        <is>
          <t>EM-KBL-25</t>
        </is>
      </c>
      <c r="I204" t="inlineStr">
        <is>
          <t>NYY Kablo 4x6 (100 m)</t>
        </is>
      </c>
      <c r="J204" t="inlineStr">
        <is>
          <t>Kablo</t>
        </is>
      </c>
      <c r="K204" t="inlineStr">
        <is>
          <t>Bayi</t>
        </is>
      </c>
      <c r="L204" t="n">
        <v>22</v>
      </c>
      <c r="M204" s="57" t="n">
        <v>3364</v>
      </c>
      <c r="N204" t="inlineStr">
        <is>
          <t>TL</t>
        </is>
      </c>
      <c r="O204" s="58" t="n">
        <v>12</v>
      </c>
      <c r="P204" t="n">
        <v>0</v>
      </c>
      <c r="Q204" s="59" t="n">
        <v>2150</v>
      </c>
      <c r="R204" s="60">
        <f>IF(N204="TL",1,IF(N204="USD",VLOOKUP(C204,$X$2:$Z$19,2,FALSE),VLOOKUP(C204,$X$2:$Z$19,3,FALSE)))</f>
        <v/>
      </c>
      <c r="S204" s="61">
        <f>IF(P204=1,0,L204*M204*R204*(1-O204/100))</f>
        <v/>
      </c>
      <c r="T204" s="61">
        <f>IF(P204=1,0,L204*Q204)</f>
        <v/>
      </c>
      <c r="U204" s="61">
        <f>S204-T204</f>
        <v/>
      </c>
    </row>
    <row r="205">
      <c r="A205" t="inlineStr">
        <is>
          <t>S000204</t>
        </is>
      </c>
      <c r="B205" t="inlineStr">
        <is>
          <t>2025-01-24</t>
        </is>
      </c>
      <c r="C205" t="inlineStr">
        <is>
          <t>2025-01</t>
        </is>
      </c>
      <c r="D205" t="inlineStr">
        <is>
          <t>2025-Q1</t>
        </is>
      </c>
      <c r="E205" t="inlineStr">
        <is>
          <t>T15</t>
        </is>
      </c>
      <c r="F205" t="inlineStr">
        <is>
          <t>Barış Polat</t>
        </is>
      </c>
      <c r="G205" t="inlineStr">
        <is>
          <t>Ege</t>
        </is>
      </c>
      <c r="H205" t="inlineStr">
        <is>
          <t>EM-TOP-08</t>
        </is>
      </c>
      <c r="I205" t="inlineStr">
        <is>
          <t>Topraklama Seti</t>
        </is>
      </c>
      <c r="J205" t="inlineStr">
        <is>
          <t>Koruma</t>
        </is>
      </c>
      <c r="K205" t="inlineStr">
        <is>
          <t>Bayi</t>
        </is>
      </c>
      <c r="L205" t="n">
        <v>67</v>
      </c>
      <c r="M205" s="57" t="n">
        <v>921</v>
      </c>
      <c r="N205" t="inlineStr">
        <is>
          <t>TL</t>
        </is>
      </c>
      <c r="O205" s="58" t="n">
        <v>5</v>
      </c>
      <c r="P205" t="n">
        <v>0</v>
      </c>
      <c r="Q205" s="59" t="n">
        <v>540</v>
      </c>
      <c r="R205" s="60">
        <f>IF(N205="TL",1,IF(N205="USD",VLOOKUP(C205,$X$2:$Z$19,2,FALSE),VLOOKUP(C205,$X$2:$Z$19,3,FALSE)))</f>
        <v/>
      </c>
      <c r="S205" s="61">
        <f>IF(P205=1,0,L205*M205*R205*(1-O205/100))</f>
        <v/>
      </c>
      <c r="T205" s="61">
        <f>IF(P205=1,0,L205*Q205)</f>
        <v/>
      </c>
      <c r="U205" s="61">
        <f>S205-T205</f>
        <v/>
      </c>
    </row>
    <row r="206">
      <c r="A206" t="inlineStr">
        <is>
          <t>S000205</t>
        </is>
      </c>
      <c r="B206" t="inlineStr">
        <is>
          <t>2025-01-01</t>
        </is>
      </c>
      <c r="C206" t="inlineStr">
        <is>
          <t>2025-01</t>
        </is>
      </c>
      <c r="D206" t="inlineStr">
        <is>
          <t>2025-Q1</t>
        </is>
      </c>
      <c r="E206" t="inlineStr">
        <is>
          <t>T15</t>
        </is>
      </c>
      <c r="F206" t="inlineStr">
        <is>
          <t>Barış Polat</t>
        </is>
      </c>
      <c r="G206" t="inlineStr">
        <is>
          <t>Ege</t>
        </is>
      </c>
      <c r="H206" t="inlineStr">
        <is>
          <t>EM-KBL-25</t>
        </is>
      </c>
      <c r="I206" t="inlineStr">
        <is>
          <t>NYY Kablo 4x6 (100 m)</t>
        </is>
      </c>
      <c r="J206" t="inlineStr">
        <is>
          <t>Kablo</t>
        </is>
      </c>
      <c r="K206" t="inlineStr">
        <is>
          <t>Proje</t>
        </is>
      </c>
      <c r="L206" t="n">
        <v>11</v>
      </c>
      <c r="M206" s="57" t="n">
        <v>3559</v>
      </c>
      <c r="N206" t="inlineStr">
        <is>
          <t>TL</t>
        </is>
      </c>
      <c r="O206" s="58" t="n">
        <v>0</v>
      </c>
      <c r="P206" t="n">
        <v>0</v>
      </c>
      <c r="Q206" s="59" t="n">
        <v>2150</v>
      </c>
      <c r="R206" s="60">
        <f>IF(N206="TL",1,IF(N206="USD",VLOOKUP(C206,$X$2:$Z$19,2,FALSE),VLOOKUP(C206,$X$2:$Z$19,3,FALSE)))</f>
        <v/>
      </c>
      <c r="S206" s="61">
        <f>IF(P206=1,0,L206*M206*R206*(1-O206/100))</f>
        <v/>
      </c>
      <c r="T206" s="61">
        <f>IF(P206=1,0,L206*Q206)</f>
        <v/>
      </c>
      <c r="U206" s="61">
        <f>S206-T206</f>
        <v/>
      </c>
    </row>
    <row r="207">
      <c r="A207" t="inlineStr">
        <is>
          <t>S000206</t>
        </is>
      </c>
      <c r="B207" t="inlineStr">
        <is>
          <t>2025-01-11</t>
        </is>
      </c>
      <c r="C207" t="inlineStr">
        <is>
          <t>2025-01</t>
        </is>
      </c>
      <c r="D207" t="inlineStr">
        <is>
          <t>2025-Q1</t>
        </is>
      </c>
      <c r="E207" t="inlineStr">
        <is>
          <t>T15</t>
        </is>
      </c>
      <c r="F207" t="inlineStr">
        <is>
          <t>Barış Polat</t>
        </is>
      </c>
      <c r="G207" t="inlineStr">
        <is>
          <t>Ege</t>
        </is>
      </c>
      <c r="H207" t="inlineStr">
        <is>
          <t>EM-KBL-16</t>
        </is>
      </c>
      <c r="I207" t="inlineStr">
        <is>
          <t>NYM Kablo 3x2,5 (100 m)</t>
        </is>
      </c>
      <c r="J207" t="inlineStr">
        <is>
          <t>Kablo</t>
        </is>
      </c>
      <c r="K207" t="inlineStr">
        <is>
          <t>Kurumsal</t>
        </is>
      </c>
      <c r="L207" t="n">
        <v>1</v>
      </c>
      <c r="M207" s="57" t="n">
        <v>1356</v>
      </c>
      <c r="N207" t="inlineStr">
        <is>
          <t>TL</t>
        </is>
      </c>
      <c r="O207" s="58" t="n">
        <v>0</v>
      </c>
      <c r="P207" t="n">
        <v>0</v>
      </c>
      <c r="Q207" s="59" t="n">
        <v>820</v>
      </c>
      <c r="R207" s="60">
        <f>IF(N207="TL",1,IF(N207="USD",VLOOKUP(C207,$X$2:$Z$19,2,FALSE),VLOOKUP(C207,$X$2:$Z$19,3,FALSE)))</f>
        <v/>
      </c>
      <c r="S207" s="61">
        <f>IF(P207=1,0,L207*M207*R207*(1-O207/100))</f>
        <v/>
      </c>
      <c r="T207" s="61">
        <f>IF(P207=1,0,L207*Q207)</f>
        <v/>
      </c>
      <c r="U207" s="61">
        <f>S207-T207</f>
        <v/>
      </c>
    </row>
    <row r="208">
      <c r="A208" t="inlineStr">
        <is>
          <t>S000207</t>
        </is>
      </c>
      <c r="B208" t="inlineStr">
        <is>
          <t>2025-01-02</t>
        </is>
      </c>
      <c r="C208" t="inlineStr">
        <is>
          <t>2025-01</t>
        </is>
      </c>
      <c r="D208" t="inlineStr">
        <is>
          <t>2025-Q1</t>
        </is>
      </c>
      <c r="E208" t="inlineStr">
        <is>
          <t>T15</t>
        </is>
      </c>
      <c r="F208" t="inlineStr">
        <is>
          <t>Barış Polat</t>
        </is>
      </c>
      <c r="G208" t="inlineStr">
        <is>
          <t>Ege</t>
        </is>
      </c>
      <c r="H208" t="inlineStr">
        <is>
          <t>EM-PNO-12</t>
        </is>
      </c>
      <c r="I208" t="inlineStr">
        <is>
          <t>Sıva Üstü Dağıtım Panosu 24'lü</t>
        </is>
      </c>
      <c r="J208" t="inlineStr">
        <is>
          <t>Pano</t>
        </is>
      </c>
      <c r="K208" t="inlineStr">
        <is>
          <t>Bayi</t>
        </is>
      </c>
      <c r="L208" t="n">
        <v>5</v>
      </c>
      <c r="M208" s="57" t="n">
        <v>2017</v>
      </c>
      <c r="N208" t="inlineStr">
        <is>
          <t>TL</t>
        </is>
      </c>
      <c r="O208" s="58" t="n">
        <v>5</v>
      </c>
      <c r="P208" t="n">
        <v>0</v>
      </c>
      <c r="Q208" s="59" t="n">
        <v>1180</v>
      </c>
      <c r="R208" s="60">
        <f>IF(N208="TL",1,IF(N208="USD",VLOOKUP(C208,$X$2:$Z$19,2,FALSE),VLOOKUP(C208,$X$2:$Z$19,3,FALSE)))</f>
        <v/>
      </c>
      <c r="S208" s="61">
        <f>IF(P208=1,0,L208*M208*R208*(1-O208/100))</f>
        <v/>
      </c>
      <c r="T208" s="61">
        <f>IF(P208=1,0,L208*Q208)</f>
        <v/>
      </c>
      <c r="U208" s="61">
        <f>S208-T208</f>
        <v/>
      </c>
    </row>
    <row r="209">
      <c r="A209" t="inlineStr">
        <is>
          <t>S000208</t>
        </is>
      </c>
      <c r="B209" t="inlineStr">
        <is>
          <t>2025-01-11</t>
        </is>
      </c>
      <c r="C209" t="inlineStr">
        <is>
          <t>2025-01</t>
        </is>
      </c>
      <c r="D209" t="inlineStr">
        <is>
          <t>2025-Q1</t>
        </is>
      </c>
      <c r="E209" t="inlineStr">
        <is>
          <t>T15</t>
        </is>
      </c>
      <c r="F209" t="inlineStr">
        <is>
          <t>Barış Polat</t>
        </is>
      </c>
      <c r="G209" t="inlineStr">
        <is>
          <t>Ege</t>
        </is>
      </c>
      <c r="H209" t="inlineStr">
        <is>
          <t>EM-AYD-40</t>
        </is>
      </c>
      <c r="I209" t="inlineStr">
        <is>
          <t>LED Panel Armatür 40W</t>
        </is>
      </c>
      <c r="J209" t="inlineStr">
        <is>
          <t>Aydınlatma</t>
        </is>
      </c>
      <c r="K209" t="inlineStr">
        <is>
          <t>Kurumsal</t>
        </is>
      </c>
      <c r="L209" t="n">
        <v>4</v>
      </c>
      <c r="M209" s="57" t="n">
        <v>347</v>
      </c>
      <c r="N209" t="inlineStr">
        <is>
          <t>TL</t>
        </is>
      </c>
      <c r="O209" s="58" t="n">
        <v>0</v>
      </c>
      <c r="P209" t="n">
        <v>0</v>
      </c>
      <c r="Q209" s="59" t="n">
        <v>190</v>
      </c>
      <c r="R209" s="60">
        <f>IF(N209="TL",1,IF(N209="USD",VLOOKUP(C209,$X$2:$Z$19,2,FALSE),VLOOKUP(C209,$X$2:$Z$19,3,FALSE)))</f>
        <v/>
      </c>
      <c r="S209" s="61">
        <f>IF(P209=1,0,L209*M209*R209*(1-O209/100))</f>
        <v/>
      </c>
      <c r="T209" s="61">
        <f>IF(P209=1,0,L209*Q209)</f>
        <v/>
      </c>
      <c r="U209" s="61">
        <f>S209-T209</f>
        <v/>
      </c>
    </row>
    <row r="210">
      <c r="A210" t="inlineStr">
        <is>
          <t>S000209</t>
        </is>
      </c>
      <c r="B210" t="inlineStr">
        <is>
          <t>2025-02-07</t>
        </is>
      </c>
      <c r="C210" t="inlineStr">
        <is>
          <t>2025-02</t>
        </is>
      </c>
      <c r="D210" t="inlineStr">
        <is>
          <t>2025-Q1</t>
        </is>
      </c>
      <c r="E210" t="inlineStr">
        <is>
          <t>T01</t>
        </is>
      </c>
      <c r="F210" t="inlineStr">
        <is>
          <t>Deniz Yılmaz</t>
        </is>
      </c>
      <c r="G210" t="inlineStr">
        <is>
          <t>Marmara</t>
        </is>
      </c>
      <c r="H210" t="inlineStr">
        <is>
          <t>EM-SGT-01</t>
        </is>
      </c>
      <c r="I210" t="inlineStr">
        <is>
          <t>Otomatik Sigorta C16 (12'li)</t>
        </is>
      </c>
      <c r="J210" t="inlineStr">
        <is>
          <t>Koruma</t>
        </is>
      </c>
      <c r="K210" t="inlineStr">
        <is>
          <t>Proje</t>
        </is>
      </c>
      <c r="L210" t="n">
        <v>89</v>
      </c>
      <c r="M210" s="57" t="n">
        <v>448</v>
      </c>
      <c r="N210" t="inlineStr">
        <is>
          <t>TL</t>
        </is>
      </c>
      <c r="O210" s="58" t="n">
        <v>5</v>
      </c>
      <c r="P210" t="n">
        <v>1</v>
      </c>
      <c r="Q210" s="59" t="n">
        <v>240</v>
      </c>
      <c r="R210" s="60">
        <f>IF(N210="TL",1,IF(N210="USD",VLOOKUP(C210,$X$2:$Z$19,2,FALSE),VLOOKUP(C210,$X$2:$Z$19,3,FALSE)))</f>
        <v/>
      </c>
      <c r="S210" s="61">
        <f>IF(P210=1,0,L210*M210*R210*(1-O210/100))</f>
        <v/>
      </c>
      <c r="T210" s="61">
        <f>IF(P210=1,0,L210*Q210)</f>
        <v/>
      </c>
      <c r="U210" s="61">
        <f>S210-T210</f>
        <v/>
      </c>
    </row>
    <row r="211">
      <c r="A211" t="inlineStr">
        <is>
          <t>S000210</t>
        </is>
      </c>
      <c r="B211" t="inlineStr">
        <is>
          <t>2025-02-25</t>
        </is>
      </c>
      <c r="C211" t="inlineStr">
        <is>
          <t>2025-02</t>
        </is>
      </c>
      <c r="D211" t="inlineStr">
        <is>
          <t>2025-Q1</t>
        </is>
      </c>
      <c r="E211" t="inlineStr">
        <is>
          <t>T01</t>
        </is>
      </c>
      <c r="F211" t="inlineStr">
        <is>
          <t>Deniz Yılmaz</t>
        </is>
      </c>
      <c r="G211" t="inlineStr">
        <is>
          <t>Marmara</t>
        </is>
      </c>
      <c r="H211" t="inlineStr">
        <is>
          <t>EM-KBL-16</t>
        </is>
      </c>
      <c r="I211" t="inlineStr">
        <is>
          <t>NYM Kablo 3x2,5 (100 m)</t>
        </is>
      </c>
      <c r="J211" t="inlineStr">
        <is>
          <t>Kablo</t>
        </is>
      </c>
      <c r="K211" t="inlineStr">
        <is>
          <t>Kurumsal</t>
        </is>
      </c>
      <c r="L211" t="n">
        <v>13</v>
      </c>
      <c r="M211" s="57" t="n">
        <v>1288</v>
      </c>
      <c r="N211" t="inlineStr">
        <is>
          <t>TL</t>
        </is>
      </c>
      <c r="O211" s="58" t="n">
        <v>8</v>
      </c>
      <c r="P211" t="n">
        <v>0</v>
      </c>
      <c r="Q211" s="59" t="n">
        <v>820</v>
      </c>
      <c r="R211" s="60">
        <f>IF(N211="TL",1,IF(N211="USD",VLOOKUP(C211,$X$2:$Z$19,2,FALSE),VLOOKUP(C211,$X$2:$Z$19,3,FALSE)))</f>
        <v/>
      </c>
      <c r="S211" s="61">
        <f>IF(P211=1,0,L211*M211*R211*(1-O211/100))</f>
        <v/>
      </c>
      <c r="T211" s="61">
        <f>IF(P211=1,0,L211*Q211)</f>
        <v/>
      </c>
      <c r="U211" s="61">
        <f>S211-T211</f>
        <v/>
      </c>
    </row>
    <row r="212">
      <c r="A212" t="inlineStr">
        <is>
          <t>S000211</t>
        </is>
      </c>
      <c r="B212" t="inlineStr">
        <is>
          <t>2025-02-26</t>
        </is>
      </c>
      <c r="C212" t="inlineStr">
        <is>
          <t>2025-02</t>
        </is>
      </c>
      <c r="D212" t="inlineStr">
        <is>
          <t>2025-Q1</t>
        </is>
      </c>
      <c r="E212" t="inlineStr">
        <is>
          <t>T01</t>
        </is>
      </c>
      <c r="F212" t="inlineStr">
        <is>
          <t>Deniz Yılmaz</t>
        </is>
      </c>
      <c r="G212" t="inlineStr">
        <is>
          <t>Marmara</t>
        </is>
      </c>
      <c r="H212" t="inlineStr">
        <is>
          <t>EM-SNS-06</t>
        </is>
      </c>
      <c r="I212" t="inlineStr">
        <is>
          <t>Hareket Sensörü PIR</t>
        </is>
      </c>
      <c r="J212" t="inlineStr">
        <is>
          <t>Otomasyon</t>
        </is>
      </c>
      <c r="K212" t="inlineStr">
        <is>
          <t>Proje</t>
        </is>
      </c>
      <c r="L212" t="n">
        <v>5</v>
      </c>
      <c r="M212" s="57" t="n">
        <v>259</v>
      </c>
      <c r="N212" t="inlineStr">
        <is>
          <t>TL</t>
        </is>
      </c>
      <c r="O212" s="58" t="n">
        <v>5</v>
      </c>
      <c r="P212" t="n">
        <v>0</v>
      </c>
      <c r="Q212" s="59" t="n">
        <v>120</v>
      </c>
      <c r="R212" s="60">
        <f>IF(N212="TL",1,IF(N212="USD",VLOOKUP(C212,$X$2:$Z$19,2,FALSE),VLOOKUP(C212,$X$2:$Z$19,3,FALSE)))</f>
        <v/>
      </c>
      <c r="S212" s="61">
        <f>IF(P212=1,0,L212*M212*R212*(1-O212/100))</f>
        <v/>
      </c>
      <c r="T212" s="61">
        <f>IF(P212=1,0,L212*Q212)</f>
        <v/>
      </c>
      <c r="U212" s="61">
        <f>S212-T212</f>
        <v/>
      </c>
    </row>
    <row r="213">
      <c r="A213" t="inlineStr">
        <is>
          <t>S000212</t>
        </is>
      </c>
      <c r="B213" t="inlineStr">
        <is>
          <t>2025-02-26</t>
        </is>
      </c>
      <c r="C213" t="inlineStr">
        <is>
          <t>2025-02</t>
        </is>
      </c>
      <c r="D213" t="inlineStr">
        <is>
          <t>2025-Q1</t>
        </is>
      </c>
      <c r="E213" t="inlineStr">
        <is>
          <t>T01</t>
        </is>
      </c>
      <c r="F213" t="inlineStr">
        <is>
          <t>Deniz Yılmaz</t>
        </is>
      </c>
      <c r="G213" t="inlineStr">
        <is>
          <t>Marmara</t>
        </is>
      </c>
      <c r="H213" t="inlineStr">
        <is>
          <t>EM-TOP-08</t>
        </is>
      </c>
      <c r="I213" t="inlineStr">
        <is>
          <t>Topraklama Seti</t>
        </is>
      </c>
      <c r="J213" t="inlineStr">
        <is>
          <t>Koruma</t>
        </is>
      </c>
      <c r="K213" t="inlineStr">
        <is>
          <t>Kurumsal</t>
        </is>
      </c>
      <c r="L213" t="n">
        <v>2</v>
      </c>
      <c r="M213" s="57" t="n">
        <v>924</v>
      </c>
      <c r="N213" t="inlineStr">
        <is>
          <t>TL</t>
        </is>
      </c>
      <c r="O213" s="58" t="n">
        <v>0</v>
      </c>
      <c r="P213" t="n">
        <v>1</v>
      </c>
      <c r="Q213" s="59" t="n">
        <v>540</v>
      </c>
      <c r="R213" s="60">
        <f>IF(N213="TL",1,IF(N213="USD",VLOOKUP(C213,$X$2:$Z$19,2,FALSE),VLOOKUP(C213,$X$2:$Z$19,3,FALSE)))</f>
        <v/>
      </c>
      <c r="S213" s="61">
        <f>IF(P213=1,0,L213*M213*R213*(1-O213/100))</f>
        <v/>
      </c>
      <c r="T213" s="61">
        <f>IF(P213=1,0,L213*Q213)</f>
        <v/>
      </c>
      <c r="U213" s="61">
        <f>S213-T213</f>
        <v/>
      </c>
    </row>
    <row r="214">
      <c r="A214" t="inlineStr">
        <is>
          <t>S000213</t>
        </is>
      </c>
      <c r="B214" t="inlineStr">
        <is>
          <t>2025-02-07</t>
        </is>
      </c>
      <c r="C214" t="inlineStr">
        <is>
          <t>2025-02</t>
        </is>
      </c>
      <c r="D214" t="inlineStr">
        <is>
          <t>2025-Q1</t>
        </is>
      </c>
      <c r="E214" t="inlineStr">
        <is>
          <t>T01</t>
        </is>
      </c>
      <c r="F214" t="inlineStr">
        <is>
          <t>Deniz Yılmaz</t>
        </is>
      </c>
      <c r="G214" t="inlineStr">
        <is>
          <t>Marmara</t>
        </is>
      </c>
      <c r="H214" t="inlineStr">
        <is>
          <t>EM-UPS-10</t>
        </is>
      </c>
      <c r="I214" t="inlineStr">
        <is>
          <t>Kesintisiz Güç Kaynağı 3 kVA</t>
        </is>
      </c>
      <c r="J214" t="inlineStr">
        <is>
          <t>Güç</t>
        </is>
      </c>
      <c r="K214" t="inlineStr">
        <is>
          <t>Bayi</t>
        </is>
      </c>
      <c r="L214" t="n">
        <v>6</v>
      </c>
      <c r="M214" s="57" t="n">
        <v>13160</v>
      </c>
      <c r="N214" t="inlineStr">
        <is>
          <t>TL</t>
        </is>
      </c>
      <c r="O214" s="58" t="n">
        <v>12</v>
      </c>
      <c r="P214" t="n">
        <v>0</v>
      </c>
      <c r="Q214" s="59" t="n">
        <v>8200</v>
      </c>
      <c r="R214" s="60">
        <f>IF(N214="TL",1,IF(N214="USD",VLOOKUP(C214,$X$2:$Z$19,2,FALSE),VLOOKUP(C214,$X$2:$Z$19,3,FALSE)))</f>
        <v/>
      </c>
      <c r="S214" s="61">
        <f>IF(P214=1,0,L214*M214*R214*(1-O214/100))</f>
        <v/>
      </c>
      <c r="T214" s="61">
        <f>IF(P214=1,0,L214*Q214)</f>
        <v/>
      </c>
      <c r="U214" s="61">
        <f>S214-T214</f>
        <v/>
      </c>
    </row>
    <row r="215">
      <c r="A215" t="inlineStr">
        <is>
          <t>S000214</t>
        </is>
      </c>
      <c r="B215" t="inlineStr">
        <is>
          <t>2025-02-12</t>
        </is>
      </c>
      <c r="C215" t="inlineStr">
        <is>
          <t>2025-02</t>
        </is>
      </c>
      <c r="D215" t="inlineStr">
        <is>
          <t>2025-Q1</t>
        </is>
      </c>
      <c r="E215" t="inlineStr">
        <is>
          <t>T01</t>
        </is>
      </c>
      <c r="F215" t="inlineStr">
        <is>
          <t>Deniz Yılmaz</t>
        </is>
      </c>
      <c r="G215" t="inlineStr">
        <is>
          <t>Marmara</t>
        </is>
      </c>
      <c r="H215" t="inlineStr">
        <is>
          <t>EM-SNS-06</t>
        </is>
      </c>
      <c r="I215" t="inlineStr">
        <is>
          <t>Hareket Sensörü PIR</t>
        </is>
      </c>
      <c r="J215" t="inlineStr">
        <is>
          <t>Otomasyon</t>
        </is>
      </c>
      <c r="K215" t="inlineStr">
        <is>
          <t>Perakende</t>
        </is>
      </c>
      <c r="L215" t="n">
        <v>4</v>
      </c>
      <c r="M215" s="57" t="n">
        <v>262</v>
      </c>
      <c r="N215" t="inlineStr">
        <is>
          <t>TL</t>
        </is>
      </c>
      <c r="O215" s="58" t="n">
        <v>12</v>
      </c>
      <c r="P215" t="n">
        <v>0</v>
      </c>
      <c r="Q215" s="59" t="n">
        <v>120</v>
      </c>
      <c r="R215" s="60">
        <f>IF(N215="TL",1,IF(N215="USD",VLOOKUP(C215,$X$2:$Z$19,2,FALSE),VLOOKUP(C215,$X$2:$Z$19,3,FALSE)))</f>
        <v/>
      </c>
      <c r="S215" s="61">
        <f>IF(P215=1,0,L215*M215*R215*(1-O215/100))</f>
        <v/>
      </c>
      <c r="T215" s="61">
        <f>IF(P215=1,0,L215*Q215)</f>
        <v/>
      </c>
      <c r="U215" s="61">
        <f>S215-T215</f>
        <v/>
      </c>
    </row>
    <row r="216">
      <c r="A216" t="inlineStr">
        <is>
          <t>S000215</t>
        </is>
      </c>
      <c r="B216" t="inlineStr">
        <is>
          <t>2025-02-06</t>
        </is>
      </c>
      <c r="C216" t="inlineStr">
        <is>
          <t>2025-02</t>
        </is>
      </c>
      <c r="D216" t="inlineStr">
        <is>
          <t>2025-Q1</t>
        </is>
      </c>
      <c r="E216" t="inlineStr">
        <is>
          <t>T01</t>
        </is>
      </c>
      <c r="F216" t="inlineStr">
        <is>
          <t>Deniz Yılmaz</t>
        </is>
      </c>
      <c r="G216" t="inlineStr">
        <is>
          <t>Marmara</t>
        </is>
      </c>
      <c r="H216" t="inlineStr">
        <is>
          <t>EM-KND-03</t>
        </is>
      </c>
      <c r="I216" t="inlineStr">
        <is>
          <t>Kablo Kanalı 40x40 (2 m)</t>
        </is>
      </c>
      <c r="J216" t="inlineStr">
        <is>
          <t>Tesisat</t>
        </is>
      </c>
      <c r="K216" t="inlineStr">
        <is>
          <t>Proje</t>
        </is>
      </c>
      <c r="L216" t="n">
        <v>24</v>
      </c>
      <c r="M216" s="57" t="n">
        <v>132</v>
      </c>
      <c r="N216" t="inlineStr">
        <is>
          <t>TL</t>
        </is>
      </c>
      <c r="O216" s="58" t="n">
        <v>8</v>
      </c>
      <c r="P216" t="n">
        <v>0</v>
      </c>
      <c r="Q216" s="59" t="n">
        <v>65</v>
      </c>
      <c r="R216" s="60">
        <f>IF(N216="TL",1,IF(N216="USD",VLOOKUP(C216,$X$2:$Z$19,2,FALSE),VLOOKUP(C216,$X$2:$Z$19,3,FALSE)))</f>
        <v/>
      </c>
      <c r="S216" s="61">
        <f>IF(P216=1,0,L216*M216*R216*(1-O216/100))</f>
        <v/>
      </c>
      <c r="T216" s="61">
        <f>IF(P216=1,0,L216*Q216)</f>
        <v/>
      </c>
      <c r="U216" s="61">
        <f>S216-T216</f>
        <v/>
      </c>
    </row>
    <row r="217">
      <c r="A217" t="inlineStr">
        <is>
          <t>S000216</t>
        </is>
      </c>
      <c r="B217" t="inlineStr">
        <is>
          <t>2025-02-15</t>
        </is>
      </c>
      <c r="C217" t="inlineStr">
        <is>
          <t>2025-02</t>
        </is>
      </c>
      <c r="D217" t="inlineStr">
        <is>
          <t>2025-Q1</t>
        </is>
      </c>
      <c r="E217" t="inlineStr">
        <is>
          <t>T01</t>
        </is>
      </c>
      <c r="F217" t="inlineStr">
        <is>
          <t>Deniz Yılmaz</t>
        </is>
      </c>
      <c r="G217" t="inlineStr">
        <is>
          <t>Marmara</t>
        </is>
      </c>
      <c r="H217" t="inlineStr">
        <is>
          <t>EM-KND-03</t>
        </is>
      </c>
      <c r="I217" t="inlineStr">
        <is>
          <t>Kablo Kanalı 40x40 (2 m)</t>
        </is>
      </c>
      <c r="J217" t="inlineStr">
        <is>
          <t>Tesisat</t>
        </is>
      </c>
      <c r="K217" t="inlineStr">
        <is>
          <t>Perakende</t>
        </is>
      </c>
      <c r="L217" t="n">
        <v>15</v>
      </c>
      <c r="M217" s="57" t="n">
        <v>131</v>
      </c>
      <c r="N217" t="inlineStr">
        <is>
          <t>TL</t>
        </is>
      </c>
      <c r="O217" s="58" t="n">
        <v>5</v>
      </c>
      <c r="P217" t="n">
        <v>0</v>
      </c>
      <c r="Q217" s="59" t="n">
        <v>65</v>
      </c>
      <c r="R217" s="60">
        <f>IF(N217="TL",1,IF(N217="USD",VLOOKUP(C217,$X$2:$Z$19,2,FALSE),VLOOKUP(C217,$X$2:$Z$19,3,FALSE)))</f>
        <v/>
      </c>
      <c r="S217" s="61">
        <f>IF(P217=1,0,L217*M217*R217*(1-O217/100))</f>
        <v/>
      </c>
      <c r="T217" s="61">
        <f>IF(P217=1,0,L217*Q217)</f>
        <v/>
      </c>
      <c r="U217" s="61">
        <f>S217-T217</f>
        <v/>
      </c>
    </row>
    <row r="218">
      <c r="A218" t="inlineStr">
        <is>
          <t>S000217</t>
        </is>
      </c>
      <c r="B218" t="inlineStr">
        <is>
          <t>2025-02-06</t>
        </is>
      </c>
      <c r="C218" t="inlineStr">
        <is>
          <t>2025-02</t>
        </is>
      </c>
      <c r="D218" t="inlineStr">
        <is>
          <t>2025-Q1</t>
        </is>
      </c>
      <c r="E218" t="inlineStr">
        <is>
          <t>T01</t>
        </is>
      </c>
      <c r="F218" t="inlineStr">
        <is>
          <t>Deniz Yılmaz</t>
        </is>
      </c>
      <c r="G218" t="inlineStr">
        <is>
          <t>Marmara</t>
        </is>
      </c>
      <c r="H218" t="inlineStr">
        <is>
          <t>EM-UPS-10</t>
        </is>
      </c>
      <c r="I218" t="inlineStr">
        <is>
          <t>Kesintisiz Güç Kaynağı 3 kVA</t>
        </is>
      </c>
      <c r="J218" t="inlineStr">
        <is>
          <t>Güç</t>
        </is>
      </c>
      <c r="K218" t="inlineStr">
        <is>
          <t>Perakende</t>
        </is>
      </c>
      <c r="L218" t="n">
        <v>3</v>
      </c>
      <c r="M218" s="57" t="n">
        <v>12849</v>
      </c>
      <c r="N218" t="inlineStr">
        <is>
          <t>TL</t>
        </is>
      </c>
      <c r="O218" s="58" t="n">
        <v>8</v>
      </c>
      <c r="P218" t="n">
        <v>0</v>
      </c>
      <c r="Q218" s="59" t="n">
        <v>8200</v>
      </c>
      <c r="R218" s="60">
        <f>IF(N218="TL",1,IF(N218="USD",VLOOKUP(C218,$X$2:$Z$19,2,FALSE),VLOOKUP(C218,$X$2:$Z$19,3,FALSE)))</f>
        <v/>
      </c>
      <c r="S218" s="61">
        <f>IF(P218=1,0,L218*M218*R218*(1-O218/100))</f>
        <v/>
      </c>
      <c r="T218" s="61">
        <f>IF(P218=1,0,L218*Q218)</f>
        <v/>
      </c>
      <c r="U218" s="61">
        <f>S218-T218</f>
        <v/>
      </c>
    </row>
    <row r="219">
      <c r="A219" t="inlineStr">
        <is>
          <t>S000218</t>
        </is>
      </c>
      <c r="B219" t="inlineStr">
        <is>
          <t>2025-02-10</t>
        </is>
      </c>
      <c r="C219" t="inlineStr">
        <is>
          <t>2025-02</t>
        </is>
      </c>
      <c r="D219" t="inlineStr">
        <is>
          <t>2025-Q1</t>
        </is>
      </c>
      <c r="E219" t="inlineStr">
        <is>
          <t>T01</t>
        </is>
      </c>
      <c r="F219" t="inlineStr">
        <is>
          <t>Deniz Yılmaz</t>
        </is>
      </c>
      <c r="G219" t="inlineStr">
        <is>
          <t>Marmara</t>
        </is>
      </c>
      <c r="H219" t="inlineStr">
        <is>
          <t>EM-TRF-05</t>
        </is>
      </c>
      <c r="I219" t="inlineStr">
        <is>
          <t>İzole Trafo 1 kVA</t>
        </is>
      </c>
      <c r="J219" t="inlineStr">
        <is>
          <t>Güç</t>
        </is>
      </c>
      <c r="K219" t="inlineStr">
        <is>
          <t>Proje</t>
        </is>
      </c>
      <c r="L219" t="n">
        <v>35</v>
      </c>
      <c r="M219" s="57" t="n">
        <v>6743</v>
      </c>
      <c r="N219" t="inlineStr">
        <is>
          <t>TL</t>
        </is>
      </c>
      <c r="O219" s="58" t="n">
        <v>8</v>
      </c>
      <c r="P219" t="n">
        <v>0</v>
      </c>
      <c r="Q219" s="59" t="n">
        <v>3900</v>
      </c>
      <c r="R219" s="60">
        <f>IF(N219="TL",1,IF(N219="USD",VLOOKUP(C219,$X$2:$Z$19,2,FALSE),VLOOKUP(C219,$X$2:$Z$19,3,FALSE)))</f>
        <v/>
      </c>
      <c r="S219" s="61">
        <f>IF(P219=1,0,L219*M219*R219*(1-O219/100))</f>
        <v/>
      </c>
      <c r="T219" s="61">
        <f>IF(P219=1,0,L219*Q219)</f>
        <v/>
      </c>
      <c r="U219" s="61">
        <f>S219-T219</f>
        <v/>
      </c>
    </row>
    <row r="220">
      <c r="A220" t="inlineStr">
        <is>
          <t>S000219</t>
        </is>
      </c>
      <c r="B220" t="inlineStr">
        <is>
          <t>2025-02-19</t>
        </is>
      </c>
      <c r="C220" t="inlineStr">
        <is>
          <t>2025-02</t>
        </is>
      </c>
      <c r="D220" t="inlineStr">
        <is>
          <t>2025-Q1</t>
        </is>
      </c>
      <c r="E220" t="inlineStr">
        <is>
          <t>T01</t>
        </is>
      </c>
      <c r="F220" t="inlineStr">
        <is>
          <t>Deniz Yılmaz</t>
        </is>
      </c>
      <c r="G220" t="inlineStr">
        <is>
          <t>Marmara</t>
        </is>
      </c>
      <c r="H220" t="inlineStr">
        <is>
          <t>EM-TOP-08</t>
        </is>
      </c>
      <c r="I220" t="inlineStr">
        <is>
          <t>Topraklama Seti</t>
        </is>
      </c>
      <c r="J220" t="inlineStr">
        <is>
          <t>Koruma</t>
        </is>
      </c>
      <c r="K220" t="inlineStr">
        <is>
          <t>Perakende</t>
        </is>
      </c>
      <c r="L220" t="n">
        <v>3</v>
      </c>
      <c r="M220" s="57" t="n">
        <v>928</v>
      </c>
      <c r="N220" t="inlineStr">
        <is>
          <t>TL</t>
        </is>
      </c>
      <c r="O220" s="58" t="n">
        <v>5</v>
      </c>
      <c r="P220" t="n">
        <v>0</v>
      </c>
      <c r="Q220" s="59" t="n">
        <v>540</v>
      </c>
      <c r="R220" s="60">
        <f>IF(N220="TL",1,IF(N220="USD",VLOOKUP(C220,$X$2:$Z$19,2,FALSE),VLOOKUP(C220,$X$2:$Z$19,3,FALSE)))</f>
        <v/>
      </c>
      <c r="S220" s="61">
        <f>IF(P220=1,0,L220*M220*R220*(1-O220/100))</f>
        <v/>
      </c>
      <c r="T220" s="61">
        <f>IF(P220=1,0,L220*Q220)</f>
        <v/>
      </c>
      <c r="U220" s="61">
        <f>S220-T220</f>
        <v/>
      </c>
    </row>
    <row r="221">
      <c r="A221" t="inlineStr">
        <is>
          <t>S000220</t>
        </is>
      </c>
      <c r="B221" t="inlineStr">
        <is>
          <t>2025-02-12</t>
        </is>
      </c>
      <c r="C221" t="inlineStr">
        <is>
          <t>2025-02</t>
        </is>
      </c>
      <c r="D221" t="inlineStr">
        <is>
          <t>2025-Q1</t>
        </is>
      </c>
      <c r="E221" t="inlineStr">
        <is>
          <t>T01</t>
        </is>
      </c>
      <c r="F221" t="inlineStr">
        <is>
          <t>Deniz Yılmaz</t>
        </is>
      </c>
      <c r="G221" t="inlineStr">
        <is>
          <t>Marmara</t>
        </is>
      </c>
      <c r="H221" t="inlineStr">
        <is>
          <t>EM-SGT-01</t>
        </is>
      </c>
      <c r="I221" t="inlineStr">
        <is>
          <t>Otomatik Sigorta C16 (12'li)</t>
        </is>
      </c>
      <c r="J221" t="inlineStr">
        <is>
          <t>Koruma</t>
        </is>
      </c>
      <c r="K221" t="inlineStr">
        <is>
          <t>Proje</t>
        </is>
      </c>
      <c r="L221" t="n">
        <v>109</v>
      </c>
      <c r="M221" s="57" t="n">
        <v>450</v>
      </c>
      <c r="N221" t="inlineStr">
        <is>
          <t>TL</t>
        </is>
      </c>
      <c r="O221" s="58" t="n">
        <v>5</v>
      </c>
      <c r="P221" t="n">
        <v>0</v>
      </c>
      <c r="Q221" s="59" t="n">
        <v>240</v>
      </c>
      <c r="R221" s="60">
        <f>IF(N221="TL",1,IF(N221="USD",VLOOKUP(C221,$X$2:$Z$19,2,FALSE),VLOOKUP(C221,$X$2:$Z$19,3,FALSE)))</f>
        <v/>
      </c>
      <c r="S221" s="61">
        <f>IF(P221=1,0,L221*M221*R221*(1-O221/100))</f>
        <v/>
      </c>
      <c r="T221" s="61">
        <f>IF(P221=1,0,L221*Q221)</f>
        <v/>
      </c>
      <c r="U221" s="61">
        <f>S221-T221</f>
        <v/>
      </c>
    </row>
    <row r="222">
      <c r="A222" t="inlineStr">
        <is>
          <t>S000221</t>
        </is>
      </c>
      <c r="B222" t="inlineStr">
        <is>
          <t>2025-02-15</t>
        </is>
      </c>
      <c r="C222" t="inlineStr">
        <is>
          <t>2025-02</t>
        </is>
      </c>
      <c r="D222" t="inlineStr">
        <is>
          <t>2025-Q1</t>
        </is>
      </c>
      <c r="E222" t="inlineStr">
        <is>
          <t>T01</t>
        </is>
      </c>
      <c r="F222" t="inlineStr">
        <is>
          <t>Deniz Yılmaz</t>
        </is>
      </c>
      <c r="G222" t="inlineStr">
        <is>
          <t>Marmara</t>
        </is>
      </c>
      <c r="H222" t="inlineStr">
        <is>
          <t>EM-KBL-16</t>
        </is>
      </c>
      <c r="I222" t="inlineStr">
        <is>
          <t>NYM Kablo 3x2,5 (100 m)</t>
        </is>
      </c>
      <c r="J222" t="inlineStr">
        <is>
          <t>Kablo</t>
        </is>
      </c>
      <c r="K222" t="inlineStr">
        <is>
          <t>Bayi</t>
        </is>
      </c>
      <c r="L222" t="n">
        <v>4</v>
      </c>
      <c r="M222" s="57" t="n">
        <v>1290</v>
      </c>
      <c r="N222" t="inlineStr">
        <is>
          <t>TL</t>
        </is>
      </c>
      <c r="O222" s="58" t="n">
        <v>5</v>
      </c>
      <c r="P222" t="n">
        <v>0</v>
      </c>
      <c r="Q222" s="59" t="n">
        <v>820</v>
      </c>
      <c r="R222" s="60">
        <f>IF(N222="TL",1,IF(N222="USD",VLOOKUP(C222,$X$2:$Z$19,2,FALSE),VLOOKUP(C222,$X$2:$Z$19,3,FALSE)))</f>
        <v/>
      </c>
      <c r="S222" s="61">
        <f>IF(P222=1,0,L222*M222*R222*(1-O222/100))</f>
        <v/>
      </c>
      <c r="T222" s="61">
        <f>IF(P222=1,0,L222*Q222)</f>
        <v/>
      </c>
      <c r="U222" s="61">
        <f>S222-T222</f>
        <v/>
      </c>
    </row>
    <row r="223">
      <c r="A223" t="inlineStr">
        <is>
          <t>S000222</t>
        </is>
      </c>
      <c r="B223" t="inlineStr">
        <is>
          <t>2025-02-27</t>
        </is>
      </c>
      <c r="C223" t="inlineStr">
        <is>
          <t>2025-02</t>
        </is>
      </c>
      <c r="D223" t="inlineStr">
        <is>
          <t>2025-Q1</t>
        </is>
      </c>
      <c r="E223" t="inlineStr">
        <is>
          <t>T01</t>
        </is>
      </c>
      <c r="F223" t="inlineStr">
        <is>
          <t>Deniz Yılmaz</t>
        </is>
      </c>
      <c r="G223" t="inlineStr">
        <is>
          <t>Marmara</t>
        </is>
      </c>
      <c r="H223" t="inlineStr">
        <is>
          <t>EM-KBL-25</t>
        </is>
      </c>
      <c r="I223" t="inlineStr">
        <is>
          <t>NYY Kablo 4x6 (100 m)</t>
        </is>
      </c>
      <c r="J223" t="inlineStr">
        <is>
          <t>Kablo</t>
        </is>
      </c>
      <c r="K223" t="inlineStr">
        <is>
          <t>Proje</t>
        </is>
      </c>
      <c r="L223" t="n">
        <v>2</v>
      </c>
      <c r="M223" s="57" t="n">
        <v>3494</v>
      </c>
      <c r="N223" t="inlineStr">
        <is>
          <t>TL</t>
        </is>
      </c>
      <c r="O223" s="58" t="n">
        <v>8</v>
      </c>
      <c r="P223" t="n">
        <v>0</v>
      </c>
      <c r="Q223" s="59" t="n">
        <v>2150</v>
      </c>
      <c r="R223" s="60">
        <f>IF(N223="TL",1,IF(N223="USD",VLOOKUP(C223,$X$2:$Z$19,2,FALSE),VLOOKUP(C223,$X$2:$Z$19,3,FALSE)))</f>
        <v/>
      </c>
      <c r="S223" s="61">
        <f>IF(P223=1,0,L223*M223*R223*(1-O223/100))</f>
        <v/>
      </c>
      <c r="T223" s="61">
        <f>IF(P223=1,0,L223*Q223)</f>
        <v/>
      </c>
      <c r="U223" s="61">
        <f>S223-T223</f>
        <v/>
      </c>
    </row>
    <row r="224">
      <c r="A224" t="inlineStr">
        <is>
          <t>S000223</t>
        </is>
      </c>
      <c r="B224" t="inlineStr">
        <is>
          <t>2025-02-01</t>
        </is>
      </c>
      <c r="C224" t="inlineStr">
        <is>
          <t>2025-02</t>
        </is>
      </c>
      <c r="D224" t="inlineStr">
        <is>
          <t>2025-Q1</t>
        </is>
      </c>
      <c r="E224" t="inlineStr">
        <is>
          <t>T01</t>
        </is>
      </c>
      <c r="F224" t="inlineStr">
        <is>
          <t>Deniz Yılmaz</t>
        </is>
      </c>
      <c r="G224" t="inlineStr">
        <is>
          <t>Marmara</t>
        </is>
      </c>
      <c r="H224" t="inlineStr">
        <is>
          <t>EM-PRZ-02</t>
        </is>
      </c>
      <c r="I224" t="inlineStr">
        <is>
          <t>Priz-Anahtar Seti (20'li)</t>
        </is>
      </c>
      <c r="J224" t="inlineStr">
        <is>
          <t>Anahtar</t>
        </is>
      </c>
      <c r="K224" t="inlineStr">
        <is>
          <t>Proje</t>
        </is>
      </c>
      <c r="L224" t="n">
        <v>5</v>
      </c>
      <c r="M224" s="57" t="n">
        <v>567</v>
      </c>
      <c r="N224" t="inlineStr">
        <is>
          <t>TL</t>
        </is>
      </c>
      <c r="O224" s="58" t="n">
        <v>0</v>
      </c>
      <c r="P224" t="n">
        <v>0</v>
      </c>
      <c r="Q224" s="59" t="n">
        <v>310</v>
      </c>
      <c r="R224" s="60">
        <f>IF(N224="TL",1,IF(N224="USD",VLOOKUP(C224,$X$2:$Z$19,2,FALSE),VLOOKUP(C224,$X$2:$Z$19,3,FALSE)))</f>
        <v/>
      </c>
      <c r="S224" s="61">
        <f>IF(P224=1,0,L224*M224*R224*(1-O224/100))</f>
        <v/>
      </c>
      <c r="T224" s="61">
        <f>IF(P224=1,0,L224*Q224)</f>
        <v/>
      </c>
      <c r="U224" s="61">
        <f>S224-T224</f>
        <v/>
      </c>
    </row>
    <row r="225">
      <c r="A225" t="inlineStr">
        <is>
          <t>S000224</t>
        </is>
      </c>
      <c r="B225" t="inlineStr">
        <is>
          <t>2025-02-26</t>
        </is>
      </c>
      <c r="C225" t="inlineStr">
        <is>
          <t>2025-02</t>
        </is>
      </c>
      <c r="D225" t="inlineStr">
        <is>
          <t>2025-Q1</t>
        </is>
      </c>
      <c r="E225" t="inlineStr">
        <is>
          <t>T01</t>
        </is>
      </c>
      <c r="F225" t="inlineStr">
        <is>
          <t>Deniz Yılmaz</t>
        </is>
      </c>
      <c r="G225" t="inlineStr">
        <is>
          <t>Marmara</t>
        </is>
      </c>
      <c r="H225" t="inlineStr">
        <is>
          <t>EM-TOP-08</t>
        </is>
      </c>
      <c r="I225" t="inlineStr">
        <is>
          <t>Topraklama Seti</t>
        </is>
      </c>
      <c r="J225" t="inlineStr">
        <is>
          <t>Koruma</t>
        </is>
      </c>
      <c r="K225" t="inlineStr">
        <is>
          <t>Proje</t>
        </is>
      </c>
      <c r="L225" t="n">
        <v>24</v>
      </c>
      <c r="M225" s="57" t="n">
        <v>923</v>
      </c>
      <c r="N225" t="inlineStr">
        <is>
          <t>TL</t>
        </is>
      </c>
      <c r="O225" s="58" t="n">
        <v>0</v>
      </c>
      <c r="P225" t="n">
        <v>0</v>
      </c>
      <c r="Q225" s="59" t="n">
        <v>540</v>
      </c>
      <c r="R225" s="60">
        <f>IF(N225="TL",1,IF(N225="USD",VLOOKUP(C225,$X$2:$Z$19,2,FALSE),VLOOKUP(C225,$X$2:$Z$19,3,FALSE)))</f>
        <v/>
      </c>
      <c r="S225" s="61">
        <f>IF(P225=1,0,L225*M225*R225*(1-O225/100))</f>
        <v/>
      </c>
      <c r="T225" s="61">
        <f>IF(P225=1,0,L225*Q225)</f>
        <v/>
      </c>
      <c r="U225" s="61">
        <f>S225-T225</f>
        <v/>
      </c>
    </row>
    <row r="226">
      <c r="A226" t="inlineStr">
        <is>
          <t>S000225</t>
        </is>
      </c>
      <c r="B226" t="inlineStr">
        <is>
          <t>2025-02-24</t>
        </is>
      </c>
      <c r="C226" t="inlineStr">
        <is>
          <t>2025-02</t>
        </is>
      </c>
      <c r="D226" t="inlineStr">
        <is>
          <t>2025-Q1</t>
        </is>
      </c>
      <c r="E226" t="inlineStr">
        <is>
          <t>T01</t>
        </is>
      </c>
      <c r="F226" t="inlineStr">
        <is>
          <t>Deniz Yılmaz</t>
        </is>
      </c>
      <c r="G226" t="inlineStr">
        <is>
          <t>Marmara</t>
        </is>
      </c>
      <c r="H226" t="inlineStr">
        <is>
          <t>EM-SGT-01</t>
        </is>
      </c>
      <c r="I226" t="inlineStr">
        <is>
          <t>Otomatik Sigorta C16 (12'li)</t>
        </is>
      </c>
      <c r="J226" t="inlineStr">
        <is>
          <t>Koruma</t>
        </is>
      </c>
      <c r="K226" t="inlineStr">
        <is>
          <t>Bayi</t>
        </is>
      </c>
      <c r="L226" t="n">
        <v>5</v>
      </c>
      <c r="M226" s="57" t="n">
        <v>421</v>
      </c>
      <c r="N226" t="inlineStr">
        <is>
          <t>TL</t>
        </is>
      </c>
      <c r="O226" s="58" t="n">
        <v>0</v>
      </c>
      <c r="P226" t="n">
        <v>0</v>
      </c>
      <c r="Q226" s="59" t="n">
        <v>240</v>
      </c>
      <c r="R226" s="60">
        <f>IF(N226="TL",1,IF(N226="USD",VLOOKUP(C226,$X$2:$Z$19,2,FALSE),VLOOKUP(C226,$X$2:$Z$19,3,FALSE)))</f>
        <v/>
      </c>
      <c r="S226" s="61">
        <f>IF(P226=1,0,L226*M226*R226*(1-O226/100))</f>
        <v/>
      </c>
      <c r="T226" s="61">
        <f>IF(P226=1,0,L226*Q226)</f>
        <v/>
      </c>
      <c r="U226" s="61">
        <f>S226-T226</f>
        <v/>
      </c>
    </row>
    <row r="227">
      <c r="A227" t="inlineStr">
        <is>
          <t>S000226</t>
        </is>
      </c>
      <c r="B227" t="inlineStr">
        <is>
          <t>2025-02-20</t>
        </is>
      </c>
      <c r="C227" t="inlineStr">
        <is>
          <t>2025-02</t>
        </is>
      </c>
      <c r="D227" t="inlineStr">
        <is>
          <t>2025-Q1</t>
        </is>
      </c>
      <c r="E227" t="inlineStr">
        <is>
          <t>T01</t>
        </is>
      </c>
      <c r="F227" t="inlineStr">
        <is>
          <t>Deniz Yılmaz</t>
        </is>
      </c>
      <c r="G227" t="inlineStr">
        <is>
          <t>Marmara</t>
        </is>
      </c>
      <c r="H227" t="inlineStr">
        <is>
          <t>EM-TRF-05</t>
        </is>
      </c>
      <c r="I227" t="inlineStr">
        <is>
          <t>İzole Trafo 1 kVA</t>
        </is>
      </c>
      <c r="J227" t="inlineStr">
        <is>
          <t>Güç</t>
        </is>
      </c>
      <c r="K227" t="inlineStr">
        <is>
          <t>Bayi</t>
        </is>
      </c>
      <c r="L227" t="n">
        <v>20</v>
      </c>
      <c r="M227" s="57" t="n">
        <v>6442</v>
      </c>
      <c r="N227" t="inlineStr">
        <is>
          <t>TL</t>
        </is>
      </c>
      <c r="O227" s="58" t="n">
        <v>0</v>
      </c>
      <c r="P227" t="n">
        <v>0</v>
      </c>
      <c r="Q227" s="59" t="n">
        <v>3900</v>
      </c>
      <c r="R227" s="60">
        <f>IF(N227="TL",1,IF(N227="USD",VLOOKUP(C227,$X$2:$Z$19,2,FALSE),VLOOKUP(C227,$X$2:$Z$19,3,FALSE)))</f>
        <v/>
      </c>
      <c r="S227" s="61">
        <f>IF(P227=1,0,L227*M227*R227*(1-O227/100))</f>
        <v/>
      </c>
      <c r="T227" s="61">
        <f>IF(P227=1,0,L227*Q227)</f>
        <v/>
      </c>
      <c r="U227" s="61">
        <f>S227-T227</f>
        <v/>
      </c>
    </row>
    <row r="228">
      <c r="A228" t="inlineStr">
        <is>
          <t>S000227</t>
        </is>
      </c>
      <c r="B228" t="inlineStr">
        <is>
          <t>2025-02-10</t>
        </is>
      </c>
      <c r="C228" t="inlineStr">
        <is>
          <t>2025-02</t>
        </is>
      </c>
      <c r="D228" t="inlineStr">
        <is>
          <t>2025-Q1</t>
        </is>
      </c>
      <c r="E228" t="inlineStr">
        <is>
          <t>T01</t>
        </is>
      </c>
      <c r="F228" t="inlineStr">
        <is>
          <t>Deniz Yılmaz</t>
        </is>
      </c>
      <c r="G228" t="inlineStr">
        <is>
          <t>Marmara</t>
        </is>
      </c>
      <c r="H228" t="inlineStr">
        <is>
          <t>EM-AYD-40</t>
        </is>
      </c>
      <c r="I228" t="inlineStr">
        <is>
          <t>LED Panel Armatür 40W</t>
        </is>
      </c>
      <c r="J228" t="inlineStr">
        <is>
          <t>Aydınlatma</t>
        </is>
      </c>
      <c r="K228" t="inlineStr">
        <is>
          <t>Kurumsal</t>
        </is>
      </c>
      <c r="L228" t="n">
        <v>7</v>
      </c>
      <c r="M228" s="57" t="n">
        <v>360</v>
      </c>
      <c r="N228" t="inlineStr">
        <is>
          <t>TL</t>
        </is>
      </c>
      <c r="O228" s="58" t="n">
        <v>8</v>
      </c>
      <c r="P228" t="n">
        <v>0</v>
      </c>
      <c r="Q228" s="59" t="n">
        <v>190</v>
      </c>
      <c r="R228" s="60">
        <f>IF(N228="TL",1,IF(N228="USD",VLOOKUP(C228,$X$2:$Z$19,2,FALSE),VLOOKUP(C228,$X$2:$Z$19,3,FALSE)))</f>
        <v/>
      </c>
      <c r="S228" s="61">
        <f>IF(P228=1,0,L228*M228*R228*(1-O228/100))</f>
        <v/>
      </c>
      <c r="T228" s="61">
        <f>IF(P228=1,0,L228*Q228)</f>
        <v/>
      </c>
      <c r="U228" s="61">
        <f>S228-T228</f>
        <v/>
      </c>
    </row>
    <row r="229">
      <c r="A229" t="inlineStr">
        <is>
          <t>S000228</t>
        </is>
      </c>
      <c r="B229" t="inlineStr">
        <is>
          <t>2025-02-18</t>
        </is>
      </c>
      <c r="C229" t="inlineStr">
        <is>
          <t>2025-02</t>
        </is>
      </c>
      <c r="D229" t="inlineStr">
        <is>
          <t>2025-Q1</t>
        </is>
      </c>
      <c r="E229" t="inlineStr">
        <is>
          <t>T01</t>
        </is>
      </c>
      <c r="F229" t="inlineStr">
        <is>
          <t>Deniz Yılmaz</t>
        </is>
      </c>
      <c r="G229" t="inlineStr">
        <is>
          <t>Marmara</t>
        </is>
      </c>
      <c r="H229" t="inlineStr">
        <is>
          <t>EM-AYD-40</t>
        </is>
      </c>
      <c r="I229" t="inlineStr">
        <is>
          <t>LED Panel Armatür 40W</t>
        </is>
      </c>
      <c r="J229" t="inlineStr">
        <is>
          <t>Aydınlatma</t>
        </is>
      </c>
      <c r="K229" t="inlineStr">
        <is>
          <t>Bayi</t>
        </is>
      </c>
      <c r="L229" t="n">
        <v>4</v>
      </c>
      <c r="M229" s="57" t="n">
        <v>350</v>
      </c>
      <c r="N229" t="inlineStr">
        <is>
          <t>TL</t>
        </is>
      </c>
      <c r="O229" s="58" t="n">
        <v>18</v>
      </c>
      <c r="P229" t="n">
        <v>0</v>
      </c>
      <c r="Q229" s="59" t="n">
        <v>190</v>
      </c>
      <c r="R229" s="60">
        <f>IF(N229="TL",1,IF(N229="USD",VLOOKUP(C229,$X$2:$Z$19,2,FALSE),VLOOKUP(C229,$X$2:$Z$19,3,FALSE)))</f>
        <v/>
      </c>
      <c r="S229" s="61">
        <f>IF(P229=1,0,L229*M229*R229*(1-O229/100))</f>
        <v/>
      </c>
      <c r="T229" s="61">
        <f>IF(P229=1,0,L229*Q229)</f>
        <v/>
      </c>
      <c r="U229" s="61">
        <f>S229-T229</f>
        <v/>
      </c>
    </row>
    <row r="230">
      <c r="A230" t="inlineStr">
        <is>
          <t>S000229</t>
        </is>
      </c>
      <c r="B230" t="inlineStr">
        <is>
          <t>2025-02-28</t>
        </is>
      </c>
      <c r="C230" t="inlineStr">
        <is>
          <t>2025-02</t>
        </is>
      </c>
      <c r="D230" t="inlineStr">
        <is>
          <t>2025-Q1</t>
        </is>
      </c>
      <c r="E230" t="inlineStr">
        <is>
          <t>T01</t>
        </is>
      </c>
      <c r="F230" t="inlineStr">
        <is>
          <t>Deniz Yılmaz</t>
        </is>
      </c>
      <c r="G230" t="inlineStr">
        <is>
          <t>Marmara</t>
        </is>
      </c>
      <c r="H230" t="inlineStr">
        <is>
          <t>EM-KBL-25</t>
        </is>
      </c>
      <c r="I230" t="inlineStr">
        <is>
          <t>NYY Kablo 4x6 (100 m)</t>
        </is>
      </c>
      <c r="J230" t="inlineStr">
        <is>
          <t>Kablo</t>
        </is>
      </c>
      <c r="K230" t="inlineStr">
        <is>
          <t>Bayi</t>
        </is>
      </c>
      <c r="L230" t="n">
        <v>17</v>
      </c>
      <c r="M230" s="57" t="n">
        <v>3399</v>
      </c>
      <c r="N230" t="inlineStr">
        <is>
          <t>TL</t>
        </is>
      </c>
      <c r="O230" s="58" t="n">
        <v>5</v>
      </c>
      <c r="P230" t="n">
        <v>0</v>
      </c>
      <c r="Q230" s="59" t="n">
        <v>2150</v>
      </c>
      <c r="R230" s="60">
        <f>IF(N230="TL",1,IF(N230="USD",VLOOKUP(C230,$X$2:$Z$19,2,FALSE),VLOOKUP(C230,$X$2:$Z$19,3,FALSE)))</f>
        <v/>
      </c>
      <c r="S230" s="61">
        <f>IF(P230=1,0,L230*M230*R230*(1-O230/100))</f>
        <v/>
      </c>
      <c r="T230" s="61">
        <f>IF(P230=1,0,L230*Q230)</f>
        <v/>
      </c>
      <c r="U230" s="61">
        <f>S230-T230</f>
        <v/>
      </c>
    </row>
    <row r="231">
      <c r="A231" t="inlineStr">
        <is>
          <t>S000230</t>
        </is>
      </c>
      <c r="B231" t="inlineStr">
        <is>
          <t>2025-02-09</t>
        </is>
      </c>
      <c r="C231" t="inlineStr">
        <is>
          <t>2025-02</t>
        </is>
      </c>
      <c r="D231" t="inlineStr">
        <is>
          <t>2025-Q1</t>
        </is>
      </c>
      <c r="E231" t="inlineStr">
        <is>
          <t>T01</t>
        </is>
      </c>
      <c r="F231" t="inlineStr">
        <is>
          <t>Deniz Yılmaz</t>
        </is>
      </c>
      <c r="G231" t="inlineStr">
        <is>
          <t>Marmara</t>
        </is>
      </c>
      <c r="H231" t="inlineStr">
        <is>
          <t>EM-SGT-01</t>
        </is>
      </c>
      <c r="I231" t="inlineStr">
        <is>
          <t>Otomatik Sigorta C16 (12'li)</t>
        </is>
      </c>
      <c r="J231" t="inlineStr">
        <is>
          <t>Koruma</t>
        </is>
      </c>
      <c r="K231" t="inlineStr">
        <is>
          <t>Bayi</t>
        </is>
      </c>
      <c r="L231" t="n">
        <v>22</v>
      </c>
      <c r="M231" s="57" t="n">
        <v>428</v>
      </c>
      <c r="N231" t="inlineStr">
        <is>
          <t>TL</t>
        </is>
      </c>
      <c r="O231" s="58" t="n">
        <v>18</v>
      </c>
      <c r="P231" t="n">
        <v>0</v>
      </c>
      <c r="Q231" s="59" t="n">
        <v>240</v>
      </c>
      <c r="R231" s="60">
        <f>IF(N231="TL",1,IF(N231="USD",VLOOKUP(C231,$X$2:$Z$19,2,FALSE),VLOOKUP(C231,$X$2:$Z$19,3,FALSE)))</f>
        <v/>
      </c>
      <c r="S231" s="61">
        <f>IF(P231=1,0,L231*M231*R231*(1-O231/100))</f>
        <v/>
      </c>
      <c r="T231" s="61">
        <f>IF(P231=1,0,L231*Q231)</f>
        <v/>
      </c>
      <c r="U231" s="61">
        <f>S231-T231</f>
        <v/>
      </c>
    </row>
    <row r="232">
      <c r="A232" t="inlineStr">
        <is>
          <t>S000231</t>
        </is>
      </c>
      <c r="B232" t="inlineStr">
        <is>
          <t>2025-02-14</t>
        </is>
      </c>
      <c r="C232" t="inlineStr">
        <is>
          <t>2025-02</t>
        </is>
      </c>
      <c r="D232" t="inlineStr">
        <is>
          <t>2025-Q1</t>
        </is>
      </c>
      <c r="E232" t="inlineStr">
        <is>
          <t>T01</t>
        </is>
      </c>
      <c r="F232" t="inlineStr">
        <is>
          <t>Deniz Yılmaz</t>
        </is>
      </c>
      <c r="G232" t="inlineStr">
        <is>
          <t>Marmara</t>
        </is>
      </c>
      <c r="H232" t="inlineStr">
        <is>
          <t>EM-AYD-18</t>
        </is>
      </c>
      <c r="I232" t="inlineStr">
        <is>
          <t>LED Ampul 18W (10'lu)</t>
        </is>
      </c>
      <c r="J232" t="inlineStr">
        <is>
          <t>Aydınlatma</t>
        </is>
      </c>
      <c r="K232" t="inlineStr">
        <is>
          <t>Perakende</t>
        </is>
      </c>
      <c r="L232" t="n">
        <v>4</v>
      </c>
      <c r="M232" s="57" t="n">
        <v>204</v>
      </c>
      <c r="N232" t="inlineStr">
        <is>
          <t>TL</t>
        </is>
      </c>
      <c r="O232" s="58" t="n">
        <v>8</v>
      </c>
      <c r="P232" t="n">
        <v>0</v>
      </c>
      <c r="Q232" s="59" t="n">
        <v>95</v>
      </c>
      <c r="R232" s="60">
        <f>IF(N232="TL",1,IF(N232="USD",VLOOKUP(C232,$X$2:$Z$19,2,FALSE),VLOOKUP(C232,$X$2:$Z$19,3,FALSE)))</f>
        <v/>
      </c>
      <c r="S232" s="61">
        <f>IF(P232=1,0,L232*M232*R232*(1-O232/100))</f>
        <v/>
      </c>
      <c r="T232" s="61">
        <f>IF(P232=1,0,L232*Q232)</f>
        <v/>
      </c>
      <c r="U232" s="61">
        <f>S232-T232</f>
        <v/>
      </c>
    </row>
    <row r="233">
      <c r="A233" t="inlineStr">
        <is>
          <t>S000232</t>
        </is>
      </c>
      <c r="B233" t="inlineStr">
        <is>
          <t>2025-02-26</t>
        </is>
      </c>
      <c r="C233" t="inlineStr">
        <is>
          <t>2025-02</t>
        </is>
      </c>
      <c r="D233" t="inlineStr">
        <is>
          <t>2025-Q1</t>
        </is>
      </c>
      <c r="E233" t="inlineStr">
        <is>
          <t>T01</t>
        </is>
      </c>
      <c r="F233" t="inlineStr">
        <is>
          <t>Deniz Yılmaz</t>
        </is>
      </c>
      <c r="G233" t="inlineStr">
        <is>
          <t>Marmara</t>
        </is>
      </c>
      <c r="H233" t="inlineStr">
        <is>
          <t>EM-AYD-40</t>
        </is>
      </c>
      <c r="I233" t="inlineStr">
        <is>
          <t>LED Panel Armatür 40W</t>
        </is>
      </c>
      <c r="J233" t="inlineStr">
        <is>
          <t>Aydınlatma</t>
        </is>
      </c>
      <c r="K233" t="inlineStr">
        <is>
          <t>Bayi</t>
        </is>
      </c>
      <c r="L233" t="n">
        <v>25</v>
      </c>
      <c r="M233" s="57" t="n">
        <v>344</v>
      </c>
      <c r="N233" t="inlineStr">
        <is>
          <t>TL</t>
        </is>
      </c>
      <c r="O233" s="58" t="n">
        <v>8</v>
      </c>
      <c r="P233" t="n">
        <v>0</v>
      </c>
      <c r="Q233" s="59" t="n">
        <v>190</v>
      </c>
      <c r="R233" s="60">
        <f>IF(N233="TL",1,IF(N233="USD",VLOOKUP(C233,$X$2:$Z$19,2,FALSE),VLOOKUP(C233,$X$2:$Z$19,3,FALSE)))</f>
        <v/>
      </c>
      <c r="S233" s="61">
        <f>IF(P233=1,0,L233*M233*R233*(1-O233/100))</f>
        <v/>
      </c>
      <c r="T233" s="61">
        <f>IF(P233=1,0,L233*Q233)</f>
        <v/>
      </c>
      <c r="U233" s="61">
        <f>S233-T233</f>
        <v/>
      </c>
    </row>
    <row r="234">
      <c r="A234" t="inlineStr">
        <is>
          <t>S000233</t>
        </is>
      </c>
      <c r="B234" t="inlineStr">
        <is>
          <t>2025-02-16</t>
        </is>
      </c>
      <c r="C234" t="inlineStr">
        <is>
          <t>2025-02</t>
        </is>
      </c>
      <c r="D234" t="inlineStr">
        <is>
          <t>2025-Q1</t>
        </is>
      </c>
      <c r="E234" t="inlineStr">
        <is>
          <t>T01</t>
        </is>
      </c>
      <c r="F234" t="inlineStr">
        <is>
          <t>Deniz Yılmaz</t>
        </is>
      </c>
      <c r="G234" t="inlineStr">
        <is>
          <t>Marmara</t>
        </is>
      </c>
      <c r="H234" t="inlineStr">
        <is>
          <t>EM-KBL-16</t>
        </is>
      </c>
      <c r="I234" t="inlineStr">
        <is>
          <t>NYM Kablo 3x2,5 (100 m)</t>
        </is>
      </c>
      <c r="J234" t="inlineStr">
        <is>
          <t>Kablo</t>
        </is>
      </c>
      <c r="K234" t="inlineStr">
        <is>
          <t>Bayi</t>
        </is>
      </c>
      <c r="L234" t="n">
        <v>84</v>
      </c>
      <c r="M234" s="57" t="n">
        <v>1309</v>
      </c>
      <c r="N234" t="inlineStr">
        <is>
          <t>TL</t>
        </is>
      </c>
      <c r="O234" s="58" t="n">
        <v>8</v>
      </c>
      <c r="P234" t="n">
        <v>0</v>
      </c>
      <c r="Q234" s="59" t="n">
        <v>820</v>
      </c>
      <c r="R234" s="60">
        <f>IF(N234="TL",1,IF(N234="USD",VLOOKUP(C234,$X$2:$Z$19,2,FALSE),VLOOKUP(C234,$X$2:$Z$19,3,FALSE)))</f>
        <v/>
      </c>
      <c r="S234" s="61">
        <f>IF(P234=1,0,L234*M234*R234*(1-O234/100))</f>
        <v/>
      </c>
      <c r="T234" s="61">
        <f>IF(P234=1,0,L234*Q234)</f>
        <v/>
      </c>
      <c r="U234" s="61">
        <f>S234-T234</f>
        <v/>
      </c>
    </row>
    <row r="235">
      <c r="A235" t="inlineStr">
        <is>
          <t>S000234</t>
        </is>
      </c>
      <c r="B235" t="inlineStr">
        <is>
          <t>2025-02-07</t>
        </is>
      </c>
      <c r="C235" t="inlineStr">
        <is>
          <t>2025-02</t>
        </is>
      </c>
      <c r="D235" t="inlineStr">
        <is>
          <t>2025-Q1</t>
        </is>
      </c>
      <c r="E235" t="inlineStr">
        <is>
          <t>T01</t>
        </is>
      </c>
      <c r="F235" t="inlineStr">
        <is>
          <t>Deniz Yılmaz</t>
        </is>
      </c>
      <c r="G235" t="inlineStr">
        <is>
          <t>Marmara</t>
        </is>
      </c>
      <c r="H235" t="inlineStr">
        <is>
          <t>EM-SGT-01</t>
        </is>
      </c>
      <c r="I235" t="inlineStr">
        <is>
          <t>Otomatik Sigorta C16 (12'li)</t>
        </is>
      </c>
      <c r="J235" t="inlineStr">
        <is>
          <t>Koruma</t>
        </is>
      </c>
      <c r="K235" t="inlineStr">
        <is>
          <t>Bayi</t>
        </is>
      </c>
      <c r="L235" t="n">
        <v>4</v>
      </c>
      <c r="M235" s="57" t="n">
        <v>444</v>
      </c>
      <c r="N235" t="inlineStr">
        <is>
          <t>TL</t>
        </is>
      </c>
      <c r="O235" s="58" t="n">
        <v>18</v>
      </c>
      <c r="P235" t="n">
        <v>0</v>
      </c>
      <c r="Q235" s="59" t="n">
        <v>240</v>
      </c>
      <c r="R235" s="60">
        <f>IF(N235="TL",1,IF(N235="USD",VLOOKUP(C235,$X$2:$Z$19,2,FALSE),VLOOKUP(C235,$X$2:$Z$19,3,FALSE)))</f>
        <v/>
      </c>
      <c r="S235" s="61">
        <f>IF(P235=1,0,L235*M235*R235*(1-O235/100))</f>
        <v/>
      </c>
      <c r="T235" s="61">
        <f>IF(P235=1,0,L235*Q235)</f>
        <v/>
      </c>
      <c r="U235" s="61">
        <f>S235-T235</f>
        <v/>
      </c>
    </row>
    <row r="236">
      <c r="A236" t="inlineStr">
        <is>
          <t>S000235</t>
        </is>
      </c>
      <c r="B236" t="inlineStr">
        <is>
          <t>2025-02-14</t>
        </is>
      </c>
      <c r="C236" t="inlineStr">
        <is>
          <t>2025-02</t>
        </is>
      </c>
      <c r="D236" t="inlineStr">
        <is>
          <t>2025-Q1</t>
        </is>
      </c>
      <c r="E236" t="inlineStr">
        <is>
          <t>T02</t>
        </is>
      </c>
      <c r="F236" t="inlineStr">
        <is>
          <t>Ece Kaya</t>
        </is>
      </c>
      <c r="G236" t="inlineStr">
        <is>
          <t>İç Anadolu</t>
        </is>
      </c>
      <c r="H236" t="inlineStr">
        <is>
          <t>EM-AYD-40</t>
        </is>
      </c>
      <c r="I236" t="inlineStr">
        <is>
          <t>LED Panel Armatür 40W</t>
        </is>
      </c>
      <c r="J236" t="inlineStr">
        <is>
          <t>Aydınlatma</t>
        </is>
      </c>
      <c r="K236" t="inlineStr">
        <is>
          <t>Proje</t>
        </is>
      </c>
      <c r="L236" t="n">
        <v>9</v>
      </c>
      <c r="M236" s="57" t="n">
        <v>342</v>
      </c>
      <c r="N236" t="inlineStr">
        <is>
          <t>TL</t>
        </is>
      </c>
      <c r="O236" s="58" t="n">
        <v>0</v>
      </c>
      <c r="P236" t="n">
        <v>0</v>
      </c>
      <c r="Q236" s="59" t="n">
        <v>190</v>
      </c>
      <c r="R236" s="60">
        <f>IF(N236="TL",1,IF(N236="USD",VLOOKUP(C236,$X$2:$Z$19,2,FALSE),VLOOKUP(C236,$X$2:$Z$19,3,FALSE)))</f>
        <v/>
      </c>
      <c r="S236" s="61">
        <f>IF(P236=1,0,L236*M236*R236*(1-O236/100))</f>
        <v/>
      </c>
      <c r="T236" s="61">
        <f>IF(P236=1,0,L236*Q236)</f>
        <v/>
      </c>
      <c r="U236" s="61">
        <f>S236-T236</f>
        <v/>
      </c>
    </row>
    <row r="237">
      <c r="A237" t="inlineStr">
        <is>
          <t>S000236</t>
        </is>
      </c>
      <c r="B237" t="inlineStr">
        <is>
          <t>2025-02-24</t>
        </is>
      </c>
      <c r="C237" t="inlineStr">
        <is>
          <t>2025-02</t>
        </is>
      </c>
      <c r="D237" t="inlineStr">
        <is>
          <t>2025-Q1</t>
        </is>
      </c>
      <c r="E237" t="inlineStr">
        <is>
          <t>T02</t>
        </is>
      </c>
      <c r="F237" t="inlineStr">
        <is>
          <t>Ece Kaya</t>
        </is>
      </c>
      <c r="G237" t="inlineStr">
        <is>
          <t>İç Anadolu</t>
        </is>
      </c>
      <c r="H237" t="inlineStr">
        <is>
          <t>EM-AYD-40</t>
        </is>
      </c>
      <c r="I237" t="inlineStr">
        <is>
          <t>LED Panel Armatür 40W</t>
        </is>
      </c>
      <c r="J237" t="inlineStr">
        <is>
          <t>Aydınlatma</t>
        </is>
      </c>
      <c r="K237" t="inlineStr">
        <is>
          <t>Perakende</t>
        </is>
      </c>
      <c r="L237" t="n">
        <v>119</v>
      </c>
      <c r="M237" s="57" t="n">
        <v>353</v>
      </c>
      <c r="N237" t="inlineStr">
        <is>
          <t>TL</t>
        </is>
      </c>
      <c r="O237" s="58" t="n">
        <v>8</v>
      </c>
      <c r="P237" t="n">
        <v>0</v>
      </c>
      <c r="Q237" s="59" t="n">
        <v>190</v>
      </c>
      <c r="R237" s="60">
        <f>IF(N237="TL",1,IF(N237="USD",VLOOKUP(C237,$X$2:$Z$19,2,FALSE),VLOOKUP(C237,$X$2:$Z$19,3,FALSE)))</f>
        <v/>
      </c>
      <c r="S237" s="61">
        <f>IF(P237=1,0,L237*M237*R237*(1-O237/100))</f>
        <v/>
      </c>
      <c r="T237" s="61">
        <f>IF(P237=1,0,L237*Q237)</f>
        <v/>
      </c>
      <c r="U237" s="61">
        <f>S237-T237</f>
        <v/>
      </c>
    </row>
    <row r="238">
      <c r="A238" t="inlineStr">
        <is>
          <t>S000237</t>
        </is>
      </c>
      <c r="B238" t="inlineStr">
        <is>
          <t>2025-02-09</t>
        </is>
      </c>
      <c r="C238" t="inlineStr">
        <is>
          <t>2025-02</t>
        </is>
      </c>
      <c r="D238" t="inlineStr">
        <is>
          <t>2025-Q1</t>
        </is>
      </c>
      <c r="E238" t="inlineStr">
        <is>
          <t>T02</t>
        </is>
      </c>
      <c r="F238" t="inlineStr">
        <is>
          <t>Ece Kaya</t>
        </is>
      </c>
      <c r="G238" t="inlineStr">
        <is>
          <t>İç Anadolu</t>
        </is>
      </c>
      <c r="H238" t="inlineStr">
        <is>
          <t>EM-TOP-08</t>
        </is>
      </c>
      <c r="I238" t="inlineStr">
        <is>
          <t>Topraklama Seti</t>
        </is>
      </c>
      <c r="J238" t="inlineStr">
        <is>
          <t>Koruma</t>
        </is>
      </c>
      <c r="K238" t="inlineStr">
        <is>
          <t>Bayi</t>
        </is>
      </c>
      <c r="L238" t="n">
        <v>18</v>
      </c>
      <c r="M238" s="57" t="n">
        <v>914</v>
      </c>
      <c r="N238" t="inlineStr">
        <is>
          <t>TL</t>
        </is>
      </c>
      <c r="O238" s="58" t="n">
        <v>0</v>
      </c>
      <c r="P238" t="n">
        <v>0</v>
      </c>
      <c r="Q238" s="59" t="n">
        <v>540</v>
      </c>
      <c r="R238" s="60">
        <f>IF(N238="TL",1,IF(N238="USD",VLOOKUP(C238,$X$2:$Z$19,2,FALSE),VLOOKUP(C238,$X$2:$Z$19,3,FALSE)))</f>
        <v/>
      </c>
      <c r="S238" s="61">
        <f>IF(P238=1,0,L238*M238*R238*(1-O238/100))</f>
        <v/>
      </c>
      <c r="T238" s="61">
        <f>IF(P238=1,0,L238*Q238)</f>
        <v/>
      </c>
      <c r="U238" s="61">
        <f>S238-T238</f>
        <v/>
      </c>
    </row>
    <row r="239">
      <c r="A239" t="inlineStr">
        <is>
          <t>S000238</t>
        </is>
      </c>
      <c r="B239" t="inlineStr">
        <is>
          <t>2025-02-12</t>
        </is>
      </c>
      <c r="C239" t="inlineStr">
        <is>
          <t>2025-02</t>
        </is>
      </c>
      <c r="D239" t="inlineStr">
        <is>
          <t>2025-Q1</t>
        </is>
      </c>
      <c r="E239" t="inlineStr">
        <is>
          <t>T02</t>
        </is>
      </c>
      <c r="F239" t="inlineStr">
        <is>
          <t>Ece Kaya</t>
        </is>
      </c>
      <c r="G239" t="inlineStr">
        <is>
          <t>İç Anadolu</t>
        </is>
      </c>
      <c r="H239" t="inlineStr">
        <is>
          <t>EM-KND-03</t>
        </is>
      </c>
      <c r="I239" t="inlineStr">
        <is>
          <t>Kablo Kanalı 40x40 (2 m)</t>
        </is>
      </c>
      <c r="J239" t="inlineStr">
        <is>
          <t>Tesisat</t>
        </is>
      </c>
      <c r="K239" t="inlineStr">
        <is>
          <t>Proje</t>
        </is>
      </c>
      <c r="L239" t="n">
        <v>21</v>
      </c>
      <c r="M239" s="57" t="n">
        <v>126</v>
      </c>
      <c r="N239" t="inlineStr">
        <is>
          <t>TL</t>
        </is>
      </c>
      <c r="O239" s="58" t="n">
        <v>0</v>
      </c>
      <c r="P239" t="n">
        <v>0</v>
      </c>
      <c r="Q239" s="59" t="n">
        <v>65</v>
      </c>
      <c r="R239" s="60">
        <f>IF(N239="TL",1,IF(N239="USD",VLOOKUP(C239,$X$2:$Z$19,2,FALSE),VLOOKUP(C239,$X$2:$Z$19,3,FALSE)))</f>
        <v/>
      </c>
      <c r="S239" s="61">
        <f>IF(P239=1,0,L239*M239*R239*(1-O239/100))</f>
        <v/>
      </c>
      <c r="T239" s="61">
        <f>IF(P239=1,0,L239*Q239)</f>
        <v/>
      </c>
      <c r="U239" s="61">
        <f>S239-T239</f>
        <v/>
      </c>
    </row>
    <row r="240">
      <c r="A240" t="inlineStr">
        <is>
          <t>S000239</t>
        </is>
      </c>
      <c r="B240" t="inlineStr">
        <is>
          <t>2025-02-05</t>
        </is>
      </c>
      <c r="C240" t="inlineStr">
        <is>
          <t>2025-02</t>
        </is>
      </c>
      <c r="D240" t="inlineStr">
        <is>
          <t>2025-Q1</t>
        </is>
      </c>
      <c r="E240" t="inlineStr">
        <is>
          <t>T02</t>
        </is>
      </c>
      <c r="F240" t="inlineStr">
        <is>
          <t>Ece Kaya</t>
        </is>
      </c>
      <c r="G240" t="inlineStr">
        <is>
          <t>İç Anadolu</t>
        </is>
      </c>
      <c r="H240" t="inlineStr">
        <is>
          <t>EM-PNO-12</t>
        </is>
      </c>
      <c r="I240" t="inlineStr">
        <is>
          <t>Sıva Üstü Dağıtım Panosu 24'lü</t>
        </is>
      </c>
      <c r="J240" t="inlineStr">
        <is>
          <t>Pano</t>
        </is>
      </c>
      <c r="K240" t="inlineStr">
        <is>
          <t>Proje</t>
        </is>
      </c>
      <c r="L240" t="n">
        <v>12</v>
      </c>
      <c r="M240" s="57" t="n">
        <v>1981</v>
      </c>
      <c r="N240" t="inlineStr">
        <is>
          <t>TL</t>
        </is>
      </c>
      <c r="O240" s="58" t="n">
        <v>0</v>
      </c>
      <c r="P240" t="n">
        <v>0</v>
      </c>
      <c r="Q240" s="59" t="n">
        <v>1180</v>
      </c>
      <c r="R240" s="60">
        <f>IF(N240="TL",1,IF(N240="USD",VLOOKUP(C240,$X$2:$Z$19,2,FALSE),VLOOKUP(C240,$X$2:$Z$19,3,FALSE)))</f>
        <v/>
      </c>
      <c r="S240" s="61">
        <f>IF(P240=1,0,L240*M240*R240*(1-O240/100))</f>
        <v/>
      </c>
      <c r="T240" s="61">
        <f>IF(P240=1,0,L240*Q240)</f>
        <v/>
      </c>
      <c r="U240" s="61">
        <f>S240-T240</f>
        <v/>
      </c>
    </row>
    <row r="241">
      <c r="A241" t="inlineStr">
        <is>
          <t>S000240</t>
        </is>
      </c>
      <c r="B241" t="inlineStr">
        <is>
          <t>2025-02-13</t>
        </is>
      </c>
      <c r="C241" t="inlineStr">
        <is>
          <t>2025-02</t>
        </is>
      </c>
      <c r="D241" t="inlineStr">
        <is>
          <t>2025-Q1</t>
        </is>
      </c>
      <c r="E241" t="inlineStr">
        <is>
          <t>T02</t>
        </is>
      </c>
      <c r="F241" t="inlineStr">
        <is>
          <t>Ece Kaya</t>
        </is>
      </c>
      <c r="G241" t="inlineStr">
        <is>
          <t>İç Anadolu</t>
        </is>
      </c>
      <c r="H241" t="inlineStr">
        <is>
          <t>EM-TRF-05</t>
        </is>
      </c>
      <c r="I241" t="inlineStr">
        <is>
          <t>İzole Trafo 1 kVA</t>
        </is>
      </c>
      <c r="J241" t="inlineStr">
        <is>
          <t>Güç</t>
        </is>
      </c>
      <c r="K241" t="inlineStr">
        <is>
          <t>Kurumsal</t>
        </is>
      </c>
      <c r="L241" t="n">
        <v>23</v>
      </c>
      <c r="M241" s="57" t="n">
        <v>6829</v>
      </c>
      <c r="N241" t="inlineStr">
        <is>
          <t>TL</t>
        </is>
      </c>
      <c r="O241" s="58" t="n">
        <v>0</v>
      </c>
      <c r="P241" t="n">
        <v>0</v>
      </c>
      <c r="Q241" s="59" t="n">
        <v>3900</v>
      </c>
      <c r="R241" s="60">
        <f>IF(N241="TL",1,IF(N241="USD",VLOOKUP(C241,$X$2:$Z$19,2,FALSE),VLOOKUP(C241,$X$2:$Z$19,3,FALSE)))</f>
        <v/>
      </c>
      <c r="S241" s="61">
        <f>IF(P241=1,0,L241*M241*R241*(1-O241/100))</f>
        <v/>
      </c>
      <c r="T241" s="61">
        <f>IF(P241=1,0,L241*Q241)</f>
        <v/>
      </c>
      <c r="U241" s="61">
        <f>S241-T241</f>
        <v/>
      </c>
    </row>
    <row r="242">
      <c r="A242" t="inlineStr">
        <is>
          <t>S000241</t>
        </is>
      </c>
      <c r="B242" t="inlineStr">
        <is>
          <t>2025-02-18</t>
        </is>
      </c>
      <c r="C242" t="inlineStr">
        <is>
          <t>2025-02</t>
        </is>
      </c>
      <c r="D242" t="inlineStr">
        <is>
          <t>2025-Q1</t>
        </is>
      </c>
      <c r="E242" t="inlineStr">
        <is>
          <t>T02</t>
        </is>
      </c>
      <c r="F242" t="inlineStr">
        <is>
          <t>Ece Kaya</t>
        </is>
      </c>
      <c r="G242" t="inlineStr">
        <is>
          <t>İç Anadolu</t>
        </is>
      </c>
      <c r="H242" t="inlineStr">
        <is>
          <t>EM-PRZ-02</t>
        </is>
      </c>
      <c r="I242" t="inlineStr">
        <is>
          <t>Priz-Anahtar Seti (20'li)</t>
        </is>
      </c>
      <c r="J242" t="inlineStr">
        <is>
          <t>Anahtar</t>
        </is>
      </c>
      <c r="K242" t="inlineStr">
        <is>
          <t>Proje</t>
        </is>
      </c>
      <c r="L242" t="n">
        <v>1</v>
      </c>
      <c r="M242" s="57" t="n">
        <v>552</v>
      </c>
      <c r="N242" t="inlineStr">
        <is>
          <t>TL</t>
        </is>
      </c>
      <c r="O242" s="58" t="n">
        <v>0</v>
      </c>
      <c r="P242" t="n">
        <v>0</v>
      </c>
      <c r="Q242" s="59" t="n">
        <v>310</v>
      </c>
      <c r="R242" s="60">
        <f>IF(N242="TL",1,IF(N242="USD",VLOOKUP(C242,$X$2:$Z$19,2,FALSE),VLOOKUP(C242,$X$2:$Z$19,3,FALSE)))</f>
        <v/>
      </c>
      <c r="S242" s="61">
        <f>IF(P242=1,0,L242*M242*R242*(1-O242/100))</f>
        <v/>
      </c>
      <c r="T242" s="61">
        <f>IF(P242=1,0,L242*Q242)</f>
        <v/>
      </c>
      <c r="U242" s="61">
        <f>S242-T242</f>
        <v/>
      </c>
    </row>
    <row r="243">
      <c r="A243" t="inlineStr">
        <is>
          <t>S000242</t>
        </is>
      </c>
      <c r="B243" t="inlineStr">
        <is>
          <t>2025-02-22</t>
        </is>
      </c>
      <c r="C243" t="inlineStr">
        <is>
          <t>2025-02</t>
        </is>
      </c>
      <c r="D243" t="inlineStr">
        <is>
          <t>2025-Q1</t>
        </is>
      </c>
      <c r="E243" t="inlineStr">
        <is>
          <t>T02</t>
        </is>
      </c>
      <c r="F243" t="inlineStr">
        <is>
          <t>Ece Kaya</t>
        </is>
      </c>
      <c r="G243" t="inlineStr">
        <is>
          <t>İç Anadolu</t>
        </is>
      </c>
      <c r="H243" t="inlineStr">
        <is>
          <t>EM-KBL-16</t>
        </is>
      </c>
      <c r="I243" t="inlineStr">
        <is>
          <t>NYM Kablo 3x2,5 (100 m)</t>
        </is>
      </c>
      <c r="J243" t="inlineStr">
        <is>
          <t>Kablo</t>
        </is>
      </c>
      <c r="K243" t="inlineStr">
        <is>
          <t>Bayi</t>
        </is>
      </c>
      <c r="L243" t="n">
        <v>25</v>
      </c>
      <c r="M243" s="57" t="n">
        <v>1284</v>
      </c>
      <c r="N243" t="inlineStr">
        <is>
          <t>TL</t>
        </is>
      </c>
      <c r="O243" s="58" t="n">
        <v>0</v>
      </c>
      <c r="P243" t="n">
        <v>0</v>
      </c>
      <c r="Q243" s="59" t="n">
        <v>820</v>
      </c>
      <c r="R243" s="60">
        <f>IF(N243="TL",1,IF(N243="USD",VLOOKUP(C243,$X$2:$Z$19,2,FALSE),VLOOKUP(C243,$X$2:$Z$19,3,FALSE)))</f>
        <v/>
      </c>
      <c r="S243" s="61">
        <f>IF(P243=1,0,L243*M243*R243*(1-O243/100))</f>
        <v/>
      </c>
      <c r="T243" s="61">
        <f>IF(P243=1,0,L243*Q243)</f>
        <v/>
      </c>
      <c r="U243" s="61">
        <f>S243-T243</f>
        <v/>
      </c>
    </row>
    <row r="244">
      <c r="A244" t="inlineStr">
        <is>
          <t>S000243</t>
        </is>
      </c>
      <c r="B244" t="inlineStr">
        <is>
          <t>2025-02-15</t>
        </is>
      </c>
      <c r="C244" t="inlineStr">
        <is>
          <t>2025-02</t>
        </is>
      </c>
      <c r="D244" t="inlineStr">
        <is>
          <t>2025-Q1</t>
        </is>
      </c>
      <c r="E244" t="inlineStr">
        <is>
          <t>T02</t>
        </is>
      </c>
      <c r="F244" t="inlineStr">
        <is>
          <t>Ece Kaya</t>
        </is>
      </c>
      <c r="G244" t="inlineStr">
        <is>
          <t>İç Anadolu</t>
        </is>
      </c>
      <c r="H244" t="inlineStr">
        <is>
          <t>EM-AYD-18</t>
        </is>
      </c>
      <c r="I244" t="inlineStr">
        <is>
          <t>LED Ampul 18W (10'lu)</t>
        </is>
      </c>
      <c r="J244" t="inlineStr">
        <is>
          <t>Aydınlatma</t>
        </is>
      </c>
      <c r="K244" t="inlineStr">
        <is>
          <t>Proje</t>
        </is>
      </c>
      <c r="L244" t="n">
        <v>3</v>
      </c>
      <c r="M244" s="57" t="n">
        <v>210</v>
      </c>
      <c r="N244" t="inlineStr">
        <is>
          <t>TL</t>
        </is>
      </c>
      <c r="O244" s="58" t="n">
        <v>8</v>
      </c>
      <c r="P244" t="n">
        <v>0</v>
      </c>
      <c r="Q244" s="59" t="n">
        <v>95</v>
      </c>
      <c r="R244" s="60">
        <f>IF(N244="TL",1,IF(N244="USD",VLOOKUP(C244,$X$2:$Z$19,2,FALSE),VLOOKUP(C244,$X$2:$Z$19,3,FALSE)))</f>
        <v/>
      </c>
      <c r="S244" s="61">
        <f>IF(P244=1,0,L244*M244*R244*(1-O244/100))</f>
        <v/>
      </c>
      <c r="T244" s="61">
        <f>IF(P244=1,0,L244*Q244)</f>
        <v/>
      </c>
      <c r="U244" s="61">
        <f>S244-T244</f>
        <v/>
      </c>
    </row>
    <row r="245">
      <c r="A245" t="inlineStr">
        <is>
          <t>S000244</t>
        </is>
      </c>
      <c r="B245" t="inlineStr">
        <is>
          <t>2025-02-06</t>
        </is>
      </c>
      <c r="C245" t="inlineStr">
        <is>
          <t>2025-02</t>
        </is>
      </c>
      <c r="D245" t="inlineStr">
        <is>
          <t>2025-Q1</t>
        </is>
      </c>
      <c r="E245" t="inlineStr">
        <is>
          <t>T02</t>
        </is>
      </c>
      <c r="F245" t="inlineStr">
        <is>
          <t>Ece Kaya</t>
        </is>
      </c>
      <c r="G245" t="inlineStr">
        <is>
          <t>İç Anadolu</t>
        </is>
      </c>
      <c r="H245" t="inlineStr">
        <is>
          <t>EM-UPS-10</t>
        </is>
      </c>
      <c r="I245" t="inlineStr">
        <is>
          <t>Kesintisiz Güç Kaynağı 3 kVA</t>
        </is>
      </c>
      <c r="J245" t="inlineStr">
        <is>
          <t>Güç</t>
        </is>
      </c>
      <c r="K245" t="inlineStr">
        <is>
          <t>Perakende</t>
        </is>
      </c>
      <c r="L245" t="n">
        <v>1</v>
      </c>
      <c r="M245" s="57" t="n">
        <v>13196</v>
      </c>
      <c r="N245" t="inlineStr">
        <is>
          <t>TL</t>
        </is>
      </c>
      <c r="O245" s="58" t="n">
        <v>8</v>
      </c>
      <c r="P245" t="n">
        <v>0</v>
      </c>
      <c r="Q245" s="59" t="n">
        <v>8200</v>
      </c>
      <c r="R245" s="60">
        <f>IF(N245="TL",1,IF(N245="USD",VLOOKUP(C245,$X$2:$Z$19,2,FALSE),VLOOKUP(C245,$X$2:$Z$19,3,FALSE)))</f>
        <v/>
      </c>
      <c r="S245" s="61">
        <f>IF(P245=1,0,L245*M245*R245*(1-O245/100))</f>
        <v/>
      </c>
      <c r="T245" s="61">
        <f>IF(P245=1,0,L245*Q245)</f>
        <v/>
      </c>
      <c r="U245" s="61">
        <f>S245-T245</f>
        <v/>
      </c>
    </row>
    <row r="246">
      <c r="A246" t="inlineStr">
        <is>
          <t>S000245</t>
        </is>
      </c>
      <c r="B246" t="inlineStr">
        <is>
          <t>2025-02-10</t>
        </is>
      </c>
      <c r="C246" t="inlineStr">
        <is>
          <t>2025-02</t>
        </is>
      </c>
      <c r="D246" t="inlineStr">
        <is>
          <t>2025-Q1</t>
        </is>
      </c>
      <c r="E246" t="inlineStr">
        <is>
          <t>T02</t>
        </is>
      </c>
      <c r="F246" t="inlineStr">
        <is>
          <t>Ece Kaya</t>
        </is>
      </c>
      <c r="G246" t="inlineStr">
        <is>
          <t>İç Anadolu</t>
        </is>
      </c>
      <c r="H246" t="inlineStr">
        <is>
          <t>EM-PRZ-02</t>
        </is>
      </c>
      <c r="I246" t="inlineStr">
        <is>
          <t>Priz-Anahtar Seti (20'li)</t>
        </is>
      </c>
      <c r="J246" t="inlineStr">
        <is>
          <t>Anahtar</t>
        </is>
      </c>
      <c r="K246" t="inlineStr">
        <is>
          <t>Bayi</t>
        </is>
      </c>
      <c r="L246" t="n">
        <v>3</v>
      </c>
      <c r="M246" s="57" t="n">
        <v>554</v>
      </c>
      <c r="N246" t="inlineStr">
        <is>
          <t>TL</t>
        </is>
      </c>
      <c r="O246" s="58" t="n">
        <v>18</v>
      </c>
      <c r="P246" t="n">
        <v>0</v>
      </c>
      <c r="Q246" s="59" t="n">
        <v>310</v>
      </c>
      <c r="R246" s="60">
        <f>IF(N246="TL",1,IF(N246="USD",VLOOKUP(C246,$X$2:$Z$19,2,FALSE),VLOOKUP(C246,$X$2:$Z$19,3,FALSE)))</f>
        <v/>
      </c>
      <c r="S246" s="61">
        <f>IF(P246=1,0,L246*M246*R246*(1-O246/100))</f>
        <v/>
      </c>
      <c r="T246" s="61">
        <f>IF(P246=1,0,L246*Q246)</f>
        <v/>
      </c>
      <c r="U246" s="61">
        <f>S246-T246</f>
        <v/>
      </c>
    </row>
    <row r="247">
      <c r="A247" t="inlineStr">
        <is>
          <t>S000246</t>
        </is>
      </c>
      <c r="B247" t="inlineStr">
        <is>
          <t>2025-02-05</t>
        </is>
      </c>
      <c r="C247" t="inlineStr">
        <is>
          <t>2025-02</t>
        </is>
      </c>
      <c r="D247" t="inlineStr">
        <is>
          <t>2025-Q1</t>
        </is>
      </c>
      <c r="E247" t="inlineStr">
        <is>
          <t>T02</t>
        </is>
      </c>
      <c r="F247" t="inlineStr">
        <is>
          <t>Ece Kaya</t>
        </is>
      </c>
      <c r="G247" t="inlineStr">
        <is>
          <t>İç Anadolu</t>
        </is>
      </c>
      <c r="H247" t="inlineStr">
        <is>
          <t>EM-AYD-40</t>
        </is>
      </c>
      <c r="I247" t="inlineStr">
        <is>
          <t>LED Panel Armatür 40W</t>
        </is>
      </c>
      <c r="J247" t="inlineStr">
        <is>
          <t>Aydınlatma</t>
        </is>
      </c>
      <c r="K247" t="inlineStr">
        <is>
          <t>Bayi</t>
        </is>
      </c>
      <c r="L247" t="n">
        <v>3</v>
      </c>
      <c r="M247" s="57" t="n">
        <v>356</v>
      </c>
      <c r="N247" t="inlineStr">
        <is>
          <t>TL</t>
        </is>
      </c>
      <c r="O247" s="58" t="n">
        <v>0</v>
      </c>
      <c r="P247" t="n">
        <v>0</v>
      </c>
      <c r="Q247" s="59" t="n">
        <v>190</v>
      </c>
      <c r="R247" s="60">
        <f>IF(N247="TL",1,IF(N247="USD",VLOOKUP(C247,$X$2:$Z$19,2,FALSE),VLOOKUP(C247,$X$2:$Z$19,3,FALSE)))</f>
        <v/>
      </c>
      <c r="S247" s="61">
        <f>IF(P247=1,0,L247*M247*R247*(1-O247/100))</f>
        <v/>
      </c>
      <c r="T247" s="61">
        <f>IF(P247=1,0,L247*Q247)</f>
        <v/>
      </c>
      <c r="U247" s="61">
        <f>S247-T247</f>
        <v/>
      </c>
    </row>
    <row r="248">
      <c r="A248" t="inlineStr">
        <is>
          <t>S000247</t>
        </is>
      </c>
      <c r="B248" t="inlineStr">
        <is>
          <t>2025-02-02</t>
        </is>
      </c>
      <c r="C248" t="inlineStr">
        <is>
          <t>2025-02</t>
        </is>
      </c>
      <c r="D248" t="inlineStr">
        <is>
          <t>2025-Q1</t>
        </is>
      </c>
      <c r="E248" t="inlineStr">
        <is>
          <t>T02</t>
        </is>
      </c>
      <c r="F248" t="inlineStr">
        <is>
          <t>Ece Kaya</t>
        </is>
      </c>
      <c r="G248" t="inlineStr">
        <is>
          <t>İç Anadolu</t>
        </is>
      </c>
      <c r="H248" t="inlineStr">
        <is>
          <t>EM-TRF-05</t>
        </is>
      </c>
      <c r="I248" t="inlineStr">
        <is>
          <t>İzole Trafo 1 kVA</t>
        </is>
      </c>
      <c r="J248" t="inlineStr">
        <is>
          <t>Güç</t>
        </is>
      </c>
      <c r="K248" t="inlineStr">
        <is>
          <t>Bayi</t>
        </is>
      </c>
      <c r="L248" t="n">
        <v>9</v>
      </c>
      <c r="M248" s="57" t="n">
        <v>6851</v>
      </c>
      <c r="N248" t="inlineStr">
        <is>
          <t>TL</t>
        </is>
      </c>
      <c r="O248" s="58" t="n">
        <v>12</v>
      </c>
      <c r="P248" t="n">
        <v>0</v>
      </c>
      <c r="Q248" s="59" t="n">
        <v>3900</v>
      </c>
      <c r="R248" s="60">
        <f>IF(N248="TL",1,IF(N248="USD",VLOOKUP(C248,$X$2:$Z$19,2,FALSE),VLOOKUP(C248,$X$2:$Z$19,3,FALSE)))</f>
        <v/>
      </c>
      <c r="S248" s="61">
        <f>IF(P248=1,0,L248*M248*R248*(1-O248/100))</f>
        <v/>
      </c>
      <c r="T248" s="61">
        <f>IF(P248=1,0,L248*Q248)</f>
        <v/>
      </c>
      <c r="U248" s="61">
        <f>S248-T248</f>
        <v/>
      </c>
    </row>
    <row r="249">
      <c r="A249" t="inlineStr">
        <is>
          <t>S000248</t>
        </is>
      </c>
      <c r="B249" t="inlineStr">
        <is>
          <t>2025-02-24</t>
        </is>
      </c>
      <c r="C249" t="inlineStr">
        <is>
          <t>2025-02</t>
        </is>
      </c>
      <c r="D249" t="inlineStr">
        <is>
          <t>2025-Q1</t>
        </is>
      </c>
      <c r="E249" t="inlineStr">
        <is>
          <t>T02</t>
        </is>
      </c>
      <c r="F249" t="inlineStr">
        <is>
          <t>Ece Kaya</t>
        </is>
      </c>
      <c r="G249" t="inlineStr">
        <is>
          <t>İç Anadolu</t>
        </is>
      </c>
      <c r="H249" t="inlineStr">
        <is>
          <t>EM-SGT-01</t>
        </is>
      </c>
      <c r="I249" t="inlineStr">
        <is>
          <t>Otomatik Sigorta C16 (12'li)</t>
        </is>
      </c>
      <c r="J249" t="inlineStr">
        <is>
          <t>Koruma</t>
        </is>
      </c>
      <c r="K249" t="inlineStr">
        <is>
          <t>Perakende</t>
        </is>
      </c>
      <c r="L249" t="n">
        <v>4</v>
      </c>
      <c r="M249" s="57" t="n">
        <v>434</v>
      </c>
      <c r="N249" t="inlineStr">
        <is>
          <t>TL</t>
        </is>
      </c>
      <c r="O249" s="58" t="n">
        <v>12</v>
      </c>
      <c r="P249" t="n">
        <v>0</v>
      </c>
      <c r="Q249" s="59" t="n">
        <v>240</v>
      </c>
      <c r="R249" s="60">
        <f>IF(N249="TL",1,IF(N249="USD",VLOOKUP(C249,$X$2:$Z$19,2,FALSE),VLOOKUP(C249,$X$2:$Z$19,3,FALSE)))</f>
        <v/>
      </c>
      <c r="S249" s="61">
        <f>IF(P249=1,0,L249*M249*R249*(1-O249/100))</f>
        <v/>
      </c>
      <c r="T249" s="61">
        <f>IF(P249=1,0,L249*Q249)</f>
        <v/>
      </c>
      <c r="U249" s="61">
        <f>S249-T249</f>
        <v/>
      </c>
    </row>
    <row r="250">
      <c r="A250" t="inlineStr">
        <is>
          <t>S000249</t>
        </is>
      </c>
      <c r="B250" t="inlineStr">
        <is>
          <t>2025-02-21</t>
        </is>
      </c>
      <c r="C250" t="inlineStr">
        <is>
          <t>2025-02</t>
        </is>
      </c>
      <c r="D250" t="inlineStr">
        <is>
          <t>2025-Q1</t>
        </is>
      </c>
      <c r="E250" t="inlineStr">
        <is>
          <t>T02</t>
        </is>
      </c>
      <c r="F250" t="inlineStr">
        <is>
          <t>Ece Kaya</t>
        </is>
      </c>
      <c r="G250" t="inlineStr">
        <is>
          <t>İç Anadolu</t>
        </is>
      </c>
      <c r="H250" t="inlineStr">
        <is>
          <t>EM-PNO-12</t>
        </is>
      </c>
      <c r="I250" t="inlineStr">
        <is>
          <t>Sıva Üstü Dağıtım Panosu 24'lü</t>
        </is>
      </c>
      <c r="J250" t="inlineStr">
        <is>
          <t>Pano</t>
        </is>
      </c>
      <c r="K250" t="inlineStr">
        <is>
          <t>Perakende</t>
        </is>
      </c>
      <c r="L250" t="n">
        <v>18</v>
      </c>
      <c r="M250" s="57" t="n">
        <v>2035</v>
      </c>
      <c r="N250" t="inlineStr">
        <is>
          <t>TL</t>
        </is>
      </c>
      <c r="O250" s="58" t="n">
        <v>5</v>
      </c>
      <c r="P250" t="n">
        <v>0</v>
      </c>
      <c r="Q250" s="59" t="n">
        <v>1180</v>
      </c>
      <c r="R250" s="60">
        <f>IF(N250="TL",1,IF(N250="USD",VLOOKUP(C250,$X$2:$Z$19,2,FALSE),VLOOKUP(C250,$X$2:$Z$19,3,FALSE)))</f>
        <v/>
      </c>
      <c r="S250" s="61">
        <f>IF(P250=1,0,L250*M250*R250*(1-O250/100))</f>
        <v/>
      </c>
      <c r="T250" s="61">
        <f>IF(P250=1,0,L250*Q250)</f>
        <v/>
      </c>
      <c r="U250" s="61">
        <f>S250-T250</f>
        <v/>
      </c>
    </row>
    <row r="251">
      <c r="A251" t="inlineStr">
        <is>
          <t>S000250</t>
        </is>
      </c>
      <c r="B251" t="inlineStr">
        <is>
          <t>2025-02-08</t>
        </is>
      </c>
      <c r="C251" t="inlineStr">
        <is>
          <t>2025-02</t>
        </is>
      </c>
      <c r="D251" t="inlineStr">
        <is>
          <t>2025-Q1</t>
        </is>
      </c>
      <c r="E251" t="inlineStr">
        <is>
          <t>T02</t>
        </is>
      </c>
      <c r="F251" t="inlineStr">
        <is>
          <t>Ece Kaya</t>
        </is>
      </c>
      <c r="G251" t="inlineStr">
        <is>
          <t>İç Anadolu</t>
        </is>
      </c>
      <c r="H251" t="inlineStr">
        <is>
          <t>EM-AYD-40</t>
        </is>
      </c>
      <c r="I251" t="inlineStr">
        <is>
          <t>LED Panel Armatür 40W</t>
        </is>
      </c>
      <c r="J251" t="inlineStr">
        <is>
          <t>Aydınlatma</t>
        </is>
      </c>
      <c r="K251" t="inlineStr">
        <is>
          <t>Bayi</t>
        </is>
      </c>
      <c r="L251" t="n">
        <v>1</v>
      </c>
      <c r="M251" s="57" t="n">
        <v>352</v>
      </c>
      <c r="N251" t="inlineStr">
        <is>
          <t>TL</t>
        </is>
      </c>
      <c r="O251" s="58" t="n">
        <v>8</v>
      </c>
      <c r="P251" t="n">
        <v>0</v>
      </c>
      <c r="Q251" s="59" t="n">
        <v>190</v>
      </c>
      <c r="R251" s="60">
        <f>IF(N251="TL",1,IF(N251="USD",VLOOKUP(C251,$X$2:$Z$19,2,FALSE),VLOOKUP(C251,$X$2:$Z$19,3,FALSE)))</f>
        <v/>
      </c>
      <c r="S251" s="61">
        <f>IF(P251=1,0,L251*M251*R251*(1-O251/100))</f>
        <v/>
      </c>
      <c r="T251" s="61">
        <f>IF(P251=1,0,L251*Q251)</f>
        <v/>
      </c>
      <c r="U251" s="61">
        <f>S251-T251</f>
        <v/>
      </c>
    </row>
    <row r="252">
      <c r="A252" t="inlineStr">
        <is>
          <t>S000251</t>
        </is>
      </c>
      <c r="B252" t="inlineStr">
        <is>
          <t>2025-02-18</t>
        </is>
      </c>
      <c r="C252" t="inlineStr">
        <is>
          <t>2025-02</t>
        </is>
      </c>
      <c r="D252" t="inlineStr">
        <is>
          <t>2025-Q1</t>
        </is>
      </c>
      <c r="E252" t="inlineStr">
        <is>
          <t>T02</t>
        </is>
      </c>
      <c r="F252" t="inlineStr">
        <is>
          <t>Ece Kaya</t>
        </is>
      </c>
      <c r="G252" t="inlineStr">
        <is>
          <t>İç Anadolu</t>
        </is>
      </c>
      <c r="H252" t="inlineStr">
        <is>
          <t>EM-PRZ-02</t>
        </is>
      </c>
      <c r="I252" t="inlineStr">
        <is>
          <t>Priz-Anahtar Seti (20'li)</t>
        </is>
      </c>
      <c r="J252" t="inlineStr">
        <is>
          <t>Anahtar</t>
        </is>
      </c>
      <c r="K252" t="inlineStr">
        <is>
          <t>Proje</t>
        </is>
      </c>
      <c r="L252" t="n">
        <v>4</v>
      </c>
      <c r="M252" s="57" t="n">
        <v>550</v>
      </c>
      <c r="N252" t="inlineStr">
        <is>
          <t>TL</t>
        </is>
      </c>
      <c r="O252" s="58" t="n">
        <v>0</v>
      </c>
      <c r="P252" t="n">
        <v>0</v>
      </c>
      <c r="Q252" s="59" t="n">
        <v>310</v>
      </c>
      <c r="R252" s="60">
        <f>IF(N252="TL",1,IF(N252="USD",VLOOKUP(C252,$X$2:$Z$19,2,FALSE),VLOOKUP(C252,$X$2:$Z$19,3,FALSE)))</f>
        <v/>
      </c>
      <c r="S252" s="61">
        <f>IF(P252=1,0,L252*M252*R252*(1-O252/100))</f>
        <v/>
      </c>
      <c r="T252" s="61">
        <f>IF(P252=1,0,L252*Q252)</f>
        <v/>
      </c>
      <c r="U252" s="61">
        <f>S252-T252</f>
        <v/>
      </c>
    </row>
    <row r="253">
      <c r="A253" t="inlineStr">
        <is>
          <t>S000252</t>
        </is>
      </c>
      <c r="B253" t="inlineStr">
        <is>
          <t>2025-02-09</t>
        </is>
      </c>
      <c r="C253" t="inlineStr">
        <is>
          <t>2025-02</t>
        </is>
      </c>
      <c r="D253" t="inlineStr">
        <is>
          <t>2025-Q1</t>
        </is>
      </c>
      <c r="E253" t="inlineStr">
        <is>
          <t>T03</t>
        </is>
      </c>
      <c r="F253" t="inlineStr">
        <is>
          <t>Mert Demir</t>
        </is>
      </c>
      <c r="G253" t="inlineStr">
        <is>
          <t>Ege</t>
        </is>
      </c>
      <c r="H253" t="inlineStr">
        <is>
          <t>EM-KND-03</t>
        </is>
      </c>
      <c r="I253" t="inlineStr">
        <is>
          <t>Kablo Kanalı 40x40 (2 m)</t>
        </is>
      </c>
      <c r="J253" t="inlineStr">
        <is>
          <t>Tesisat</t>
        </is>
      </c>
      <c r="K253" t="inlineStr">
        <is>
          <t>Kurumsal</t>
        </is>
      </c>
      <c r="L253" t="n">
        <v>3</v>
      </c>
      <c r="M253" s="57" t="n">
        <v>136</v>
      </c>
      <c r="N253" t="inlineStr">
        <is>
          <t>TL</t>
        </is>
      </c>
      <c r="O253" s="58" t="n">
        <v>12</v>
      </c>
      <c r="P253" t="n">
        <v>0</v>
      </c>
      <c r="Q253" s="59" t="n">
        <v>65</v>
      </c>
      <c r="R253" s="60">
        <f>IF(N253="TL",1,IF(N253="USD",VLOOKUP(C253,$X$2:$Z$19,2,FALSE),VLOOKUP(C253,$X$2:$Z$19,3,FALSE)))</f>
        <v/>
      </c>
      <c r="S253" s="61">
        <f>IF(P253=1,0,L253*M253*R253*(1-O253/100))</f>
        <v/>
      </c>
      <c r="T253" s="61">
        <f>IF(P253=1,0,L253*Q253)</f>
        <v/>
      </c>
      <c r="U253" s="61">
        <f>S253-T253</f>
        <v/>
      </c>
    </row>
    <row r="254">
      <c r="A254" t="inlineStr">
        <is>
          <t>S000253</t>
        </is>
      </c>
      <c r="B254" t="inlineStr">
        <is>
          <t>2025-02-01</t>
        </is>
      </c>
      <c r="C254" t="inlineStr">
        <is>
          <t>2025-02</t>
        </is>
      </c>
      <c r="D254" t="inlineStr">
        <is>
          <t>2025-Q1</t>
        </is>
      </c>
      <c r="E254" t="inlineStr">
        <is>
          <t>T03</t>
        </is>
      </c>
      <c r="F254" t="inlineStr">
        <is>
          <t>Mert Demir</t>
        </is>
      </c>
      <c r="G254" t="inlineStr">
        <is>
          <t>Ege</t>
        </is>
      </c>
      <c r="H254" t="inlineStr">
        <is>
          <t>EM-AYD-18</t>
        </is>
      </c>
      <c r="I254" t="inlineStr">
        <is>
          <t>LED Ampul 18W (10'lu)</t>
        </is>
      </c>
      <c r="J254" t="inlineStr">
        <is>
          <t>Aydınlatma</t>
        </is>
      </c>
      <c r="K254" t="inlineStr">
        <is>
          <t>Bayi</t>
        </is>
      </c>
      <c r="L254" t="n">
        <v>12</v>
      </c>
      <c r="M254" s="57" t="n">
        <v>195</v>
      </c>
      <c r="N254" t="inlineStr">
        <is>
          <t>TL</t>
        </is>
      </c>
      <c r="O254" s="58" t="n">
        <v>0</v>
      </c>
      <c r="P254" t="n">
        <v>0</v>
      </c>
      <c r="Q254" s="59" t="n">
        <v>95</v>
      </c>
      <c r="R254" s="60">
        <f>IF(N254="TL",1,IF(N254="USD",VLOOKUP(C254,$X$2:$Z$19,2,FALSE),VLOOKUP(C254,$X$2:$Z$19,3,FALSE)))</f>
        <v/>
      </c>
      <c r="S254" s="61">
        <f>IF(P254=1,0,L254*M254*R254*(1-O254/100))</f>
        <v/>
      </c>
      <c r="T254" s="61">
        <f>IF(P254=1,0,L254*Q254)</f>
        <v/>
      </c>
      <c r="U254" s="61">
        <f>S254-T254</f>
        <v/>
      </c>
    </row>
    <row r="255">
      <c r="A255" t="inlineStr">
        <is>
          <t>S000254</t>
        </is>
      </c>
      <c r="B255" t="inlineStr">
        <is>
          <t>2025-02-07</t>
        </is>
      </c>
      <c r="C255" t="inlineStr">
        <is>
          <t>2025-02</t>
        </is>
      </c>
      <c r="D255" t="inlineStr">
        <is>
          <t>2025-Q1</t>
        </is>
      </c>
      <c r="E255" t="inlineStr">
        <is>
          <t>T03</t>
        </is>
      </c>
      <c r="F255" t="inlineStr">
        <is>
          <t>Mert Demir</t>
        </is>
      </c>
      <c r="G255" t="inlineStr">
        <is>
          <t>Ege</t>
        </is>
      </c>
      <c r="H255" t="inlineStr">
        <is>
          <t>EM-AYD-40</t>
        </is>
      </c>
      <c r="I255" t="inlineStr">
        <is>
          <t>LED Panel Armatür 40W</t>
        </is>
      </c>
      <c r="J255" t="inlineStr">
        <is>
          <t>Aydınlatma</t>
        </is>
      </c>
      <c r="K255" t="inlineStr">
        <is>
          <t>Proje</t>
        </is>
      </c>
      <c r="L255" t="n">
        <v>70</v>
      </c>
      <c r="M255" s="57" t="n">
        <v>342</v>
      </c>
      <c r="N255" t="inlineStr">
        <is>
          <t>TL</t>
        </is>
      </c>
      <c r="O255" s="58" t="n">
        <v>8</v>
      </c>
      <c r="P255" t="n">
        <v>0</v>
      </c>
      <c r="Q255" s="59" t="n">
        <v>190</v>
      </c>
      <c r="R255" s="60">
        <f>IF(N255="TL",1,IF(N255="USD",VLOOKUP(C255,$X$2:$Z$19,2,FALSE),VLOOKUP(C255,$X$2:$Z$19,3,FALSE)))</f>
        <v/>
      </c>
      <c r="S255" s="61">
        <f>IF(P255=1,0,L255*M255*R255*(1-O255/100))</f>
        <v/>
      </c>
      <c r="T255" s="61">
        <f>IF(P255=1,0,L255*Q255)</f>
        <v/>
      </c>
      <c r="U255" s="61">
        <f>S255-T255</f>
        <v/>
      </c>
    </row>
    <row r="256">
      <c r="A256" t="inlineStr">
        <is>
          <t>S000255</t>
        </is>
      </c>
      <c r="B256" t="inlineStr">
        <is>
          <t>2025-02-25</t>
        </is>
      </c>
      <c r="C256" t="inlineStr">
        <is>
          <t>2025-02</t>
        </is>
      </c>
      <c r="D256" t="inlineStr">
        <is>
          <t>2025-Q1</t>
        </is>
      </c>
      <c r="E256" t="inlineStr">
        <is>
          <t>T03</t>
        </is>
      </c>
      <c r="F256" t="inlineStr">
        <is>
          <t>Mert Demir</t>
        </is>
      </c>
      <c r="G256" t="inlineStr">
        <is>
          <t>Ege</t>
        </is>
      </c>
      <c r="H256" t="inlineStr">
        <is>
          <t>EM-PNO-12</t>
        </is>
      </c>
      <c r="I256" t="inlineStr">
        <is>
          <t>Sıva Üstü Dağıtım Panosu 24'lü</t>
        </is>
      </c>
      <c r="J256" t="inlineStr">
        <is>
          <t>Pano</t>
        </is>
      </c>
      <c r="K256" t="inlineStr">
        <is>
          <t>Proje</t>
        </is>
      </c>
      <c r="L256" t="n">
        <v>63</v>
      </c>
      <c r="M256" s="57" t="n">
        <v>2053</v>
      </c>
      <c r="N256" t="inlineStr">
        <is>
          <t>TL</t>
        </is>
      </c>
      <c r="O256" s="58" t="n">
        <v>12</v>
      </c>
      <c r="P256" t="n">
        <v>0</v>
      </c>
      <c r="Q256" s="59" t="n">
        <v>1180</v>
      </c>
      <c r="R256" s="60">
        <f>IF(N256="TL",1,IF(N256="USD",VLOOKUP(C256,$X$2:$Z$19,2,FALSE),VLOOKUP(C256,$X$2:$Z$19,3,FALSE)))</f>
        <v/>
      </c>
      <c r="S256" s="61">
        <f>IF(P256=1,0,L256*M256*R256*(1-O256/100))</f>
        <v/>
      </c>
      <c r="T256" s="61">
        <f>IF(P256=1,0,L256*Q256)</f>
        <v/>
      </c>
      <c r="U256" s="61">
        <f>S256-T256</f>
        <v/>
      </c>
    </row>
    <row r="257">
      <c r="A257" t="inlineStr">
        <is>
          <t>S000256</t>
        </is>
      </c>
      <c r="B257" t="inlineStr">
        <is>
          <t>2025-02-20</t>
        </is>
      </c>
      <c r="C257" t="inlineStr">
        <is>
          <t>2025-02</t>
        </is>
      </c>
      <c r="D257" t="inlineStr">
        <is>
          <t>2025-Q1</t>
        </is>
      </c>
      <c r="E257" t="inlineStr">
        <is>
          <t>T03</t>
        </is>
      </c>
      <c r="F257" t="inlineStr">
        <is>
          <t>Mert Demir</t>
        </is>
      </c>
      <c r="G257" t="inlineStr">
        <is>
          <t>Ege</t>
        </is>
      </c>
      <c r="H257" t="inlineStr">
        <is>
          <t>EM-KBL-16</t>
        </is>
      </c>
      <c r="I257" t="inlineStr">
        <is>
          <t>NYM Kablo 3x2,5 (100 m)</t>
        </is>
      </c>
      <c r="J257" t="inlineStr">
        <is>
          <t>Kablo</t>
        </is>
      </c>
      <c r="K257" t="inlineStr">
        <is>
          <t>Proje</t>
        </is>
      </c>
      <c r="L257" t="n">
        <v>106</v>
      </c>
      <c r="M257" s="57" t="n">
        <v>1333</v>
      </c>
      <c r="N257" t="inlineStr">
        <is>
          <t>TL</t>
        </is>
      </c>
      <c r="O257" s="58" t="n">
        <v>8</v>
      </c>
      <c r="P257" t="n">
        <v>0</v>
      </c>
      <c r="Q257" s="59" t="n">
        <v>820</v>
      </c>
      <c r="R257" s="60">
        <f>IF(N257="TL",1,IF(N257="USD",VLOOKUP(C257,$X$2:$Z$19,2,FALSE),VLOOKUP(C257,$X$2:$Z$19,3,FALSE)))</f>
        <v/>
      </c>
      <c r="S257" s="61">
        <f>IF(P257=1,0,L257*M257*R257*(1-O257/100))</f>
        <v/>
      </c>
      <c r="T257" s="61">
        <f>IF(P257=1,0,L257*Q257)</f>
        <v/>
      </c>
      <c r="U257" s="61">
        <f>S257-T257</f>
        <v/>
      </c>
    </row>
    <row r="258">
      <c r="A258" t="inlineStr">
        <is>
          <t>S000257</t>
        </is>
      </c>
      <c r="B258" t="inlineStr">
        <is>
          <t>2025-02-10</t>
        </is>
      </c>
      <c r="C258" t="inlineStr">
        <is>
          <t>2025-02</t>
        </is>
      </c>
      <c r="D258" t="inlineStr">
        <is>
          <t>2025-Q1</t>
        </is>
      </c>
      <c r="E258" t="inlineStr">
        <is>
          <t>T03</t>
        </is>
      </c>
      <c r="F258" t="inlineStr">
        <is>
          <t>Mert Demir</t>
        </is>
      </c>
      <c r="G258" t="inlineStr">
        <is>
          <t>Ege</t>
        </is>
      </c>
      <c r="H258" t="inlineStr">
        <is>
          <t>EM-PNO-12</t>
        </is>
      </c>
      <c r="I258" t="inlineStr">
        <is>
          <t>Sıva Üstü Dağıtım Panosu 24'lü</t>
        </is>
      </c>
      <c r="J258" t="inlineStr">
        <is>
          <t>Pano</t>
        </is>
      </c>
      <c r="K258" t="inlineStr">
        <is>
          <t>Bayi</t>
        </is>
      </c>
      <c r="L258" t="n">
        <v>25</v>
      </c>
      <c r="M258" s="57" t="n">
        <v>1975</v>
      </c>
      <c r="N258" t="inlineStr">
        <is>
          <t>TL</t>
        </is>
      </c>
      <c r="O258" s="58" t="n">
        <v>0</v>
      </c>
      <c r="P258" t="n">
        <v>0</v>
      </c>
      <c r="Q258" s="59" t="n">
        <v>1180</v>
      </c>
      <c r="R258" s="60">
        <f>IF(N258="TL",1,IF(N258="USD",VLOOKUP(C258,$X$2:$Z$19,2,FALSE),VLOOKUP(C258,$X$2:$Z$19,3,FALSE)))</f>
        <v/>
      </c>
      <c r="S258" s="61">
        <f>IF(P258=1,0,L258*M258*R258*(1-O258/100))</f>
        <v/>
      </c>
      <c r="T258" s="61">
        <f>IF(P258=1,0,L258*Q258)</f>
        <v/>
      </c>
      <c r="U258" s="61">
        <f>S258-T258</f>
        <v/>
      </c>
    </row>
    <row r="259">
      <c r="A259" t="inlineStr">
        <is>
          <t>S000258</t>
        </is>
      </c>
      <c r="B259" t="inlineStr">
        <is>
          <t>2025-02-13</t>
        </is>
      </c>
      <c r="C259" t="inlineStr">
        <is>
          <t>2025-02</t>
        </is>
      </c>
      <c r="D259" t="inlineStr">
        <is>
          <t>2025-Q1</t>
        </is>
      </c>
      <c r="E259" t="inlineStr">
        <is>
          <t>T03</t>
        </is>
      </c>
      <c r="F259" t="inlineStr">
        <is>
          <t>Mert Demir</t>
        </is>
      </c>
      <c r="G259" t="inlineStr">
        <is>
          <t>Ege</t>
        </is>
      </c>
      <c r="H259" t="inlineStr">
        <is>
          <t>EM-UPS-10</t>
        </is>
      </c>
      <c r="I259" t="inlineStr">
        <is>
          <t>Kesintisiz Güç Kaynağı 3 kVA</t>
        </is>
      </c>
      <c r="J259" t="inlineStr">
        <is>
          <t>Güç</t>
        </is>
      </c>
      <c r="K259" t="inlineStr">
        <is>
          <t>Kurumsal</t>
        </is>
      </c>
      <c r="L259" t="n">
        <v>11</v>
      </c>
      <c r="M259" s="57" t="n">
        <v>13554</v>
      </c>
      <c r="N259" t="inlineStr">
        <is>
          <t>TL</t>
        </is>
      </c>
      <c r="O259" s="58" t="n">
        <v>8</v>
      </c>
      <c r="P259" t="n">
        <v>0</v>
      </c>
      <c r="Q259" s="59" t="n">
        <v>8200</v>
      </c>
      <c r="R259" s="60">
        <f>IF(N259="TL",1,IF(N259="USD",VLOOKUP(C259,$X$2:$Z$19,2,FALSE),VLOOKUP(C259,$X$2:$Z$19,3,FALSE)))</f>
        <v/>
      </c>
      <c r="S259" s="61">
        <f>IF(P259=1,0,L259*M259*R259*(1-O259/100))</f>
        <v/>
      </c>
      <c r="T259" s="61">
        <f>IF(P259=1,0,L259*Q259)</f>
        <v/>
      </c>
      <c r="U259" s="61">
        <f>S259-T259</f>
        <v/>
      </c>
    </row>
    <row r="260">
      <c r="A260" t="inlineStr">
        <is>
          <t>S000259</t>
        </is>
      </c>
      <c r="B260" t="inlineStr">
        <is>
          <t>2025-02-09</t>
        </is>
      </c>
      <c r="C260" t="inlineStr">
        <is>
          <t>2025-02</t>
        </is>
      </c>
      <c r="D260" t="inlineStr">
        <is>
          <t>2025-Q1</t>
        </is>
      </c>
      <c r="E260" t="inlineStr">
        <is>
          <t>T03</t>
        </is>
      </c>
      <c r="F260" t="inlineStr">
        <is>
          <t>Mert Demir</t>
        </is>
      </c>
      <c r="G260" t="inlineStr">
        <is>
          <t>Ege</t>
        </is>
      </c>
      <c r="H260" t="inlineStr">
        <is>
          <t>EM-PNO-12</t>
        </is>
      </c>
      <c r="I260" t="inlineStr">
        <is>
          <t>Sıva Üstü Dağıtım Panosu 24'lü</t>
        </is>
      </c>
      <c r="J260" t="inlineStr">
        <is>
          <t>Pano</t>
        </is>
      </c>
      <c r="K260" t="inlineStr">
        <is>
          <t>Perakende</t>
        </is>
      </c>
      <c r="L260" t="n">
        <v>11</v>
      </c>
      <c r="M260" s="57" t="n">
        <v>2037</v>
      </c>
      <c r="N260" t="inlineStr">
        <is>
          <t>TL</t>
        </is>
      </c>
      <c r="O260" s="58" t="n">
        <v>5</v>
      </c>
      <c r="P260" t="n">
        <v>0</v>
      </c>
      <c r="Q260" s="59" t="n">
        <v>1180</v>
      </c>
      <c r="R260" s="60">
        <f>IF(N260="TL",1,IF(N260="USD",VLOOKUP(C260,$X$2:$Z$19,2,FALSE),VLOOKUP(C260,$X$2:$Z$19,3,FALSE)))</f>
        <v/>
      </c>
      <c r="S260" s="61">
        <f>IF(P260=1,0,L260*M260*R260*(1-O260/100))</f>
        <v/>
      </c>
      <c r="T260" s="61">
        <f>IF(P260=1,0,L260*Q260)</f>
        <v/>
      </c>
      <c r="U260" s="61">
        <f>S260-T260</f>
        <v/>
      </c>
    </row>
    <row r="261">
      <c r="A261" t="inlineStr">
        <is>
          <t>S000260</t>
        </is>
      </c>
      <c r="B261" t="inlineStr">
        <is>
          <t>2025-02-19</t>
        </is>
      </c>
      <c r="C261" t="inlineStr">
        <is>
          <t>2025-02</t>
        </is>
      </c>
      <c r="D261" t="inlineStr">
        <is>
          <t>2025-Q1</t>
        </is>
      </c>
      <c r="E261" t="inlineStr">
        <is>
          <t>T03</t>
        </is>
      </c>
      <c r="F261" t="inlineStr">
        <is>
          <t>Mert Demir</t>
        </is>
      </c>
      <c r="G261" t="inlineStr">
        <is>
          <t>Ege</t>
        </is>
      </c>
      <c r="H261" t="inlineStr">
        <is>
          <t>EM-TOP-08</t>
        </is>
      </c>
      <c r="I261" t="inlineStr">
        <is>
          <t>Topraklama Seti</t>
        </is>
      </c>
      <c r="J261" t="inlineStr">
        <is>
          <t>Koruma</t>
        </is>
      </c>
      <c r="K261" t="inlineStr">
        <is>
          <t>Bayi</t>
        </is>
      </c>
      <c r="L261" t="n">
        <v>36</v>
      </c>
      <c r="M261" s="57" t="n">
        <v>927</v>
      </c>
      <c r="N261" t="inlineStr">
        <is>
          <t>TL</t>
        </is>
      </c>
      <c r="O261" s="58" t="n">
        <v>8</v>
      </c>
      <c r="P261" t="n">
        <v>0</v>
      </c>
      <c r="Q261" s="59" t="n">
        <v>540</v>
      </c>
      <c r="R261" s="60">
        <f>IF(N261="TL",1,IF(N261="USD",VLOOKUP(C261,$X$2:$Z$19,2,FALSE),VLOOKUP(C261,$X$2:$Z$19,3,FALSE)))</f>
        <v/>
      </c>
      <c r="S261" s="61">
        <f>IF(P261=1,0,L261*M261*R261*(1-O261/100))</f>
        <v/>
      </c>
      <c r="T261" s="61">
        <f>IF(P261=1,0,L261*Q261)</f>
        <v/>
      </c>
      <c r="U261" s="61">
        <f>S261-T261</f>
        <v/>
      </c>
    </row>
    <row r="262">
      <c r="A262" t="inlineStr">
        <is>
          <t>S000261</t>
        </is>
      </c>
      <c r="B262" t="inlineStr">
        <is>
          <t>2025-02-05</t>
        </is>
      </c>
      <c r="C262" t="inlineStr">
        <is>
          <t>2025-02</t>
        </is>
      </c>
      <c r="D262" t="inlineStr">
        <is>
          <t>2025-Q1</t>
        </is>
      </c>
      <c r="E262" t="inlineStr">
        <is>
          <t>T03</t>
        </is>
      </c>
      <c r="F262" t="inlineStr">
        <is>
          <t>Mert Demir</t>
        </is>
      </c>
      <c r="G262" t="inlineStr">
        <is>
          <t>Ege</t>
        </is>
      </c>
      <c r="H262" t="inlineStr">
        <is>
          <t>EM-TOP-08</t>
        </is>
      </c>
      <c r="I262" t="inlineStr">
        <is>
          <t>Topraklama Seti</t>
        </is>
      </c>
      <c r="J262" t="inlineStr">
        <is>
          <t>Koruma</t>
        </is>
      </c>
      <c r="K262" t="inlineStr">
        <is>
          <t>Proje</t>
        </is>
      </c>
      <c r="L262" t="n">
        <v>2</v>
      </c>
      <c r="M262" s="57" t="n">
        <v>903</v>
      </c>
      <c r="N262" t="inlineStr">
        <is>
          <t>TL</t>
        </is>
      </c>
      <c r="O262" s="58" t="n">
        <v>0</v>
      </c>
      <c r="P262" t="n">
        <v>0</v>
      </c>
      <c r="Q262" s="59" t="n">
        <v>540</v>
      </c>
      <c r="R262" s="60">
        <f>IF(N262="TL",1,IF(N262="USD",VLOOKUP(C262,$X$2:$Z$19,2,FALSE),VLOOKUP(C262,$X$2:$Z$19,3,FALSE)))</f>
        <v/>
      </c>
      <c r="S262" s="61">
        <f>IF(P262=1,0,L262*M262*R262*(1-O262/100))</f>
        <v/>
      </c>
      <c r="T262" s="61">
        <f>IF(P262=1,0,L262*Q262)</f>
        <v/>
      </c>
      <c r="U262" s="61">
        <f>S262-T262</f>
        <v/>
      </c>
    </row>
    <row r="263">
      <c r="A263" t="inlineStr">
        <is>
          <t>S000262</t>
        </is>
      </c>
      <c r="B263" t="inlineStr">
        <is>
          <t>2025-02-02</t>
        </is>
      </c>
      <c r="C263" t="inlineStr">
        <is>
          <t>2025-02</t>
        </is>
      </c>
      <c r="D263" t="inlineStr">
        <is>
          <t>2025-Q1</t>
        </is>
      </c>
      <c r="E263" t="inlineStr">
        <is>
          <t>T03</t>
        </is>
      </c>
      <c r="F263" t="inlineStr">
        <is>
          <t>Mert Demir</t>
        </is>
      </c>
      <c r="G263" t="inlineStr">
        <is>
          <t>Ege</t>
        </is>
      </c>
      <c r="H263" t="inlineStr">
        <is>
          <t>EM-KND-03</t>
        </is>
      </c>
      <c r="I263" t="inlineStr">
        <is>
          <t>Kablo Kanalı 40x40 (2 m)</t>
        </is>
      </c>
      <c r="J263" t="inlineStr">
        <is>
          <t>Tesisat</t>
        </is>
      </c>
      <c r="K263" t="inlineStr">
        <is>
          <t>Bayi</t>
        </is>
      </c>
      <c r="L263" t="n">
        <v>3</v>
      </c>
      <c r="M263" s="57" t="n">
        <v>136</v>
      </c>
      <c r="N263" t="inlineStr">
        <is>
          <t>TL</t>
        </is>
      </c>
      <c r="O263" s="58" t="n">
        <v>0</v>
      </c>
      <c r="P263" t="n">
        <v>0</v>
      </c>
      <c r="Q263" s="59" t="n">
        <v>65</v>
      </c>
      <c r="R263" s="60">
        <f>IF(N263="TL",1,IF(N263="USD",VLOOKUP(C263,$X$2:$Z$19,2,FALSE),VLOOKUP(C263,$X$2:$Z$19,3,FALSE)))</f>
        <v/>
      </c>
      <c r="S263" s="61">
        <f>IF(P263=1,0,L263*M263*R263*(1-O263/100))</f>
        <v/>
      </c>
      <c r="T263" s="61">
        <f>IF(P263=1,0,L263*Q263)</f>
        <v/>
      </c>
      <c r="U263" s="61">
        <f>S263-T263</f>
        <v/>
      </c>
    </row>
    <row r="264">
      <c r="A264" t="inlineStr">
        <is>
          <t>S000263</t>
        </is>
      </c>
      <c r="B264" t="inlineStr">
        <is>
          <t>2025-02-18</t>
        </is>
      </c>
      <c r="C264" t="inlineStr">
        <is>
          <t>2025-02</t>
        </is>
      </c>
      <c r="D264" t="inlineStr">
        <is>
          <t>2025-Q1</t>
        </is>
      </c>
      <c r="E264" t="inlineStr">
        <is>
          <t>T04</t>
        </is>
      </c>
      <c r="F264" t="inlineStr">
        <is>
          <t>Selin Şahin</t>
        </is>
      </c>
      <c r="G264" t="inlineStr">
        <is>
          <t>Akdeniz</t>
        </is>
      </c>
      <c r="H264" t="inlineStr">
        <is>
          <t>EM-TOP-08</t>
        </is>
      </c>
      <c r="I264" t="inlineStr">
        <is>
          <t>Topraklama Seti</t>
        </is>
      </c>
      <c r="J264" t="inlineStr">
        <is>
          <t>Koruma</t>
        </is>
      </c>
      <c r="K264" t="inlineStr">
        <is>
          <t>Bayi</t>
        </is>
      </c>
      <c r="L264" t="n">
        <v>5</v>
      </c>
      <c r="M264" s="57" t="n">
        <v>887</v>
      </c>
      <c r="N264" t="inlineStr">
        <is>
          <t>TL</t>
        </is>
      </c>
      <c r="O264" s="58" t="n">
        <v>0</v>
      </c>
      <c r="P264" t="n">
        <v>0</v>
      </c>
      <c r="Q264" s="59" t="n">
        <v>540</v>
      </c>
      <c r="R264" s="60">
        <f>IF(N264="TL",1,IF(N264="USD",VLOOKUP(C264,$X$2:$Z$19,2,FALSE),VLOOKUP(C264,$X$2:$Z$19,3,FALSE)))</f>
        <v/>
      </c>
      <c r="S264" s="61">
        <f>IF(P264=1,0,L264*M264*R264*(1-O264/100))</f>
        <v/>
      </c>
      <c r="T264" s="61">
        <f>IF(P264=1,0,L264*Q264)</f>
        <v/>
      </c>
      <c r="U264" s="61">
        <f>S264-T264</f>
        <v/>
      </c>
    </row>
    <row r="265">
      <c r="A265" t="inlineStr">
        <is>
          <t>S000264</t>
        </is>
      </c>
      <c r="B265" t="inlineStr">
        <is>
          <t>2025-02-27</t>
        </is>
      </c>
      <c r="C265" t="inlineStr">
        <is>
          <t>2025-02</t>
        </is>
      </c>
      <c r="D265" t="inlineStr">
        <is>
          <t>2025-Q1</t>
        </is>
      </c>
      <c r="E265" t="inlineStr">
        <is>
          <t>T04</t>
        </is>
      </c>
      <c r="F265" t="inlineStr">
        <is>
          <t>Selin Şahin</t>
        </is>
      </c>
      <c r="G265" t="inlineStr">
        <is>
          <t>Akdeniz</t>
        </is>
      </c>
      <c r="H265" t="inlineStr">
        <is>
          <t>EM-KBL-16</t>
        </is>
      </c>
      <c r="I265" t="inlineStr">
        <is>
          <t>NYM Kablo 3x2,5 (100 m)</t>
        </is>
      </c>
      <c r="J265" t="inlineStr">
        <is>
          <t>Kablo</t>
        </is>
      </c>
      <c r="K265" t="inlineStr">
        <is>
          <t>Bayi</t>
        </is>
      </c>
      <c r="L265" t="n">
        <v>15</v>
      </c>
      <c r="M265" s="57" t="n">
        <v>1302</v>
      </c>
      <c r="N265" t="inlineStr">
        <is>
          <t>TL</t>
        </is>
      </c>
      <c r="O265" s="58" t="n">
        <v>5</v>
      </c>
      <c r="P265" t="n">
        <v>0</v>
      </c>
      <c r="Q265" s="59" t="n">
        <v>820</v>
      </c>
      <c r="R265" s="60">
        <f>IF(N265="TL",1,IF(N265="USD",VLOOKUP(C265,$X$2:$Z$19,2,FALSE),VLOOKUP(C265,$X$2:$Z$19,3,FALSE)))</f>
        <v/>
      </c>
      <c r="S265" s="61">
        <f>IF(P265=1,0,L265*M265*R265*(1-O265/100))</f>
        <v/>
      </c>
      <c r="T265" s="61">
        <f>IF(P265=1,0,L265*Q265)</f>
        <v/>
      </c>
      <c r="U265" s="61">
        <f>S265-T265</f>
        <v/>
      </c>
    </row>
    <row r="266">
      <c r="A266" t="inlineStr">
        <is>
          <t>S000265</t>
        </is>
      </c>
      <c r="B266" t="inlineStr">
        <is>
          <t>2025-02-18</t>
        </is>
      </c>
      <c r="C266" t="inlineStr">
        <is>
          <t>2025-02</t>
        </is>
      </c>
      <c r="D266" t="inlineStr">
        <is>
          <t>2025-Q1</t>
        </is>
      </c>
      <c r="E266" t="inlineStr">
        <is>
          <t>T04</t>
        </is>
      </c>
      <c r="F266" t="inlineStr">
        <is>
          <t>Selin Şahin</t>
        </is>
      </c>
      <c r="G266" t="inlineStr">
        <is>
          <t>Akdeniz</t>
        </is>
      </c>
      <c r="H266" t="inlineStr">
        <is>
          <t>EM-KND-03</t>
        </is>
      </c>
      <c r="I266" t="inlineStr">
        <is>
          <t>Kablo Kanalı 40x40 (2 m)</t>
        </is>
      </c>
      <c r="J266" t="inlineStr">
        <is>
          <t>Tesisat</t>
        </is>
      </c>
      <c r="K266" t="inlineStr">
        <is>
          <t>Perakende</t>
        </is>
      </c>
      <c r="L266" t="n">
        <v>7</v>
      </c>
      <c r="M266" s="57" t="n">
        <v>134</v>
      </c>
      <c r="N266" t="inlineStr">
        <is>
          <t>TL</t>
        </is>
      </c>
      <c r="O266" s="58" t="n">
        <v>0</v>
      </c>
      <c r="P266" t="n">
        <v>0</v>
      </c>
      <c r="Q266" s="59" t="n">
        <v>65</v>
      </c>
      <c r="R266" s="60">
        <f>IF(N266="TL",1,IF(N266="USD",VLOOKUP(C266,$X$2:$Z$19,2,FALSE),VLOOKUP(C266,$X$2:$Z$19,3,FALSE)))</f>
        <v/>
      </c>
      <c r="S266" s="61">
        <f>IF(P266=1,0,L266*M266*R266*(1-O266/100))</f>
        <v/>
      </c>
      <c r="T266" s="61">
        <f>IF(P266=1,0,L266*Q266)</f>
        <v/>
      </c>
      <c r="U266" s="61">
        <f>S266-T266</f>
        <v/>
      </c>
    </row>
    <row r="267">
      <c r="A267" t="inlineStr">
        <is>
          <t>S000266</t>
        </is>
      </c>
      <c r="B267" t="inlineStr">
        <is>
          <t>2025-02-12</t>
        </is>
      </c>
      <c r="C267" t="inlineStr">
        <is>
          <t>2025-02</t>
        </is>
      </c>
      <c r="D267" t="inlineStr">
        <is>
          <t>2025-Q1</t>
        </is>
      </c>
      <c r="E267" t="inlineStr">
        <is>
          <t>T04</t>
        </is>
      </c>
      <c r="F267" t="inlineStr">
        <is>
          <t>Selin Şahin</t>
        </is>
      </c>
      <c r="G267" t="inlineStr">
        <is>
          <t>Akdeniz</t>
        </is>
      </c>
      <c r="H267" t="inlineStr">
        <is>
          <t>EM-TOP-08</t>
        </is>
      </c>
      <c r="I267" t="inlineStr">
        <is>
          <t>Topraklama Seti</t>
        </is>
      </c>
      <c r="J267" t="inlineStr">
        <is>
          <t>Koruma</t>
        </is>
      </c>
      <c r="K267" t="inlineStr">
        <is>
          <t>Proje</t>
        </is>
      </c>
      <c r="L267" t="n">
        <v>6</v>
      </c>
      <c r="M267" s="57" t="n">
        <v>915</v>
      </c>
      <c r="N267" t="inlineStr">
        <is>
          <t>TL</t>
        </is>
      </c>
      <c r="O267" s="58" t="n">
        <v>8</v>
      </c>
      <c r="P267" t="n">
        <v>0</v>
      </c>
      <c r="Q267" s="59" t="n">
        <v>540</v>
      </c>
      <c r="R267" s="60">
        <f>IF(N267="TL",1,IF(N267="USD",VLOOKUP(C267,$X$2:$Z$19,2,FALSE),VLOOKUP(C267,$X$2:$Z$19,3,FALSE)))</f>
        <v/>
      </c>
      <c r="S267" s="61">
        <f>IF(P267=1,0,L267*M267*R267*(1-O267/100))</f>
        <v/>
      </c>
      <c r="T267" s="61">
        <f>IF(P267=1,0,L267*Q267)</f>
        <v/>
      </c>
      <c r="U267" s="61">
        <f>S267-T267</f>
        <v/>
      </c>
    </row>
    <row r="268">
      <c r="A268" t="inlineStr">
        <is>
          <t>S000267</t>
        </is>
      </c>
      <c r="B268" t="inlineStr">
        <is>
          <t>2025-02-18</t>
        </is>
      </c>
      <c r="C268" t="inlineStr">
        <is>
          <t>2025-02</t>
        </is>
      </c>
      <c r="D268" t="inlineStr">
        <is>
          <t>2025-Q1</t>
        </is>
      </c>
      <c r="E268" t="inlineStr">
        <is>
          <t>T04</t>
        </is>
      </c>
      <c r="F268" t="inlineStr">
        <is>
          <t>Selin Şahin</t>
        </is>
      </c>
      <c r="G268" t="inlineStr">
        <is>
          <t>Akdeniz</t>
        </is>
      </c>
      <c r="H268" t="inlineStr">
        <is>
          <t>EM-KBL-25</t>
        </is>
      </c>
      <c r="I268" t="inlineStr">
        <is>
          <t>NYY Kablo 4x6 (100 m)</t>
        </is>
      </c>
      <c r="J268" t="inlineStr">
        <is>
          <t>Kablo</t>
        </is>
      </c>
      <c r="K268" t="inlineStr">
        <is>
          <t>Proje</t>
        </is>
      </c>
      <c r="L268" t="n">
        <v>17</v>
      </c>
      <c r="M268" s="57" t="n">
        <v>3592</v>
      </c>
      <c r="N268" t="inlineStr">
        <is>
          <t>TL</t>
        </is>
      </c>
      <c r="O268" s="58" t="n">
        <v>0</v>
      </c>
      <c r="P268" t="n">
        <v>0</v>
      </c>
      <c r="Q268" s="59" t="n">
        <v>2150</v>
      </c>
      <c r="R268" s="60">
        <f>IF(N268="TL",1,IF(N268="USD",VLOOKUP(C268,$X$2:$Z$19,2,FALSE),VLOOKUP(C268,$X$2:$Z$19,3,FALSE)))</f>
        <v/>
      </c>
      <c r="S268" s="61">
        <f>IF(P268=1,0,L268*M268*R268*(1-O268/100))</f>
        <v/>
      </c>
      <c r="T268" s="61">
        <f>IF(P268=1,0,L268*Q268)</f>
        <v/>
      </c>
      <c r="U268" s="61">
        <f>S268-T268</f>
        <v/>
      </c>
    </row>
    <row r="269">
      <c r="A269" t="inlineStr">
        <is>
          <t>S000268</t>
        </is>
      </c>
      <c r="B269" t="inlineStr">
        <is>
          <t>2025-02-01</t>
        </is>
      </c>
      <c r="C269" t="inlineStr">
        <is>
          <t>2025-02</t>
        </is>
      </c>
      <c r="D269" t="inlineStr">
        <is>
          <t>2025-Q1</t>
        </is>
      </c>
      <c r="E269" t="inlineStr">
        <is>
          <t>T04</t>
        </is>
      </c>
      <c r="F269" t="inlineStr">
        <is>
          <t>Selin Şahin</t>
        </is>
      </c>
      <c r="G269" t="inlineStr">
        <is>
          <t>Akdeniz</t>
        </is>
      </c>
      <c r="H269" t="inlineStr">
        <is>
          <t>EM-SGT-01</t>
        </is>
      </c>
      <c r="I269" t="inlineStr">
        <is>
          <t>Otomatik Sigorta C16 (12'li)</t>
        </is>
      </c>
      <c r="J269" t="inlineStr">
        <is>
          <t>Koruma</t>
        </is>
      </c>
      <c r="K269" t="inlineStr">
        <is>
          <t>Perakende</t>
        </is>
      </c>
      <c r="L269" t="n">
        <v>23</v>
      </c>
      <c r="M269" s="57" t="n">
        <v>446</v>
      </c>
      <c r="N269" t="inlineStr">
        <is>
          <t>TL</t>
        </is>
      </c>
      <c r="O269" s="58" t="n">
        <v>12</v>
      </c>
      <c r="P269" t="n">
        <v>0</v>
      </c>
      <c r="Q269" s="59" t="n">
        <v>240</v>
      </c>
      <c r="R269" s="60">
        <f>IF(N269="TL",1,IF(N269="USD",VLOOKUP(C269,$X$2:$Z$19,2,FALSE),VLOOKUP(C269,$X$2:$Z$19,3,FALSE)))</f>
        <v/>
      </c>
      <c r="S269" s="61">
        <f>IF(P269=1,0,L269*M269*R269*(1-O269/100))</f>
        <v/>
      </c>
      <c r="T269" s="61">
        <f>IF(P269=1,0,L269*Q269)</f>
        <v/>
      </c>
      <c r="U269" s="61">
        <f>S269-T269</f>
        <v/>
      </c>
    </row>
    <row r="270">
      <c r="A270" t="inlineStr">
        <is>
          <t>S000269</t>
        </is>
      </c>
      <c r="B270" t="inlineStr">
        <is>
          <t>2025-02-05</t>
        </is>
      </c>
      <c r="C270" t="inlineStr">
        <is>
          <t>2025-02</t>
        </is>
      </c>
      <c r="D270" t="inlineStr">
        <is>
          <t>2025-Q1</t>
        </is>
      </c>
      <c r="E270" t="inlineStr">
        <is>
          <t>T04</t>
        </is>
      </c>
      <c r="F270" t="inlineStr">
        <is>
          <t>Selin Şahin</t>
        </is>
      </c>
      <c r="G270" t="inlineStr">
        <is>
          <t>Akdeniz</t>
        </is>
      </c>
      <c r="H270" t="inlineStr">
        <is>
          <t>EM-AYD-18</t>
        </is>
      </c>
      <c r="I270" t="inlineStr">
        <is>
          <t>LED Ampul 18W (10'lu)</t>
        </is>
      </c>
      <c r="J270" t="inlineStr">
        <is>
          <t>Aydınlatma</t>
        </is>
      </c>
      <c r="K270" t="inlineStr">
        <is>
          <t>Bayi</t>
        </is>
      </c>
      <c r="L270" t="n">
        <v>9</v>
      </c>
      <c r="M270" s="57" t="n">
        <v>202</v>
      </c>
      <c r="N270" t="inlineStr">
        <is>
          <t>TL</t>
        </is>
      </c>
      <c r="O270" s="58" t="n">
        <v>0</v>
      </c>
      <c r="P270" t="n">
        <v>0</v>
      </c>
      <c r="Q270" s="59" t="n">
        <v>95</v>
      </c>
      <c r="R270" s="60">
        <f>IF(N270="TL",1,IF(N270="USD",VLOOKUP(C270,$X$2:$Z$19,2,FALSE),VLOOKUP(C270,$X$2:$Z$19,3,FALSE)))</f>
        <v/>
      </c>
      <c r="S270" s="61">
        <f>IF(P270=1,0,L270*M270*R270*(1-O270/100))</f>
        <v/>
      </c>
      <c r="T270" s="61">
        <f>IF(P270=1,0,L270*Q270)</f>
        <v/>
      </c>
      <c r="U270" s="61">
        <f>S270-T270</f>
        <v/>
      </c>
    </row>
    <row r="271">
      <c r="A271" t="inlineStr">
        <is>
          <t>S000270</t>
        </is>
      </c>
      <c r="B271" t="inlineStr">
        <is>
          <t>2025-02-12</t>
        </is>
      </c>
      <c r="C271" t="inlineStr">
        <is>
          <t>2025-02</t>
        </is>
      </c>
      <c r="D271" t="inlineStr">
        <is>
          <t>2025-Q1</t>
        </is>
      </c>
      <c r="E271" t="inlineStr">
        <is>
          <t>T04</t>
        </is>
      </c>
      <c r="F271" t="inlineStr">
        <is>
          <t>Selin Şahin</t>
        </is>
      </c>
      <c r="G271" t="inlineStr">
        <is>
          <t>Akdeniz</t>
        </is>
      </c>
      <c r="H271" t="inlineStr">
        <is>
          <t>EM-AYD-40</t>
        </is>
      </c>
      <c r="I271" t="inlineStr">
        <is>
          <t>LED Panel Armatür 40W</t>
        </is>
      </c>
      <c r="J271" t="inlineStr">
        <is>
          <t>Aydınlatma</t>
        </is>
      </c>
      <c r="K271" t="inlineStr">
        <is>
          <t>Bayi</t>
        </is>
      </c>
      <c r="L271" t="n">
        <v>18</v>
      </c>
      <c r="M271" s="57" t="n">
        <v>359</v>
      </c>
      <c r="N271" t="inlineStr">
        <is>
          <t>TL</t>
        </is>
      </c>
      <c r="O271" s="58" t="n">
        <v>8</v>
      </c>
      <c r="P271" t="n">
        <v>0</v>
      </c>
      <c r="Q271" s="59" t="n">
        <v>190</v>
      </c>
      <c r="R271" s="60">
        <f>IF(N271="TL",1,IF(N271="USD",VLOOKUP(C271,$X$2:$Z$19,2,FALSE),VLOOKUP(C271,$X$2:$Z$19,3,FALSE)))</f>
        <v/>
      </c>
      <c r="S271" s="61">
        <f>IF(P271=1,0,L271*M271*R271*(1-O271/100))</f>
        <v/>
      </c>
      <c r="T271" s="61">
        <f>IF(P271=1,0,L271*Q271)</f>
        <v/>
      </c>
      <c r="U271" s="61">
        <f>S271-T271</f>
        <v/>
      </c>
    </row>
    <row r="272">
      <c r="A272" t="inlineStr">
        <is>
          <t>S000271</t>
        </is>
      </c>
      <c r="B272" t="inlineStr">
        <is>
          <t>2025-02-05</t>
        </is>
      </c>
      <c r="C272" t="inlineStr">
        <is>
          <t>2025-02</t>
        </is>
      </c>
      <c r="D272" t="inlineStr">
        <is>
          <t>2025-Q1</t>
        </is>
      </c>
      <c r="E272" t="inlineStr">
        <is>
          <t>T04</t>
        </is>
      </c>
      <c r="F272" t="inlineStr">
        <is>
          <t>Selin Şahin</t>
        </is>
      </c>
      <c r="G272" t="inlineStr">
        <is>
          <t>Akdeniz</t>
        </is>
      </c>
      <c r="H272" t="inlineStr">
        <is>
          <t>EM-AYD-40</t>
        </is>
      </c>
      <c r="I272" t="inlineStr">
        <is>
          <t>LED Panel Armatür 40W</t>
        </is>
      </c>
      <c r="J272" t="inlineStr">
        <is>
          <t>Aydınlatma</t>
        </is>
      </c>
      <c r="K272" t="inlineStr">
        <is>
          <t>Kurumsal</t>
        </is>
      </c>
      <c r="L272" t="n">
        <v>2</v>
      </c>
      <c r="M272" s="57" t="n">
        <v>363</v>
      </c>
      <c r="N272" t="inlineStr">
        <is>
          <t>TL</t>
        </is>
      </c>
      <c r="O272" s="58" t="n">
        <v>8</v>
      </c>
      <c r="P272" t="n">
        <v>0</v>
      </c>
      <c r="Q272" s="59" t="n">
        <v>190</v>
      </c>
      <c r="R272" s="60">
        <f>IF(N272="TL",1,IF(N272="USD",VLOOKUP(C272,$X$2:$Z$19,2,FALSE),VLOOKUP(C272,$X$2:$Z$19,3,FALSE)))</f>
        <v/>
      </c>
      <c r="S272" s="61">
        <f>IF(P272=1,0,L272*M272*R272*(1-O272/100))</f>
        <v/>
      </c>
      <c r="T272" s="61">
        <f>IF(P272=1,0,L272*Q272)</f>
        <v/>
      </c>
      <c r="U272" s="61">
        <f>S272-T272</f>
        <v/>
      </c>
    </row>
    <row r="273">
      <c r="A273" t="inlineStr">
        <is>
          <t>S000272</t>
        </is>
      </c>
      <c r="B273" t="inlineStr">
        <is>
          <t>2025-02-20</t>
        </is>
      </c>
      <c r="C273" t="inlineStr">
        <is>
          <t>2025-02</t>
        </is>
      </c>
      <c r="D273" t="inlineStr">
        <is>
          <t>2025-Q1</t>
        </is>
      </c>
      <c r="E273" t="inlineStr">
        <is>
          <t>T04</t>
        </is>
      </c>
      <c r="F273" t="inlineStr">
        <is>
          <t>Selin Şahin</t>
        </is>
      </c>
      <c r="G273" t="inlineStr">
        <is>
          <t>Akdeniz</t>
        </is>
      </c>
      <c r="H273" t="inlineStr">
        <is>
          <t>EM-AYD-18</t>
        </is>
      </c>
      <c r="I273" t="inlineStr">
        <is>
          <t>LED Ampul 18W (10'lu)</t>
        </is>
      </c>
      <c r="J273" t="inlineStr">
        <is>
          <t>Aydınlatma</t>
        </is>
      </c>
      <c r="K273" t="inlineStr">
        <is>
          <t>Bayi</t>
        </is>
      </c>
      <c r="L273" t="n">
        <v>20</v>
      </c>
      <c r="M273" s="57" t="n">
        <v>203</v>
      </c>
      <c r="N273" t="inlineStr">
        <is>
          <t>TL</t>
        </is>
      </c>
      <c r="O273" s="58" t="n">
        <v>5</v>
      </c>
      <c r="P273" t="n">
        <v>0</v>
      </c>
      <c r="Q273" s="59" t="n">
        <v>95</v>
      </c>
      <c r="R273" s="60">
        <f>IF(N273="TL",1,IF(N273="USD",VLOOKUP(C273,$X$2:$Z$19,2,FALSE),VLOOKUP(C273,$X$2:$Z$19,3,FALSE)))</f>
        <v/>
      </c>
      <c r="S273" s="61">
        <f>IF(P273=1,0,L273*M273*R273*(1-O273/100))</f>
        <v/>
      </c>
      <c r="T273" s="61">
        <f>IF(P273=1,0,L273*Q273)</f>
        <v/>
      </c>
      <c r="U273" s="61">
        <f>S273-T273</f>
        <v/>
      </c>
    </row>
    <row r="274">
      <c r="A274" t="inlineStr">
        <is>
          <t>S000273</t>
        </is>
      </c>
      <c r="B274" t="inlineStr">
        <is>
          <t>2025-02-10</t>
        </is>
      </c>
      <c r="C274" t="inlineStr">
        <is>
          <t>2025-02</t>
        </is>
      </c>
      <c r="D274" t="inlineStr">
        <is>
          <t>2025-Q1</t>
        </is>
      </c>
      <c r="E274" t="inlineStr">
        <is>
          <t>T04</t>
        </is>
      </c>
      <c r="F274" t="inlineStr">
        <is>
          <t>Selin Şahin</t>
        </is>
      </c>
      <c r="G274" t="inlineStr">
        <is>
          <t>Akdeniz</t>
        </is>
      </c>
      <c r="H274" t="inlineStr">
        <is>
          <t>EM-AYD-18</t>
        </is>
      </c>
      <c r="I274" t="inlineStr">
        <is>
          <t>LED Ampul 18W (10'lu)</t>
        </is>
      </c>
      <c r="J274" t="inlineStr">
        <is>
          <t>Aydınlatma</t>
        </is>
      </c>
      <c r="K274" t="inlineStr">
        <is>
          <t>Proje</t>
        </is>
      </c>
      <c r="L274" t="n">
        <v>68</v>
      </c>
      <c r="M274" s="57" t="n">
        <v>207</v>
      </c>
      <c r="N274" t="inlineStr">
        <is>
          <t>TL</t>
        </is>
      </c>
      <c r="O274" s="58" t="n">
        <v>0</v>
      </c>
      <c r="P274" t="n">
        <v>0</v>
      </c>
      <c r="Q274" s="59" t="n">
        <v>95</v>
      </c>
      <c r="R274" s="60">
        <f>IF(N274="TL",1,IF(N274="USD",VLOOKUP(C274,$X$2:$Z$19,2,FALSE),VLOOKUP(C274,$X$2:$Z$19,3,FALSE)))</f>
        <v/>
      </c>
      <c r="S274" s="61">
        <f>IF(P274=1,0,L274*M274*R274*(1-O274/100))</f>
        <v/>
      </c>
      <c r="T274" s="61">
        <f>IF(P274=1,0,L274*Q274)</f>
        <v/>
      </c>
      <c r="U274" s="61">
        <f>S274-T274</f>
        <v/>
      </c>
    </row>
    <row r="275">
      <c r="A275" t="inlineStr">
        <is>
          <t>S000274</t>
        </is>
      </c>
      <c r="B275" t="inlineStr">
        <is>
          <t>2025-02-06</t>
        </is>
      </c>
      <c r="C275" t="inlineStr">
        <is>
          <t>2025-02</t>
        </is>
      </c>
      <c r="D275" t="inlineStr">
        <is>
          <t>2025-Q1</t>
        </is>
      </c>
      <c r="E275" t="inlineStr">
        <is>
          <t>T05</t>
        </is>
      </c>
      <c r="F275" t="inlineStr">
        <is>
          <t>Burak Çelik</t>
        </is>
      </c>
      <c r="G275" t="inlineStr">
        <is>
          <t>İhracat-Körfez</t>
        </is>
      </c>
      <c r="H275" t="inlineStr">
        <is>
          <t>EM-TOP-08</t>
        </is>
      </c>
      <c r="I275" t="inlineStr">
        <is>
          <t>Topraklama Seti</t>
        </is>
      </c>
      <c r="J275" t="inlineStr">
        <is>
          <t>Koruma</t>
        </is>
      </c>
      <c r="K275" t="inlineStr">
        <is>
          <t>Kurumsal</t>
        </is>
      </c>
      <c r="L275" t="n">
        <v>8</v>
      </c>
      <c r="M275" s="57" t="n">
        <v>23.65</v>
      </c>
      <c r="N275" t="inlineStr">
        <is>
          <t>USD</t>
        </is>
      </c>
      <c r="O275" s="58" t="n">
        <v>8</v>
      </c>
      <c r="P275" t="n">
        <v>0</v>
      </c>
      <c r="Q275" s="59" t="n">
        <v>540</v>
      </c>
      <c r="R275" s="60">
        <f>IF(N275="TL",1,IF(N275="USD",VLOOKUP(C275,$X$2:$Z$19,2,FALSE),VLOOKUP(C275,$X$2:$Z$19,3,FALSE)))</f>
        <v/>
      </c>
      <c r="S275" s="61">
        <f>IF(P275=1,0,L275*M275*R275*(1-O275/100))</f>
        <v/>
      </c>
      <c r="T275" s="61">
        <f>IF(P275=1,0,L275*Q275)</f>
        <v/>
      </c>
      <c r="U275" s="61">
        <f>S275-T275</f>
        <v/>
      </c>
    </row>
    <row r="276">
      <c r="A276" t="inlineStr">
        <is>
          <t>S000275</t>
        </is>
      </c>
      <c r="B276" t="inlineStr">
        <is>
          <t>2025-02-26</t>
        </is>
      </c>
      <c r="C276" t="inlineStr">
        <is>
          <t>2025-02</t>
        </is>
      </c>
      <c r="D276" t="inlineStr">
        <is>
          <t>2025-Q1</t>
        </is>
      </c>
      <c r="E276" t="inlineStr">
        <is>
          <t>T05</t>
        </is>
      </c>
      <c r="F276" t="inlineStr">
        <is>
          <t>Burak Çelik</t>
        </is>
      </c>
      <c r="G276" t="inlineStr">
        <is>
          <t>İhracat-Körfez</t>
        </is>
      </c>
      <c r="H276" t="inlineStr">
        <is>
          <t>EM-KBL-16</t>
        </is>
      </c>
      <c r="I276" t="inlineStr">
        <is>
          <t>NYM Kablo 3x2,5 (100 m)</t>
        </is>
      </c>
      <c r="J276" t="inlineStr">
        <is>
          <t>Kablo</t>
        </is>
      </c>
      <c r="K276" t="inlineStr">
        <is>
          <t>Bayi</t>
        </is>
      </c>
      <c r="L276" t="n">
        <v>1</v>
      </c>
      <c r="M276" s="57" t="n">
        <v>33.44</v>
      </c>
      <c r="N276" t="inlineStr">
        <is>
          <t>USD</t>
        </is>
      </c>
      <c r="O276" s="58" t="n">
        <v>18</v>
      </c>
      <c r="P276" t="n">
        <v>0</v>
      </c>
      <c r="Q276" s="59" t="n">
        <v>820</v>
      </c>
      <c r="R276" s="60">
        <f>IF(N276="TL",1,IF(N276="USD",VLOOKUP(C276,$X$2:$Z$19,2,FALSE),VLOOKUP(C276,$X$2:$Z$19,3,FALSE)))</f>
        <v/>
      </c>
      <c r="S276" s="61">
        <f>IF(P276=1,0,L276*M276*R276*(1-O276/100))</f>
        <v/>
      </c>
      <c r="T276" s="61">
        <f>IF(P276=1,0,L276*Q276)</f>
        <v/>
      </c>
      <c r="U276" s="61">
        <f>S276-T276</f>
        <v/>
      </c>
    </row>
    <row r="277">
      <c r="A277" t="inlineStr">
        <is>
          <t>S000276</t>
        </is>
      </c>
      <c r="B277" t="inlineStr">
        <is>
          <t>2025-02-01</t>
        </is>
      </c>
      <c r="C277" t="inlineStr">
        <is>
          <t>2025-02</t>
        </is>
      </c>
      <c r="D277" t="inlineStr">
        <is>
          <t>2025-Q1</t>
        </is>
      </c>
      <c r="E277" t="inlineStr">
        <is>
          <t>T05</t>
        </is>
      </c>
      <c r="F277" t="inlineStr">
        <is>
          <t>Burak Çelik</t>
        </is>
      </c>
      <c r="G277" t="inlineStr">
        <is>
          <t>İhracat-Körfez</t>
        </is>
      </c>
      <c r="H277" t="inlineStr">
        <is>
          <t>EM-KND-03</t>
        </is>
      </c>
      <c r="I277" t="inlineStr">
        <is>
          <t>Kablo Kanalı 40x40 (2 m)</t>
        </is>
      </c>
      <c r="J277" t="inlineStr">
        <is>
          <t>Tesisat</t>
        </is>
      </c>
      <c r="K277" t="inlineStr">
        <is>
          <t>Proje</t>
        </is>
      </c>
      <c r="L277" t="n">
        <v>66</v>
      </c>
      <c r="M277" s="57" t="n">
        <v>3.26</v>
      </c>
      <c r="N277" t="inlineStr">
        <is>
          <t>USD</t>
        </is>
      </c>
      <c r="O277" s="58" t="n">
        <v>5</v>
      </c>
      <c r="P277" t="n">
        <v>0</v>
      </c>
      <c r="Q277" s="59" t="n">
        <v>65</v>
      </c>
      <c r="R277" s="60">
        <f>IF(N277="TL",1,IF(N277="USD",VLOOKUP(C277,$X$2:$Z$19,2,FALSE),VLOOKUP(C277,$X$2:$Z$19,3,FALSE)))</f>
        <v/>
      </c>
      <c r="S277" s="61">
        <f>IF(P277=1,0,L277*M277*R277*(1-O277/100))</f>
        <v/>
      </c>
      <c r="T277" s="61">
        <f>IF(P277=1,0,L277*Q277)</f>
        <v/>
      </c>
      <c r="U277" s="61">
        <f>S277-T277</f>
        <v/>
      </c>
    </row>
    <row r="278">
      <c r="A278" t="inlineStr">
        <is>
          <t>S000277</t>
        </is>
      </c>
      <c r="B278" t="inlineStr">
        <is>
          <t>2025-02-28</t>
        </is>
      </c>
      <c r="C278" t="inlineStr">
        <is>
          <t>2025-02</t>
        </is>
      </c>
      <c r="D278" t="inlineStr">
        <is>
          <t>2025-Q1</t>
        </is>
      </c>
      <c r="E278" t="inlineStr">
        <is>
          <t>T05</t>
        </is>
      </c>
      <c r="F278" t="inlineStr">
        <is>
          <t>Burak Çelik</t>
        </is>
      </c>
      <c r="G278" t="inlineStr">
        <is>
          <t>İhracat-Körfez</t>
        </is>
      </c>
      <c r="H278" t="inlineStr">
        <is>
          <t>EM-TOP-08</t>
        </is>
      </c>
      <c r="I278" t="inlineStr">
        <is>
          <t>Topraklama Seti</t>
        </is>
      </c>
      <c r="J278" t="inlineStr">
        <is>
          <t>Koruma</t>
        </is>
      </c>
      <c r="K278" t="inlineStr">
        <is>
          <t>Bayi</t>
        </is>
      </c>
      <c r="L278" t="n">
        <v>30</v>
      </c>
      <c r="M278" s="57" t="n">
        <v>22.64</v>
      </c>
      <c r="N278" t="inlineStr">
        <is>
          <t>USD</t>
        </is>
      </c>
      <c r="O278" s="58" t="n">
        <v>0</v>
      </c>
      <c r="P278" t="n">
        <v>0</v>
      </c>
      <c r="Q278" s="59" t="n">
        <v>540</v>
      </c>
      <c r="R278" s="60">
        <f>IF(N278="TL",1,IF(N278="USD",VLOOKUP(C278,$X$2:$Z$19,2,FALSE),VLOOKUP(C278,$X$2:$Z$19,3,FALSE)))</f>
        <v/>
      </c>
      <c r="S278" s="61">
        <f>IF(P278=1,0,L278*M278*R278*(1-O278/100))</f>
        <v/>
      </c>
      <c r="T278" s="61">
        <f>IF(P278=1,0,L278*Q278)</f>
        <v/>
      </c>
      <c r="U278" s="61">
        <f>S278-T278</f>
        <v/>
      </c>
    </row>
    <row r="279">
      <c r="A279" t="inlineStr">
        <is>
          <t>S000278</t>
        </is>
      </c>
      <c r="B279" t="inlineStr">
        <is>
          <t>2025-02-27</t>
        </is>
      </c>
      <c r="C279" t="inlineStr">
        <is>
          <t>2025-02</t>
        </is>
      </c>
      <c r="D279" t="inlineStr">
        <is>
          <t>2025-Q1</t>
        </is>
      </c>
      <c r="E279" t="inlineStr">
        <is>
          <t>T05</t>
        </is>
      </c>
      <c r="F279" t="inlineStr">
        <is>
          <t>Burak Çelik</t>
        </is>
      </c>
      <c r="G279" t="inlineStr">
        <is>
          <t>İhracat-Körfez</t>
        </is>
      </c>
      <c r="H279" t="inlineStr">
        <is>
          <t>EM-TRF-05</t>
        </is>
      </c>
      <c r="I279" t="inlineStr">
        <is>
          <t>İzole Trafo 1 kVA</t>
        </is>
      </c>
      <c r="J279" t="inlineStr">
        <is>
          <t>Güç</t>
        </is>
      </c>
      <c r="K279" t="inlineStr">
        <is>
          <t>Bayi</t>
        </is>
      </c>
      <c r="L279" t="n">
        <v>2</v>
      </c>
      <c r="M279" s="57" t="n">
        <v>161.21</v>
      </c>
      <c r="N279" t="inlineStr">
        <is>
          <t>USD</t>
        </is>
      </c>
      <c r="O279" s="58" t="n">
        <v>5</v>
      </c>
      <c r="P279" t="n">
        <v>0</v>
      </c>
      <c r="Q279" s="59" t="n">
        <v>3900</v>
      </c>
      <c r="R279" s="60">
        <f>IF(N279="TL",1,IF(N279="USD",VLOOKUP(C279,$X$2:$Z$19,2,FALSE),VLOOKUP(C279,$X$2:$Z$19,3,FALSE)))</f>
        <v/>
      </c>
      <c r="S279" s="61">
        <f>IF(P279=1,0,L279*M279*R279*(1-O279/100))</f>
        <v/>
      </c>
      <c r="T279" s="61">
        <f>IF(P279=1,0,L279*Q279)</f>
        <v/>
      </c>
      <c r="U279" s="61">
        <f>S279-T279</f>
        <v/>
      </c>
    </row>
    <row r="280">
      <c r="A280" t="inlineStr">
        <is>
          <t>S000279</t>
        </is>
      </c>
      <c r="B280" t="inlineStr">
        <is>
          <t>2025-02-08</t>
        </is>
      </c>
      <c r="C280" t="inlineStr">
        <is>
          <t>2025-02</t>
        </is>
      </c>
      <c r="D280" t="inlineStr">
        <is>
          <t>2025-Q1</t>
        </is>
      </c>
      <c r="E280" t="inlineStr">
        <is>
          <t>T05</t>
        </is>
      </c>
      <c r="F280" t="inlineStr">
        <is>
          <t>Burak Çelik</t>
        </is>
      </c>
      <c r="G280" t="inlineStr">
        <is>
          <t>İhracat-Körfez</t>
        </is>
      </c>
      <c r="H280" t="inlineStr">
        <is>
          <t>EM-KND-03</t>
        </is>
      </c>
      <c r="I280" t="inlineStr">
        <is>
          <t>Kablo Kanalı 40x40 (2 m)</t>
        </is>
      </c>
      <c r="J280" t="inlineStr">
        <is>
          <t>Tesisat</t>
        </is>
      </c>
      <c r="K280" t="inlineStr">
        <is>
          <t>Proje</t>
        </is>
      </c>
      <c r="L280" t="n">
        <v>10</v>
      </c>
      <c r="M280" s="57" t="n">
        <v>3.26</v>
      </c>
      <c r="N280" t="inlineStr">
        <is>
          <t>USD</t>
        </is>
      </c>
      <c r="O280" s="58" t="n">
        <v>0</v>
      </c>
      <c r="P280" t="n">
        <v>0</v>
      </c>
      <c r="Q280" s="59" t="n">
        <v>65</v>
      </c>
      <c r="R280" s="60">
        <f>IF(N280="TL",1,IF(N280="USD",VLOOKUP(C280,$X$2:$Z$19,2,FALSE),VLOOKUP(C280,$X$2:$Z$19,3,FALSE)))</f>
        <v/>
      </c>
      <c r="S280" s="61">
        <f>IF(P280=1,0,L280*M280*R280*(1-O280/100))</f>
        <v/>
      </c>
      <c r="T280" s="61">
        <f>IF(P280=1,0,L280*Q280)</f>
        <v/>
      </c>
      <c r="U280" s="61">
        <f>S280-T280</f>
        <v/>
      </c>
    </row>
    <row r="281">
      <c r="A281" t="inlineStr">
        <is>
          <t>S000280</t>
        </is>
      </c>
      <c r="B281" t="inlineStr">
        <is>
          <t>2025-02-06</t>
        </is>
      </c>
      <c r="C281" t="inlineStr">
        <is>
          <t>2025-02</t>
        </is>
      </c>
      <c r="D281" t="inlineStr">
        <is>
          <t>2025-Q1</t>
        </is>
      </c>
      <c r="E281" t="inlineStr">
        <is>
          <t>T05</t>
        </is>
      </c>
      <c r="F281" t="inlineStr">
        <is>
          <t>Burak Çelik</t>
        </is>
      </c>
      <c r="G281" t="inlineStr">
        <is>
          <t>İhracat-Körfez</t>
        </is>
      </c>
      <c r="H281" t="inlineStr">
        <is>
          <t>EM-UPS-10</t>
        </is>
      </c>
      <c r="I281" t="inlineStr">
        <is>
          <t>Kesintisiz Güç Kaynağı 3 kVA</t>
        </is>
      </c>
      <c r="J281" t="inlineStr">
        <is>
          <t>Güç</t>
        </is>
      </c>
      <c r="K281" t="inlineStr">
        <is>
          <t>Perakende</t>
        </is>
      </c>
      <c r="L281" t="n">
        <v>72</v>
      </c>
      <c r="M281" s="57" t="n">
        <v>329.64</v>
      </c>
      <c r="N281" t="inlineStr">
        <is>
          <t>USD</t>
        </is>
      </c>
      <c r="O281" s="58" t="n">
        <v>0</v>
      </c>
      <c r="P281" t="n">
        <v>0</v>
      </c>
      <c r="Q281" s="59" t="n">
        <v>8200</v>
      </c>
      <c r="R281" s="60">
        <f>IF(N281="TL",1,IF(N281="USD",VLOOKUP(C281,$X$2:$Z$19,2,FALSE),VLOOKUP(C281,$X$2:$Z$19,3,FALSE)))</f>
        <v/>
      </c>
      <c r="S281" s="61">
        <f>IF(P281=1,0,L281*M281*R281*(1-O281/100))</f>
        <v/>
      </c>
      <c r="T281" s="61">
        <f>IF(P281=1,0,L281*Q281)</f>
        <v/>
      </c>
      <c r="U281" s="61">
        <f>S281-T281</f>
        <v/>
      </c>
    </row>
    <row r="282">
      <c r="A282" t="inlineStr">
        <is>
          <t>S000281</t>
        </is>
      </c>
      <c r="B282" t="inlineStr">
        <is>
          <t>2025-02-05</t>
        </is>
      </c>
      <c r="C282" t="inlineStr">
        <is>
          <t>2025-02</t>
        </is>
      </c>
      <c r="D282" t="inlineStr">
        <is>
          <t>2025-Q1</t>
        </is>
      </c>
      <c r="E282" t="inlineStr">
        <is>
          <t>T05</t>
        </is>
      </c>
      <c r="F282" t="inlineStr">
        <is>
          <t>Burak Çelik</t>
        </is>
      </c>
      <c r="G282" t="inlineStr">
        <is>
          <t>İhracat-Körfez</t>
        </is>
      </c>
      <c r="H282" t="inlineStr">
        <is>
          <t>EM-PRZ-02</t>
        </is>
      </c>
      <c r="I282" t="inlineStr">
        <is>
          <t>Priz-Anahtar Seti (20'li)</t>
        </is>
      </c>
      <c r="J282" t="inlineStr">
        <is>
          <t>Anahtar</t>
        </is>
      </c>
      <c r="K282" t="inlineStr">
        <is>
          <t>Proje</t>
        </is>
      </c>
      <c r="L282" t="n">
        <v>7</v>
      </c>
      <c r="M282" s="57" t="n">
        <v>13.89</v>
      </c>
      <c r="N282" t="inlineStr">
        <is>
          <t>USD</t>
        </is>
      </c>
      <c r="O282" s="58" t="n">
        <v>8</v>
      </c>
      <c r="P282" t="n">
        <v>1</v>
      </c>
      <c r="Q282" s="59" t="n">
        <v>310</v>
      </c>
      <c r="R282" s="60">
        <f>IF(N282="TL",1,IF(N282="USD",VLOOKUP(C282,$X$2:$Z$19,2,FALSE),VLOOKUP(C282,$X$2:$Z$19,3,FALSE)))</f>
        <v/>
      </c>
      <c r="S282" s="61">
        <f>IF(P282=1,0,L282*M282*R282*(1-O282/100))</f>
        <v/>
      </c>
      <c r="T282" s="61">
        <f>IF(P282=1,0,L282*Q282)</f>
        <v/>
      </c>
      <c r="U282" s="61">
        <f>S282-T282</f>
        <v/>
      </c>
    </row>
    <row r="283">
      <c r="A283" t="inlineStr">
        <is>
          <t>S000282</t>
        </is>
      </c>
      <c r="B283" t="inlineStr">
        <is>
          <t>2025-02-10</t>
        </is>
      </c>
      <c r="C283" t="inlineStr">
        <is>
          <t>2025-02</t>
        </is>
      </c>
      <c r="D283" t="inlineStr">
        <is>
          <t>2025-Q1</t>
        </is>
      </c>
      <c r="E283" t="inlineStr">
        <is>
          <t>T05</t>
        </is>
      </c>
      <c r="F283" t="inlineStr">
        <is>
          <t>Burak Çelik</t>
        </is>
      </c>
      <c r="G283" t="inlineStr">
        <is>
          <t>İhracat-Körfez</t>
        </is>
      </c>
      <c r="H283" t="inlineStr">
        <is>
          <t>EM-PRZ-02</t>
        </is>
      </c>
      <c r="I283" t="inlineStr">
        <is>
          <t>Priz-Anahtar Seti (20'li)</t>
        </is>
      </c>
      <c r="J283" t="inlineStr">
        <is>
          <t>Anahtar</t>
        </is>
      </c>
      <c r="K283" t="inlineStr">
        <is>
          <t>Proje</t>
        </is>
      </c>
      <c r="L283" t="n">
        <v>119</v>
      </c>
      <c r="M283" s="57" t="n">
        <v>14.03</v>
      </c>
      <c r="N283" t="inlineStr">
        <is>
          <t>USD</t>
        </is>
      </c>
      <c r="O283" s="58" t="n">
        <v>12</v>
      </c>
      <c r="P283" t="n">
        <v>0</v>
      </c>
      <c r="Q283" s="59" t="n">
        <v>310</v>
      </c>
      <c r="R283" s="60">
        <f>IF(N283="TL",1,IF(N283="USD",VLOOKUP(C283,$X$2:$Z$19,2,FALSE),VLOOKUP(C283,$X$2:$Z$19,3,FALSE)))</f>
        <v/>
      </c>
      <c r="S283" s="61">
        <f>IF(P283=1,0,L283*M283*R283*(1-O283/100))</f>
        <v/>
      </c>
      <c r="T283" s="61">
        <f>IF(P283=1,0,L283*Q283)</f>
        <v/>
      </c>
      <c r="U283" s="61">
        <f>S283-T283</f>
        <v/>
      </c>
    </row>
    <row r="284">
      <c r="A284" t="inlineStr">
        <is>
          <t>S000283</t>
        </is>
      </c>
      <c r="B284" t="inlineStr">
        <is>
          <t>2025-02-16</t>
        </is>
      </c>
      <c r="C284" t="inlineStr">
        <is>
          <t>2025-02</t>
        </is>
      </c>
      <c r="D284" t="inlineStr">
        <is>
          <t>2025-Q1</t>
        </is>
      </c>
      <c r="E284" t="inlineStr">
        <is>
          <t>T05</t>
        </is>
      </c>
      <c r="F284" t="inlineStr">
        <is>
          <t>Burak Çelik</t>
        </is>
      </c>
      <c r="G284" t="inlineStr">
        <is>
          <t>İhracat-Körfez</t>
        </is>
      </c>
      <c r="H284" t="inlineStr">
        <is>
          <t>EM-TRF-05</t>
        </is>
      </c>
      <c r="I284" t="inlineStr">
        <is>
          <t>İzole Trafo 1 kVA</t>
        </is>
      </c>
      <c r="J284" t="inlineStr">
        <is>
          <t>Güç</t>
        </is>
      </c>
      <c r="K284" t="inlineStr">
        <is>
          <t>Perakende</t>
        </is>
      </c>
      <c r="L284" t="n">
        <v>120</v>
      </c>
      <c r="M284" s="57" t="n">
        <v>164.64</v>
      </c>
      <c r="N284" t="inlineStr">
        <is>
          <t>USD</t>
        </is>
      </c>
      <c r="O284" s="58" t="n">
        <v>0</v>
      </c>
      <c r="P284" t="n">
        <v>0</v>
      </c>
      <c r="Q284" s="59" t="n">
        <v>3900</v>
      </c>
      <c r="R284" s="60">
        <f>IF(N284="TL",1,IF(N284="USD",VLOOKUP(C284,$X$2:$Z$19,2,FALSE),VLOOKUP(C284,$X$2:$Z$19,3,FALSE)))</f>
        <v/>
      </c>
      <c r="S284" s="61">
        <f>IF(P284=1,0,L284*M284*R284*(1-O284/100))</f>
        <v/>
      </c>
      <c r="T284" s="61">
        <f>IF(P284=1,0,L284*Q284)</f>
        <v/>
      </c>
      <c r="U284" s="61">
        <f>S284-T284</f>
        <v/>
      </c>
    </row>
    <row r="285">
      <c r="A285" t="inlineStr">
        <is>
          <t>S000284</t>
        </is>
      </c>
      <c r="B285" t="inlineStr">
        <is>
          <t>2025-02-13</t>
        </is>
      </c>
      <c r="C285" t="inlineStr">
        <is>
          <t>2025-02</t>
        </is>
      </c>
      <c r="D285" t="inlineStr">
        <is>
          <t>2025-Q1</t>
        </is>
      </c>
      <c r="E285" t="inlineStr">
        <is>
          <t>T05</t>
        </is>
      </c>
      <c r="F285" t="inlineStr">
        <is>
          <t>Burak Çelik</t>
        </is>
      </c>
      <c r="G285" t="inlineStr">
        <is>
          <t>İhracat-Körfez</t>
        </is>
      </c>
      <c r="H285" t="inlineStr">
        <is>
          <t>EM-SGT-01</t>
        </is>
      </c>
      <c r="I285" t="inlineStr">
        <is>
          <t>Otomatik Sigorta C16 (12'li)</t>
        </is>
      </c>
      <c r="J285" t="inlineStr">
        <is>
          <t>Koruma</t>
        </is>
      </c>
      <c r="K285" t="inlineStr">
        <is>
          <t>Proje</t>
        </is>
      </c>
      <c r="L285" t="n">
        <v>22</v>
      </c>
      <c r="M285" s="57" t="n">
        <v>11.19</v>
      </c>
      <c r="N285" t="inlineStr">
        <is>
          <t>USD</t>
        </is>
      </c>
      <c r="O285" s="58" t="n">
        <v>12</v>
      </c>
      <c r="P285" t="n">
        <v>0</v>
      </c>
      <c r="Q285" s="59" t="n">
        <v>240</v>
      </c>
      <c r="R285" s="60">
        <f>IF(N285="TL",1,IF(N285="USD",VLOOKUP(C285,$X$2:$Z$19,2,FALSE),VLOOKUP(C285,$X$2:$Z$19,3,FALSE)))</f>
        <v/>
      </c>
      <c r="S285" s="61">
        <f>IF(P285=1,0,L285*M285*R285*(1-O285/100))</f>
        <v/>
      </c>
      <c r="T285" s="61">
        <f>IF(P285=1,0,L285*Q285)</f>
        <v/>
      </c>
      <c r="U285" s="61">
        <f>S285-T285</f>
        <v/>
      </c>
    </row>
    <row r="286">
      <c r="A286" t="inlineStr">
        <is>
          <t>S000285</t>
        </is>
      </c>
      <c r="B286" t="inlineStr">
        <is>
          <t>2025-02-19</t>
        </is>
      </c>
      <c r="C286" t="inlineStr">
        <is>
          <t>2025-02</t>
        </is>
      </c>
      <c r="D286" t="inlineStr">
        <is>
          <t>2025-Q1</t>
        </is>
      </c>
      <c r="E286" t="inlineStr">
        <is>
          <t>T05</t>
        </is>
      </c>
      <c r="F286" t="inlineStr">
        <is>
          <t>Burak Çelik</t>
        </is>
      </c>
      <c r="G286" t="inlineStr">
        <is>
          <t>İhracat-Körfez</t>
        </is>
      </c>
      <c r="H286" t="inlineStr">
        <is>
          <t>EM-PNO-12</t>
        </is>
      </c>
      <c r="I286" t="inlineStr">
        <is>
          <t>Sıva Üstü Dağıtım Panosu 24'lü</t>
        </is>
      </c>
      <c r="J286" t="inlineStr">
        <is>
          <t>Pano</t>
        </is>
      </c>
      <c r="K286" t="inlineStr">
        <is>
          <t>Kurumsal</t>
        </is>
      </c>
      <c r="L286" t="n">
        <v>87</v>
      </c>
      <c r="M286" s="57" t="n">
        <v>52.53</v>
      </c>
      <c r="N286" t="inlineStr">
        <is>
          <t>USD</t>
        </is>
      </c>
      <c r="O286" s="58" t="n">
        <v>8</v>
      </c>
      <c r="P286" t="n">
        <v>0</v>
      </c>
      <c r="Q286" s="59" t="n">
        <v>1180</v>
      </c>
      <c r="R286" s="60">
        <f>IF(N286="TL",1,IF(N286="USD",VLOOKUP(C286,$X$2:$Z$19,2,FALSE),VLOOKUP(C286,$X$2:$Z$19,3,FALSE)))</f>
        <v/>
      </c>
      <c r="S286" s="61">
        <f>IF(P286=1,0,L286*M286*R286*(1-O286/100))</f>
        <v/>
      </c>
      <c r="T286" s="61">
        <f>IF(P286=1,0,L286*Q286)</f>
        <v/>
      </c>
      <c r="U286" s="61">
        <f>S286-T286</f>
        <v/>
      </c>
    </row>
    <row r="287">
      <c r="A287" t="inlineStr">
        <is>
          <t>S000286</t>
        </is>
      </c>
      <c r="B287" t="inlineStr">
        <is>
          <t>2025-02-28</t>
        </is>
      </c>
      <c r="C287" t="inlineStr">
        <is>
          <t>2025-02</t>
        </is>
      </c>
      <c r="D287" t="inlineStr">
        <is>
          <t>2025-Q1</t>
        </is>
      </c>
      <c r="E287" t="inlineStr">
        <is>
          <t>T05</t>
        </is>
      </c>
      <c r="F287" t="inlineStr">
        <is>
          <t>Burak Çelik</t>
        </is>
      </c>
      <c r="G287" t="inlineStr">
        <is>
          <t>İhracat-Körfez</t>
        </is>
      </c>
      <c r="H287" t="inlineStr">
        <is>
          <t>EM-KBL-16</t>
        </is>
      </c>
      <c r="I287" t="inlineStr">
        <is>
          <t>NYM Kablo 3x2,5 (100 m)</t>
        </is>
      </c>
      <c r="J287" t="inlineStr">
        <is>
          <t>Kablo</t>
        </is>
      </c>
      <c r="K287" t="inlineStr">
        <is>
          <t>Perakende</t>
        </is>
      </c>
      <c r="L287" t="n">
        <v>18</v>
      </c>
      <c r="M287" s="57" t="n">
        <v>33.5</v>
      </c>
      <c r="N287" t="inlineStr">
        <is>
          <t>USD</t>
        </is>
      </c>
      <c r="O287" s="58" t="n">
        <v>8</v>
      </c>
      <c r="P287" t="n">
        <v>0</v>
      </c>
      <c r="Q287" s="59" t="n">
        <v>820</v>
      </c>
      <c r="R287" s="60">
        <f>IF(N287="TL",1,IF(N287="USD",VLOOKUP(C287,$X$2:$Z$19,2,FALSE),VLOOKUP(C287,$X$2:$Z$19,3,FALSE)))</f>
        <v/>
      </c>
      <c r="S287" s="61">
        <f>IF(P287=1,0,L287*M287*R287*(1-O287/100))</f>
        <v/>
      </c>
      <c r="T287" s="61">
        <f>IF(P287=1,0,L287*Q287)</f>
        <v/>
      </c>
      <c r="U287" s="61">
        <f>S287-T287</f>
        <v/>
      </c>
    </row>
    <row r="288">
      <c r="A288" t="inlineStr">
        <is>
          <t>S000287</t>
        </is>
      </c>
      <c r="B288" t="inlineStr">
        <is>
          <t>2025-02-05</t>
        </is>
      </c>
      <c r="C288" t="inlineStr">
        <is>
          <t>2025-02</t>
        </is>
      </c>
      <c r="D288" t="inlineStr">
        <is>
          <t>2025-Q1</t>
        </is>
      </c>
      <c r="E288" t="inlineStr">
        <is>
          <t>T05</t>
        </is>
      </c>
      <c r="F288" t="inlineStr">
        <is>
          <t>Burak Çelik</t>
        </is>
      </c>
      <c r="G288" t="inlineStr">
        <is>
          <t>İhracat-Körfez</t>
        </is>
      </c>
      <c r="H288" t="inlineStr">
        <is>
          <t>EM-TOP-08</t>
        </is>
      </c>
      <c r="I288" t="inlineStr">
        <is>
          <t>Topraklama Seti</t>
        </is>
      </c>
      <c r="J288" t="inlineStr">
        <is>
          <t>Koruma</t>
        </is>
      </c>
      <c r="K288" t="inlineStr">
        <is>
          <t>Proje</t>
        </is>
      </c>
      <c r="L288" t="n">
        <v>2</v>
      </c>
      <c r="M288" s="57" t="n">
        <v>22.1</v>
      </c>
      <c r="N288" t="inlineStr">
        <is>
          <t>USD</t>
        </is>
      </c>
      <c r="O288" s="58" t="n">
        <v>12</v>
      </c>
      <c r="P288" t="n">
        <v>0</v>
      </c>
      <c r="Q288" s="59" t="n">
        <v>540</v>
      </c>
      <c r="R288" s="60">
        <f>IF(N288="TL",1,IF(N288="USD",VLOOKUP(C288,$X$2:$Z$19,2,FALSE),VLOOKUP(C288,$X$2:$Z$19,3,FALSE)))</f>
        <v/>
      </c>
      <c r="S288" s="61">
        <f>IF(P288=1,0,L288*M288*R288*(1-O288/100))</f>
        <v/>
      </c>
      <c r="T288" s="61">
        <f>IF(P288=1,0,L288*Q288)</f>
        <v/>
      </c>
      <c r="U288" s="61">
        <f>S288-T288</f>
        <v/>
      </c>
    </row>
    <row r="289">
      <c r="A289" t="inlineStr">
        <is>
          <t>S000288</t>
        </is>
      </c>
      <c r="B289" t="inlineStr">
        <is>
          <t>2025-02-01</t>
        </is>
      </c>
      <c r="C289" t="inlineStr">
        <is>
          <t>2025-02</t>
        </is>
      </c>
      <c r="D289" t="inlineStr">
        <is>
          <t>2025-Q1</t>
        </is>
      </c>
      <c r="E289" t="inlineStr">
        <is>
          <t>T06</t>
        </is>
      </c>
      <c r="F289" t="inlineStr">
        <is>
          <t>Gizem Aydın</t>
        </is>
      </c>
      <c r="G289" t="inlineStr">
        <is>
          <t>İhracat-Avrupa</t>
        </is>
      </c>
      <c r="H289" t="inlineStr">
        <is>
          <t>EM-KBL-25</t>
        </is>
      </c>
      <c r="I289" t="inlineStr">
        <is>
          <t>NYY Kablo 4x6 (100 m)</t>
        </is>
      </c>
      <c r="J289" t="inlineStr">
        <is>
          <t>Kablo</t>
        </is>
      </c>
      <c r="K289" t="inlineStr">
        <is>
          <t>Perakende</t>
        </is>
      </c>
      <c r="L289" t="n">
        <v>13</v>
      </c>
      <c r="M289" s="57" t="n">
        <v>82.36</v>
      </c>
      <c r="N289" t="inlineStr">
        <is>
          <t>EUR</t>
        </is>
      </c>
      <c r="O289" s="58" t="n">
        <v>5</v>
      </c>
      <c r="P289" t="n">
        <v>0</v>
      </c>
      <c r="Q289" s="59" t="n">
        <v>2150</v>
      </c>
      <c r="R289" s="60">
        <f>IF(N289="TL",1,IF(N289="USD",VLOOKUP(C289,$X$2:$Z$19,2,FALSE),VLOOKUP(C289,$X$2:$Z$19,3,FALSE)))</f>
        <v/>
      </c>
      <c r="S289" s="61">
        <f>IF(P289=1,0,L289*M289*R289*(1-O289/100))</f>
        <v/>
      </c>
      <c r="T289" s="61">
        <f>IF(P289=1,0,L289*Q289)</f>
        <v/>
      </c>
      <c r="U289" s="61">
        <f>S289-T289</f>
        <v/>
      </c>
    </row>
    <row r="290">
      <c r="A290" t="inlineStr">
        <is>
          <t>S000289</t>
        </is>
      </c>
      <c r="B290" t="inlineStr">
        <is>
          <t>2025-02-02</t>
        </is>
      </c>
      <c r="C290" t="inlineStr">
        <is>
          <t>2025-02</t>
        </is>
      </c>
      <c r="D290" t="inlineStr">
        <is>
          <t>2025-Q1</t>
        </is>
      </c>
      <c r="E290" t="inlineStr">
        <is>
          <t>T06</t>
        </is>
      </c>
      <c r="F290" t="inlineStr">
        <is>
          <t>Gizem Aydın</t>
        </is>
      </c>
      <c r="G290" t="inlineStr">
        <is>
          <t>İhracat-Avrupa</t>
        </is>
      </c>
      <c r="H290" t="inlineStr">
        <is>
          <t>EM-KBL-16</t>
        </is>
      </c>
      <c r="I290" t="inlineStr">
        <is>
          <t>NYM Kablo 3x2,5 (100 m)</t>
        </is>
      </c>
      <c r="J290" t="inlineStr">
        <is>
          <t>Kablo</t>
        </is>
      </c>
      <c r="K290" t="inlineStr">
        <is>
          <t>Kurumsal</t>
        </is>
      </c>
      <c r="L290" t="n">
        <v>1</v>
      </c>
      <c r="M290" s="57" t="n">
        <v>30.24</v>
      </c>
      <c r="N290" t="inlineStr">
        <is>
          <t>EUR</t>
        </is>
      </c>
      <c r="O290" s="58" t="n">
        <v>5</v>
      </c>
      <c r="P290" t="n">
        <v>0</v>
      </c>
      <c r="Q290" s="59" t="n">
        <v>820</v>
      </c>
      <c r="R290" s="60">
        <f>IF(N290="TL",1,IF(N290="USD",VLOOKUP(C290,$X$2:$Z$19,2,FALSE),VLOOKUP(C290,$X$2:$Z$19,3,FALSE)))</f>
        <v/>
      </c>
      <c r="S290" s="61">
        <f>IF(P290=1,0,L290*M290*R290*(1-O290/100))</f>
        <v/>
      </c>
      <c r="T290" s="61">
        <f>IF(P290=1,0,L290*Q290)</f>
        <v/>
      </c>
      <c r="U290" s="61">
        <f>S290-T290</f>
        <v/>
      </c>
    </row>
    <row r="291">
      <c r="A291" t="inlineStr">
        <is>
          <t>S000290</t>
        </is>
      </c>
      <c r="B291" t="inlineStr">
        <is>
          <t>2025-02-17</t>
        </is>
      </c>
      <c r="C291" t="inlineStr">
        <is>
          <t>2025-02</t>
        </is>
      </c>
      <c r="D291" t="inlineStr">
        <is>
          <t>2025-Q1</t>
        </is>
      </c>
      <c r="E291" t="inlineStr">
        <is>
          <t>T06</t>
        </is>
      </c>
      <c r="F291" t="inlineStr">
        <is>
          <t>Gizem Aydın</t>
        </is>
      </c>
      <c r="G291" t="inlineStr">
        <is>
          <t>İhracat-Avrupa</t>
        </is>
      </c>
      <c r="H291" t="inlineStr">
        <is>
          <t>EM-PRZ-02</t>
        </is>
      </c>
      <c r="I291" t="inlineStr">
        <is>
          <t>Priz-Anahtar Seti (20'li)</t>
        </is>
      </c>
      <c r="J291" t="inlineStr">
        <is>
          <t>Anahtar</t>
        </is>
      </c>
      <c r="K291" t="inlineStr">
        <is>
          <t>Proje</t>
        </is>
      </c>
      <c r="L291" t="n">
        <v>1</v>
      </c>
      <c r="M291" s="57" t="n">
        <v>13.13</v>
      </c>
      <c r="N291" t="inlineStr">
        <is>
          <t>EUR</t>
        </is>
      </c>
      <c r="O291" s="58" t="n">
        <v>5</v>
      </c>
      <c r="P291" t="n">
        <v>0</v>
      </c>
      <c r="Q291" s="59" t="n">
        <v>310</v>
      </c>
      <c r="R291" s="60">
        <f>IF(N291="TL",1,IF(N291="USD",VLOOKUP(C291,$X$2:$Z$19,2,FALSE),VLOOKUP(C291,$X$2:$Z$19,3,FALSE)))</f>
        <v/>
      </c>
      <c r="S291" s="61">
        <f>IF(P291=1,0,L291*M291*R291*(1-O291/100))</f>
        <v/>
      </c>
      <c r="T291" s="61">
        <f>IF(P291=1,0,L291*Q291)</f>
        <v/>
      </c>
      <c r="U291" s="61">
        <f>S291-T291</f>
        <v/>
      </c>
    </row>
    <row r="292">
      <c r="A292" t="inlineStr">
        <is>
          <t>S000291</t>
        </is>
      </c>
      <c r="B292" t="inlineStr">
        <is>
          <t>2025-02-02</t>
        </is>
      </c>
      <c r="C292" t="inlineStr">
        <is>
          <t>2025-02</t>
        </is>
      </c>
      <c r="D292" t="inlineStr">
        <is>
          <t>2025-Q1</t>
        </is>
      </c>
      <c r="E292" t="inlineStr">
        <is>
          <t>T06</t>
        </is>
      </c>
      <c r="F292" t="inlineStr">
        <is>
          <t>Gizem Aydın</t>
        </is>
      </c>
      <c r="G292" t="inlineStr">
        <is>
          <t>İhracat-Avrupa</t>
        </is>
      </c>
      <c r="H292" t="inlineStr">
        <is>
          <t>EM-KBL-25</t>
        </is>
      </c>
      <c r="I292" t="inlineStr">
        <is>
          <t>NYY Kablo 4x6 (100 m)</t>
        </is>
      </c>
      <c r="J292" t="inlineStr">
        <is>
          <t>Kablo</t>
        </is>
      </c>
      <c r="K292" t="inlineStr">
        <is>
          <t>Proje</t>
        </is>
      </c>
      <c r="L292" t="n">
        <v>17</v>
      </c>
      <c r="M292" s="57" t="n">
        <v>84.61</v>
      </c>
      <c r="N292" t="inlineStr">
        <is>
          <t>EUR</t>
        </is>
      </c>
      <c r="O292" s="58" t="n">
        <v>0</v>
      </c>
      <c r="P292" t="n">
        <v>0</v>
      </c>
      <c r="Q292" s="59" t="n">
        <v>2150</v>
      </c>
      <c r="R292" s="60">
        <f>IF(N292="TL",1,IF(N292="USD",VLOOKUP(C292,$X$2:$Z$19,2,FALSE),VLOOKUP(C292,$X$2:$Z$19,3,FALSE)))</f>
        <v/>
      </c>
      <c r="S292" s="61">
        <f>IF(P292=1,0,L292*M292*R292*(1-O292/100))</f>
        <v/>
      </c>
      <c r="T292" s="61">
        <f>IF(P292=1,0,L292*Q292)</f>
        <v/>
      </c>
      <c r="U292" s="61">
        <f>S292-T292</f>
        <v/>
      </c>
    </row>
    <row r="293">
      <c r="A293" t="inlineStr">
        <is>
          <t>S000292</t>
        </is>
      </c>
      <c r="B293" t="inlineStr">
        <is>
          <t>2025-02-12</t>
        </is>
      </c>
      <c r="C293" t="inlineStr">
        <is>
          <t>2025-02</t>
        </is>
      </c>
      <c r="D293" t="inlineStr">
        <is>
          <t>2025-Q1</t>
        </is>
      </c>
      <c r="E293" t="inlineStr">
        <is>
          <t>T06</t>
        </is>
      </c>
      <c r="F293" t="inlineStr">
        <is>
          <t>Gizem Aydın</t>
        </is>
      </c>
      <c r="G293" t="inlineStr">
        <is>
          <t>İhracat-Avrupa</t>
        </is>
      </c>
      <c r="H293" t="inlineStr">
        <is>
          <t>EM-PRZ-02</t>
        </is>
      </c>
      <c r="I293" t="inlineStr">
        <is>
          <t>Priz-Anahtar Seti (20'li)</t>
        </is>
      </c>
      <c r="J293" t="inlineStr">
        <is>
          <t>Anahtar</t>
        </is>
      </c>
      <c r="K293" t="inlineStr">
        <is>
          <t>Bayi</t>
        </is>
      </c>
      <c r="L293" t="n">
        <v>2</v>
      </c>
      <c r="M293" s="57" t="n">
        <v>13.09</v>
      </c>
      <c r="N293" t="inlineStr">
        <is>
          <t>EUR</t>
        </is>
      </c>
      <c r="O293" s="58" t="n">
        <v>18</v>
      </c>
      <c r="P293" t="n">
        <v>0</v>
      </c>
      <c r="Q293" s="59" t="n">
        <v>310</v>
      </c>
      <c r="R293" s="60">
        <f>IF(N293="TL",1,IF(N293="USD",VLOOKUP(C293,$X$2:$Z$19,2,FALSE),VLOOKUP(C293,$X$2:$Z$19,3,FALSE)))</f>
        <v/>
      </c>
      <c r="S293" s="61">
        <f>IF(P293=1,0,L293*M293*R293*(1-O293/100))</f>
        <v/>
      </c>
      <c r="T293" s="61">
        <f>IF(P293=1,0,L293*Q293)</f>
        <v/>
      </c>
      <c r="U293" s="61">
        <f>S293-T293</f>
        <v/>
      </c>
    </row>
    <row r="294">
      <c r="A294" t="inlineStr">
        <is>
          <t>S000293</t>
        </is>
      </c>
      <c r="B294" t="inlineStr">
        <is>
          <t>2025-02-08</t>
        </is>
      </c>
      <c r="C294" t="inlineStr">
        <is>
          <t>2025-02</t>
        </is>
      </c>
      <c r="D294" t="inlineStr">
        <is>
          <t>2025-Q1</t>
        </is>
      </c>
      <c r="E294" t="inlineStr">
        <is>
          <t>T06</t>
        </is>
      </c>
      <c r="F294" t="inlineStr">
        <is>
          <t>Gizem Aydın</t>
        </is>
      </c>
      <c r="G294" t="inlineStr">
        <is>
          <t>İhracat-Avrupa</t>
        </is>
      </c>
      <c r="H294" t="inlineStr">
        <is>
          <t>EM-TOP-08</t>
        </is>
      </c>
      <c r="I294" t="inlineStr">
        <is>
          <t>Topraklama Seti</t>
        </is>
      </c>
      <c r="J294" t="inlineStr">
        <is>
          <t>Koruma</t>
        </is>
      </c>
      <c r="K294" t="inlineStr">
        <is>
          <t>Proje</t>
        </is>
      </c>
      <c r="L294" t="n">
        <v>5</v>
      </c>
      <c r="M294" s="57" t="n">
        <v>22.39</v>
      </c>
      <c r="N294" t="inlineStr">
        <is>
          <t>EUR</t>
        </is>
      </c>
      <c r="O294" s="58" t="n">
        <v>12</v>
      </c>
      <c r="P294" t="n">
        <v>0</v>
      </c>
      <c r="Q294" s="59" t="n">
        <v>540</v>
      </c>
      <c r="R294" s="60">
        <f>IF(N294="TL",1,IF(N294="USD",VLOOKUP(C294,$X$2:$Z$19,2,FALSE),VLOOKUP(C294,$X$2:$Z$19,3,FALSE)))</f>
        <v/>
      </c>
      <c r="S294" s="61">
        <f>IF(P294=1,0,L294*M294*R294*(1-O294/100))</f>
        <v/>
      </c>
      <c r="T294" s="61">
        <f>IF(P294=1,0,L294*Q294)</f>
        <v/>
      </c>
      <c r="U294" s="61">
        <f>S294-T294</f>
        <v/>
      </c>
    </row>
    <row r="295">
      <c r="A295" t="inlineStr">
        <is>
          <t>S000294</t>
        </is>
      </c>
      <c r="B295" t="inlineStr">
        <is>
          <t>2025-02-14</t>
        </is>
      </c>
      <c r="C295" t="inlineStr">
        <is>
          <t>2025-02</t>
        </is>
      </c>
      <c r="D295" t="inlineStr">
        <is>
          <t>2025-Q1</t>
        </is>
      </c>
      <c r="E295" t="inlineStr">
        <is>
          <t>T06</t>
        </is>
      </c>
      <c r="F295" t="inlineStr">
        <is>
          <t>Gizem Aydın</t>
        </is>
      </c>
      <c r="G295" t="inlineStr">
        <is>
          <t>İhracat-Avrupa</t>
        </is>
      </c>
      <c r="H295" t="inlineStr">
        <is>
          <t>EM-TOP-08</t>
        </is>
      </c>
      <c r="I295" t="inlineStr">
        <is>
          <t>Topraklama Seti</t>
        </is>
      </c>
      <c r="J295" t="inlineStr">
        <is>
          <t>Koruma</t>
        </is>
      </c>
      <c r="K295" t="inlineStr">
        <is>
          <t>Bayi</t>
        </is>
      </c>
      <c r="L295" t="n">
        <v>2</v>
      </c>
      <c r="M295" s="57" t="n">
        <v>22.22</v>
      </c>
      <c r="N295" t="inlineStr">
        <is>
          <t>EUR</t>
        </is>
      </c>
      <c r="O295" s="58" t="n">
        <v>12</v>
      </c>
      <c r="P295" t="n">
        <v>0</v>
      </c>
      <c r="Q295" s="59" t="n">
        <v>540</v>
      </c>
      <c r="R295" s="60">
        <f>IF(N295="TL",1,IF(N295="USD",VLOOKUP(C295,$X$2:$Z$19,2,FALSE),VLOOKUP(C295,$X$2:$Z$19,3,FALSE)))</f>
        <v/>
      </c>
      <c r="S295" s="61">
        <f>IF(P295=1,0,L295*M295*R295*(1-O295/100))</f>
        <v/>
      </c>
      <c r="T295" s="61">
        <f>IF(P295=1,0,L295*Q295)</f>
        <v/>
      </c>
      <c r="U295" s="61">
        <f>S295-T295</f>
        <v/>
      </c>
    </row>
    <row r="296">
      <c r="A296" t="inlineStr">
        <is>
          <t>S000295</t>
        </is>
      </c>
      <c r="B296" t="inlineStr">
        <is>
          <t>2025-02-24</t>
        </is>
      </c>
      <c r="C296" t="inlineStr">
        <is>
          <t>2025-02</t>
        </is>
      </c>
      <c r="D296" t="inlineStr">
        <is>
          <t>2025-Q1</t>
        </is>
      </c>
      <c r="E296" t="inlineStr">
        <is>
          <t>T06</t>
        </is>
      </c>
      <c r="F296" t="inlineStr">
        <is>
          <t>Gizem Aydın</t>
        </is>
      </c>
      <c r="G296" t="inlineStr">
        <is>
          <t>İhracat-Avrupa</t>
        </is>
      </c>
      <c r="H296" t="inlineStr">
        <is>
          <t>EM-TOP-08</t>
        </is>
      </c>
      <c r="I296" t="inlineStr">
        <is>
          <t>Topraklama Seti</t>
        </is>
      </c>
      <c r="J296" t="inlineStr">
        <is>
          <t>Koruma</t>
        </is>
      </c>
      <c r="K296" t="inlineStr">
        <is>
          <t>Bayi</t>
        </is>
      </c>
      <c r="L296" t="n">
        <v>115</v>
      </c>
      <c r="M296" s="57" t="n">
        <v>22.26</v>
      </c>
      <c r="N296" t="inlineStr">
        <is>
          <t>EUR</t>
        </is>
      </c>
      <c r="O296" s="58" t="n">
        <v>8</v>
      </c>
      <c r="P296" t="n">
        <v>0</v>
      </c>
      <c r="Q296" s="59" t="n">
        <v>540</v>
      </c>
      <c r="R296" s="60">
        <f>IF(N296="TL",1,IF(N296="USD",VLOOKUP(C296,$X$2:$Z$19,2,FALSE),VLOOKUP(C296,$X$2:$Z$19,3,FALSE)))</f>
        <v/>
      </c>
      <c r="S296" s="61">
        <f>IF(P296=1,0,L296*M296*R296*(1-O296/100))</f>
        <v/>
      </c>
      <c r="T296" s="61">
        <f>IF(P296=1,0,L296*Q296)</f>
        <v/>
      </c>
      <c r="U296" s="61">
        <f>S296-T296</f>
        <v/>
      </c>
    </row>
    <row r="297">
      <c r="A297" t="inlineStr">
        <is>
          <t>S000296</t>
        </is>
      </c>
      <c r="B297" t="inlineStr">
        <is>
          <t>2025-02-15</t>
        </is>
      </c>
      <c r="C297" t="inlineStr">
        <is>
          <t>2025-02</t>
        </is>
      </c>
      <c r="D297" t="inlineStr">
        <is>
          <t>2025-Q1</t>
        </is>
      </c>
      <c r="E297" t="inlineStr">
        <is>
          <t>T06</t>
        </is>
      </c>
      <c r="F297" t="inlineStr">
        <is>
          <t>Gizem Aydın</t>
        </is>
      </c>
      <c r="G297" t="inlineStr">
        <is>
          <t>İhracat-Avrupa</t>
        </is>
      </c>
      <c r="H297" t="inlineStr">
        <is>
          <t>EM-TOP-08</t>
        </is>
      </c>
      <c r="I297" t="inlineStr">
        <is>
          <t>Topraklama Seti</t>
        </is>
      </c>
      <c r="J297" t="inlineStr">
        <is>
          <t>Koruma</t>
        </is>
      </c>
      <c r="K297" t="inlineStr">
        <is>
          <t>Bayi</t>
        </is>
      </c>
      <c r="L297" t="n">
        <v>9</v>
      </c>
      <c r="M297" s="57" t="n">
        <v>22.32</v>
      </c>
      <c r="N297" t="inlineStr">
        <is>
          <t>EUR</t>
        </is>
      </c>
      <c r="O297" s="58" t="n">
        <v>8</v>
      </c>
      <c r="P297" t="n">
        <v>0</v>
      </c>
      <c r="Q297" s="59" t="n">
        <v>540</v>
      </c>
      <c r="R297" s="60">
        <f>IF(N297="TL",1,IF(N297="USD",VLOOKUP(C297,$X$2:$Z$19,2,FALSE),VLOOKUP(C297,$X$2:$Z$19,3,FALSE)))</f>
        <v/>
      </c>
      <c r="S297" s="61">
        <f>IF(P297=1,0,L297*M297*R297*(1-O297/100))</f>
        <v/>
      </c>
      <c r="T297" s="61">
        <f>IF(P297=1,0,L297*Q297)</f>
        <v/>
      </c>
      <c r="U297" s="61">
        <f>S297-T297</f>
        <v/>
      </c>
    </row>
    <row r="298">
      <c r="A298" t="inlineStr">
        <is>
          <t>S000297</t>
        </is>
      </c>
      <c r="B298" t="inlineStr">
        <is>
          <t>2025-02-15</t>
        </is>
      </c>
      <c r="C298" t="inlineStr">
        <is>
          <t>2025-02</t>
        </is>
      </c>
      <c r="D298" t="inlineStr">
        <is>
          <t>2025-Q1</t>
        </is>
      </c>
      <c r="E298" t="inlineStr">
        <is>
          <t>T06</t>
        </is>
      </c>
      <c r="F298" t="inlineStr">
        <is>
          <t>Gizem Aydın</t>
        </is>
      </c>
      <c r="G298" t="inlineStr">
        <is>
          <t>İhracat-Avrupa</t>
        </is>
      </c>
      <c r="H298" t="inlineStr">
        <is>
          <t>EM-PRZ-02</t>
        </is>
      </c>
      <c r="I298" t="inlineStr">
        <is>
          <t>Priz-Anahtar Seti (20'li)</t>
        </is>
      </c>
      <c r="J298" t="inlineStr">
        <is>
          <t>Anahtar</t>
        </is>
      </c>
      <c r="K298" t="inlineStr">
        <is>
          <t>Kurumsal</t>
        </is>
      </c>
      <c r="L298" t="n">
        <v>1</v>
      </c>
      <c r="M298" s="57" t="n">
        <v>14.02</v>
      </c>
      <c r="N298" t="inlineStr">
        <is>
          <t>EUR</t>
        </is>
      </c>
      <c r="O298" s="58" t="n">
        <v>0</v>
      </c>
      <c r="P298" t="n">
        <v>0</v>
      </c>
      <c r="Q298" s="59" t="n">
        <v>310</v>
      </c>
      <c r="R298" s="60">
        <f>IF(N298="TL",1,IF(N298="USD",VLOOKUP(C298,$X$2:$Z$19,2,FALSE),VLOOKUP(C298,$X$2:$Z$19,3,FALSE)))</f>
        <v/>
      </c>
      <c r="S298" s="61">
        <f>IF(P298=1,0,L298*M298*R298*(1-O298/100))</f>
        <v/>
      </c>
      <c r="T298" s="61">
        <f>IF(P298=1,0,L298*Q298)</f>
        <v/>
      </c>
      <c r="U298" s="61">
        <f>S298-T298</f>
        <v/>
      </c>
    </row>
    <row r="299">
      <c r="A299" t="inlineStr">
        <is>
          <t>S000298</t>
        </is>
      </c>
      <c r="B299" t="inlineStr">
        <is>
          <t>2025-02-26</t>
        </is>
      </c>
      <c r="C299" t="inlineStr">
        <is>
          <t>2025-02</t>
        </is>
      </c>
      <c r="D299" t="inlineStr">
        <is>
          <t>2025-Q1</t>
        </is>
      </c>
      <c r="E299" t="inlineStr">
        <is>
          <t>T06</t>
        </is>
      </c>
      <c r="F299" t="inlineStr">
        <is>
          <t>Gizem Aydın</t>
        </is>
      </c>
      <c r="G299" t="inlineStr">
        <is>
          <t>İhracat-Avrupa</t>
        </is>
      </c>
      <c r="H299" t="inlineStr">
        <is>
          <t>EM-AYD-40</t>
        </is>
      </c>
      <c r="I299" t="inlineStr">
        <is>
          <t>LED Panel Armatür 40W</t>
        </is>
      </c>
      <c r="J299" t="inlineStr">
        <is>
          <t>Aydınlatma</t>
        </is>
      </c>
      <c r="K299" t="inlineStr">
        <is>
          <t>Kurumsal</t>
        </is>
      </c>
      <c r="L299" t="n">
        <v>9</v>
      </c>
      <c r="M299" s="57" t="n">
        <v>8.42</v>
      </c>
      <c r="N299" t="inlineStr">
        <is>
          <t>EUR</t>
        </is>
      </c>
      <c r="O299" s="58" t="n">
        <v>5</v>
      </c>
      <c r="P299" t="n">
        <v>0</v>
      </c>
      <c r="Q299" s="59" t="n">
        <v>190</v>
      </c>
      <c r="R299" s="60">
        <f>IF(N299="TL",1,IF(N299="USD",VLOOKUP(C299,$X$2:$Z$19,2,FALSE),VLOOKUP(C299,$X$2:$Z$19,3,FALSE)))</f>
        <v/>
      </c>
      <c r="S299" s="61">
        <f>IF(P299=1,0,L299*M299*R299*(1-O299/100))</f>
        <v/>
      </c>
      <c r="T299" s="61">
        <f>IF(P299=1,0,L299*Q299)</f>
        <v/>
      </c>
      <c r="U299" s="61">
        <f>S299-T299</f>
        <v/>
      </c>
    </row>
    <row r="300">
      <c r="A300" t="inlineStr">
        <is>
          <t>S000299</t>
        </is>
      </c>
      <c r="B300" t="inlineStr">
        <is>
          <t>2025-02-21</t>
        </is>
      </c>
      <c r="C300" t="inlineStr">
        <is>
          <t>2025-02</t>
        </is>
      </c>
      <c r="D300" t="inlineStr">
        <is>
          <t>2025-Q1</t>
        </is>
      </c>
      <c r="E300" t="inlineStr">
        <is>
          <t>T07</t>
        </is>
      </c>
      <c r="F300" t="inlineStr">
        <is>
          <t>Onur Arslan</t>
        </is>
      </c>
      <c r="G300" t="inlineStr">
        <is>
          <t>Marmara</t>
        </is>
      </c>
      <c r="H300" t="inlineStr">
        <is>
          <t>EM-AYD-40</t>
        </is>
      </c>
      <c r="I300" t="inlineStr">
        <is>
          <t>LED Panel Armatür 40W</t>
        </is>
      </c>
      <c r="J300" t="inlineStr">
        <is>
          <t>Aydınlatma</t>
        </is>
      </c>
      <c r="K300" t="inlineStr">
        <is>
          <t>Proje</t>
        </is>
      </c>
      <c r="L300" t="n">
        <v>88</v>
      </c>
      <c r="M300" s="57" t="n">
        <v>369</v>
      </c>
      <c r="N300" t="inlineStr">
        <is>
          <t>TL</t>
        </is>
      </c>
      <c r="O300" s="58" t="n">
        <v>12</v>
      </c>
      <c r="P300" t="n">
        <v>0</v>
      </c>
      <c r="Q300" s="59" t="n">
        <v>190</v>
      </c>
      <c r="R300" s="60">
        <f>IF(N300="TL",1,IF(N300="USD",VLOOKUP(C300,$X$2:$Z$19,2,FALSE),VLOOKUP(C300,$X$2:$Z$19,3,FALSE)))</f>
        <v/>
      </c>
      <c r="S300" s="61">
        <f>IF(P300=1,0,L300*M300*R300*(1-O300/100))</f>
        <v/>
      </c>
      <c r="T300" s="61">
        <f>IF(P300=1,0,L300*Q300)</f>
        <v/>
      </c>
      <c r="U300" s="61">
        <f>S300-T300</f>
        <v/>
      </c>
    </row>
    <row r="301">
      <c r="A301" t="inlineStr">
        <is>
          <t>S000300</t>
        </is>
      </c>
      <c r="B301" t="inlineStr">
        <is>
          <t>2025-02-01</t>
        </is>
      </c>
      <c r="C301" t="inlineStr">
        <is>
          <t>2025-02</t>
        </is>
      </c>
      <c r="D301" t="inlineStr">
        <is>
          <t>2025-Q1</t>
        </is>
      </c>
      <c r="E301" t="inlineStr">
        <is>
          <t>T07</t>
        </is>
      </c>
      <c r="F301" t="inlineStr">
        <is>
          <t>Onur Arslan</t>
        </is>
      </c>
      <c r="G301" t="inlineStr">
        <is>
          <t>Marmara</t>
        </is>
      </c>
      <c r="H301" t="inlineStr">
        <is>
          <t>EM-KBL-16</t>
        </is>
      </c>
      <c r="I301" t="inlineStr">
        <is>
          <t>NYM Kablo 3x2,5 (100 m)</t>
        </is>
      </c>
      <c r="J301" t="inlineStr">
        <is>
          <t>Kablo</t>
        </is>
      </c>
      <c r="K301" t="inlineStr">
        <is>
          <t>Proje</t>
        </is>
      </c>
      <c r="L301" t="n">
        <v>4</v>
      </c>
      <c r="M301" s="57" t="n">
        <v>1264</v>
      </c>
      <c r="N301" t="inlineStr">
        <is>
          <t>TL</t>
        </is>
      </c>
      <c r="O301" s="58" t="n">
        <v>8</v>
      </c>
      <c r="P301" t="n">
        <v>0</v>
      </c>
      <c r="Q301" s="59" t="n">
        <v>820</v>
      </c>
      <c r="R301" s="60">
        <f>IF(N301="TL",1,IF(N301="USD",VLOOKUP(C301,$X$2:$Z$19,2,FALSE),VLOOKUP(C301,$X$2:$Z$19,3,FALSE)))</f>
        <v/>
      </c>
      <c r="S301" s="61">
        <f>IF(P301=1,0,L301*M301*R301*(1-O301/100))</f>
        <v/>
      </c>
      <c r="T301" s="61">
        <f>IF(P301=1,0,L301*Q301)</f>
        <v/>
      </c>
      <c r="U301" s="61">
        <f>S301-T301</f>
        <v/>
      </c>
    </row>
    <row r="302">
      <c r="A302" t="inlineStr">
        <is>
          <t>S000301</t>
        </is>
      </c>
      <c r="B302" t="inlineStr">
        <is>
          <t>2025-02-14</t>
        </is>
      </c>
      <c r="C302" t="inlineStr">
        <is>
          <t>2025-02</t>
        </is>
      </c>
      <c r="D302" t="inlineStr">
        <is>
          <t>2025-Q1</t>
        </is>
      </c>
      <c r="E302" t="inlineStr">
        <is>
          <t>T07</t>
        </is>
      </c>
      <c r="F302" t="inlineStr">
        <is>
          <t>Onur Arslan</t>
        </is>
      </c>
      <c r="G302" t="inlineStr">
        <is>
          <t>Marmara</t>
        </is>
      </c>
      <c r="H302" t="inlineStr">
        <is>
          <t>EM-AYD-18</t>
        </is>
      </c>
      <c r="I302" t="inlineStr">
        <is>
          <t>LED Ampul 18W (10'lu)</t>
        </is>
      </c>
      <c r="J302" t="inlineStr">
        <is>
          <t>Aydınlatma</t>
        </is>
      </c>
      <c r="K302" t="inlineStr">
        <is>
          <t>Proje</t>
        </is>
      </c>
      <c r="L302" t="n">
        <v>8</v>
      </c>
      <c r="M302" s="57" t="n">
        <v>205</v>
      </c>
      <c r="N302" t="inlineStr">
        <is>
          <t>TL</t>
        </is>
      </c>
      <c r="O302" s="58" t="n">
        <v>0</v>
      </c>
      <c r="P302" t="n">
        <v>0</v>
      </c>
      <c r="Q302" s="59" t="n">
        <v>95</v>
      </c>
      <c r="R302" s="60">
        <f>IF(N302="TL",1,IF(N302="USD",VLOOKUP(C302,$X$2:$Z$19,2,FALSE),VLOOKUP(C302,$X$2:$Z$19,3,FALSE)))</f>
        <v/>
      </c>
      <c r="S302" s="61">
        <f>IF(P302=1,0,L302*M302*R302*(1-O302/100))</f>
        <v/>
      </c>
      <c r="T302" s="61">
        <f>IF(P302=1,0,L302*Q302)</f>
        <v/>
      </c>
      <c r="U302" s="61">
        <f>S302-T302</f>
        <v/>
      </c>
    </row>
    <row r="303">
      <c r="A303" t="inlineStr">
        <is>
          <t>S000302</t>
        </is>
      </c>
      <c r="B303" t="inlineStr">
        <is>
          <t>2025-02-24</t>
        </is>
      </c>
      <c r="C303" t="inlineStr">
        <is>
          <t>2025-02</t>
        </is>
      </c>
      <c r="D303" t="inlineStr">
        <is>
          <t>2025-Q1</t>
        </is>
      </c>
      <c r="E303" t="inlineStr">
        <is>
          <t>T07</t>
        </is>
      </c>
      <c r="F303" t="inlineStr">
        <is>
          <t>Onur Arslan</t>
        </is>
      </c>
      <c r="G303" t="inlineStr">
        <is>
          <t>Marmara</t>
        </is>
      </c>
      <c r="H303" t="inlineStr">
        <is>
          <t>EM-PRZ-02</t>
        </is>
      </c>
      <c r="I303" t="inlineStr">
        <is>
          <t>Priz-Anahtar Seti (20'li)</t>
        </is>
      </c>
      <c r="J303" t="inlineStr">
        <is>
          <t>Anahtar</t>
        </is>
      </c>
      <c r="K303" t="inlineStr">
        <is>
          <t>Kurumsal</t>
        </is>
      </c>
      <c r="L303" t="n">
        <v>5</v>
      </c>
      <c r="M303" s="57" t="n">
        <v>572</v>
      </c>
      <c r="N303" t="inlineStr">
        <is>
          <t>TL</t>
        </is>
      </c>
      <c r="O303" s="58" t="n">
        <v>0</v>
      </c>
      <c r="P303" t="n">
        <v>0</v>
      </c>
      <c r="Q303" s="59" t="n">
        <v>310</v>
      </c>
      <c r="R303" s="60">
        <f>IF(N303="TL",1,IF(N303="USD",VLOOKUP(C303,$X$2:$Z$19,2,FALSE),VLOOKUP(C303,$X$2:$Z$19,3,FALSE)))</f>
        <v/>
      </c>
      <c r="S303" s="61">
        <f>IF(P303=1,0,L303*M303*R303*(1-O303/100))</f>
        <v/>
      </c>
      <c r="T303" s="61">
        <f>IF(P303=1,0,L303*Q303)</f>
        <v/>
      </c>
      <c r="U303" s="61">
        <f>S303-T303</f>
        <v/>
      </c>
    </row>
    <row r="304">
      <c r="A304" t="inlineStr">
        <is>
          <t>S000303</t>
        </is>
      </c>
      <c r="B304" t="inlineStr">
        <is>
          <t>2025-02-08</t>
        </is>
      </c>
      <c r="C304" t="inlineStr">
        <is>
          <t>2025-02</t>
        </is>
      </c>
      <c r="D304" t="inlineStr">
        <is>
          <t>2025-Q1</t>
        </is>
      </c>
      <c r="E304" t="inlineStr">
        <is>
          <t>T07</t>
        </is>
      </c>
      <c r="F304" t="inlineStr">
        <is>
          <t>Onur Arslan</t>
        </is>
      </c>
      <c r="G304" t="inlineStr">
        <is>
          <t>Marmara</t>
        </is>
      </c>
      <c r="H304" t="inlineStr">
        <is>
          <t>EM-PNO-12</t>
        </is>
      </c>
      <c r="I304" t="inlineStr">
        <is>
          <t>Sıva Üstü Dağıtım Panosu 24'lü</t>
        </is>
      </c>
      <c r="J304" t="inlineStr">
        <is>
          <t>Pano</t>
        </is>
      </c>
      <c r="K304" t="inlineStr">
        <is>
          <t>Bayi</t>
        </is>
      </c>
      <c r="L304" t="n">
        <v>1</v>
      </c>
      <c r="M304" s="57" t="n">
        <v>2042</v>
      </c>
      <c r="N304" t="inlineStr">
        <is>
          <t>TL</t>
        </is>
      </c>
      <c r="O304" s="58" t="n">
        <v>8</v>
      </c>
      <c r="P304" t="n">
        <v>0</v>
      </c>
      <c r="Q304" s="59" t="n">
        <v>1180</v>
      </c>
      <c r="R304" s="60">
        <f>IF(N304="TL",1,IF(N304="USD",VLOOKUP(C304,$X$2:$Z$19,2,FALSE),VLOOKUP(C304,$X$2:$Z$19,3,FALSE)))</f>
        <v/>
      </c>
      <c r="S304" s="61">
        <f>IF(P304=1,0,L304*M304*R304*(1-O304/100))</f>
        <v/>
      </c>
      <c r="T304" s="61">
        <f>IF(P304=1,0,L304*Q304)</f>
        <v/>
      </c>
      <c r="U304" s="61">
        <f>S304-T304</f>
        <v/>
      </c>
    </row>
    <row r="305">
      <c r="A305" t="inlineStr">
        <is>
          <t>S000304</t>
        </is>
      </c>
      <c r="B305" t="inlineStr">
        <is>
          <t>2025-02-25</t>
        </is>
      </c>
      <c r="C305" t="inlineStr">
        <is>
          <t>2025-02</t>
        </is>
      </c>
      <c r="D305" t="inlineStr">
        <is>
          <t>2025-Q1</t>
        </is>
      </c>
      <c r="E305" t="inlineStr">
        <is>
          <t>T07</t>
        </is>
      </c>
      <c r="F305" t="inlineStr">
        <is>
          <t>Onur Arslan</t>
        </is>
      </c>
      <c r="G305" t="inlineStr">
        <is>
          <t>Marmara</t>
        </is>
      </c>
      <c r="H305" t="inlineStr">
        <is>
          <t>EM-UPS-10</t>
        </is>
      </c>
      <c r="I305" t="inlineStr">
        <is>
          <t>Kesintisiz Güç Kaynağı 3 kVA</t>
        </is>
      </c>
      <c r="J305" t="inlineStr">
        <is>
          <t>Güç</t>
        </is>
      </c>
      <c r="K305" t="inlineStr">
        <is>
          <t>Bayi</t>
        </is>
      </c>
      <c r="L305" t="n">
        <v>25</v>
      </c>
      <c r="M305" s="57" t="n">
        <v>13629</v>
      </c>
      <c r="N305" t="inlineStr">
        <is>
          <t>TL</t>
        </is>
      </c>
      <c r="O305" s="58" t="n">
        <v>0</v>
      </c>
      <c r="P305" t="n">
        <v>0</v>
      </c>
      <c r="Q305" s="59" t="n">
        <v>8200</v>
      </c>
      <c r="R305" s="60">
        <f>IF(N305="TL",1,IF(N305="USD",VLOOKUP(C305,$X$2:$Z$19,2,FALSE),VLOOKUP(C305,$X$2:$Z$19,3,FALSE)))</f>
        <v/>
      </c>
      <c r="S305" s="61">
        <f>IF(P305=1,0,L305*M305*R305*(1-O305/100))</f>
        <v/>
      </c>
      <c r="T305" s="61">
        <f>IF(P305=1,0,L305*Q305)</f>
        <v/>
      </c>
      <c r="U305" s="61">
        <f>S305-T305</f>
        <v/>
      </c>
    </row>
    <row r="306">
      <c r="A306" t="inlineStr">
        <is>
          <t>S000305</t>
        </is>
      </c>
      <c r="B306" t="inlineStr">
        <is>
          <t>2025-02-25</t>
        </is>
      </c>
      <c r="C306" t="inlineStr">
        <is>
          <t>2025-02</t>
        </is>
      </c>
      <c r="D306" t="inlineStr">
        <is>
          <t>2025-Q1</t>
        </is>
      </c>
      <c r="E306" t="inlineStr">
        <is>
          <t>T07</t>
        </is>
      </c>
      <c r="F306" t="inlineStr">
        <is>
          <t>Onur Arslan</t>
        </is>
      </c>
      <c r="G306" t="inlineStr">
        <is>
          <t>Marmara</t>
        </is>
      </c>
      <c r="H306" t="inlineStr">
        <is>
          <t>EM-UPS-10</t>
        </is>
      </c>
      <c r="I306" t="inlineStr">
        <is>
          <t>Kesintisiz Güç Kaynağı 3 kVA</t>
        </is>
      </c>
      <c r="J306" t="inlineStr">
        <is>
          <t>Güç</t>
        </is>
      </c>
      <c r="K306" t="inlineStr">
        <is>
          <t>Proje</t>
        </is>
      </c>
      <c r="L306" t="n">
        <v>2</v>
      </c>
      <c r="M306" s="57" t="n">
        <v>12937</v>
      </c>
      <c r="N306" t="inlineStr">
        <is>
          <t>TL</t>
        </is>
      </c>
      <c r="O306" s="58" t="n">
        <v>8</v>
      </c>
      <c r="P306" t="n">
        <v>0</v>
      </c>
      <c r="Q306" s="59" t="n">
        <v>8200</v>
      </c>
      <c r="R306" s="60">
        <f>IF(N306="TL",1,IF(N306="USD",VLOOKUP(C306,$X$2:$Z$19,2,FALSE),VLOOKUP(C306,$X$2:$Z$19,3,FALSE)))</f>
        <v/>
      </c>
      <c r="S306" s="61">
        <f>IF(P306=1,0,L306*M306*R306*(1-O306/100))</f>
        <v/>
      </c>
      <c r="T306" s="61">
        <f>IF(P306=1,0,L306*Q306)</f>
        <v/>
      </c>
      <c r="U306" s="61">
        <f>S306-T306</f>
        <v/>
      </c>
    </row>
    <row r="307">
      <c r="A307" t="inlineStr">
        <is>
          <t>S000306</t>
        </is>
      </c>
      <c r="B307" t="inlineStr">
        <is>
          <t>2025-02-27</t>
        </is>
      </c>
      <c r="C307" t="inlineStr">
        <is>
          <t>2025-02</t>
        </is>
      </c>
      <c r="D307" t="inlineStr">
        <is>
          <t>2025-Q1</t>
        </is>
      </c>
      <c r="E307" t="inlineStr">
        <is>
          <t>T07</t>
        </is>
      </c>
      <c r="F307" t="inlineStr">
        <is>
          <t>Onur Arslan</t>
        </is>
      </c>
      <c r="G307" t="inlineStr">
        <is>
          <t>Marmara</t>
        </is>
      </c>
      <c r="H307" t="inlineStr">
        <is>
          <t>EM-PNO-12</t>
        </is>
      </c>
      <c r="I307" t="inlineStr">
        <is>
          <t>Sıva Üstü Dağıtım Panosu 24'lü</t>
        </is>
      </c>
      <c r="J307" t="inlineStr">
        <is>
          <t>Pano</t>
        </is>
      </c>
      <c r="K307" t="inlineStr">
        <is>
          <t>Perakende</t>
        </is>
      </c>
      <c r="L307" t="n">
        <v>9</v>
      </c>
      <c r="M307" s="57" t="n">
        <v>2032</v>
      </c>
      <c r="N307" t="inlineStr">
        <is>
          <t>TL</t>
        </is>
      </c>
      <c r="O307" s="58" t="n">
        <v>0</v>
      </c>
      <c r="P307" t="n">
        <v>0</v>
      </c>
      <c r="Q307" s="59" t="n">
        <v>1180</v>
      </c>
      <c r="R307" s="60">
        <f>IF(N307="TL",1,IF(N307="USD",VLOOKUP(C307,$X$2:$Z$19,2,FALSE),VLOOKUP(C307,$X$2:$Z$19,3,FALSE)))</f>
        <v/>
      </c>
      <c r="S307" s="61">
        <f>IF(P307=1,0,L307*M307*R307*(1-O307/100))</f>
        <v/>
      </c>
      <c r="T307" s="61">
        <f>IF(P307=1,0,L307*Q307)</f>
        <v/>
      </c>
      <c r="U307" s="61">
        <f>S307-T307</f>
        <v/>
      </c>
    </row>
    <row r="308">
      <c r="A308" t="inlineStr">
        <is>
          <t>S000307</t>
        </is>
      </c>
      <c r="B308" t="inlineStr">
        <is>
          <t>2025-02-19</t>
        </is>
      </c>
      <c r="C308" t="inlineStr">
        <is>
          <t>2025-02</t>
        </is>
      </c>
      <c r="D308" t="inlineStr">
        <is>
          <t>2025-Q1</t>
        </is>
      </c>
      <c r="E308" t="inlineStr">
        <is>
          <t>T07</t>
        </is>
      </c>
      <c r="F308" t="inlineStr">
        <is>
          <t>Onur Arslan</t>
        </is>
      </c>
      <c r="G308" t="inlineStr">
        <is>
          <t>Marmara</t>
        </is>
      </c>
      <c r="H308" t="inlineStr">
        <is>
          <t>EM-AYD-18</t>
        </is>
      </c>
      <c r="I308" t="inlineStr">
        <is>
          <t>LED Ampul 18W (10'lu)</t>
        </is>
      </c>
      <c r="J308" t="inlineStr">
        <is>
          <t>Aydınlatma</t>
        </is>
      </c>
      <c r="K308" t="inlineStr">
        <is>
          <t>Bayi</t>
        </is>
      </c>
      <c r="L308" t="n">
        <v>3</v>
      </c>
      <c r="M308" s="57" t="n">
        <v>206</v>
      </c>
      <c r="N308" t="inlineStr">
        <is>
          <t>TL</t>
        </is>
      </c>
      <c r="O308" s="58" t="n">
        <v>0</v>
      </c>
      <c r="P308" t="n">
        <v>0</v>
      </c>
      <c r="Q308" s="59" t="n">
        <v>95</v>
      </c>
      <c r="R308" s="60">
        <f>IF(N308="TL",1,IF(N308="USD",VLOOKUP(C308,$X$2:$Z$19,2,FALSE),VLOOKUP(C308,$X$2:$Z$19,3,FALSE)))</f>
        <v/>
      </c>
      <c r="S308" s="61">
        <f>IF(P308=1,0,L308*M308*R308*(1-O308/100))</f>
        <v/>
      </c>
      <c r="T308" s="61">
        <f>IF(P308=1,0,L308*Q308)</f>
        <v/>
      </c>
      <c r="U308" s="61">
        <f>S308-T308</f>
        <v/>
      </c>
    </row>
    <row r="309">
      <c r="A309" t="inlineStr">
        <is>
          <t>S000308</t>
        </is>
      </c>
      <c r="B309" t="inlineStr">
        <is>
          <t>2025-02-06</t>
        </is>
      </c>
      <c r="C309" t="inlineStr">
        <is>
          <t>2025-02</t>
        </is>
      </c>
      <c r="D309" t="inlineStr">
        <is>
          <t>2025-Q1</t>
        </is>
      </c>
      <c r="E309" t="inlineStr">
        <is>
          <t>T07</t>
        </is>
      </c>
      <c r="F309" t="inlineStr">
        <is>
          <t>Onur Arslan</t>
        </is>
      </c>
      <c r="G309" t="inlineStr">
        <is>
          <t>Marmara</t>
        </is>
      </c>
      <c r="H309" t="inlineStr">
        <is>
          <t>EM-TRF-05</t>
        </is>
      </c>
      <c r="I309" t="inlineStr">
        <is>
          <t>İzole Trafo 1 kVA</t>
        </is>
      </c>
      <c r="J309" t="inlineStr">
        <is>
          <t>Güç</t>
        </is>
      </c>
      <c r="K309" t="inlineStr">
        <is>
          <t>Bayi</t>
        </is>
      </c>
      <c r="L309" t="n">
        <v>3</v>
      </c>
      <c r="M309" s="57" t="n">
        <v>6872</v>
      </c>
      <c r="N309" t="inlineStr">
        <is>
          <t>TL</t>
        </is>
      </c>
      <c r="O309" s="58" t="n">
        <v>0</v>
      </c>
      <c r="P309" t="n">
        <v>0</v>
      </c>
      <c r="Q309" s="59" t="n">
        <v>3900</v>
      </c>
      <c r="R309" s="60">
        <f>IF(N309="TL",1,IF(N309="USD",VLOOKUP(C309,$X$2:$Z$19,2,FALSE),VLOOKUP(C309,$X$2:$Z$19,3,FALSE)))</f>
        <v/>
      </c>
      <c r="S309" s="61">
        <f>IF(P309=1,0,L309*M309*R309*(1-O309/100))</f>
        <v/>
      </c>
      <c r="T309" s="61">
        <f>IF(P309=1,0,L309*Q309)</f>
        <v/>
      </c>
      <c r="U309" s="61">
        <f>S309-T309</f>
        <v/>
      </c>
    </row>
    <row r="310">
      <c r="A310" t="inlineStr">
        <is>
          <t>S000309</t>
        </is>
      </c>
      <c r="B310" t="inlineStr">
        <is>
          <t>2025-02-27</t>
        </is>
      </c>
      <c r="C310" t="inlineStr">
        <is>
          <t>2025-02</t>
        </is>
      </c>
      <c r="D310" t="inlineStr">
        <is>
          <t>2025-Q1</t>
        </is>
      </c>
      <c r="E310" t="inlineStr">
        <is>
          <t>T07</t>
        </is>
      </c>
      <c r="F310" t="inlineStr">
        <is>
          <t>Onur Arslan</t>
        </is>
      </c>
      <c r="G310" t="inlineStr">
        <is>
          <t>Marmara</t>
        </is>
      </c>
      <c r="H310" t="inlineStr">
        <is>
          <t>EM-KBL-16</t>
        </is>
      </c>
      <c r="I310" t="inlineStr">
        <is>
          <t>NYM Kablo 3x2,5 (100 m)</t>
        </is>
      </c>
      <c r="J310" t="inlineStr">
        <is>
          <t>Kablo</t>
        </is>
      </c>
      <c r="K310" t="inlineStr">
        <is>
          <t>Bayi</t>
        </is>
      </c>
      <c r="L310" t="n">
        <v>3</v>
      </c>
      <c r="M310" s="57" t="n">
        <v>1300</v>
      </c>
      <c r="N310" t="inlineStr">
        <is>
          <t>TL</t>
        </is>
      </c>
      <c r="O310" s="58" t="n">
        <v>18</v>
      </c>
      <c r="P310" t="n">
        <v>0</v>
      </c>
      <c r="Q310" s="59" t="n">
        <v>820</v>
      </c>
      <c r="R310" s="60">
        <f>IF(N310="TL",1,IF(N310="USD",VLOOKUP(C310,$X$2:$Z$19,2,FALSE),VLOOKUP(C310,$X$2:$Z$19,3,FALSE)))</f>
        <v/>
      </c>
      <c r="S310" s="61">
        <f>IF(P310=1,0,L310*M310*R310*(1-O310/100))</f>
        <v/>
      </c>
      <c r="T310" s="61">
        <f>IF(P310=1,0,L310*Q310)</f>
        <v/>
      </c>
      <c r="U310" s="61">
        <f>S310-T310</f>
        <v/>
      </c>
    </row>
    <row r="311">
      <c r="A311" t="inlineStr">
        <is>
          <t>S000310</t>
        </is>
      </c>
      <c r="B311" t="inlineStr">
        <is>
          <t>2025-02-02</t>
        </is>
      </c>
      <c r="C311" t="inlineStr">
        <is>
          <t>2025-02</t>
        </is>
      </c>
      <c r="D311" t="inlineStr">
        <is>
          <t>2025-Q1</t>
        </is>
      </c>
      <c r="E311" t="inlineStr">
        <is>
          <t>T07</t>
        </is>
      </c>
      <c r="F311" t="inlineStr">
        <is>
          <t>Onur Arslan</t>
        </is>
      </c>
      <c r="G311" t="inlineStr">
        <is>
          <t>Marmara</t>
        </is>
      </c>
      <c r="H311" t="inlineStr">
        <is>
          <t>EM-KBL-25</t>
        </is>
      </c>
      <c r="I311" t="inlineStr">
        <is>
          <t>NYY Kablo 4x6 (100 m)</t>
        </is>
      </c>
      <c r="J311" t="inlineStr">
        <is>
          <t>Kablo</t>
        </is>
      </c>
      <c r="K311" t="inlineStr">
        <is>
          <t>Perakende</t>
        </is>
      </c>
      <c r="L311" t="n">
        <v>18</v>
      </c>
      <c r="M311" s="57" t="n">
        <v>3387</v>
      </c>
      <c r="N311" t="inlineStr">
        <is>
          <t>TL</t>
        </is>
      </c>
      <c r="O311" s="58" t="n">
        <v>5</v>
      </c>
      <c r="P311" t="n">
        <v>0</v>
      </c>
      <c r="Q311" s="59" t="n">
        <v>2150</v>
      </c>
      <c r="R311" s="60">
        <f>IF(N311="TL",1,IF(N311="USD",VLOOKUP(C311,$X$2:$Z$19,2,FALSE),VLOOKUP(C311,$X$2:$Z$19,3,FALSE)))</f>
        <v/>
      </c>
      <c r="S311" s="61">
        <f>IF(P311=1,0,L311*M311*R311*(1-O311/100))</f>
        <v/>
      </c>
      <c r="T311" s="61">
        <f>IF(P311=1,0,L311*Q311)</f>
        <v/>
      </c>
      <c r="U311" s="61">
        <f>S311-T311</f>
        <v/>
      </c>
    </row>
    <row r="312">
      <c r="A312" t="inlineStr">
        <is>
          <t>S000311</t>
        </is>
      </c>
      <c r="B312" t="inlineStr">
        <is>
          <t>2025-02-03</t>
        </is>
      </c>
      <c r="C312" t="inlineStr">
        <is>
          <t>2025-02</t>
        </is>
      </c>
      <c r="D312" t="inlineStr">
        <is>
          <t>2025-Q1</t>
        </is>
      </c>
      <c r="E312" t="inlineStr">
        <is>
          <t>T07</t>
        </is>
      </c>
      <c r="F312" t="inlineStr">
        <is>
          <t>Onur Arslan</t>
        </is>
      </c>
      <c r="G312" t="inlineStr">
        <is>
          <t>Marmara</t>
        </is>
      </c>
      <c r="H312" t="inlineStr">
        <is>
          <t>EM-TOP-08</t>
        </is>
      </c>
      <c r="I312" t="inlineStr">
        <is>
          <t>Topraklama Seti</t>
        </is>
      </c>
      <c r="J312" t="inlineStr">
        <is>
          <t>Koruma</t>
        </is>
      </c>
      <c r="K312" t="inlineStr">
        <is>
          <t>Proje</t>
        </is>
      </c>
      <c r="L312" t="n">
        <v>4</v>
      </c>
      <c r="M312" s="57" t="n">
        <v>887</v>
      </c>
      <c r="N312" t="inlineStr">
        <is>
          <t>TL</t>
        </is>
      </c>
      <c r="O312" s="58" t="n">
        <v>0</v>
      </c>
      <c r="P312" t="n">
        <v>0</v>
      </c>
      <c r="Q312" s="59" t="n">
        <v>540</v>
      </c>
      <c r="R312" s="60">
        <f>IF(N312="TL",1,IF(N312="USD",VLOOKUP(C312,$X$2:$Z$19,2,FALSE),VLOOKUP(C312,$X$2:$Z$19,3,FALSE)))</f>
        <v/>
      </c>
      <c r="S312" s="61">
        <f>IF(P312=1,0,L312*M312*R312*(1-O312/100))</f>
        <v/>
      </c>
      <c r="T312" s="61">
        <f>IF(P312=1,0,L312*Q312)</f>
        <v/>
      </c>
      <c r="U312" s="61">
        <f>S312-T312</f>
        <v/>
      </c>
    </row>
    <row r="313">
      <c r="A313" t="inlineStr">
        <is>
          <t>S000312</t>
        </is>
      </c>
      <c r="B313" t="inlineStr">
        <is>
          <t>2025-02-27</t>
        </is>
      </c>
      <c r="C313" t="inlineStr">
        <is>
          <t>2025-02</t>
        </is>
      </c>
      <c r="D313" t="inlineStr">
        <is>
          <t>2025-Q1</t>
        </is>
      </c>
      <c r="E313" t="inlineStr">
        <is>
          <t>T07</t>
        </is>
      </c>
      <c r="F313" t="inlineStr">
        <is>
          <t>Onur Arslan</t>
        </is>
      </c>
      <c r="G313" t="inlineStr">
        <is>
          <t>Marmara</t>
        </is>
      </c>
      <c r="H313" t="inlineStr">
        <is>
          <t>EM-AYD-40</t>
        </is>
      </c>
      <c r="I313" t="inlineStr">
        <is>
          <t>LED Panel Armatür 40W</t>
        </is>
      </c>
      <c r="J313" t="inlineStr">
        <is>
          <t>Aydınlatma</t>
        </is>
      </c>
      <c r="K313" t="inlineStr">
        <is>
          <t>Bayi</t>
        </is>
      </c>
      <c r="L313" t="n">
        <v>5</v>
      </c>
      <c r="M313" s="57" t="n">
        <v>356</v>
      </c>
      <c r="N313" t="inlineStr">
        <is>
          <t>TL</t>
        </is>
      </c>
      <c r="O313" s="58" t="n">
        <v>8</v>
      </c>
      <c r="P313" t="n">
        <v>0</v>
      </c>
      <c r="Q313" s="59" t="n">
        <v>190</v>
      </c>
      <c r="R313" s="60">
        <f>IF(N313="TL",1,IF(N313="USD",VLOOKUP(C313,$X$2:$Z$19,2,FALSE),VLOOKUP(C313,$X$2:$Z$19,3,FALSE)))</f>
        <v/>
      </c>
      <c r="S313" s="61">
        <f>IF(P313=1,0,L313*M313*R313*(1-O313/100))</f>
        <v/>
      </c>
      <c r="T313" s="61">
        <f>IF(P313=1,0,L313*Q313)</f>
        <v/>
      </c>
      <c r="U313" s="61">
        <f>S313-T313</f>
        <v/>
      </c>
    </row>
    <row r="314">
      <c r="A314" t="inlineStr">
        <is>
          <t>S000313</t>
        </is>
      </c>
      <c r="B314" t="inlineStr">
        <is>
          <t>2025-02-20</t>
        </is>
      </c>
      <c r="C314" t="inlineStr">
        <is>
          <t>2025-02</t>
        </is>
      </c>
      <c r="D314" t="inlineStr">
        <is>
          <t>2025-Q1</t>
        </is>
      </c>
      <c r="E314" t="inlineStr">
        <is>
          <t>T07</t>
        </is>
      </c>
      <c r="F314" t="inlineStr">
        <is>
          <t>Onur Arslan</t>
        </is>
      </c>
      <c r="G314" t="inlineStr">
        <is>
          <t>Marmara</t>
        </is>
      </c>
      <c r="H314" t="inlineStr">
        <is>
          <t>EM-PNO-12</t>
        </is>
      </c>
      <c r="I314" t="inlineStr">
        <is>
          <t>Sıva Üstü Dağıtım Panosu 24'lü</t>
        </is>
      </c>
      <c r="J314" t="inlineStr">
        <is>
          <t>Pano</t>
        </is>
      </c>
      <c r="K314" t="inlineStr">
        <is>
          <t>Perakende</t>
        </is>
      </c>
      <c r="L314" t="n">
        <v>13</v>
      </c>
      <c r="M314" s="57" t="n">
        <v>2033</v>
      </c>
      <c r="N314" t="inlineStr">
        <is>
          <t>TL</t>
        </is>
      </c>
      <c r="O314" s="58" t="n">
        <v>0</v>
      </c>
      <c r="P314" t="n">
        <v>0</v>
      </c>
      <c r="Q314" s="59" t="n">
        <v>1180</v>
      </c>
      <c r="R314" s="60">
        <f>IF(N314="TL",1,IF(N314="USD",VLOOKUP(C314,$X$2:$Z$19,2,FALSE),VLOOKUP(C314,$X$2:$Z$19,3,FALSE)))</f>
        <v/>
      </c>
      <c r="S314" s="61">
        <f>IF(P314=1,0,L314*M314*R314*(1-O314/100))</f>
        <v/>
      </c>
      <c r="T314" s="61">
        <f>IF(P314=1,0,L314*Q314)</f>
        <v/>
      </c>
      <c r="U314" s="61">
        <f>S314-T314</f>
        <v/>
      </c>
    </row>
    <row r="315">
      <c r="A315" t="inlineStr">
        <is>
          <t>S000314</t>
        </is>
      </c>
      <c r="B315" t="inlineStr">
        <is>
          <t>2025-02-27</t>
        </is>
      </c>
      <c r="C315" t="inlineStr">
        <is>
          <t>2025-02</t>
        </is>
      </c>
      <c r="D315" t="inlineStr">
        <is>
          <t>2025-Q1</t>
        </is>
      </c>
      <c r="E315" t="inlineStr">
        <is>
          <t>T07</t>
        </is>
      </c>
      <c r="F315" t="inlineStr">
        <is>
          <t>Onur Arslan</t>
        </is>
      </c>
      <c r="G315" t="inlineStr">
        <is>
          <t>Marmara</t>
        </is>
      </c>
      <c r="H315" t="inlineStr">
        <is>
          <t>EM-TOP-08</t>
        </is>
      </c>
      <c r="I315" t="inlineStr">
        <is>
          <t>Topraklama Seti</t>
        </is>
      </c>
      <c r="J315" t="inlineStr">
        <is>
          <t>Koruma</t>
        </is>
      </c>
      <c r="K315" t="inlineStr">
        <is>
          <t>Perakende</t>
        </is>
      </c>
      <c r="L315" t="n">
        <v>5</v>
      </c>
      <c r="M315" s="57" t="n">
        <v>939</v>
      </c>
      <c r="N315" t="inlineStr">
        <is>
          <t>TL</t>
        </is>
      </c>
      <c r="O315" s="58" t="n">
        <v>8</v>
      </c>
      <c r="P315" t="n">
        <v>0</v>
      </c>
      <c r="Q315" s="59" t="n">
        <v>540</v>
      </c>
      <c r="R315" s="60">
        <f>IF(N315="TL",1,IF(N315="USD",VLOOKUP(C315,$X$2:$Z$19,2,FALSE),VLOOKUP(C315,$X$2:$Z$19,3,FALSE)))</f>
        <v/>
      </c>
      <c r="S315" s="61">
        <f>IF(P315=1,0,L315*M315*R315*(1-O315/100))</f>
        <v/>
      </c>
      <c r="T315" s="61">
        <f>IF(P315=1,0,L315*Q315)</f>
        <v/>
      </c>
      <c r="U315" s="61">
        <f>S315-T315</f>
        <v/>
      </c>
    </row>
    <row r="316">
      <c r="A316" t="inlineStr">
        <is>
          <t>S000315</t>
        </is>
      </c>
      <c r="B316" t="inlineStr">
        <is>
          <t>2025-02-13</t>
        </is>
      </c>
      <c r="C316" t="inlineStr">
        <is>
          <t>2025-02</t>
        </is>
      </c>
      <c r="D316" t="inlineStr">
        <is>
          <t>2025-Q1</t>
        </is>
      </c>
      <c r="E316" t="inlineStr">
        <is>
          <t>T07</t>
        </is>
      </c>
      <c r="F316" t="inlineStr">
        <is>
          <t>Onur Arslan</t>
        </is>
      </c>
      <c r="G316" t="inlineStr">
        <is>
          <t>Marmara</t>
        </is>
      </c>
      <c r="H316" t="inlineStr">
        <is>
          <t>EM-TRF-05</t>
        </is>
      </c>
      <c r="I316" t="inlineStr">
        <is>
          <t>İzole Trafo 1 kVA</t>
        </is>
      </c>
      <c r="J316" t="inlineStr">
        <is>
          <t>Güç</t>
        </is>
      </c>
      <c r="K316" t="inlineStr">
        <is>
          <t>Bayi</t>
        </is>
      </c>
      <c r="L316" t="n">
        <v>6</v>
      </c>
      <c r="M316" s="57" t="n">
        <v>6422</v>
      </c>
      <c r="N316" t="inlineStr">
        <is>
          <t>TL</t>
        </is>
      </c>
      <c r="O316" s="58" t="n">
        <v>5</v>
      </c>
      <c r="P316" t="n">
        <v>0</v>
      </c>
      <c r="Q316" s="59" t="n">
        <v>3900</v>
      </c>
      <c r="R316" s="60">
        <f>IF(N316="TL",1,IF(N316="USD",VLOOKUP(C316,$X$2:$Z$19,2,FALSE),VLOOKUP(C316,$X$2:$Z$19,3,FALSE)))</f>
        <v/>
      </c>
      <c r="S316" s="61">
        <f>IF(P316=1,0,L316*M316*R316*(1-O316/100))</f>
        <v/>
      </c>
      <c r="T316" s="61">
        <f>IF(P316=1,0,L316*Q316)</f>
        <v/>
      </c>
      <c r="U316" s="61">
        <f>S316-T316</f>
        <v/>
      </c>
    </row>
    <row r="317">
      <c r="A317" t="inlineStr">
        <is>
          <t>S000316</t>
        </is>
      </c>
      <c r="B317" t="inlineStr">
        <is>
          <t>2025-02-11</t>
        </is>
      </c>
      <c r="C317" t="inlineStr">
        <is>
          <t>2025-02</t>
        </is>
      </c>
      <c r="D317" t="inlineStr">
        <is>
          <t>2025-Q1</t>
        </is>
      </c>
      <c r="E317" t="inlineStr">
        <is>
          <t>T07</t>
        </is>
      </c>
      <c r="F317" t="inlineStr">
        <is>
          <t>Onur Arslan</t>
        </is>
      </c>
      <c r="G317" t="inlineStr">
        <is>
          <t>Marmara</t>
        </is>
      </c>
      <c r="H317" t="inlineStr">
        <is>
          <t>EM-PRZ-02</t>
        </is>
      </c>
      <c r="I317" t="inlineStr">
        <is>
          <t>Priz-Anahtar Seti (20'li)</t>
        </is>
      </c>
      <c r="J317" t="inlineStr">
        <is>
          <t>Anahtar</t>
        </is>
      </c>
      <c r="K317" t="inlineStr">
        <is>
          <t>Kurumsal</t>
        </is>
      </c>
      <c r="L317" t="n">
        <v>5</v>
      </c>
      <c r="M317" s="57" t="n">
        <v>579</v>
      </c>
      <c r="N317" t="inlineStr">
        <is>
          <t>TL</t>
        </is>
      </c>
      <c r="O317" s="58" t="n">
        <v>5</v>
      </c>
      <c r="P317" t="n">
        <v>0</v>
      </c>
      <c r="Q317" s="59" t="n">
        <v>310</v>
      </c>
      <c r="R317" s="60">
        <f>IF(N317="TL",1,IF(N317="USD",VLOOKUP(C317,$X$2:$Z$19,2,FALSE),VLOOKUP(C317,$X$2:$Z$19,3,FALSE)))</f>
        <v/>
      </c>
      <c r="S317" s="61">
        <f>IF(P317=1,0,L317*M317*R317*(1-O317/100))</f>
        <v/>
      </c>
      <c r="T317" s="61">
        <f>IF(P317=1,0,L317*Q317)</f>
        <v/>
      </c>
      <c r="U317" s="61">
        <f>S317-T317</f>
        <v/>
      </c>
    </row>
    <row r="318">
      <c r="A318" t="inlineStr">
        <is>
          <t>S000317</t>
        </is>
      </c>
      <c r="B318" t="inlineStr">
        <is>
          <t>2025-02-14</t>
        </is>
      </c>
      <c r="C318" t="inlineStr">
        <is>
          <t>2025-02</t>
        </is>
      </c>
      <c r="D318" t="inlineStr">
        <is>
          <t>2025-Q1</t>
        </is>
      </c>
      <c r="E318" t="inlineStr">
        <is>
          <t>T07</t>
        </is>
      </c>
      <c r="F318" t="inlineStr">
        <is>
          <t>Onur Arslan</t>
        </is>
      </c>
      <c r="G318" t="inlineStr">
        <is>
          <t>Marmara</t>
        </is>
      </c>
      <c r="H318" t="inlineStr">
        <is>
          <t>EM-UPS-10</t>
        </is>
      </c>
      <c r="I318" t="inlineStr">
        <is>
          <t>Kesintisiz Güç Kaynağı 3 kVA</t>
        </is>
      </c>
      <c r="J318" t="inlineStr">
        <is>
          <t>Güç</t>
        </is>
      </c>
      <c r="K318" t="inlineStr">
        <is>
          <t>Kurumsal</t>
        </is>
      </c>
      <c r="L318" t="n">
        <v>13</v>
      </c>
      <c r="M318" s="57" t="n">
        <v>12794</v>
      </c>
      <c r="N318" t="inlineStr">
        <is>
          <t>TL</t>
        </is>
      </c>
      <c r="O318" s="58" t="n">
        <v>12</v>
      </c>
      <c r="P318" t="n">
        <v>0</v>
      </c>
      <c r="Q318" s="59" t="n">
        <v>8200</v>
      </c>
      <c r="R318" s="60">
        <f>IF(N318="TL",1,IF(N318="USD",VLOOKUP(C318,$X$2:$Z$19,2,FALSE),VLOOKUP(C318,$X$2:$Z$19,3,FALSE)))</f>
        <v/>
      </c>
      <c r="S318" s="61">
        <f>IF(P318=1,0,L318*M318*R318*(1-O318/100))</f>
        <v/>
      </c>
      <c r="T318" s="61">
        <f>IF(P318=1,0,L318*Q318)</f>
        <v/>
      </c>
      <c r="U318" s="61">
        <f>S318-T318</f>
        <v/>
      </c>
    </row>
    <row r="319">
      <c r="A319" t="inlineStr">
        <is>
          <t>S000318</t>
        </is>
      </c>
      <c r="B319" t="inlineStr">
        <is>
          <t>2025-02-03</t>
        </is>
      </c>
      <c r="C319" t="inlineStr">
        <is>
          <t>2025-02</t>
        </is>
      </c>
      <c r="D319" t="inlineStr">
        <is>
          <t>2025-Q1</t>
        </is>
      </c>
      <c r="E319" t="inlineStr">
        <is>
          <t>T07</t>
        </is>
      </c>
      <c r="F319" t="inlineStr">
        <is>
          <t>Onur Arslan</t>
        </is>
      </c>
      <c r="G319" t="inlineStr">
        <is>
          <t>Marmara</t>
        </is>
      </c>
      <c r="H319" t="inlineStr">
        <is>
          <t>EM-PRZ-02</t>
        </is>
      </c>
      <c r="I319" t="inlineStr">
        <is>
          <t>Priz-Anahtar Seti (20'li)</t>
        </is>
      </c>
      <c r="J319" t="inlineStr">
        <is>
          <t>Anahtar</t>
        </is>
      </c>
      <c r="K319" t="inlineStr">
        <is>
          <t>Proje</t>
        </is>
      </c>
      <c r="L319" t="n">
        <v>4</v>
      </c>
      <c r="M319" s="57" t="n">
        <v>548</v>
      </c>
      <c r="N319" t="inlineStr">
        <is>
          <t>TL</t>
        </is>
      </c>
      <c r="O319" s="58" t="n">
        <v>0</v>
      </c>
      <c r="P319" t="n">
        <v>0</v>
      </c>
      <c r="Q319" s="59" t="n">
        <v>310</v>
      </c>
      <c r="R319" s="60">
        <f>IF(N319="TL",1,IF(N319="USD",VLOOKUP(C319,$X$2:$Z$19,2,FALSE),VLOOKUP(C319,$X$2:$Z$19,3,FALSE)))</f>
        <v/>
      </c>
      <c r="S319" s="61">
        <f>IF(P319=1,0,L319*M319*R319*(1-O319/100))</f>
        <v/>
      </c>
      <c r="T319" s="61">
        <f>IF(P319=1,0,L319*Q319)</f>
        <v/>
      </c>
      <c r="U319" s="61">
        <f>S319-T319</f>
        <v/>
      </c>
    </row>
    <row r="320">
      <c r="A320" t="inlineStr">
        <is>
          <t>S000319</t>
        </is>
      </c>
      <c r="B320" t="inlineStr">
        <is>
          <t>2025-02-13</t>
        </is>
      </c>
      <c r="C320" t="inlineStr">
        <is>
          <t>2025-02</t>
        </is>
      </c>
      <c r="D320" t="inlineStr">
        <is>
          <t>2025-Q1</t>
        </is>
      </c>
      <c r="E320" t="inlineStr">
        <is>
          <t>T07</t>
        </is>
      </c>
      <c r="F320" t="inlineStr">
        <is>
          <t>Onur Arslan</t>
        </is>
      </c>
      <c r="G320" t="inlineStr">
        <is>
          <t>Marmara</t>
        </is>
      </c>
      <c r="H320" t="inlineStr">
        <is>
          <t>EM-KBL-16</t>
        </is>
      </c>
      <c r="I320" t="inlineStr">
        <is>
          <t>NYM Kablo 3x2,5 (100 m)</t>
        </is>
      </c>
      <c r="J320" t="inlineStr">
        <is>
          <t>Kablo</t>
        </is>
      </c>
      <c r="K320" t="inlineStr">
        <is>
          <t>Bayi</t>
        </is>
      </c>
      <c r="L320" t="n">
        <v>18</v>
      </c>
      <c r="M320" s="57" t="n">
        <v>1365</v>
      </c>
      <c r="N320" t="inlineStr">
        <is>
          <t>TL</t>
        </is>
      </c>
      <c r="O320" s="58" t="n">
        <v>8</v>
      </c>
      <c r="P320" t="n">
        <v>0</v>
      </c>
      <c r="Q320" s="59" t="n">
        <v>820</v>
      </c>
      <c r="R320" s="60">
        <f>IF(N320="TL",1,IF(N320="USD",VLOOKUP(C320,$X$2:$Z$19,2,FALSE),VLOOKUP(C320,$X$2:$Z$19,3,FALSE)))</f>
        <v/>
      </c>
      <c r="S320" s="61">
        <f>IF(P320=1,0,L320*M320*R320*(1-O320/100))</f>
        <v/>
      </c>
      <c r="T320" s="61">
        <f>IF(P320=1,0,L320*Q320)</f>
        <v/>
      </c>
      <c r="U320" s="61">
        <f>S320-T320</f>
        <v/>
      </c>
    </row>
    <row r="321">
      <c r="A321" t="inlineStr">
        <is>
          <t>S000320</t>
        </is>
      </c>
      <c r="B321" t="inlineStr">
        <is>
          <t>2025-02-07</t>
        </is>
      </c>
      <c r="C321" t="inlineStr">
        <is>
          <t>2025-02</t>
        </is>
      </c>
      <c r="D321" t="inlineStr">
        <is>
          <t>2025-Q1</t>
        </is>
      </c>
      <c r="E321" t="inlineStr">
        <is>
          <t>T07</t>
        </is>
      </c>
      <c r="F321" t="inlineStr">
        <is>
          <t>Onur Arslan</t>
        </is>
      </c>
      <c r="G321" t="inlineStr">
        <is>
          <t>Marmara</t>
        </is>
      </c>
      <c r="H321" t="inlineStr">
        <is>
          <t>EM-PRZ-02</t>
        </is>
      </c>
      <c r="I321" t="inlineStr">
        <is>
          <t>Priz-Anahtar Seti (20'li)</t>
        </is>
      </c>
      <c r="J321" t="inlineStr">
        <is>
          <t>Anahtar</t>
        </is>
      </c>
      <c r="K321" t="inlineStr">
        <is>
          <t>Proje</t>
        </is>
      </c>
      <c r="L321" t="n">
        <v>4</v>
      </c>
      <c r="M321" s="57" t="n">
        <v>556</v>
      </c>
      <c r="N321" t="inlineStr">
        <is>
          <t>TL</t>
        </is>
      </c>
      <c r="O321" s="58" t="n">
        <v>5</v>
      </c>
      <c r="P321" t="n">
        <v>0</v>
      </c>
      <c r="Q321" s="59" t="n">
        <v>310</v>
      </c>
      <c r="R321" s="60">
        <f>IF(N321="TL",1,IF(N321="USD",VLOOKUP(C321,$X$2:$Z$19,2,FALSE),VLOOKUP(C321,$X$2:$Z$19,3,FALSE)))</f>
        <v/>
      </c>
      <c r="S321" s="61">
        <f>IF(P321=1,0,L321*M321*R321*(1-O321/100))</f>
        <v/>
      </c>
      <c r="T321" s="61">
        <f>IF(P321=1,0,L321*Q321)</f>
        <v/>
      </c>
      <c r="U321" s="61">
        <f>S321-T321</f>
        <v/>
      </c>
    </row>
    <row r="322">
      <c r="A322" t="inlineStr">
        <is>
          <t>S000321</t>
        </is>
      </c>
      <c r="B322" t="inlineStr">
        <is>
          <t>2025-02-04</t>
        </is>
      </c>
      <c r="C322" t="inlineStr">
        <is>
          <t>2025-02</t>
        </is>
      </c>
      <c r="D322" t="inlineStr">
        <is>
          <t>2025-Q1</t>
        </is>
      </c>
      <c r="E322" t="inlineStr">
        <is>
          <t>T07</t>
        </is>
      </c>
      <c r="F322" t="inlineStr">
        <is>
          <t>Onur Arslan</t>
        </is>
      </c>
      <c r="G322" t="inlineStr">
        <is>
          <t>Marmara</t>
        </is>
      </c>
      <c r="H322" t="inlineStr">
        <is>
          <t>EM-PRZ-02</t>
        </is>
      </c>
      <c r="I322" t="inlineStr">
        <is>
          <t>Priz-Anahtar Seti (20'li)</t>
        </is>
      </c>
      <c r="J322" t="inlineStr">
        <is>
          <t>Anahtar</t>
        </is>
      </c>
      <c r="K322" t="inlineStr">
        <is>
          <t>Bayi</t>
        </is>
      </c>
      <c r="L322" t="n">
        <v>1</v>
      </c>
      <c r="M322" s="57" t="n">
        <v>563</v>
      </c>
      <c r="N322" t="inlineStr">
        <is>
          <t>TL</t>
        </is>
      </c>
      <c r="O322" s="58" t="n">
        <v>8</v>
      </c>
      <c r="P322" t="n">
        <v>0</v>
      </c>
      <c r="Q322" s="59" t="n">
        <v>310</v>
      </c>
      <c r="R322" s="60">
        <f>IF(N322="TL",1,IF(N322="USD",VLOOKUP(C322,$X$2:$Z$19,2,FALSE),VLOOKUP(C322,$X$2:$Z$19,3,FALSE)))</f>
        <v/>
      </c>
      <c r="S322" s="61">
        <f>IF(P322=1,0,L322*M322*R322*(1-O322/100))</f>
        <v/>
      </c>
      <c r="T322" s="61">
        <f>IF(P322=1,0,L322*Q322)</f>
        <v/>
      </c>
      <c r="U322" s="61">
        <f>S322-T322</f>
        <v/>
      </c>
    </row>
    <row r="323">
      <c r="A323" t="inlineStr">
        <is>
          <t>S000322</t>
        </is>
      </c>
      <c r="B323" t="inlineStr">
        <is>
          <t>2025-02-14</t>
        </is>
      </c>
      <c r="C323" t="inlineStr">
        <is>
          <t>2025-02</t>
        </is>
      </c>
      <c r="D323" t="inlineStr">
        <is>
          <t>2025-Q1</t>
        </is>
      </c>
      <c r="E323" t="inlineStr">
        <is>
          <t>T07</t>
        </is>
      </c>
      <c r="F323" t="inlineStr">
        <is>
          <t>Onur Arslan</t>
        </is>
      </c>
      <c r="G323" t="inlineStr">
        <is>
          <t>Marmara</t>
        </is>
      </c>
      <c r="H323" t="inlineStr">
        <is>
          <t>EM-SGT-01</t>
        </is>
      </c>
      <c r="I323" t="inlineStr">
        <is>
          <t>Otomatik Sigorta C16 (12'li)</t>
        </is>
      </c>
      <c r="J323" t="inlineStr">
        <is>
          <t>Koruma</t>
        </is>
      </c>
      <c r="K323" t="inlineStr">
        <is>
          <t>Bayi</t>
        </is>
      </c>
      <c r="L323" t="n">
        <v>22</v>
      </c>
      <c r="M323" s="57" t="n">
        <v>434</v>
      </c>
      <c r="N323" t="inlineStr">
        <is>
          <t>TL</t>
        </is>
      </c>
      <c r="O323" s="58" t="n">
        <v>5</v>
      </c>
      <c r="P323" t="n">
        <v>0</v>
      </c>
      <c r="Q323" s="59" t="n">
        <v>240</v>
      </c>
      <c r="R323" s="60">
        <f>IF(N323="TL",1,IF(N323="USD",VLOOKUP(C323,$X$2:$Z$19,2,FALSE),VLOOKUP(C323,$X$2:$Z$19,3,FALSE)))</f>
        <v/>
      </c>
      <c r="S323" s="61">
        <f>IF(P323=1,0,L323*M323*R323*(1-O323/100))</f>
        <v/>
      </c>
      <c r="T323" s="61">
        <f>IF(P323=1,0,L323*Q323)</f>
        <v/>
      </c>
      <c r="U323" s="61">
        <f>S323-T323</f>
        <v/>
      </c>
    </row>
    <row r="324">
      <c r="A324" t="inlineStr">
        <is>
          <t>S000323</t>
        </is>
      </c>
      <c r="B324" t="inlineStr">
        <is>
          <t>2025-02-04</t>
        </is>
      </c>
      <c r="C324" t="inlineStr">
        <is>
          <t>2025-02</t>
        </is>
      </c>
      <c r="D324" t="inlineStr">
        <is>
          <t>2025-Q1</t>
        </is>
      </c>
      <c r="E324" t="inlineStr">
        <is>
          <t>T07</t>
        </is>
      </c>
      <c r="F324" t="inlineStr">
        <is>
          <t>Onur Arslan</t>
        </is>
      </c>
      <c r="G324" t="inlineStr">
        <is>
          <t>Marmara</t>
        </is>
      </c>
      <c r="H324" t="inlineStr">
        <is>
          <t>EM-PNO-12</t>
        </is>
      </c>
      <c r="I324" t="inlineStr">
        <is>
          <t>Sıva Üstü Dağıtım Panosu 24'lü</t>
        </is>
      </c>
      <c r="J324" t="inlineStr">
        <is>
          <t>Pano</t>
        </is>
      </c>
      <c r="K324" t="inlineStr">
        <is>
          <t>Proje</t>
        </is>
      </c>
      <c r="L324" t="n">
        <v>1</v>
      </c>
      <c r="M324" s="57" t="n">
        <v>2033</v>
      </c>
      <c r="N324" t="inlineStr">
        <is>
          <t>TL</t>
        </is>
      </c>
      <c r="O324" s="58" t="n">
        <v>5</v>
      </c>
      <c r="P324" t="n">
        <v>0</v>
      </c>
      <c r="Q324" s="59" t="n">
        <v>1180</v>
      </c>
      <c r="R324" s="60">
        <f>IF(N324="TL",1,IF(N324="USD",VLOOKUP(C324,$X$2:$Z$19,2,FALSE),VLOOKUP(C324,$X$2:$Z$19,3,FALSE)))</f>
        <v/>
      </c>
      <c r="S324" s="61">
        <f>IF(P324=1,0,L324*M324*R324*(1-O324/100))</f>
        <v/>
      </c>
      <c r="T324" s="61">
        <f>IF(P324=1,0,L324*Q324)</f>
        <v/>
      </c>
      <c r="U324" s="61">
        <f>S324-T324</f>
        <v/>
      </c>
    </row>
    <row r="325">
      <c r="A325" t="inlineStr">
        <is>
          <t>S000324</t>
        </is>
      </c>
      <c r="B325" t="inlineStr">
        <is>
          <t>2025-02-21</t>
        </is>
      </c>
      <c r="C325" t="inlineStr">
        <is>
          <t>2025-02</t>
        </is>
      </c>
      <c r="D325" t="inlineStr">
        <is>
          <t>2025-Q1</t>
        </is>
      </c>
      <c r="E325" t="inlineStr">
        <is>
          <t>T08</t>
        </is>
      </c>
      <c r="F325" t="inlineStr">
        <is>
          <t>Zeynep Koç</t>
        </is>
      </c>
      <c r="G325" t="inlineStr">
        <is>
          <t>İç Anadolu</t>
        </is>
      </c>
      <c r="H325" t="inlineStr">
        <is>
          <t>EM-TRF-05</t>
        </is>
      </c>
      <c r="I325" t="inlineStr">
        <is>
          <t>İzole Trafo 1 kVA</t>
        </is>
      </c>
      <c r="J325" t="inlineStr">
        <is>
          <t>Güç</t>
        </is>
      </c>
      <c r="K325" t="inlineStr">
        <is>
          <t>Proje</t>
        </is>
      </c>
      <c r="L325" t="n">
        <v>1</v>
      </c>
      <c r="M325" s="57" t="n">
        <v>6729</v>
      </c>
      <c r="N325" t="inlineStr">
        <is>
          <t>TL</t>
        </is>
      </c>
      <c r="O325" s="58" t="n">
        <v>0</v>
      </c>
      <c r="P325" t="n">
        <v>0</v>
      </c>
      <c r="Q325" s="59" t="n">
        <v>3900</v>
      </c>
      <c r="R325" s="60">
        <f>IF(N325="TL",1,IF(N325="USD",VLOOKUP(C325,$X$2:$Z$19,2,FALSE),VLOOKUP(C325,$X$2:$Z$19,3,FALSE)))</f>
        <v/>
      </c>
      <c r="S325" s="61">
        <f>IF(P325=1,0,L325*M325*R325*(1-O325/100))</f>
        <v/>
      </c>
      <c r="T325" s="61">
        <f>IF(P325=1,0,L325*Q325)</f>
        <v/>
      </c>
      <c r="U325" s="61">
        <f>S325-T325</f>
        <v/>
      </c>
    </row>
    <row r="326">
      <c r="A326" t="inlineStr">
        <is>
          <t>S000325</t>
        </is>
      </c>
      <c r="B326" t="inlineStr">
        <is>
          <t>2025-02-02</t>
        </is>
      </c>
      <c r="C326" t="inlineStr">
        <is>
          <t>2025-02</t>
        </is>
      </c>
      <c r="D326" t="inlineStr">
        <is>
          <t>2025-Q1</t>
        </is>
      </c>
      <c r="E326" t="inlineStr">
        <is>
          <t>T08</t>
        </is>
      </c>
      <c r="F326" t="inlineStr">
        <is>
          <t>Zeynep Koç</t>
        </is>
      </c>
      <c r="G326" t="inlineStr">
        <is>
          <t>İç Anadolu</t>
        </is>
      </c>
      <c r="H326" t="inlineStr">
        <is>
          <t>EM-AYD-40</t>
        </is>
      </c>
      <c r="I326" t="inlineStr">
        <is>
          <t>LED Panel Armatür 40W</t>
        </is>
      </c>
      <c r="J326" t="inlineStr">
        <is>
          <t>Aydınlatma</t>
        </is>
      </c>
      <c r="K326" t="inlineStr">
        <is>
          <t>Bayi</t>
        </is>
      </c>
      <c r="L326" t="n">
        <v>14</v>
      </c>
      <c r="M326" s="57" t="n">
        <v>366</v>
      </c>
      <c r="N326" t="inlineStr">
        <is>
          <t>TL</t>
        </is>
      </c>
      <c r="O326" s="58" t="n">
        <v>8</v>
      </c>
      <c r="P326" t="n">
        <v>0</v>
      </c>
      <c r="Q326" s="59" t="n">
        <v>190</v>
      </c>
      <c r="R326" s="60">
        <f>IF(N326="TL",1,IF(N326="USD",VLOOKUP(C326,$X$2:$Z$19,2,FALSE),VLOOKUP(C326,$X$2:$Z$19,3,FALSE)))</f>
        <v/>
      </c>
      <c r="S326" s="61">
        <f>IF(P326=1,0,L326*M326*R326*(1-O326/100))</f>
        <v/>
      </c>
      <c r="T326" s="61">
        <f>IF(P326=1,0,L326*Q326)</f>
        <v/>
      </c>
      <c r="U326" s="61">
        <f>S326-T326</f>
        <v/>
      </c>
    </row>
    <row r="327">
      <c r="A327" t="inlineStr">
        <is>
          <t>S000326</t>
        </is>
      </c>
      <c r="B327" t="inlineStr">
        <is>
          <t>2025-02-21</t>
        </is>
      </c>
      <c r="C327" t="inlineStr">
        <is>
          <t>2025-02</t>
        </is>
      </c>
      <c r="D327" t="inlineStr">
        <is>
          <t>2025-Q1</t>
        </is>
      </c>
      <c r="E327" t="inlineStr">
        <is>
          <t>T08</t>
        </is>
      </c>
      <c r="F327" t="inlineStr">
        <is>
          <t>Zeynep Koç</t>
        </is>
      </c>
      <c r="G327" t="inlineStr">
        <is>
          <t>İç Anadolu</t>
        </is>
      </c>
      <c r="H327" t="inlineStr">
        <is>
          <t>EM-PRZ-02</t>
        </is>
      </c>
      <c r="I327" t="inlineStr">
        <is>
          <t>Priz-Anahtar Seti (20'li)</t>
        </is>
      </c>
      <c r="J327" t="inlineStr">
        <is>
          <t>Anahtar</t>
        </is>
      </c>
      <c r="K327" t="inlineStr">
        <is>
          <t>Perakende</t>
        </is>
      </c>
      <c r="L327" t="n">
        <v>16</v>
      </c>
      <c r="M327" s="57" t="n">
        <v>552</v>
      </c>
      <c r="N327" t="inlineStr">
        <is>
          <t>TL</t>
        </is>
      </c>
      <c r="O327" s="58" t="n">
        <v>5</v>
      </c>
      <c r="P327" t="n">
        <v>0</v>
      </c>
      <c r="Q327" s="59" t="n">
        <v>310</v>
      </c>
      <c r="R327" s="60">
        <f>IF(N327="TL",1,IF(N327="USD",VLOOKUP(C327,$X$2:$Z$19,2,FALSE),VLOOKUP(C327,$X$2:$Z$19,3,FALSE)))</f>
        <v/>
      </c>
      <c r="S327" s="61">
        <f>IF(P327=1,0,L327*M327*R327*(1-O327/100))</f>
        <v/>
      </c>
      <c r="T327" s="61">
        <f>IF(P327=1,0,L327*Q327)</f>
        <v/>
      </c>
      <c r="U327" s="61">
        <f>S327-T327</f>
        <v/>
      </c>
    </row>
    <row r="328">
      <c r="A328" t="inlineStr">
        <is>
          <t>S000327</t>
        </is>
      </c>
      <c r="B328" t="inlineStr">
        <is>
          <t>2025-02-19</t>
        </is>
      </c>
      <c r="C328" t="inlineStr">
        <is>
          <t>2025-02</t>
        </is>
      </c>
      <c r="D328" t="inlineStr">
        <is>
          <t>2025-Q1</t>
        </is>
      </c>
      <c r="E328" t="inlineStr">
        <is>
          <t>T08</t>
        </is>
      </c>
      <c r="F328" t="inlineStr">
        <is>
          <t>Zeynep Koç</t>
        </is>
      </c>
      <c r="G328" t="inlineStr">
        <is>
          <t>İç Anadolu</t>
        </is>
      </c>
      <c r="H328" t="inlineStr">
        <is>
          <t>EM-UPS-10</t>
        </is>
      </c>
      <c r="I328" t="inlineStr">
        <is>
          <t>Kesintisiz Güç Kaynağı 3 kVA</t>
        </is>
      </c>
      <c r="J328" t="inlineStr">
        <is>
          <t>Güç</t>
        </is>
      </c>
      <c r="K328" t="inlineStr">
        <is>
          <t>Proje</t>
        </is>
      </c>
      <c r="L328" t="n">
        <v>17</v>
      </c>
      <c r="M328" s="57" t="n">
        <v>13332</v>
      </c>
      <c r="N328" t="inlineStr">
        <is>
          <t>TL</t>
        </is>
      </c>
      <c r="O328" s="58" t="n">
        <v>5</v>
      </c>
      <c r="P328" t="n">
        <v>0</v>
      </c>
      <c r="Q328" s="59" t="n">
        <v>8200</v>
      </c>
      <c r="R328" s="60">
        <f>IF(N328="TL",1,IF(N328="USD",VLOOKUP(C328,$X$2:$Z$19,2,FALSE),VLOOKUP(C328,$X$2:$Z$19,3,FALSE)))</f>
        <v/>
      </c>
      <c r="S328" s="61">
        <f>IF(P328=1,0,L328*M328*R328*(1-O328/100))</f>
        <v/>
      </c>
      <c r="T328" s="61">
        <f>IF(P328=1,0,L328*Q328)</f>
        <v/>
      </c>
      <c r="U328" s="61">
        <f>S328-T328</f>
        <v/>
      </c>
    </row>
    <row r="329">
      <c r="A329" t="inlineStr">
        <is>
          <t>S000328</t>
        </is>
      </c>
      <c r="B329" t="inlineStr">
        <is>
          <t>2025-02-16</t>
        </is>
      </c>
      <c r="C329" t="inlineStr">
        <is>
          <t>2025-02</t>
        </is>
      </c>
      <c r="D329" t="inlineStr">
        <is>
          <t>2025-Q1</t>
        </is>
      </c>
      <c r="E329" t="inlineStr">
        <is>
          <t>T08</t>
        </is>
      </c>
      <c r="F329" t="inlineStr">
        <is>
          <t>Zeynep Koç</t>
        </is>
      </c>
      <c r="G329" t="inlineStr">
        <is>
          <t>İç Anadolu</t>
        </is>
      </c>
      <c r="H329" t="inlineStr">
        <is>
          <t>EM-TOP-08</t>
        </is>
      </c>
      <c r="I329" t="inlineStr">
        <is>
          <t>Topraklama Seti</t>
        </is>
      </c>
      <c r="J329" t="inlineStr">
        <is>
          <t>Koruma</t>
        </is>
      </c>
      <c r="K329" t="inlineStr">
        <is>
          <t>Perakende</t>
        </is>
      </c>
      <c r="L329" t="n">
        <v>24</v>
      </c>
      <c r="M329" s="57" t="n">
        <v>942</v>
      </c>
      <c r="N329" t="inlineStr">
        <is>
          <t>TL</t>
        </is>
      </c>
      <c r="O329" s="58" t="n">
        <v>8</v>
      </c>
      <c r="P329" t="n">
        <v>0</v>
      </c>
      <c r="Q329" s="59" t="n">
        <v>540</v>
      </c>
      <c r="R329" s="60">
        <f>IF(N329="TL",1,IF(N329="USD",VLOOKUP(C329,$X$2:$Z$19,2,FALSE),VLOOKUP(C329,$X$2:$Z$19,3,FALSE)))</f>
        <v/>
      </c>
      <c r="S329" s="61">
        <f>IF(P329=1,0,L329*M329*R329*(1-O329/100))</f>
        <v/>
      </c>
      <c r="T329" s="61">
        <f>IF(P329=1,0,L329*Q329)</f>
        <v/>
      </c>
      <c r="U329" s="61">
        <f>S329-T329</f>
        <v/>
      </c>
    </row>
    <row r="330">
      <c r="A330" t="inlineStr">
        <is>
          <t>S000329</t>
        </is>
      </c>
      <c r="B330" t="inlineStr">
        <is>
          <t>2025-02-03</t>
        </is>
      </c>
      <c r="C330" t="inlineStr">
        <is>
          <t>2025-02</t>
        </is>
      </c>
      <c r="D330" t="inlineStr">
        <is>
          <t>2025-Q1</t>
        </is>
      </c>
      <c r="E330" t="inlineStr">
        <is>
          <t>T08</t>
        </is>
      </c>
      <c r="F330" t="inlineStr">
        <is>
          <t>Zeynep Koç</t>
        </is>
      </c>
      <c r="G330" t="inlineStr">
        <is>
          <t>İç Anadolu</t>
        </is>
      </c>
      <c r="H330" t="inlineStr">
        <is>
          <t>EM-TOP-08</t>
        </is>
      </c>
      <c r="I330" t="inlineStr">
        <is>
          <t>Topraklama Seti</t>
        </is>
      </c>
      <c r="J330" t="inlineStr">
        <is>
          <t>Koruma</t>
        </is>
      </c>
      <c r="K330" t="inlineStr">
        <is>
          <t>Proje</t>
        </is>
      </c>
      <c r="L330" t="n">
        <v>1</v>
      </c>
      <c r="M330" s="57" t="n">
        <v>919</v>
      </c>
      <c r="N330" t="inlineStr">
        <is>
          <t>TL</t>
        </is>
      </c>
      <c r="O330" s="58" t="n">
        <v>0</v>
      </c>
      <c r="P330" t="n">
        <v>0</v>
      </c>
      <c r="Q330" s="59" t="n">
        <v>540</v>
      </c>
      <c r="R330" s="60">
        <f>IF(N330="TL",1,IF(N330="USD",VLOOKUP(C330,$X$2:$Z$19,2,FALSE),VLOOKUP(C330,$X$2:$Z$19,3,FALSE)))</f>
        <v/>
      </c>
      <c r="S330" s="61">
        <f>IF(P330=1,0,L330*M330*R330*(1-O330/100))</f>
        <v/>
      </c>
      <c r="T330" s="61">
        <f>IF(P330=1,0,L330*Q330)</f>
        <v/>
      </c>
      <c r="U330" s="61">
        <f>S330-T330</f>
        <v/>
      </c>
    </row>
    <row r="331">
      <c r="A331" t="inlineStr">
        <is>
          <t>S000330</t>
        </is>
      </c>
      <c r="B331" t="inlineStr">
        <is>
          <t>2025-02-07</t>
        </is>
      </c>
      <c r="C331" t="inlineStr">
        <is>
          <t>2025-02</t>
        </is>
      </c>
      <c r="D331" t="inlineStr">
        <is>
          <t>2025-Q1</t>
        </is>
      </c>
      <c r="E331" t="inlineStr">
        <is>
          <t>T08</t>
        </is>
      </c>
      <c r="F331" t="inlineStr">
        <is>
          <t>Zeynep Koç</t>
        </is>
      </c>
      <c r="G331" t="inlineStr">
        <is>
          <t>İç Anadolu</t>
        </is>
      </c>
      <c r="H331" t="inlineStr">
        <is>
          <t>EM-TRF-05</t>
        </is>
      </c>
      <c r="I331" t="inlineStr">
        <is>
          <t>İzole Trafo 1 kVA</t>
        </is>
      </c>
      <c r="J331" t="inlineStr">
        <is>
          <t>Güç</t>
        </is>
      </c>
      <c r="K331" t="inlineStr">
        <is>
          <t>Proje</t>
        </is>
      </c>
      <c r="L331" t="n">
        <v>16</v>
      </c>
      <c r="M331" s="57" t="n">
        <v>6527</v>
      </c>
      <c r="N331" t="inlineStr">
        <is>
          <t>TL</t>
        </is>
      </c>
      <c r="O331" s="58" t="n">
        <v>8</v>
      </c>
      <c r="P331" t="n">
        <v>0</v>
      </c>
      <c r="Q331" s="59" t="n">
        <v>3900</v>
      </c>
      <c r="R331" s="60">
        <f>IF(N331="TL",1,IF(N331="USD",VLOOKUP(C331,$X$2:$Z$19,2,FALSE),VLOOKUP(C331,$X$2:$Z$19,3,FALSE)))</f>
        <v/>
      </c>
      <c r="S331" s="61">
        <f>IF(P331=1,0,L331*M331*R331*(1-O331/100))</f>
        <v/>
      </c>
      <c r="T331" s="61">
        <f>IF(P331=1,0,L331*Q331)</f>
        <v/>
      </c>
      <c r="U331" s="61">
        <f>S331-T331</f>
        <v/>
      </c>
    </row>
    <row r="332">
      <c r="A332" t="inlineStr">
        <is>
          <t>S000331</t>
        </is>
      </c>
      <c r="B332" t="inlineStr">
        <is>
          <t>2025-02-07</t>
        </is>
      </c>
      <c r="C332" t="inlineStr">
        <is>
          <t>2025-02</t>
        </is>
      </c>
      <c r="D332" t="inlineStr">
        <is>
          <t>2025-Q1</t>
        </is>
      </c>
      <c r="E332" t="inlineStr">
        <is>
          <t>T08</t>
        </is>
      </c>
      <c r="F332" t="inlineStr">
        <is>
          <t>Zeynep Koç</t>
        </is>
      </c>
      <c r="G332" t="inlineStr">
        <is>
          <t>İç Anadolu</t>
        </is>
      </c>
      <c r="H332" t="inlineStr">
        <is>
          <t>EM-PNO-12</t>
        </is>
      </c>
      <c r="I332" t="inlineStr">
        <is>
          <t>Sıva Üstü Dağıtım Panosu 24'lü</t>
        </is>
      </c>
      <c r="J332" t="inlineStr">
        <is>
          <t>Pano</t>
        </is>
      </c>
      <c r="K332" t="inlineStr">
        <is>
          <t>Bayi</t>
        </is>
      </c>
      <c r="L332" t="n">
        <v>88</v>
      </c>
      <c r="M332" s="57" t="n">
        <v>2086</v>
      </c>
      <c r="N332" t="inlineStr">
        <is>
          <t>TL</t>
        </is>
      </c>
      <c r="O332" s="58" t="n">
        <v>12</v>
      </c>
      <c r="P332" t="n">
        <v>0</v>
      </c>
      <c r="Q332" s="59" t="n">
        <v>1180</v>
      </c>
      <c r="R332" s="60">
        <f>IF(N332="TL",1,IF(N332="USD",VLOOKUP(C332,$X$2:$Z$19,2,FALSE),VLOOKUP(C332,$X$2:$Z$19,3,FALSE)))</f>
        <v/>
      </c>
      <c r="S332" s="61">
        <f>IF(P332=1,0,L332*M332*R332*(1-O332/100))</f>
        <v/>
      </c>
      <c r="T332" s="61">
        <f>IF(P332=1,0,L332*Q332)</f>
        <v/>
      </c>
      <c r="U332" s="61">
        <f>S332-T332</f>
        <v/>
      </c>
    </row>
    <row r="333">
      <c r="A333" t="inlineStr">
        <is>
          <t>S000332</t>
        </is>
      </c>
      <c r="B333" t="inlineStr">
        <is>
          <t>2025-02-07</t>
        </is>
      </c>
      <c r="C333" t="inlineStr">
        <is>
          <t>2025-02</t>
        </is>
      </c>
      <c r="D333" t="inlineStr">
        <is>
          <t>2025-Q1</t>
        </is>
      </c>
      <c r="E333" t="inlineStr">
        <is>
          <t>T08</t>
        </is>
      </c>
      <c r="F333" t="inlineStr">
        <is>
          <t>Zeynep Koç</t>
        </is>
      </c>
      <c r="G333" t="inlineStr">
        <is>
          <t>İç Anadolu</t>
        </is>
      </c>
      <c r="H333" t="inlineStr">
        <is>
          <t>EM-AYD-40</t>
        </is>
      </c>
      <c r="I333" t="inlineStr">
        <is>
          <t>LED Panel Armatür 40W</t>
        </is>
      </c>
      <c r="J333" t="inlineStr">
        <is>
          <t>Aydınlatma</t>
        </is>
      </c>
      <c r="K333" t="inlineStr">
        <is>
          <t>Bayi</t>
        </is>
      </c>
      <c r="L333" t="n">
        <v>1</v>
      </c>
      <c r="M333" s="57" t="n">
        <v>352</v>
      </c>
      <c r="N333" t="inlineStr">
        <is>
          <t>TL</t>
        </is>
      </c>
      <c r="O333" s="58" t="n">
        <v>0</v>
      </c>
      <c r="P333" t="n">
        <v>0</v>
      </c>
      <c r="Q333" s="59" t="n">
        <v>190</v>
      </c>
      <c r="R333" s="60">
        <f>IF(N333="TL",1,IF(N333="USD",VLOOKUP(C333,$X$2:$Z$19,2,FALSE),VLOOKUP(C333,$X$2:$Z$19,3,FALSE)))</f>
        <v/>
      </c>
      <c r="S333" s="61">
        <f>IF(P333=1,0,L333*M333*R333*(1-O333/100))</f>
        <v/>
      </c>
      <c r="T333" s="61">
        <f>IF(P333=1,0,L333*Q333)</f>
        <v/>
      </c>
      <c r="U333" s="61">
        <f>S333-T333</f>
        <v/>
      </c>
    </row>
    <row r="334">
      <c r="A334" t="inlineStr">
        <is>
          <t>S000333</t>
        </is>
      </c>
      <c r="B334" t="inlineStr">
        <is>
          <t>2025-02-19</t>
        </is>
      </c>
      <c r="C334" t="inlineStr">
        <is>
          <t>2025-02</t>
        </is>
      </c>
      <c r="D334" t="inlineStr">
        <is>
          <t>2025-Q1</t>
        </is>
      </c>
      <c r="E334" t="inlineStr">
        <is>
          <t>T08</t>
        </is>
      </c>
      <c r="F334" t="inlineStr">
        <is>
          <t>Zeynep Koç</t>
        </is>
      </c>
      <c r="G334" t="inlineStr">
        <is>
          <t>İç Anadolu</t>
        </is>
      </c>
      <c r="H334" t="inlineStr">
        <is>
          <t>EM-SGT-01</t>
        </is>
      </c>
      <c r="I334" t="inlineStr">
        <is>
          <t>Otomatik Sigorta C16 (12'li)</t>
        </is>
      </c>
      <c r="J334" t="inlineStr">
        <is>
          <t>Koruma</t>
        </is>
      </c>
      <c r="K334" t="inlineStr">
        <is>
          <t>Perakende</t>
        </is>
      </c>
      <c r="L334" t="n">
        <v>4</v>
      </c>
      <c r="M334" s="57" t="n">
        <v>423</v>
      </c>
      <c r="N334" t="inlineStr">
        <is>
          <t>TL</t>
        </is>
      </c>
      <c r="O334" s="58" t="n">
        <v>5</v>
      </c>
      <c r="P334" t="n">
        <v>0</v>
      </c>
      <c r="Q334" s="59" t="n">
        <v>240</v>
      </c>
      <c r="R334" s="60">
        <f>IF(N334="TL",1,IF(N334="USD",VLOOKUP(C334,$X$2:$Z$19,2,FALSE),VLOOKUP(C334,$X$2:$Z$19,3,FALSE)))</f>
        <v/>
      </c>
      <c r="S334" s="61">
        <f>IF(P334=1,0,L334*M334*R334*(1-O334/100))</f>
        <v/>
      </c>
      <c r="T334" s="61">
        <f>IF(P334=1,0,L334*Q334)</f>
        <v/>
      </c>
      <c r="U334" s="61">
        <f>S334-T334</f>
        <v/>
      </c>
    </row>
    <row r="335">
      <c r="A335" t="inlineStr">
        <is>
          <t>S000334</t>
        </is>
      </c>
      <c r="B335" t="inlineStr">
        <is>
          <t>2025-02-23</t>
        </is>
      </c>
      <c r="C335" t="inlineStr">
        <is>
          <t>2025-02</t>
        </is>
      </c>
      <c r="D335" t="inlineStr">
        <is>
          <t>2025-Q1</t>
        </is>
      </c>
      <c r="E335" t="inlineStr">
        <is>
          <t>T08</t>
        </is>
      </c>
      <c r="F335" t="inlineStr">
        <is>
          <t>Zeynep Koç</t>
        </is>
      </c>
      <c r="G335" t="inlineStr">
        <is>
          <t>İç Anadolu</t>
        </is>
      </c>
      <c r="H335" t="inlineStr">
        <is>
          <t>EM-SGT-01</t>
        </is>
      </c>
      <c r="I335" t="inlineStr">
        <is>
          <t>Otomatik Sigorta C16 (12'li)</t>
        </is>
      </c>
      <c r="J335" t="inlineStr">
        <is>
          <t>Koruma</t>
        </is>
      </c>
      <c r="K335" t="inlineStr">
        <is>
          <t>Proje</t>
        </is>
      </c>
      <c r="L335" t="n">
        <v>100</v>
      </c>
      <c r="M335" s="57" t="n">
        <v>432</v>
      </c>
      <c r="N335" t="inlineStr">
        <is>
          <t>TL</t>
        </is>
      </c>
      <c r="O335" s="58" t="n">
        <v>0</v>
      </c>
      <c r="P335" t="n">
        <v>0</v>
      </c>
      <c r="Q335" s="59" t="n">
        <v>240</v>
      </c>
      <c r="R335" s="60">
        <f>IF(N335="TL",1,IF(N335="USD",VLOOKUP(C335,$X$2:$Z$19,2,FALSE),VLOOKUP(C335,$X$2:$Z$19,3,FALSE)))</f>
        <v/>
      </c>
      <c r="S335" s="61">
        <f>IF(P335=1,0,L335*M335*R335*(1-O335/100))</f>
        <v/>
      </c>
      <c r="T335" s="61">
        <f>IF(P335=1,0,L335*Q335)</f>
        <v/>
      </c>
      <c r="U335" s="61">
        <f>S335-T335</f>
        <v/>
      </c>
    </row>
    <row r="336">
      <c r="A336" t="inlineStr">
        <is>
          <t>S000335</t>
        </is>
      </c>
      <c r="B336" t="inlineStr">
        <is>
          <t>2025-02-01</t>
        </is>
      </c>
      <c r="C336" t="inlineStr">
        <is>
          <t>2025-02</t>
        </is>
      </c>
      <c r="D336" t="inlineStr">
        <is>
          <t>2025-Q1</t>
        </is>
      </c>
      <c r="E336" t="inlineStr">
        <is>
          <t>T09</t>
        </is>
      </c>
      <c r="F336" t="inlineStr">
        <is>
          <t>Emre Doğan</t>
        </is>
      </c>
      <c r="G336" t="inlineStr">
        <is>
          <t>Ege</t>
        </is>
      </c>
      <c r="H336" t="inlineStr">
        <is>
          <t>EM-SGT-01</t>
        </is>
      </c>
      <c r="I336" t="inlineStr">
        <is>
          <t>Otomatik Sigorta C16 (12'li)</t>
        </is>
      </c>
      <c r="J336" t="inlineStr">
        <is>
          <t>Koruma</t>
        </is>
      </c>
      <c r="K336" t="inlineStr">
        <is>
          <t>Kurumsal</t>
        </is>
      </c>
      <c r="L336" t="n">
        <v>5</v>
      </c>
      <c r="M336" s="57" t="n">
        <v>452</v>
      </c>
      <c r="N336" t="inlineStr">
        <is>
          <t>TL</t>
        </is>
      </c>
      <c r="O336" s="58" t="n">
        <v>0</v>
      </c>
      <c r="P336" t="n">
        <v>0</v>
      </c>
      <c r="Q336" s="59" t="n">
        <v>240</v>
      </c>
      <c r="R336" s="60">
        <f>IF(N336="TL",1,IF(N336="USD",VLOOKUP(C336,$X$2:$Z$19,2,FALSE),VLOOKUP(C336,$X$2:$Z$19,3,FALSE)))</f>
        <v/>
      </c>
      <c r="S336" s="61">
        <f>IF(P336=1,0,L336*M336*R336*(1-O336/100))</f>
        <v/>
      </c>
      <c r="T336" s="61">
        <f>IF(P336=1,0,L336*Q336)</f>
        <v/>
      </c>
      <c r="U336" s="61">
        <f>S336-T336</f>
        <v/>
      </c>
    </row>
    <row r="337">
      <c r="A337" t="inlineStr">
        <is>
          <t>S000336</t>
        </is>
      </c>
      <c r="B337" t="inlineStr">
        <is>
          <t>2025-02-25</t>
        </is>
      </c>
      <c r="C337" t="inlineStr">
        <is>
          <t>2025-02</t>
        </is>
      </c>
      <c r="D337" t="inlineStr">
        <is>
          <t>2025-Q1</t>
        </is>
      </c>
      <c r="E337" t="inlineStr">
        <is>
          <t>T09</t>
        </is>
      </c>
      <c r="F337" t="inlineStr">
        <is>
          <t>Emre Doğan</t>
        </is>
      </c>
      <c r="G337" t="inlineStr">
        <is>
          <t>Ege</t>
        </is>
      </c>
      <c r="H337" t="inlineStr">
        <is>
          <t>EM-KBL-25</t>
        </is>
      </c>
      <c r="I337" t="inlineStr">
        <is>
          <t>NYY Kablo 4x6 (100 m)</t>
        </is>
      </c>
      <c r="J337" t="inlineStr">
        <is>
          <t>Kablo</t>
        </is>
      </c>
      <c r="K337" t="inlineStr">
        <is>
          <t>Bayi</t>
        </is>
      </c>
      <c r="L337" t="n">
        <v>5</v>
      </c>
      <c r="M337" s="57" t="n">
        <v>3394</v>
      </c>
      <c r="N337" t="inlineStr">
        <is>
          <t>TL</t>
        </is>
      </c>
      <c r="O337" s="58" t="n">
        <v>8</v>
      </c>
      <c r="P337" t="n">
        <v>1</v>
      </c>
      <c r="Q337" s="59" t="n">
        <v>2150</v>
      </c>
      <c r="R337" s="60">
        <f>IF(N337="TL",1,IF(N337="USD",VLOOKUP(C337,$X$2:$Z$19,2,FALSE),VLOOKUP(C337,$X$2:$Z$19,3,FALSE)))</f>
        <v/>
      </c>
      <c r="S337" s="61">
        <f>IF(P337=1,0,L337*M337*R337*(1-O337/100))</f>
        <v/>
      </c>
      <c r="T337" s="61">
        <f>IF(P337=1,0,L337*Q337)</f>
        <v/>
      </c>
      <c r="U337" s="61">
        <f>S337-T337</f>
        <v/>
      </c>
    </row>
    <row r="338">
      <c r="A338" t="inlineStr">
        <is>
          <t>S000337</t>
        </is>
      </c>
      <c r="B338" t="inlineStr">
        <is>
          <t>2025-02-11</t>
        </is>
      </c>
      <c r="C338" t="inlineStr">
        <is>
          <t>2025-02</t>
        </is>
      </c>
      <c r="D338" t="inlineStr">
        <is>
          <t>2025-Q1</t>
        </is>
      </c>
      <c r="E338" t="inlineStr">
        <is>
          <t>T09</t>
        </is>
      </c>
      <c r="F338" t="inlineStr">
        <is>
          <t>Emre Doğan</t>
        </is>
      </c>
      <c r="G338" t="inlineStr">
        <is>
          <t>Ege</t>
        </is>
      </c>
      <c r="H338" t="inlineStr">
        <is>
          <t>EM-SNS-06</t>
        </is>
      </c>
      <c r="I338" t="inlineStr">
        <is>
          <t>Hareket Sensörü PIR</t>
        </is>
      </c>
      <c r="J338" t="inlineStr">
        <is>
          <t>Otomasyon</t>
        </is>
      </c>
      <c r="K338" t="inlineStr">
        <is>
          <t>Proje</t>
        </is>
      </c>
      <c r="L338" t="n">
        <v>11</v>
      </c>
      <c r="M338" s="57" t="n">
        <v>261</v>
      </c>
      <c r="N338" t="inlineStr">
        <is>
          <t>TL</t>
        </is>
      </c>
      <c r="O338" s="58" t="n">
        <v>12</v>
      </c>
      <c r="P338" t="n">
        <v>0</v>
      </c>
      <c r="Q338" s="59" t="n">
        <v>120</v>
      </c>
      <c r="R338" s="60">
        <f>IF(N338="TL",1,IF(N338="USD",VLOOKUP(C338,$X$2:$Z$19,2,FALSE),VLOOKUP(C338,$X$2:$Z$19,3,FALSE)))</f>
        <v/>
      </c>
      <c r="S338" s="61">
        <f>IF(P338=1,0,L338*M338*R338*(1-O338/100))</f>
        <v/>
      </c>
      <c r="T338" s="61">
        <f>IF(P338=1,0,L338*Q338)</f>
        <v/>
      </c>
      <c r="U338" s="61">
        <f>S338-T338</f>
        <v/>
      </c>
    </row>
    <row r="339">
      <c r="A339" t="inlineStr">
        <is>
          <t>S000338</t>
        </is>
      </c>
      <c r="B339" t="inlineStr">
        <is>
          <t>2025-02-15</t>
        </is>
      </c>
      <c r="C339" t="inlineStr">
        <is>
          <t>2025-02</t>
        </is>
      </c>
      <c r="D339" t="inlineStr">
        <is>
          <t>2025-Q1</t>
        </is>
      </c>
      <c r="E339" t="inlineStr">
        <is>
          <t>T09</t>
        </is>
      </c>
      <c r="F339" t="inlineStr">
        <is>
          <t>Emre Doğan</t>
        </is>
      </c>
      <c r="G339" t="inlineStr">
        <is>
          <t>Ege</t>
        </is>
      </c>
      <c r="H339" t="inlineStr">
        <is>
          <t>EM-KBL-16</t>
        </is>
      </c>
      <c r="I339" t="inlineStr">
        <is>
          <t>NYM Kablo 3x2,5 (100 m)</t>
        </is>
      </c>
      <c r="J339" t="inlineStr">
        <is>
          <t>Kablo</t>
        </is>
      </c>
      <c r="K339" t="inlineStr">
        <is>
          <t>Bayi</t>
        </is>
      </c>
      <c r="L339" t="n">
        <v>11</v>
      </c>
      <c r="M339" s="57" t="n">
        <v>1317</v>
      </c>
      <c r="N339" t="inlineStr">
        <is>
          <t>TL</t>
        </is>
      </c>
      <c r="O339" s="58" t="n">
        <v>8</v>
      </c>
      <c r="P339" t="n">
        <v>0</v>
      </c>
      <c r="Q339" s="59" t="n">
        <v>820</v>
      </c>
      <c r="R339" s="60">
        <f>IF(N339="TL",1,IF(N339="USD",VLOOKUP(C339,$X$2:$Z$19,2,FALSE),VLOOKUP(C339,$X$2:$Z$19,3,FALSE)))</f>
        <v/>
      </c>
      <c r="S339" s="61">
        <f>IF(P339=1,0,L339*M339*R339*(1-O339/100))</f>
        <v/>
      </c>
      <c r="T339" s="61">
        <f>IF(P339=1,0,L339*Q339)</f>
        <v/>
      </c>
      <c r="U339" s="61">
        <f>S339-T339</f>
        <v/>
      </c>
    </row>
    <row r="340">
      <c r="A340" t="inlineStr">
        <is>
          <t>S000339</t>
        </is>
      </c>
      <c r="B340" t="inlineStr">
        <is>
          <t>2025-02-08</t>
        </is>
      </c>
      <c r="C340" t="inlineStr">
        <is>
          <t>2025-02</t>
        </is>
      </c>
      <c r="D340" t="inlineStr">
        <is>
          <t>2025-Q1</t>
        </is>
      </c>
      <c r="E340" t="inlineStr">
        <is>
          <t>T09</t>
        </is>
      </c>
      <c r="F340" t="inlineStr">
        <is>
          <t>Emre Doğan</t>
        </is>
      </c>
      <c r="G340" t="inlineStr">
        <is>
          <t>Ege</t>
        </is>
      </c>
      <c r="H340" t="inlineStr">
        <is>
          <t>EM-TOP-08</t>
        </is>
      </c>
      <c r="I340" t="inlineStr">
        <is>
          <t>Topraklama Seti</t>
        </is>
      </c>
      <c r="J340" t="inlineStr">
        <is>
          <t>Koruma</t>
        </is>
      </c>
      <c r="K340" t="inlineStr">
        <is>
          <t>Kurumsal</t>
        </is>
      </c>
      <c r="L340" t="n">
        <v>76</v>
      </c>
      <c r="M340" s="57" t="n">
        <v>942</v>
      </c>
      <c r="N340" t="inlineStr">
        <is>
          <t>TL</t>
        </is>
      </c>
      <c r="O340" s="58" t="n">
        <v>0</v>
      </c>
      <c r="P340" t="n">
        <v>0</v>
      </c>
      <c r="Q340" s="59" t="n">
        <v>540</v>
      </c>
      <c r="R340" s="60">
        <f>IF(N340="TL",1,IF(N340="USD",VLOOKUP(C340,$X$2:$Z$19,2,FALSE),VLOOKUP(C340,$X$2:$Z$19,3,FALSE)))</f>
        <v/>
      </c>
      <c r="S340" s="61">
        <f>IF(P340=1,0,L340*M340*R340*(1-O340/100))</f>
        <v/>
      </c>
      <c r="T340" s="61">
        <f>IF(P340=1,0,L340*Q340)</f>
        <v/>
      </c>
      <c r="U340" s="61">
        <f>S340-T340</f>
        <v/>
      </c>
    </row>
    <row r="341">
      <c r="A341" t="inlineStr">
        <is>
          <t>S000340</t>
        </is>
      </c>
      <c r="B341" t="inlineStr">
        <is>
          <t>2025-02-27</t>
        </is>
      </c>
      <c r="C341" t="inlineStr">
        <is>
          <t>2025-02</t>
        </is>
      </c>
      <c r="D341" t="inlineStr">
        <is>
          <t>2025-Q1</t>
        </is>
      </c>
      <c r="E341" t="inlineStr">
        <is>
          <t>T09</t>
        </is>
      </c>
      <c r="F341" t="inlineStr">
        <is>
          <t>Emre Doğan</t>
        </is>
      </c>
      <c r="G341" t="inlineStr">
        <is>
          <t>Ege</t>
        </is>
      </c>
      <c r="H341" t="inlineStr">
        <is>
          <t>EM-AYD-40</t>
        </is>
      </c>
      <c r="I341" t="inlineStr">
        <is>
          <t>LED Panel Armatür 40W</t>
        </is>
      </c>
      <c r="J341" t="inlineStr">
        <is>
          <t>Aydınlatma</t>
        </is>
      </c>
      <c r="K341" t="inlineStr">
        <is>
          <t>Proje</t>
        </is>
      </c>
      <c r="L341" t="n">
        <v>3</v>
      </c>
      <c r="M341" s="57" t="n">
        <v>368</v>
      </c>
      <c r="N341" t="inlineStr">
        <is>
          <t>TL</t>
        </is>
      </c>
      <c r="O341" s="58" t="n">
        <v>5</v>
      </c>
      <c r="P341" t="n">
        <v>0</v>
      </c>
      <c r="Q341" s="59" t="n">
        <v>190</v>
      </c>
      <c r="R341" s="60">
        <f>IF(N341="TL",1,IF(N341="USD",VLOOKUP(C341,$X$2:$Z$19,2,FALSE),VLOOKUP(C341,$X$2:$Z$19,3,FALSE)))</f>
        <v/>
      </c>
      <c r="S341" s="61">
        <f>IF(P341=1,0,L341*M341*R341*(1-O341/100))</f>
        <v/>
      </c>
      <c r="T341" s="61">
        <f>IF(P341=1,0,L341*Q341)</f>
        <v/>
      </c>
      <c r="U341" s="61">
        <f>S341-T341</f>
        <v/>
      </c>
    </row>
    <row r="342">
      <c r="A342" t="inlineStr">
        <is>
          <t>S000341</t>
        </is>
      </c>
      <c r="B342" t="inlineStr">
        <is>
          <t>2025-02-02</t>
        </is>
      </c>
      <c r="C342" t="inlineStr">
        <is>
          <t>2025-02</t>
        </is>
      </c>
      <c r="D342" t="inlineStr">
        <is>
          <t>2025-Q1</t>
        </is>
      </c>
      <c r="E342" t="inlineStr">
        <is>
          <t>T09</t>
        </is>
      </c>
      <c r="F342" t="inlineStr">
        <is>
          <t>Emre Doğan</t>
        </is>
      </c>
      <c r="G342" t="inlineStr">
        <is>
          <t>Ege</t>
        </is>
      </c>
      <c r="H342" t="inlineStr">
        <is>
          <t>EM-UPS-10</t>
        </is>
      </c>
      <c r="I342" t="inlineStr">
        <is>
          <t>Kesintisiz Güç Kaynağı 3 kVA</t>
        </is>
      </c>
      <c r="J342" t="inlineStr">
        <is>
          <t>Güç</t>
        </is>
      </c>
      <c r="K342" t="inlineStr">
        <is>
          <t>Bayi</t>
        </is>
      </c>
      <c r="L342" t="n">
        <v>15</v>
      </c>
      <c r="M342" s="57" t="n">
        <v>13103</v>
      </c>
      <c r="N342" t="inlineStr">
        <is>
          <t>TL</t>
        </is>
      </c>
      <c r="O342" s="58" t="n">
        <v>12</v>
      </c>
      <c r="P342" t="n">
        <v>0</v>
      </c>
      <c r="Q342" s="59" t="n">
        <v>8200</v>
      </c>
      <c r="R342" s="60">
        <f>IF(N342="TL",1,IF(N342="USD",VLOOKUP(C342,$X$2:$Z$19,2,FALSE),VLOOKUP(C342,$X$2:$Z$19,3,FALSE)))</f>
        <v/>
      </c>
      <c r="S342" s="61">
        <f>IF(P342=1,0,L342*M342*R342*(1-O342/100))</f>
        <v/>
      </c>
      <c r="T342" s="61">
        <f>IF(P342=1,0,L342*Q342)</f>
        <v/>
      </c>
      <c r="U342" s="61">
        <f>S342-T342</f>
        <v/>
      </c>
    </row>
    <row r="343">
      <c r="A343" t="inlineStr">
        <is>
          <t>S000342</t>
        </is>
      </c>
      <c r="B343" t="inlineStr">
        <is>
          <t>2025-02-20</t>
        </is>
      </c>
      <c r="C343" t="inlineStr">
        <is>
          <t>2025-02</t>
        </is>
      </c>
      <c r="D343" t="inlineStr">
        <is>
          <t>2025-Q1</t>
        </is>
      </c>
      <c r="E343" t="inlineStr">
        <is>
          <t>T09</t>
        </is>
      </c>
      <c r="F343" t="inlineStr">
        <is>
          <t>Emre Doğan</t>
        </is>
      </c>
      <c r="G343" t="inlineStr">
        <is>
          <t>Ege</t>
        </is>
      </c>
      <c r="H343" t="inlineStr">
        <is>
          <t>EM-AYD-18</t>
        </is>
      </c>
      <c r="I343" t="inlineStr">
        <is>
          <t>LED Ampul 18W (10'lu)</t>
        </is>
      </c>
      <c r="J343" t="inlineStr">
        <is>
          <t>Aydınlatma</t>
        </is>
      </c>
      <c r="K343" t="inlineStr">
        <is>
          <t>Bayi</t>
        </is>
      </c>
      <c r="L343" t="n">
        <v>3</v>
      </c>
      <c r="M343" s="57" t="n">
        <v>205</v>
      </c>
      <c r="N343" t="inlineStr">
        <is>
          <t>TL</t>
        </is>
      </c>
      <c r="O343" s="58" t="n">
        <v>18</v>
      </c>
      <c r="P343" t="n">
        <v>0</v>
      </c>
      <c r="Q343" s="59" t="n">
        <v>95</v>
      </c>
      <c r="R343" s="60">
        <f>IF(N343="TL",1,IF(N343="USD",VLOOKUP(C343,$X$2:$Z$19,2,FALSE),VLOOKUP(C343,$X$2:$Z$19,3,FALSE)))</f>
        <v/>
      </c>
      <c r="S343" s="61">
        <f>IF(P343=1,0,L343*M343*R343*(1-O343/100))</f>
        <v/>
      </c>
      <c r="T343" s="61">
        <f>IF(P343=1,0,L343*Q343)</f>
        <v/>
      </c>
      <c r="U343" s="61">
        <f>S343-T343</f>
        <v/>
      </c>
    </row>
    <row r="344">
      <c r="A344" t="inlineStr">
        <is>
          <t>S000343</t>
        </is>
      </c>
      <c r="B344" t="inlineStr">
        <is>
          <t>2025-02-07</t>
        </is>
      </c>
      <c r="C344" t="inlineStr">
        <is>
          <t>2025-02</t>
        </is>
      </c>
      <c r="D344" t="inlineStr">
        <is>
          <t>2025-Q1</t>
        </is>
      </c>
      <c r="E344" t="inlineStr">
        <is>
          <t>T09</t>
        </is>
      </c>
      <c r="F344" t="inlineStr">
        <is>
          <t>Emre Doğan</t>
        </is>
      </c>
      <c r="G344" t="inlineStr">
        <is>
          <t>Ege</t>
        </is>
      </c>
      <c r="H344" t="inlineStr">
        <is>
          <t>EM-PRZ-02</t>
        </is>
      </c>
      <c r="I344" t="inlineStr">
        <is>
          <t>Priz-Anahtar Seti (20'li)</t>
        </is>
      </c>
      <c r="J344" t="inlineStr">
        <is>
          <t>Anahtar</t>
        </is>
      </c>
      <c r="K344" t="inlineStr">
        <is>
          <t>Perakende</t>
        </is>
      </c>
      <c r="L344" t="n">
        <v>18</v>
      </c>
      <c r="M344" s="57" t="n">
        <v>580</v>
      </c>
      <c r="N344" t="inlineStr">
        <is>
          <t>TL</t>
        </is>
      </c>
      <c r="O344" s="58" t="n">
        <v>5</v>
      </c>
      <c r="P344" t="n">
        <v>0</v>
      </c>
      <c r="Q344" s="59" t="n">
        <v>310</v>
      </c>
      <c r="R344" s="60">
        <f>IF(N344="TL",1,IF(N344="USD",VLOOKUP(C344,$X$2:$Z$19,2,FALSE),VLOOKUP(C344,$X$2:$Z$19,3,FALSE)))</f>
        <v/>
      </c>
      <c r="S344" s="61">
        <f>IF(P344=1,0,L344*M344*R344*(1-O344/100))</f>
        <v/>
      </c>
      <c r="T344" s="61">
        <f>IF(P344=1,0,L344*Q344)</f>
        <v/>
      </c>
      <c r="U344" s="61">
        <f>S344-T344</f>
        <v/>
      </c>
    </row>
    <row r="345">
      <c r="A345" t="inlineStr">
        <is>
          <t>S000344</t>
        </is>
      </c>
      <c r="B345" t="inlineStr">
        <is>
          <t>2025-02-28</t>
        </is>
      </c>
      <c r="C345" t="inlineStr">
        <is>
          <t>2025-02</t>
        </is>
      </c>
      <c r="D345" t="inlineStr">
        <is>
          <t>2025-Q1</t>
        </is>
      </c>
      <c r="E345" t="inlineStr">
        <is>
          <t>T09</t>
        </is>
      </c>
      <c r="F345" t="inlineStr">
        <is>
          <t>Emre Doğan</t>
        </is>
      </c>
      <c r="G345" t="inlineStr">
        <is>
          <t>Ege</t>
        </is>
      </c>
      <c r="H345" t="inlineStr">
        <is>
          <t>EM-PNO-12</t>
        </is>
      </c>
      <c r="I345" t="inlineStr">
        <is>
          <t>Sıva Üstü Dağıtım Panosu 24'lü</t>
        </is>
      </c>
      <c r="J345" t="inlineStr">
        <is>
          <t>Pano</t>
        </is>
      </c>
      <c r="K345" t="inlineStr">
        <is>
          <t>Bayi</t>
        </is>
      </c>
      <c r="L345" t="n">
        <v>4</v>
      </c>
      <c r="M345" s="57" t="n">
        <v>2045</v>
      </c>
      <c r="N345" t="inlineStr">
        <is>
          <t>TL</t>
        </is>
      </c>
      <c r="O345" s="58" t="n">
        <v>5</v>
      </c>
      <c r="P345" t="n">
        <v>0</v>
      </c>
      <c r="Q345" s="59" t="n">
        <v>1180</v>
      </c>
      <c r="R345" s="60">
        <f>IF(N345="TL",1,IF(N345="USD",VLOOKUP(C345,$X$2:$Z$19,2,FALSE),VLOOKUP(C345,$X$2:$Z$19,3,FALSE)))</f>
        <v/>
      </c>
      <c r="S345" s="61">
        <f>IF(P345=1,0,L345*M345*R345*(1-O345/100))</f>
        <v/>
      </c>
      <c r="T345" s="61">
        <f>IF(P345=1,0,L345*Q345)</f>
        <v/>
      </c>
      <c r="U345" s="61">
        <f>S345-T345</f>
        <v/>
      </c>
    </row>
    <row r="346">
      <c r="A346" t="inlineStr">
        <is>
          <t>S000345</t>
        </is>
      </c>
      <c r="B346" t="inlineStr">
        <is>
          <t>2025-02-01</t>
        </is>
      </c>
      <c r="C346" t="inlineStr">
        <is>
          <t>2025-02</t>
        </is>
      </c>
      <c r="D346" t="inlineStr">
        <is>
          <t>2025-Q1</t>
        </is>
      </c>
      <c r="E346" t="inlineStr">
        <is>
          <t>T09</t>
        </is>
      </c>
      <c r="F346" t="inlineStr">
        <is>
          <t>Emre Doğan</t>
        </is>
      </c>
      <c r="G346" t="inlineStr">
        <is>
          <t>Ege</t>
        </is>
      </c>
      <c r="H346" t="inlineStr">
        <is>
          <t>EM-AYD-40</t>
        </is>
      </c>
      <c r="I346" t="inlineStr">
        <is>
          <t>LED Panel Armatür 40W</t>
        </is>
      </c>
      <c r="J346" t="inlineStr">
        <is>
          <t>Aydınlatma</t>
        </is>
      </c>
      <c r="K346" t="inlineStr">
        <is>
          <t>Kurumsal</t>
        </is>
      </c>
      <c r="L346" t="n">
        <v>19</v>
      </c>
      <c r="M346" s="57" t="n">
        <v>351</v>
      </c>
      <c r="N346" t="inlineStr">
        <is>
          <t>TL</t>
        </is>
      </c>
      <c r="O346" s="58" t="n">
        <v>0</v>
      </c>
      <c r="P346" t="n">
        <v>0</v>
      </c>
      <c r="Q346" s="59" t="n">
        <v>190</v>
      </c>
      <c r="R346" s="60">
        <f>IF(N346="TL",1,IF(N346="USD",VLOOKUP(C346,$X$2:$Z$19,2,FALSE),VLOOKUP(C346,$X$2:$Z$19,3,FALSE)))</f>
        <v/>
      </c>
      <c r="S346" s="61">
        <f>IF(P346=1,0,L346*M346*R346*(1-O346/100))</f>
        <v/>
      </c>
      <c r="T346" s="61">
        <f>IF(P346=1,0,L346*Q346)</f>
        <v/>
      </c>
      <c r="U346" s="61">
        <f>S346-T346</f>
        <v/>
      </c>
    </row>
    <row r="347">
      <c r="A347" t="inlineStr">
        <is>
          <t>S000346</t>
        </is>
      </c>
      <c r="B347" t="inlineStr">
        <is>
          <t>2025-02-07</t>
        </is>
      </c>
      <c r="C347" t="inlineStr">
        <is>
          <t>2025-02</t>
        </is>
      </c>
      <c r="D347" t="inlineStr">
        <is>
          <t>2025-Q1</t>
        </is>
      </c>
      <c r="E347" t="inlineStr">
        <is>
          <t>T09</t>
        </is>
      </c>
      <c r="F347" t="inlineStr">
        <is>
          <t>Emre Doğan</t>
        </is>
      </c>
      <c r="G347" t="inlineStr">
        <is>
          <t>Ege</t>
        </is>
      </c>
      <c r="H347" t="inlineStr">
        <is>
          <t>EM-TOP-08</t>
        </is>
      </c>
      <c r="I347" t="inlineStr">
        <is>
          <t>Topraklama Seti</t>
        </is>
      </c>
      <c r="J347" t="inlineStr">
        <is>
          <t>Koruma</t>
        </is>
      </c>
      <c r="K347" t="inlineStr">
        <is>
          <t>Bayi</t>
        </is>
      </c>
      <c r="L347" t="n">
        <v>4</v>
      </c>
      <c r="M347" s="57" t="n">
        <v>939</v>
      </c>
      <c r="N347" t="inlineStr">
        <is>
          <t>TL</t>
        </is>
      </c>
      <c r="O347" s="58" t="n">
        <v>8</v>
      </c>
      <c r="P347" t="n">
        <v>0</v>
      </c>
      <c r="Q347" s="59" t="n">
        <v>540</v>
      </c>
      <c r="R347" s="60">
        <f>IF(N347="TL",1,IF(N347="USD",VLOOKUP(C347,$X$2:$Z$19,2,FALSE),VLOOKUP(C347,$X$2:$Z$19,3,FALSE)))</f>
        <v/>
      </c>
      <c r="S347" s="61">
        <f>IF(P347=1,0,L347*M347*R347*(1-O347/100))</f>
        <v/>
      </c>
      <c r="T347" s="61">
        <f>IF(P347=1,0,L347*Q347)</f>
        <v/>
      </c>
      <c r="U347" s="61">
        <f>S347-T347</f>
        <v/>
      </c>
    </row>
    <row r="348">
      <c r="A348" t="inlineStr">
        <is>
          <t>S000347</t>
        </is>
      </c>
      <c r="B348" t="inlineStr">
        <is>
          <t>2025-02-15</t>
        </is>
      </c>
      <c r="C348" t="inlineStr">
        <is>
          <t>2025-02</t>
        </is>
      </c>
      <c r="D348" t="inlineStr">
        <is>
          <t>2025-Q1</t>
        </is>
      </c>
      <c r="E348" t="inlineStr">
        <is>
          <t>T09</t>
        </is>
      </c>
      <c r="F348" t="inlineStr">
        <is>
          <t>Emre Doğan</t>
        </is>
      </c>
      <c r="G348" t="inlineStr">
        <is>
          <t>Ege</t>
        </is>
      </c>
      <c r="H348" t="inlineStr">
        <is>
          <t>EM-AYD-40</t>
        </is>
      </c>
      <c r="I348" t="inlineStr">
        <is>
          <t>LED Panel Armatür 40W</t>
        </is>
      </c>
      <c r="J348" t="inlineStr">
        <is>
          <t>Aydınlatma</t>
        </is>
      </c>
      <c r="K348" t="inlineStr">
        <is>
          <t>Bayi</t>
        </is>
      </c>
      <c r="L348" t="n">
        <v>25</v>
      </c>
      <c r="M348" s="57" t="n">
        <v>367</v>
      </c>
      <c r="N348" t="inlineStr">
        <is>
          <t>TL</t>
        </is>
      </c>
      <c r="O348" s="58" t="n">
        <v>5</v>
      </c>
      <c r="P348" t="n">
        <v>0</v>
      </c>
      <c r="Q348" s="59" t="n">
        <v>190</v>
      </c>
      <c r="R348" s="60">
        <f>IF(N348="TL",1,IF(N348="USD",VLOOKUP(C348,$X$2:$Z$19,2,FALSE),VLOOKUP(C348,$X$2:$Z$19,3,FALSE)))</f>
        <v/>
      </c>
      <c r="S348" s="61">
        <f>IF(P348=1,0,L348*M348*R348*(1-O348/100))</f>
        <v/>
      </c>
      <c r="T348" s="61">
        <f>IF(P348=1,0,L348*Q348)</f>
        <v/>
      </c>
      <c r="U348" s="61">
        <f>S348-T348</f>
        <v/>
      </c>
    </row>
    <row r="349">
      <c r="A349" t="inlineStr">
        <is>
          <t>S000348</t>
        </is>
      </c>
      <c r="B349" t="inlineStr">
        <is>
          <t>2025-02-07</t>
        </is>
      </c>
      <c r="C349" t="inlineStr">
        <is>
          <t>2025-02</t>
        </is>
      </c>
      <c r="D349" t="inlineStr">
        <is>
          <t>2025-Q1</t>
        </is>
      </c>
      <c r="E349" t="inlineStr">
        <is>
          <t>T09</t>
        </is>
      </c>
      <c r="F349" t="inlineStr">
        <is>
          <t>Emre Doğan</t>
        </is>
      </c>
      <c r="G349" t="inlineStr">
        <is>
          <t>Ege</t>
        </is>
      </c>
      <c r="H349" t="inlineStr">
        <is>
          <t>EM-KBL-16</t>
        </is>
      </c>
      <c r="I349" t="inlineStr">
        <is>
          <t>NYM Kablo 3x2,5 (100 m)</t>
        </is>
      </c>
      <c r="J349" t="inlineStr">
        <is>
          <t>Kablo</t>
        </is>
      </c>
      <c r="K349" t="inlineStr">
        <is>
          <t>Kurumsal</t>
        </is>
      </c>
      <c r="L349" t="n">
        <v>19</v>
      </c>
      <c r="M349" s="57" t="n">
        <v>1314</v>
      </c>
      <c r="N349" t="inlineStr">
        <is>
          <t>TL</t>
        </is>
      </c>
      <c r="O349" s="58" t="n">
        <v>5</v>
      </c>
      <c r="P349" t="n">
        <v>0</v>
      </c>
      <c r="Q349" s="59" t="n">
        <v>820</v>
      </c>
      <c r="R349" s="60">
        <f>IF(N349="TL",1,IF(N349="USD",VLOOKUP(C349,$X$2:$Z$19,2,FALSE),VLOOKUP(C349,$X$2:$Z$19,3,FALSE)))</f>
        <v/>
      </c>
      <c r="S349" s="61">
        <f>IF(P349=1,0,L349*M349*R349*(1-O349/100))</f>
        <v/>
      </c>
      <c r="T349" s="61">
        <f>IF(P349=1,0,L349*Q349)</f>
        <v/>
      </c>
      <c r="U349" s="61">
        <f>S349-T349</f>
        <v/>
      </c>
    </row>
    <row r="350">
      <c r="A350" t="inlineStr">
        <is>
          <t>S000349</t>
        </is>
      </c>
      <c r="B350" t="inlineStr">
        <is>
          <t>2025-02-01</t>
        </is>
      </c>
      <c r="C350" t="inlineStr">
        <is>
          <t>2025-02</t>
        </is>
      </c>
      <c r="D350" t="inlineStr">
        <is>
          <t>2025-Q1</t>
        </is>
      </c>
      <c r="E350" t="inlineStr">
        <is>
          <t>T09</t>
        </is>
      </c>
      <c r="F350" t="inlineStr">
        <is>
          <t>Emre Doğan</t>
        </is>
      </c>
      <c r="G350" t="inlineStr">
        <is>
          <t>Ege</t>
        </is>
      </c>
      <c r="H350" t="inlineStr">
        <is>
          <t>EM-KND-03</t>
        </is>
      </c>
      <c r="I350" t="inlineStr">
        <is>
          <t>Kablo Kanalı 40x40 (2 m)</t>
        </is>
      </c>
      <c r="J350" t="inlineStr">
        <is>
          <t>Tesisat</t>
        </is>
      </c>
      <c r="K350" t="inlineStr">
        <is>
          <t>Perakende</t>
        </is>
      </c>
      <c r="L350" t="n">
        <v>3</v>
      </c>
      <c r="M350" s="57" t="n">
        <v>131</v>
      </c>
      <c r="N350" t="inlineStr">
        <is>
          <t>TL</t>
        </is>
      </c>
      <c r="O350" s="58" t="n">
        <v>0</v>
      </c>
      <c r="P350" t="n">
        <v>0</v>
      </c>
      <c r="Q350" s="59" t="n">
        <v>65</v>
      </c>
      <c r="R350" s="60">
        <f>IF(N350="TL",1,IF(N350="USD",VLOOKUP(C350,$X$2:$Z$19,2,FALSE),VLOOKUP(C350,$X$2:$Z$19,3,FALSE)))</f>
        <v/>
      </c>
      <c r="S350" s="61">
        <f>IF(P350=1,0,L350*M350*R350*(1-O350/100))</f>
        <v/>
      </c>
      <c r="T350" s="61">
        <f>IF(P350=1,0,L350*Q350)</f>
        <v/>
      </c>
      <c r="U350" s="61">
        <f>S350-T350</f>
        <v/>
      </c>
    </row>
    <row r="351">
      <c r="A351" t="inlineStr">
        <is>
          <t>S000350</t>
        </is>
      </c>
      <c r="B351" t="inlineStr">
        <is>
          <t>2025-02-17</t>
        </is>
      </c>
      <c r="C351" t="inlineStr">
        <is>
          <t>2025-02</t>
        </is>
      </c>
      <c r="D351" t="inlineStr">
        <is>
          <t>2025-Q1</t>
        </is>
      </c>
      <c r="E351" t="inlineStr">
        <is>
          <t>T09</t>
        </is>
      </c>
      <c r="F351" t="inlineStr">
        <is>
          <t>Emre Doğan</t>
        </is>
      </c>
      <c r="G351" t="inlineStr">
        <is>
          <t>Ege</t>
        </is>
      </c>
      <c r="H351" t="inlineStr">
        <is>
          <t>EM-TRF-05</t>
        </is>
      </c>
      <c r="I351" t="inlineStr">
        <is>
          <t>İzole Trafo 1 kVA</t>
        </is>
      </c>
      <c r="J351" t="inlineStr">
        <is>
          <t>Güç</t>
        </is>
      </c>
      <c r="K351" t="inlineStr">
        <is>
          <t>Bayi</t>
        </is>
      </c>
      <c r="L351" t="n">
        <v>1</v>
      </c>
      <c r="M351" s="57" t="n">
        <v>6443</v>
      </c>
      <c r="N351" t="inlineStr">
        <is>
          <t>TL</t>
        </is>
      </c>
      <c r="O351" s="58" t="n">
        <v>5</v>
      </c>
      <c r="P351" t="n">
        <v>0</v>
      </c>
      <c r="Q351" s="59" t="n">
        <v>3900</v>
      </c>
      <c r="R351" s="60">
        <f>IF(N351="TL",1,IF(N351="USD",VLOOKUP(C351,$X$2:$Z$19,2,FALSE),VLOOKUP(C351,$X$2:$Z$19,3,FALSE)))</f>
        <v/>
      </c>
      <c r="S351" s="61">
        <f>IF(P351=1,0,L351*M351*R351*(1-O351/100))</f>
        <v/>
      </c>
      <c r="T351" s="61">
        <f>IF(P351=1,0,L351*Q351)</f>
        <v/>
      </c>
      <c r="U351" s="61">
        <f>S351-T351</f>
        <v/>
      </c>
    </row>
    <row r="352">
      <c r="A352" t="inlineStr">
        <is>
          <t>S000351</t>
        </is>
      </c>
      <c r="B352" t="inlineStr">
        <is>
          <t>2025-02-03</t>
        </is>
      </c>
      <c r="C352" t="inlineStr">
        <is>
          <t>2025-02</t>
        </is>
      </c>
      <c r="D352" t="inlineStr">
        <is>
          <t>2025-Q1</t>
        </is>
      </c>
      <c r="E352" t="inlineStr">
        <is>
          <t>T10</t>
        </is>
      </c>
      <c r="F352" t="inlineStr">
        <is>
          <t>Ayşe Yıldız</t>
        </is>
      </c>
      <c r="G352" t="inlineStr">
        <is>
          <t>Akdeniz</t>
        </is>
      </c>
      <c r="H352" t="inlineStr">
        <is>
          <t>EM-SNS-06</t>
        </is>
      </c>
      <c r="I352" t="inlineStr">
        <is>
          <t>Hareket Sensörü PIR</t>
        </is>
      </c>
      <c r="J352" t="inlineStr">
        <is>
          <t>Otomasyon</t>
        </is>
      </c>
      <c r="K352" t="inlineStr">
        <is>
          <t>Proje</t>
        </is>
      </c>
      <c r="L352" t="n">
        <v>3</v>
      </c>
      <c r="M352" s="57" t="n">
        <v>246</v>
      </c>
      <c r="N352" t="inlineStr">
        <is>
          <t>TL</t>
        </is>
      </c>
      <c r="O352" s="58" t="n">
        <v>0</v>
      </c>
      <c r="P352" t="n">
        <v>0</v>
      </c>
      <c r="Q352" s="59" t="n">
        <v>120</v>
      </c>
      <c r="R352" s="60">
        <f>IF(N352="TL",1,IF(N352="USD",VLOOKUP(C352,$X$2:$Z$19,2,FALSE),VLOOKUP(C352,$X$2:$Z$19,3,FALSE)))</f>
        <v/>
      </c>
      <c r="S352" s="61">
        <f>IF(P352=1,0,L352*M352*R352*(1-O352/100))</f>
        <v/>
      </c>
      <c r="T352" s="61">
        <f>IF(P352=1,0,L352*Q352)</f>
        <v/>
      </c>
      <c r="U352" s="61">
        <f>S352-T352</f>
        <v/>
      </c>
    </row>
    <row r="353">
      <c r="A353" t="inlineStr">
        <is>
          <t>S000352</t>
        </is>
      </c>
      <c r="B353" t="inlineStr">
        <is>
          <t>2025-02-05</t>
        </is>
      </c>
      <c r="C353" t="inlineStr">
        <is>
          <t>2025-02</t>
        </is>
      </c>
      <c r="D353" t="inlineStr">
        <is>
          <t>2025-Q1</t>
        </is>
      </c>
      <c r="E353" t="inlineStr">
        <is>
          <t>T10</t>
        </is>
      </c>
      <c r="F353" t="inlineStr">
        <is>
          <t>Ayşe Yıldız</t>
        </is>
      </c>
      <c r="G353" t="inlineStr">
        <is>
          <t>Akdeniz</t>
        </is>
      </c>
      <c r="H353" t="inlineStr">
        <is>
          <t>EM-AYD-40</t>
        </is>
      </c>
      <c r="I353" t="inlineStr">
        <is>
          <t>LED Panel Armatür 40W</t>
        </is>
      </c>
      <c r="J353" t="inlineStr">
        <is>
          <t>Aydınlatma</t>
        </is>
      </c>
      <c r="K353" t="inlineStr">
        <is>
          <t>Bayi</t>
        </is>
      </c>
      <c r="L353" t="n">
        <v>4</v>
      </c>
      <c r="M353" s="57" t="n">
        <v>346</v>
      </c>
      <c r="N353" t="inlineStr">
        <is>
          <t>TL</t>
        </is>
      </c>
      <c r="O353" s="58" t="n">
        <v>0</v>
      </c>
      <c r="P353" t="n">
        <v>0</v>
      </c>
      <c r="Q353" s="59" t="n">
        <v>190</v>
      </c>
      <c r="R353" s="60">
        <f>IF(N353="TL",1,IF(N353="USD",VLOOKUP(C353,$X$2:$Z$19,2,FALSE),VLOOKUP(C353,$X$2:$Z$19,3,FALSE)))</f>
        <v/>
      </c>
      <c r="S353" s="61">
        <f>IF(P353=1,0,L353*M353*R353*(1-O353/100))</f>
        <v/>
      </c>
      <c r="T353" s="61">
        <f>IF(P353=1,0,L353*Q353)</f>
        <v/>
      </c>
      <c r="U353" s="61">
        <f>S353-T353</f>
        <v/>
      </c>
    </row>
    <row r="354">
      <c r="A354" t="inlineStr">
        <is>
          <t>S000353</t>
        </is>
      </c>
      <c r="B354" t="inlineStr">
        <is>
          <t>2025-02-09</t>
        </is>
      </c>
      <c r="C354" t="inlineStr">
        <is>
          <t>2025-02</t>
        </is>
      </c>
      <c r="D354" t="inlineStr">
        <is>
          <t>2025-Q1</t>
        </is>
      </c>
      <c r="E354" t="inlineStr">
        <is>
          <t>T10</t>
        </is>
      </c>
      <c r="F354" t="inlineStr">
        <is>
          <t>Ayşe Yıldız</t>
        </is>
      </c>
      <c r="G354" t="inlineStr">
        <is>
          <t>Akdeniz</t>
        </is>
      </c>
      <c r="H354" t="inlineStr">
        <is>
          <t>EM-SGT-01</t>
        </is>
      </c>
      <c r="I354" t="inlineStr">
        <is>
          <t>Otomatik Sigorta C16 (12'li)</t>
        </is>
      </c>
      <c r="J354" t="inlineStr">
        <is>
          <t>Koruma</t>
        </is>
      </c>
      <c r="K354" t="inlineStr">
        <is>
          <t>Perakende</t>
        </is>
      </c>
      <c r="L354" t="n">
        <v>3</v>
      </c>
      <c r="M354" s="57" t="n">
        <v>420</v>
      </c>
      <c r="N354" t="inlineStr">
        <is>
          <t>TL</t>
        </is>
      </c>
      <c r="O354" s="58" t="n">
        <v>8</v>
      </c>
      <c r="P354" t="n">
        <v>0</v>
      </c>
      <c r="Q354" s="59" t="n">
        <v>240</v>
      </c>
      <c r="R354" s="60">
        <f>IF(N354="TL",1,IF(N354="USD",VLOOKUP(C354,$X$2:$Z$19,2,FALSE),VLOOKUP(C354,$X$2:$Z$19,3,FALSE)))</f>
        <v/>
      </c>
      <c r="S354" s="61">
        <f>IF(P354=1,0,L354*M354*R354*(1-O354/100))</f>
        <v/>
      </c>
      <c r="T354" s="61">
        <f>IF(P354=1,0,L354*Q354)</f>
        <v/>
      </c>
      <c r="U354" s="61">
        <f>S354-T354</f>
        <v/>
      </c>
    </row>
    <row r="355">
      <c r="A355" t="inlineStr">
        <is>
          <t>S000354</t>
        </is>
      </c>
      <c r="B355" t="inlineStr">
        <is>
          <t>2025-02-16</t>
        </is>
      </c>
      <c r="C355" t="inlineStr">
        <is>
          <t>2025-02</t>
        </is>
      </c>
      <c r="D355" t="inlineStr">
        <is>
          <t>2025-Q1</t>
        </is>
      </c>
      <c r="E355" t="inlineStr">
        <is>
          <t>T10</t>
        </is>
      </c>
      <c r="F355" t="inlineStr">
        <is>
          <t>Ayşe Yıldız</t>
        </is>
      </c>
      <c r="G355" t="inlineStr">
        <is>
          <t>Akdeniz</t>
        </is>
      </c>
      <c r="H355" t="inlineStr">
        <is>
          <t>EM-TRF-05</t>
        </is>
      </c>
      <c r="I355" t="inlineStr">
        <is>
          <t>İzole Trafo 1 kVA</t>
        </is>
      </c>
      <c r="J355" t="inlineStr">
        <is>
          <t>Güç</t>
        </is>
      </c>
      <c r="K355" t="inlineStr">
        <is>
          <t>Proje</t>
        </is>
      </c>
      <c r="L355" t="n">
        <v>14</v>
      </c>
      <c r="M355" s="57" t="n">
        <v>6581</v>
      </c>
      <c r="N355" t="inlineStr">
        <is>
          <t>TL</t>
        </is>
      </c>
      <c r="O355" s="58" t="n">
        <v>0</v>
      </c>
      <c r="P355" t="n">
        <v>0</v>
      </c>
      <c r="Q355" s="59" t="n">
        <v>3900</v>
      </c>
      <c r="R355" s="60">
        <f>IF(N355="TL",1,IF(N355="USD",VLOOKUP(C355,$X$2:$Z$19,2,FALSE),VLOOKUP(C355,$X$2:$Z$19,3,FALSE)))</f>
        <v/>
      </c>
      <c r="S355" s="61">
        <f>IF(P355=1,0,L355*M355*R355*(1-O355/100))</f>
        <v/>
      </c>
      <c r="T355" s="61">
        <f>IF(P355=1,0,L355*Q355)</f>
        <v/>
      </c>
      <c r="U355" s="61">
        <f>S355-T355</f>
        <v/>
      </c>
    </row>
    <row r="356">
      <c r="A356" t="inlineStr">
        <is>
          <t>S000355</t>
        </is>
      </c>
      <c r="B356" t="inlineStr">
        <is>
          <t>2025-02-11</t>
        </is>
      </c>
      <c r="C356" t="inlineStr">
        <is>
          <t>2025-02</t>
        </is>
      </c>
      <c r="D356" t="inlineStr">
        <is>
          <t>2025-Q1</t>
        </is>
      </c>
      <c r="E356" t="inlineStr">
        <is>
          <t>T10</t>
        </is>
      </c>
      <c r="F356" t="inlineStr">
        <is>
          <t>Ayşe Yıldız</t>
        </is>
      </c>
      <c r="G356" t="inlineStr">
        <is>
          <t>Akdeniz</t>
        </is>
      </c>
      <c r="H356" t="inlineStr">
        <is>
          <t>EM-TRF-05</t>
        </is>
      </c>
      <c r="I356" t="inlineStr">
        <is>
          <t>İzole Trafo 1 kVA</t>
        </is>
      </c>
      <c r="J356" t="inlineStr">
        <is>
          <t>Güç</t>
        </is>
      </c>
      <c r="K356" t="inlineStr">
        <is>
          <t>Bayi</t>
        </is>
      </c>
      <c r="L356" t="n">
        <v>2</v>
      </c>
      <c r="M356" s="57" t="n">
        <v>6666</v>
      </c>
      <c r="N356" t="inlineStr">
        <is>
          <t>TL</t>
        </is>
      </c>
      <c r="O356" s="58" t="n">
        <v>0</v>
      </c>
      <c r="P356" t="n">
        <v>0</v>
      </c>
      <c r="Q356" s="59" t="n">
        <v>3900</v>
      </c>
      <c r="R356" s="60">
        <f>IF(N356="TL",1,IF(N356="USD",VLOOKUP(C356,$X$2:$Z$19,2,FALSE),VLOOKUP(C356,$X$2:$Z$19,3,FALSE)))</f>
        <v/>
      </c>
      <c r="S356" s="61">
        <f>IF(P356=1,0,L356*M356*R356*(1-O356/100))</f>
        <v/>
      </c>
      <c r="T356" s="61">
        <f>IF(P356=1,0,L356*Q356)</f>
        <v/>
      </c>
      <c r="U356" s="61">
        <f>S356-T356</f>
        <v/>
      </c>
    </row>
    <row r="357">
      <c r="A357" t="inlineStr">
        <is>
          <t>S000356</t>
        </is>
      </c>
      <c r="B357" t="inlineStr">
        <is>
          <t>2025-02-14</t>
        </is>
      </c>
      <c r="C357" t="inlineStr">
        <is>
          <t>2025-02</t>
        </is>
      </c>
      <c r="D357" t="inlineStr">
        <is>
          <t>2025-Q1</t>
        </is>
      </c>
      <c r="E357" t="inlineStr">
        <is>
          <t>T10</t>
        </is>
      </c>
      <c r="F357" t="inlineStr">
        <is>
          <t>Ayşe Yıldız</t>
        </is>
      </c>
      <c r="G357" t="inlineStr">
        <is>
          <t>Akdeniz</t>
        </is>
      </c>
      <c r="H357" t="inlineStr">
        <is>
          <t>EM-AYD-18</t>
        </is>
      </c>
      <c r="I357" t="inlineStr">
        <is>
          <t>LED Ampul 18W (10'lu)</t>
        </is>
      </c>
      <c r="J357" t="inlineStr">
        <is>
          <t>Aydınlatma</t>
        </is>
      </c>
      <c r="K357" t="inlineStr">
        <is>
          <t>Proje</t>
        </is>
      </c>
      <c r="L357" t="n">
        <v>38</v>
      </c>
      <c r="M357" s="57" t="n">
        <v>198</v>
      </c>
      <c r="N357" t="inlineStr">
        <is>
          <t>TL</t>
        </is>
      </c>
      <c r="O357" s="58" t="n">
        <v>0</v>
      </c>
      <c r="P357" t="n">
        <v>0</v>
      </c>
      <c r="Q357" s="59" t="n">
        <v>95</v>
      </c>
      <c r="R357" s="60">
        <f>IF(N357="TL",1,IF(N357="USD",VLOOKUP(C357,$X$2:$Z$19,2,FALSE),VLOOKUP(C357,$X$2:$Z$19,3,FALSE)))</f>
        <v/>
      </c>
      <c r="S357" s="61">
        <f>IF(P357=1,0,L357*M357*R357*(1-O357/100))</f>
        <v/>
      </c>
      <c r="T357" s="61">
        <f>IF(P357=1,0,L357*Q357)</f>
        <v/>
      </c>
      <c r="U357" s="61">
        <f>S357-T357</f>
        <v/>
      </c>
    </row>
    <row r="358">
      <c r="A358" t="inlineStr">
        <is>
          <t>S000357</t>
        </is>
      </c>
      <c r="B358" t="inlineStr">
        <is>
          <t>2025-02-02</t>
        </is>
      </c>
      <c r="C358" t="inlineStr">
        <is>
          <t>2025-02</t>
        </is>
      </c>
      <c r="D358" t="inlineStr">
        <is>
          <t>2025-Q1</t>
        </is>
      </c>
      <c r="E358" t="inlineStr">
        <is>
          <t>T10</t>
        </is>
      </c>
      <c r="F358" t="inlineStr">
        <is>
          <t>Ayşe Yıldız</t>
        </is>
      </c>
      <c r="G358" t="inlineStr">
        <is>
          <t>Akdeniz</t>
        </is>
      </c>
      <c r="H358" t="inlineStr">
        <is>
          <t>EM-SGT-01</t>
        </is>
      </c>
      <c r="I358" t="inlineStr">
        <is>
          <t>Otomatik Sigorta C16 (12'li)</t>
        </is>
      </c>
      <c r="J358" t="inlineStr">
        <is>
          <t>Koruma</t>
        </is>
      </c>
      <c r="K358" t="inlineStr">
        <is>
          <t>Bayi</t>
        </is>
      </c>
      <c r="L358" t="n">
        <v>4</v>
      </c>
      <c r="M358" s="57" t="n">
        <v>431</v>
      </c>
      <c r="N358" t="inlineStr">
        <is>
          <t>TL</t>
        </is>
      </c>
      <c r="O358" s="58" t="n">
        <v>0</v>
      </c>
      <c r="P358" t="n">
        <v>0</v>
      </c>
      <c r="Q358" s="59" t="n">
        <v>240</v>
      </c>
      <c r="R358" s="60">
        <f>IF(N358="TL",1,IF(N358="USD",VLOOKUP(C358,$X$2:$Z$19,2,FALSE),VLOOKUP(C358,$X$2:$Z$19,3,FALSE)))</f>
        <v/>
      </c>
      <c r="S358" s="61">
        <f>IF(P358=1,0,L358*M358*R358*(1-O358/100))</f>
        <v/>
      </c>
      <c r="T358" s="61">
        <f>IF(P358=1,0,L358*Q358)</f>
        <v/>
      </c>
      <c r="U358" s="61">
        <f>S358-T358</f>
        <v/>
      </c>
    </row>
    <row r="359">
      <c r="A359" t="inlineStr">
        <is>
          <t>S000358</t>
        </is>
      </c>
      <c r="B359" t="inlineStr">
        <is>
          <t>2025-02-10</t>
        </is>
      </c>
      <c r="C359" t="inlineStr">
        <is>
          <t>2025-02</t>
        </is>
      </c>
      <c r="D359" t="inlineStr">
        <is>
          <t>2025-Q1</t>
        </is>
      </c>
      <c r="E359" t="inlineStr">
        <is>
          <t>T10</t>
        </is>
      </c>
      <c r="F359" t="inlineStr">
        <is>
          <t>Ayşe Yıldız</t>
        </is>
      </c>
      <c r="G359" t="inlineStr">
        <is>
          <t>Akdeniz</t>
        </is>
      </c>
      <c r="H359" t="inlineStr">
        <is>
          <t>EM-SNS-06</t>
        </is>
      </c>
      <c r="I359" t="inlineStr">
        <is>
          <t>Hareket Sensörü PIR</t>
        </is>
      </c>
      <c r="J359" t="inlineStr">
        <is>
          <t>Otomasyon</t>
        </is>
      </c>
      <c r="K359" t="inlineStr">
        <is>
          <t>Perakende</t>
        </is>
      </c>
      <c r="L359" t="n">
        <v>51</v>
      </c>
      <c r="M359" s="57" t="n">
        <v>248</v>
      </c>
      <c r="N359" t="inlineStr">
        <is>
          <t>TL</t>
        </is>
      </c>
      <c r="O359" s="58" t="n">
        <v>5</v>
      </c>
      <c r="P359" t="n">
        <v>0</v>
      </c>
      <c r="Q359" s="59" t="n">
        <v>120</v>
      </c>
      <c r="R359" s="60">
        <f>IF(N359="TL",1,IF(N359="USD",VLOOKUP(C359,$X$2:$Z$19,2,FALSE),VLOOKUP(C359,$X$2:$Z$19,3,FALSE)))</f>
        <v/>
      </c>
      <c r="S359" s="61">
        <f>IF(P359=1,0,L359*M359*R359*(1-O359/100))</f>
        <v/>
      </c>
      <c r="T359" s="61">
        <f>IF(P359=1,0,L359*Q359)</f>
        <v/>
      </c>
      <c r="U359" s="61">
        <f>S359-T359</f>
        <v/>
      </c>
    </row>
    <row r="360">
      <c r="A360" t="inlineStr">
        <is>
          <t>S000359</t>
        </is>
      </c>
      <c r="B360" t="inlineStr">
        <is>
          <t>2025-02-17</t>
        </is>
      </c>
      <c r="C360" t="inlineStr">
        <is>
          <t>2025-02</t>
        </is>
      </c>
      <c r="D360" t="inlineStr">
        <is>
          <t>2025-Q1</t>
        </is>
      </c>
      <c r="E360" t="inlineStr">
        <is>
          <t>T11</t>
        </is>
      </c>
      <c r="F360" t="inlineStr">
        <is>
          <t>Kaan Öztürk</t>
        </is>
      </c>
      <c r="G360" t="inlineStr">
        <is>
          <t>İhracat-Körfez</t>
        </is>
      </c>
      <c r="H360" t="inlineStr">
        <is>
          <t>EM-PRZ-02</t>
        </is>
      </c>
      <c r="I360" t="inlineStr">
        <is>
          <t>Priz-Anahtar Seti (20'li)</t>
        </is>
      </c>
      <c r="J360" t="inlineStr">
        <is>
          <t>Anahtar</t>
        </is>
      </c>
      <c r="K360" t="inlineStr">
        <is>
          <t>Bayi</t>
        </is>
      </c>
      <c r="L360" t="n">
        <v>20</v>
      </c>
      <c r="M360" s="57" t="n">
        <v>14.42</v>
      </c>
      <c r="N360" t="inlineStr">
        <is>
          <t>USD</t>
        </is>
      </c>
      <c r="O360" s="58" t="n">
        <v>8</v>
      </c>
      <c r="P360" t="n">
        <v>0</v>
      </c>
      <c r="Q360" s="59" t="n">
        <v>310</v>
      </c>
      <c r="R360" s="60">
        <f>IF(N360="TL",1,IF(N360="USD",VLOOKUP(C360,$X$2:$Z$19,2,FALSE),VLOOKUP(C360,$X$2:$Z$19,3,FALSE)))</f>
        <v/>
      </c>
      <c r="S360" s="61">
        <f>IF(P360=1,0,L360*M360*R360*(1-O360/100))</f>
        <v/>
      </c>
      <c r="T360" s="61">
        <f>IF(P360=1,0,L360*Q360)</f>
        <v/>
      </c>
      <c r="U360" s="61">
        <f>S360-T360</f>
        <v/>
      </c>
    </row>
    <row r="361">
      <c r="A361" t="inlineStr">
        <is>
          <t>S000360</t>
        </is>
      </c>
      <c r="B361" t="inlineStr">
        <is>
          <t>2025-02-22</t>
        </is>
      </c>
      <c r="C361" t="inlineStr">
        <is>
          <t>2025-02</t>
        </is>
      </c>
      <c r="D361" t="inlineStr">
        <is>
          <t>2025-Q1</t>
        </is>
      </c>
      <c r="E361" t="inlineStr">
        <is>
          <t>T11</t>
        </is>
      </c>
      <c r="F361" t="inlineStr">
        <is>
          <t>Kaan Öztürk</t>
        </is>
      </c>
      <c r="G361" t="inlineStr">
        <is>
          <t>İhracat-Körfez</t>
        </is>
      </c>
      <c r="H361" t="inlineStr">
        <is>
          <t>EM-PRZ-02</t>
        </is>
      </c>
      <c r="I361" t="inlineStr">
        <is>
          <t>Priz-Anahtar Seti (20'li)</t>
        </is>
      </c>
      <c r="J361" t="inlineStr">
        <is>
          <t>Anahtar</t>
        </is>
      </c>
      <c r="K361" t="inlineStr">
        <is>
          <t>Bayi</t>
        </is>
      </c>
      <c r="L361" t="n">
        <v>62</v>
      </c>
      <c r="M361" s="57" t="n">
        <v>14.03</v>
      </c>
      <c r="N361" t="inlineStr">
        <is>
          <t>USD</t>
        </is>
      </c>
      <c r="O361" s="58" t="n">
        <v>0</v>
      </c>
      <c r="P361" t="n">
        <v>0</v>
      </c>
      <c r="Q361" s="59" t="n">
        <v>310</v>
      </c>
      <c r="R361" s="60">
        <f>IF(N361="TL",1,IF(N361="USD",VLOOKUP(C361,$X$2:$Z$19,2,FALSE),VLOOKUP(C361,$X$2:$Z$19,3,FALSE)))</f>
        <v/>
      </c>
      <c r="S361" s="61">
        <f>IF(P361=1,0,L361*M361*R361*(1-O361/100))</f>
        <v/>
      </c>
      <c r="T361" s="61">
        <f>IF(P361=1,0,L361*Q361)</f>
        <v/>
      </c>
      <c r="U361" s="61">
        <f>S361-T361</f>
        <v/>
      </c>
    </row>
    <row r="362">
      <c r="A362" t="inlineStr">
        <is>
          <t>S000361</t>
        </is>
      </c>
      <c r="B362" t="inlineStr">
        <is>
          <t>2025-02-16</t>
        </is>
      </c>
      <c r="C362" t="inlineStr">
        <is>
          <t>2025-02</t>
        </is>
      </c>
      <c r="D362" t="inlineStr">
        <is>
          <t>2025-Q1</t>
        </is>
      </c>
      <c r="E362" t="inlineStr">
        <is>
          <t>T11</t>
        </is>
      </c>
      <c r="F362" t="inlineStr">
        <is>
          <t>Kaan Öztürk</t>
        </is>
      </c>
      <c r="G362" t="inlineStr">
        <is>
          <t>İhracat-Körfez</t>
        </is>
      </c>
      <c r="H362" t="inlineStr">
        <is>
          <t>EM-PRZ-02</t>
        </is>
      </c>
      <c r="I362" t="inlineStr">
        <is>
          <t>Priz-Anahtar Seti (20'li)</t>
        </is>
      </c>
      <c r="J362" t="inlineStr">
        <is>
          <t>Anahtar</t>
        </is>
      </c>
      <c r="K362" t="inlineStr">
        <is>
          <t>Proje</t>
        </is>
      </c>
      <c r="L362" t="n">
        <v>10</v>
      </c>
      <c r="M362" s="57" t="n">
        <v>14.35</v>
      </c>
      <c r="N362" t="inlineStr">
        <is>
          <t>USD</t>
        </is>
      </c>
      <c r="O362" s="58" t="n">
        <v>0</v>
      </c>
      <c r="P362" t="n">
        <v>0</v>
      </c>
      <c r="Q362" s="59" t="n">
        <v>310</v>
      </c>
      <c r="R362" s="60">
        <f>IF(N362="TL",1,IF(N362="USD",VLOOKUP(C362,$X$2:$Z$19,2,FALSE),VLOOKUP(C362,$X$2:$Z$19,3,FALSE)))</f>
        <v/>
      </c>
      <c r="S362" s="61">
        <f>IF(P362=1,0,L362*M362*R362*(1-O362/100))</f>
        <v/>
      </c>
      <c r="T362" s="61">
        <f>IF(P362=1,0,L362*Q362)</f>
        <v/>
      </c>
      <c r="U362" s="61">
        <f>S362-T362</f>
        <v/>
      </c>
    </row>
    <row r="363">
      <c r="A363" t="inlineStr">
        <is>
          <t>S000362</t>
        </is>
      </c>
      <c r="B363" t="inlineStr">
        <is>
          <t>2025-02-24</t>
        </is>
      </c>
      <c r="C363" t="inlineStr">
        <is>
          <t>2025-02</t>
        </is>
      </c>
      <c r="D363" t="inlineStr">
        <is>
          <t>2025-Q1</t>
        </is>
      </c>
      <c r="E363" t="inlineStr">
        <is>
          <t>T11</t>
        </is>
      </c>
      <c r="F363" t="inlineStr">
        <is>
          <t>Kaan Öztürk</t>
        </is>
      </c>
      <c r="G363" t="inlineStr">
        <is>
          <t>İhracat-Körfez</t>
        </is>
      </c>
      <c r="H363" t="inlineStr">
        <is>
          <t>EM-KND-03</t>
        </is>
      </c>
      <c r="I363" t="inlineStr">
        <is>
          <t>Kablo Kanalı 40x40 (2 m)</t>
        </is>
      </c>
      <c r="J363" t="inlineStr">
        <is>
          <t>Tesisat</t>
        </is>
      </c>
      <c r="K363" t="inlineStr">
        <is>
          <t>Proje</t>
        </is>
      </c>
      <c r="L363" t="n">
        <v>2</v>
      </c>
      <c r="M363" s="57" t="n">
        <v>3.27</v>
      </c>
      <c r="N363" t="inlineStr">
        <is>
          <t>USD</t>
        </is>
      </c>
      <c r="O363" s="58" t="n">
        <v>12</v>
      </c>
      <c r="P363" t="n">
        <v>0</v>
      </c>
      <c r="Q363" s="59" t="n">
        <v>65</v>
      </c>
      <c r="R363" s="60">
        <f>IF(N363="TL",1,IF(N363="USD",VLOOKUP(C363,$X$2:$Z$19,2,FALSE),VLOOKUP(C363,$X$2:$Z$19,3,FALSE)))</f>
        <v/>
      </c>
      <c r="S363" s="61">
        <f>IF(P363=1,0,L363*M363*R363*(1-O363/100))</f>
        <v/>
      </c>
      <c r="T363" s="61">
        <f>IF(P363=1,0,L363*Q363)</f>
        <v/>
      </c>
      <c r="U363" s="61">
        <f>S363-T363</f>
        <v/>
      </c>
    </row>
    <row r="364">
      <c r="A364" t="inlineStr">
        <is>
          <t>S000363</t>
        </is>
      </c>
      <c r="B364" t="inlineStr">
        <is>
          <t>2025-02-02</t>
        </is>
      </c>
      <c r="C364" t="inlineStr">
        <is>
          <t>2025-02</t>
        </is>
      </c>
      <c r="D364" t="inlineStr">
        <is>
          <t>2025-Q1</t>
        </is>
      </c>
      <c r="E364" t="inlineStr">
        <is>
          <t>T11</t>
        </is>
      </c>
      <c r="F364" t="inlineStr">
        <is>
          <t>Kaan Öztürk</t>
        </is>
      </c>
      <c r="G364" t="inlineStr">
        <is>
          <t>İhracat-Körfez</t>
        </is>
      </c>
      <c r="H364" t="inlineStr">
        <is>
          <t>EM-TRF-05</t>
        </is>
      </c>
      <c r="I364" t="inlineStr">
        <is>
          <t>İzole Trafo 1 kVA</t>
        </is>
      </c>
      <c r="J364" t="inlineStr">
        <is>
          <t>Güç</t>
        </is>
      </c>
      <c r="K364" t="inlineStr">
        <is>
          <t>Bayi</t>
        </is>
      </c>
      <c r="L364" t="n">
        <v>5</v>
      </c>
      <c r="M364" s="57" t="n">
        <v>171.9</v>
      </c>
      <c r="N364" t="inlineStr">
        <is>
          <t>USD</t>
        </is>
      </c>
      <c r="O364" s="58" t="n">
        <v>18</v>
      </c>
      <c r="P364" t="n">
        <v>1</v>
      </c>
      <c r="Q364" s="59" t="n">
        <v>3900</v>
      </c>
      <c r="R364" s="60">
        <f>IF(N364="TL",1,IF(N364="USD",VLOOKUP(C364,$X$2:$Z$19,2,FALSE),VLOOKUP(C364,$X$2:$Z$19,3,FALSE)))</f>
        <v/>
      </c>
      <c r="S364" s="61">
        <f>IF(P364=1,0,L364*M364*R364*(1-O364/100))</f>
        <v/>
      </c>
      <c r="T364" s="61">
        <f>IF(P364=1,0,L364*Q364)</f>
        <v/>
      </c>
      <c r="U364" s="61">
        <f>S364-T364</f>
        <v/>
      </c>
    </row>
    <row r="365">
      <c r="A365" t="inlineStr">
        <is>
          <t>S000364</t>
        </is>
      </c>
      <c r="B365" t="inlineStr">
        <is>
          <t>2025-02-13</t>
        </is>
      </c>
      <c r="C365" t="inlineStr">
        <is>
          <t>2025-02</t>
        </is>
      </c>
      <c r="D365" t="inlineStr">
        <is>
          <t>2025-Q1</t>
        </is>
      </c>
      <c r="E365" t="inlineStr">
        <is>
          <t>T11</t>
        </is>
      </c>
      <c r="F365" t="inlineStr">
        <is>
          <t>Kaan Öztürk</t>
        </is>
      </c>
      <c r="G365" t="inlineStr">
        <is>
          <t>İhracat-Körfez</t>
        </is>
      </c>
      <c r="H365" t="inlineStr">
        <is>
          <t>EM-KBL-16</t>
        </is>
      </c>
      <c r="I365" t="inlineStr">
        <is>
          <t>NYM Kablo 3x2,5 (100 m)</t>
        </is>
      </c>
      <c r="J365" t="inlineStr">
        <is>
          <t>Kablo</t>
        </is>
      </c>
      <c r="K365" t="inlineStr">
        <is>
          <t>Perakende</t>
        </is>
      </c>
      <c r="L365" t="n">
        <v>5</v>
      </c>
      <c r="M365" s="57" t="n">
        <v>31.9</v>
      </c>
      <c r="N365" t="inlineStr">
        <is>
          <t>USD</t>
        </is>
      </c>
      <c r="O365" s="58" t="n">
        <v>5</v>
      </c>
      <c r="P365" t="n">
        <v>0</v>
      </c>
      <c r="Q365" s="59" t="n">
        <v>820</v>
      </c>
      <c r="R365" s="60">
        <f>IF(N365="TL",1,IF(N365="USD",VLOOKUP(C365,$X$2:$Z$19,2,FALSE),VLOOKUP(C365,$X$2:$Z$19,3,FALSE)))</f>
        <v/>
      </c>
      <c r="S365" s="61">
        <f>IF(P365=1,0,L365*M365*R365*(1-O365/100))</f>
        <v/>
      </c>
      <c r="T365" s="61">
        <f>IF(P365=1,0,L365*Q365)</f>
        <v/>
      </c>
      <c r="U365" s="61">
        <f>S365-T365</f>
        <v/>
      </c>
    </row>
    <row r="366">
      <c r="A366" t="inlineStr">
        <is>
          <t>S000365</t>
        </is>
      </c>
      <c r="B366" t="inlineStr">
        <is>
          <t>2025-02-18</t>
        </is>
      </c>
      <c r="C366" t="inlineStr">
        <is>
          <t>2025-02</t>
        </is>
      </c>
      <c r="D366" t="inlineStr">
        <is>
          <t>2025-Q1</t>
        </is>
      </c>
      <c r="E366" t="inlineStr">
        <is>
          <t>T11</t>
        </is>
      </c>
      <c r="F366" t="inlineStr">
        <is>
          <t>Kaan Öztürk</t>
        </is>
      </c>
      <c r="G366" t="inlineStr">
        <is>
          <t>İhracat-Körfez</t>
        </is>
      </c>
      <c r="H366" t="inlineStr">
        <is>
          <t>EM-KND-03</t>
        </is>
      </c>
      <c r="I366" t="inlineStr">
        <is>
          <t>Kablo Kanalı 40x40 (2 m)</t>
        </is>
      </c>
      <c r="J366" t="inlineStr">
        <is>
          <t>Tesisat</t>
        </is>
      </c>
      <c r="K366" t="inlineStr">
        <is>
          <t>Bayi</t>
        </is>
      </c>
      <c r="L366" t="n">
        <v>56</v>
      </c>
      <c r="M366" s="57" t="n">
        <v>3.18</v>
      </c>
      <c r="N366" t="inlineStr">
        <is>
          <t>USD</t>
        </is>
      </c>
      <c r="O366" s="58" t="n">
        <v>8</v>
      </c>
      <c r="P366" t="n">
        <v>0</v>
      </c>
      <c r="Q366" s="59" t="n">
        <v>65</v>
      </c>
      <c r="R366" s="60">
        <f>IF(N366="TL",1,IF(N366="USD",VLOOKUP(C366,$X$2:$Z$19,2,FALSE),VLOOKUP(C366,$X$2:$Z$19,3,FALSE)))</f>
        <v/>
      </c>
      <c r="S366" s="61">
        <f>IF(P366=1,0,L366*M366*R366*(1-O366/100))</f>
        <v/>
      </c>
      <c r="T366" s="61">
        <f>IF(P366=1,0,L366*Q366)</f>
        <v/>
      </c>
      <c r="U366" s="61">
        <f>S366-T366</f>
        <v/>
      </c>
    </row>
    <row r="367">
      <c r="A367" t="inlineStr">
        <is>
          <t>S000366</t>
        </is>
      </c>
      <c r="B367" t="inlineStr">
        <is>
          <t>2025-02-06</t>
        </is>
      </c>
      <c r="C367" t="inlineStr">
        <is>
          <t>2025-02</t>
        </is>
      </c>
      <c r="D367" t="inlineStr">
        <is>
          <t>2025-Q1</t>
        </is>
      </c>
      <c r="E367" t="inlineStr">
        <is>
          <t>T12</t>
        </is>
      </c>
      <c r="F367" t="inlineStr">
        <is>
          <t>Buse Aksoy</t>
        </is>
      </c>
      <c r="G367" t="inlineStr">
        <is>
          <t>İhracat-Avrupa</t>
        </is>
      </c>
      <c r="H367" t="inlineStr">
        <is>
          <t>EM-KBL-25</t>
        </is>
      </c>
      <c r="I367" t="inlineStr">
        <is>
          <t>NYY Kablo 4x6 (100 m)</t>
        </is>
      </c>
      <c r="J367" t="inlineStr">
        <is>
          <t>Kablo</t>
        </is>
      </c>
      <c r="K367" t="inlineStr">
        <is>
          <t>Bayi</t>
        </is>
      </c>
      <c r="L367" t="n">
        <v>4</v>
      </c>
      <c r="M367" s="57" t="n">
        <v>83.31999999999999</v>
      </c>
      <c r="N367" t="inlineStr">
        <is>
          <t>EUR</t>
        </is>
      </c>
      <c r="O367" s="58" t="n">
        <v>12</v>
      </c>
      <c r="P367" t="n">
        <v>0</v>
      </c>
      <c r="Q367" s="59" t="n">
        <v>2150</v>
      </c>
      <c r="R367" s="60">
        <f>IF(N367="TL",1,IF(N367="USD",VLOOKUP(C367,$X$2:$Z$19,2,FALSE),VLOOKUP(C367,$X$2:$Z$19,3,FALSE)))</f>
        <v/>
      </c>
      <c r="S367" s="61">
        <f>IF(P367=1,0,L367*M367*R367*(1-O367/100))</f>
        <v/>
      </c>
      <c r="T367" s="61">
        <f>IF(P367=1,0,L367*Q367)</f>
        <v/>
      </c>
      <c r="U367" s="61">
        <f>S367-T367</f>
        <v/>
      </c>
    </row>
    <row r="368">
      <c r="A368" t="inlineStr">
        <is>
          <t>S000367</t>
        </is>
      </c>
      <c r="B368" t="inlineStr">
        <is>
          <t>2025-02-17</t>
        </is>
      </c>
      <c r="C368" t="inlineStr">
        <is>
          <t>2025-02</t>
        </is>
      </c>
      <c r="D368" t="inlineStr">
        <is>
          <t>2025-Q1</t>
        </is>
      </c>
      <c r="E368" t="inlineStr">
        <is>
          <t>T12</t>
        </is>
      </c>
      <c r="F368" t="inlineStr">
        <is>
          <t>Buse Aksoy</t>
        </is>
      </c>
      <c r="G368" t="inlineStr">
        <is>
          <t>İhracat-Avrupa</t>
        </is>
      </c>
      <c r="H368" t="inlineStr">
        <is>
          <t>EM-KBL-16</t>
        </is>
      </c>
      <c r="I368" t="inlineStr">
        <is>
          <t>NYM Kablo 3x2,5 (100 m)</t>
        </is>
      </c>
      <c r="J368" t="inlineStr">
        <is>
          <t>Kablo</t>
        </is>
      </c>
      <c r="K368" t="inlineStr">
        <is>
          <t>Bayi</t>
        </is>
      </c>
      <c r="L368" t="n">
        <v>96</v>
      </c>
      <c r="M368" s="57" t="n">
        <v>30.06</v>
      </c>
      <c r="N368" t="inlineStr">
        <is>
          <t>EUR</t>
        </is>
      </c>
      <c r="O368" s="58" t="n">
        <v>18</v>
      </c>
      <c r="P368" t="n">
        <v>0</v>
      </c>
      <c r="Q368" s="59" t="n">
        <v>820</v>
      </c>
      <c r="R368" s="60">
        <f>IF(N368="TL",1,IF(N368="USD",VLOOKUP(C368,$X$2:$Z$19,2,FALSE),VLOOKUP(C368,$X$2:$Z$19,3,FALSE)))</f>
        <v/>
      </c>
      <c r="S368" s="61">
        <f>IF(P368=1,0,L368*M368*R368*(1-O368/100))</f>
        <v/>
      </c>
      <c r="T368" s="61">
        <f>IF(P368=1,0,L368*Q368)</f>
        <v/>
      </c>
      <c r="U368" s="61">
        <f>S368-T368</f>
        <v/>
      </c>
    </row>
    <row r="369">
      <c r="A369" t="inlineStr">
        <is>
          <t>S000368</t>
        </is>
      </c>
      <c r="B369" t="inlineStr">
        <is>
          <t>2025-02-24</t>
        </is>
      </c>
      <c r="C369" t="inlineStr">
        <is>
          <t>2025-02</t>
        </is>
      </c>
      <c r="D369" t="inlineStr">
        <is>
          <t>2025-Q1</t>
        </is>
      </c>
      <c r="E369" t="inlineStr">
        <is>
          <t>T12</t>
        </is>
      </c>
      <c r="F369" t="inlineStr">
        <is>
          <t>Buse Aksoy</t>
        </is>
      </c>
      <c r="G369" t="inlineStr">
        <is>
          <t>İhracat-Avrupa</t>
        </is>
      </c>
      <c r="H369" t="inlineStr">
        <is>
          <t>EM-KND-03</t>
        </is>
      </c>
      <c r="I369" t="inlineStr">
        <is>
          <t>Kablo Kanalı 40x40 (2 m)</t>
        </is>
      </c>
      <c r="J369" t="inlineStr">
        <is>
          <t>Tesisat</t>
        </is>
      </c>
      <c r="K369" t="inlineStr">
        <is>
          <t>Bayi</t>
        </is>
      </c>
      <c r="L369" t="n">
        <v>4</v>
      </c>
      <c r="M369" s="57" t="n">
        <v>3.11</v>
      </c>
      <c r="N369" t="inlineStr">
        <is>
          <t>EUR</t>
        </is>
      </c>
      <c r="O369" s="58" t="n">
        <v>0</v>
      </c>
      <c r="P369" t="n">
        <v>0</v>
      </c>
      <c r="Q369" s="59" t="n">
        <v>65</v>
      </c>
      <c r="R369" s="60">
        <f>IF(N369="TL",1,IF(N369="USD",VLOOKUP(C369,$X$2:$Z$19,2,FALSE),VLOOKUP(C369,$X$2:$Z$19,3,FALSE)))</f>
        <v/>
      </c>
      <c r="S369" s="61">
        <f>IF(P369=1,0,L369*M369*R369*(1-O369/100))</f>
        <v/>
      </c>
      <c r="T369" s="61">
        <f>IF(P369=1,0,L369*Q369)</f>
        <v/>
      </c>
      <c r="U369" s="61">
        <f>S369-T369</f>
        <v/>
      </c>
    </row>
    <row r="370">
      <c r="A370" t="inlineStr">
        <is>
          <t>S000369</t>
        </is>
      </c>
      <c r="B370" t="inlineStr">
        <is>
          <t>2025-02-03</t>
        </is>
      </c>
      <c r="C370" t="inlineStr">
        <is>
          <t>2025-02</t>
        </is>
      </c>
      <c r="D370" t="inlineStr">
        <is>
          <t>2025-Q1</t>
        </is>
      </c>
      <c r="E370" t="inlineStr">
        <is>
          <t>T12</t>
        </is>
      </c>
      <c r="F370" t="inlineStr">
        <is>
          <t>Buse Aksoy</t>
        </is>
      </c>
      <c r="G370" t="inlineStr">
        <is>
          <t>İhracat-Avrupa</t>
        </is>
      </c>
      <c r="H370" t="inlineStr">
        <is>
          <t>EM-KBL-25</t>
        </is>
      </c>
      <c r="I370" t="inlineStr">
        <is>
          <t>NYY Kablo 4x6 (100 m)</t>
        </is>
      </c>
      <c r="J370" t="inlineStr">
        <is>
          <t>Kablo</t>
        </is>
      </c>
      <c r="K370" t="inlineStr">
        <is>
          <t>Proje</t>
        </is>
      </c>
      <c r="L370" t="n">
        <v>5</v>
      </c>
      <c r="M370" s="57" t="n">
        <v>79.26000000000001</v>
      </c>
      <c r="N370" t="inlineStr">
        <is>
          <t>EUR</t>
        </is>
      </c>
      <c r="O370" s="58" t="n">
        <v>0</v>
      </c>
      <c r="P370" t="n">
        <v>0</v>
      </c>
      <c r="Q370" s="59" t="n">
        <v>2150</v>
      </c>
      <c r="R370" s="60">
        <f>IF(N370="TL",1,IF(N370="USD",VLOOKUP(C370,$X$2:$Z$19,2,FALSE),VLOOKUP(C370,$X$2:$Z$19,3,FALSE)))</f>
        <v/>
      </c>
      <c r="S370" s="61">
        <f>IF(P370=1,0,L370*M370*R370*(1-O370/100))</f>
        <v/>
      </c>
      <c r="T370" s="61">
        <f>IF(P370=1,0,L370*Q370)</f>
        <v/>
      </c>
      <c r="U370" s="61">
        <f>S370-T370</f>
        <v/>
      </c>
    </row>
    <row r="371">
      <c r="A371" t="inlineStr">
        <is>
          <t>S000370</t>
        </is>
      </c>
      <c r="B371" t="inlineStr">
        <is>
          <t>2025-02-02</t>
        </is>
      </c>
      <c r="C371" t="inlineStr">
        <is>
          <t>2025-02</t>
        </is>
      </c>
      <c r="D371" t="inlineStr">
        <is>
          <t>2025-Q1</t>
        </is>
      </c>
      <c r="E371" t="inlineStr">
        <is>
          <t>T12</t>
        </is>
      </c>
      <c r="F371" t="inlineStr">
        <is>
          <t>Buse Aksoy</t>
        </is>
      </c>
      <c r="G371" t="inlineStr">
        <is>
          <t>İhracat-Avrupa</t>
        </is>
      </c>
      <c r="H371" t="inlineStr">
        <is>
          <t>EM-AYD-40</t>
        </is>
      </c>
      <c r="I371" t="inlineStr">
        <is>
          <t>LED Panel Armatür 40W</t>
        </is>
      </c>
      <c r="J371" t="inlineStr">
        <is>
          <t>Aydınlatma</t>
        </is>
      </c>
      <c r="K371" t="inlineStr">
        <is>
          <t>Bayi</t>
        </is>
      </c>
      <c r="L371" t="n">
        <v>2</v>
      </c>
      <c r="M371" s="57" t="n">
        <v>8.449999999999999</v>
      </c>
      <c r="N371" t="inlineStr">
        <is>
          <t>EUR</t>
        </is>
      </c>
      <c r="O371" s="58" t="n">
        <v>8</v>
      </c>
      <c r="P371" t="n">
        <v>0</v>
      </c>
      <c r="Q371" s="59" t="n">
        <v>190</v>
      </c>
      <c r="R371" s="60">
        <f>IF(N371="TL",1,IF(N371="USD",VLOOKUP(C371,$X$2:$Z$19,2,FALSE),VLOOKUP(C371,$X$2:$Z$19,3,FALSE)))</f>
        <v/>
      </c>
      <c r="S371" s="61">
        <f>IF(P371=1,0,L371*M371*R371*(1-O371/100))</f>
        <v/>
      </c>
      <c r="T371" s="61">
        <f>IF(P371=1,0,L371*Q371)</f>
        <v/>
      </c>
      <c r="U371" s="61">
        <f>S371-T371</f>
        <v/>
      </c>
    </row>
    <row r="372">
      <c r="A372" t="inlineStr">
        <is>
          <t>S000371</t>
        </is>
      </c>
      <c r="B372" t="inlineStr">
        <is>
          <t>2025-02-10</t>
        </is>
      </c>
      <c r="C372" t="inlineStr">
        <is>
          <t>2025-02</t>
        </is>
      </c>
      <c r="D372" t="inlineStr">
        <is>
          <t>2025-Q1</t>
        </is>
      </c>
      <c r="E372" t="inlineStr">
        <is>
          <t>T12</t>
        </is>
      </c>
      <c r="F372" t="inlineStr">
        <is>
          <t>Buse Aksoy</t>
        </is>
      </c>
      <c r="G372" t="inlineStr">
        <is>
          <t>İhracat-Avrupa</t>
        </is>
      </c>
      <c r="H372" t="inlineStr">
        <is>
          <t>EM-KND-03</t>
        </is>
      </c>
      <c r="I372" t="inlineStr">
        <is>
          <t>Kablo Kanalı 40x40 (2 m)</t>
        </is>
      </c>
      <c r="J372" t="inlineStr">
        <is>
          <t>Tesisat</t>
        </is>
      </c>
      <c r="K372" t="inlineStr">
        <is>
          <t>Perakende</t>
        </is>
      </c>
      <c r="L372" t="n">
        <v>4</v>
      </c>
      <c r="M372" s="57" t="n">
        <v>3.17</v>
      </c>
      <c r="N372" t="inlineStr">
        <is>
          <t>EUR</t>
        </is>
      </c>
      <c r="O372" s="58" t="n">
        <v>8</v>
      </c>
      <c r="P372" t="n">
        <v>0</v>
      </c>
      <c r="Q372" s="59" t="n">
        <v>65</v>
      </c>
      <c r="R372" s="60">
        <f>IF(N372="TL",1,IF(N372="USD",VLOOKUP(C372,$X$2:$Z$19,2,FALSE),VLOOKUP(C372,$X$2:$Z$19,3,FALSE)))</f>
        <v/>
      </c>
      <c r="S372" s="61">
        <f>IF(P372=1,0,L372*M372*R372*(1-O372/100))</f>
        <v/>
      </c>
      <c r="T372" s="61">
        <f>IF(P372=1,0,L372*Q372)</f>
        <v/>
      </c>
      <c r="U372" s="61">
        <f>S372-T372</f>
        <v/>
      </c>
    </row>
    <row r="373">
      <c r="A373" t="inlineStr">
        <is>
          <t>S000372</t>
        </is>
      </c>
      <c r="B373" t="inlineStr">
        <is>
          <t>2025-02-19</t>
        </is>
      </c>
      <c r="C373" t="inlineStr">
        <is>
          <t>2025-02</t>
        </is>
      </c>
      <c r="D373" t="inlineStr">
        <is>
          <t>2025-Q1</t>
        </is>
      </c>
      <c r="E373" t="inlineStr">
        <is>
          <t>T12</t>
        </is>
      </c>
      <c r="F373" t="inlineStr">
        <is>
          <t>Buse Aksoy</t>
        </is>
      </c>
      <c r="G373" t="inlineStr">
        <is>
          <t>İhracat-Avrupa</t>
        </is>
      </c>
      <c r="H373" t="inlineStr">
        <is>
          <t>EM-KBL-16</t>
        </is>
      </c>
      <c r="I373" t="inlineStr">
        <is>
          <t>NYM Kablo 3x2,5 (100 m)</t>
        </is>
      </c>
      <c r="J373" t="inlineStr">
        <is>
          <t>Kablo</t>
        </is>
      </c>
      <c r="K373" t="inlineStr">
        <is>
          <t>Bayi</t>
        </is>
      </c>
      <c r="L373" t="n">
        <v>2</v>
      </c>
      <c r="M373" s="57" t="n">
        <v>31.1</v>
      </c>
      <c r="N373" t="inlineStr">
        <is>
          <t>EUR</t>
        </is>
      </c>
      <c r="O373" s="58" t="n">
        <v>0</v>
      </c>
      <c r="P373" t="n">
        <v>0</v>
      </c>
      <c r="Q373" s="59" t="n">
        <v>820</v>
      </c>
      <c r="R373" s="60">
        <f>IF(N373="TL",1,IF(N373="USD",VLOOKUP(C373,$X$2:$Z$19,2,FALSE),VLOOKUP(C373,$X$2:$Z$19,3,FALSE)))</f>
        <v/>
      </c>
      <c r="S373" s="61">
        <f>IF(P373=1,0,L373*M373*R373*(1-O373/100))</f>
        <v/>
      </c>
      <c r="T373" s="61">
        <f>IF(P373=1,0,L373*Q373)</f>
        <v/>
      </c>
      <c r="U373" s="61">
        <f>S373-T373</f>
        <v/>
      </c>
    </row>
    <row r="374">
      <c r="A374" t="inlineStr">
        <is>
          <t>S000373</t>
        </is>
      </c>
      <c r="B374" t="inlineStr">
        <is>
          <t>2025-02-12</t>
        </is>
      </c>
      <c r="C374" t="inlineStr">
        <is>
          <t>2025-02</t>
        </is>
      </c>
      <c r="D374" t="inlineStr">
        <is>
          <t>2025-Q1</t>
        </is>
      </c>
      <c r="E374" t="inlineStr">
        <is>
          <t>T12</t>
        </is>
      </c>
      <c r="F374" t="inlineStr">
        <is>
          <t>Buse Aksoy</t>
        </is>
      </c>
      <c r="G374" t="inlineStr">
        <is>
          <t>İhracat-Avrupa</t>
        </is>
      </c>
      <c r="H374" t="inlineStr">
        <is>
          <t>EM-PNO-12</t>
        </is>
      </c>
      <c r="I374" t="inlineStr">
        <is>
          <t>Sıva Üstü Dağıtım Panosu 24'lü</t>
        </is>
      </c>
      <c r="J374" t="inlineStr">
        <is>
          <t>Pano</t>
        </is>
      </c>
      <c r="K374" t="inlineStr">
        <is>
          <t>Kurumsal</t>
        </is>
      </c>
      <c r="L374" t="n">
        <v>89</v>
      </c>
      <c r="M374" s="57" t="n">
        <v>46.56</v>
      </c>
      <c r="N374" t="inlineStr">
        <is>
          <t>EUR</t>
        </is>
      </c>
      <c r="O374" s="58" t="n">
        <v>0</v>
      </c>
      <c r="P374" t="n">
        <v>0</v>
      </c>
      <c r="Q374" s="59" t="n">
        <v>1180</v>
      </c>
      <c r="R374" s="60">
        <f>IF(N374="TL",1,IF(N374="USD",VLOOKUP(C374,$X$2:$Z$19,2,FALSE),VLOOKUP(C374,$X$2:$Z$19,3,FALSE)))</f>
        <v/>
      </c>
      <c r="S374" s="61">
        <f>IF(P374=1,0,L374*M374*R374*(1-O374/100))</f>
        <v/>
      </c>
      <c r="T374" s="61">
        <f>IF(P374=1,0,L374*Q374)</f>
        <v/>
      </c>
      <c r="U374" s="61">
        <f>S374-T374</f>
        <v/>
      </c>
    </row>
    <row r="375">
      <c r="A375" t="inlineStr">
        <is>
          <t>S000374</t>
        </is>
      </c>
      <c r="B375" t="inlineStr">
        <is>
          <t>2025-02-05</t>
        </is>
      </c>
      <c r="C375" t="inlineStr">
        <is>
          <t>2025-02</t>
        </is>
      </c>
      <c r="D375" t="inlineStr">
        <is>
          <t>2025-Q1</t>
        </is>
      </c>
      <c r="E375" t="inlineStr">
        <is>
          <t>T12</t>
        </is>
      </c>
      <c r="F375" t="inlineStr">
        <is>
          <t>Buse Aksoy</t>
        </is>
      </c>
      <c r="G375" t="inlineStr">
        <is>
          <t>İhracat-Avrupa</t>
        </is>
      </c>
      <c r="H375" t="inlineStr">
        <is>
          <t>EM-KBL-25</t>
        </is>
      </c>
      <c r="I375" t="inlineStr">
        <is>
          <t>NYY Kablo 4x6 (100 m)</t>
        </is>
      </c>
      <c r="J375" t="inlineStr">
        <is>
          <t>Kablo</t>
        </is>
      </c>
      <c r="K375" t="inlineStr">
        <is>
          <t>Kurumsal</t>
        </is>
      </c>
      <c r="L375" t="n">
        <v>113</v>
      </c>
      <c r="M375" s="57" t="n">
        <v>82.38</v>
      </c>
      <c r="N375" t="inlineStr">
        <is>
          <t>EUR</t>
        </is>
      </c>
      <c r="O375" s="58" t="n">
        <v>5</v>
      </c>
      <c r="P375" t="n">
        <v>0</v>
      </c>
      <c r="Q375" s="59" t="n">
        <v>2150</v>
      </c>
      <c r="R375" s="60">
        <f>IF(N375="TL",1,IF(N375="USD",VLOOKUP(C375,$X$2:$Z$19,2,FALSE),VLOOKUP(C375,$X$2:$Z$19,3,FALSE)))</f>
        <v/>
      </c>
      <c r="S375" s="61">
        <f>IF(P375=1,0,L375*M375*R375*(1-O375/100))</f>
        <v/>
      </c>
      <c r="T375" s="61">
        <f>IF(P375=1,0,L375*Q375)</f>
        <v/>
      </c>
      <c r="U375" s="61">
        <f>S375-T375</f>
        <v/>
      </c>
    </row>
    <row r="376">
      <c r="A376" t="inlineStr">
        <is>
          <t>S000375</t>
        </is>
      </c>
      <c r="B376" t="inlineStr">
        <is>
          <t>2025-02-28</t>
        </is>
      </c>
      <c r="C376" t="inlineStr">
        <is>
          <t>2025-02</t>
        </is>
      </c>
      <c r="D376" t="inlineStr">
        <is>
          <t>2025-Q1</t>
        </is>
      </c>
      <c r="E376" t="inlineStr">
        <is>
          <t>T12</t>
        </is>
      </c>
      <c r="F376" t="inlineStr">
        <is>
          <t>Buse Aksoy</t>
        </is>
      </c>
      <c r="G376" t="inlineStr">
        <is>
          <t>İhracat-Avrupa</t>
        </is>
      </c>
      <c r="H376" t="inlineStr">
        <is>
          <t>EM-PNO-12</t>
        </is>
      </c>
      <c r="I376" t="inlineStr">
        <is>
          <t>Sıva Üstü Dağıtım Panosu 24'lü</t>
        </is>
      </c>
      <c r="J376" t="inlineStr">
        <is>
          <t>Pano</t>
        </is>
      </c>
      <c r="K376" t="inlineStr">
        <is>
          <t>Proje</t>
        </is>
      </c>
      <c r="L376" t="n">
        <v>79</v>
      </c>
      <c r="M376" s="57" t="n">
        <v>49.9</v>
      </c>
      <c r="N376" t="inlineStr">
        <is>
          <t>EUR</t>
        </is>
      </c>
      <c r="O376" s="58" t="n">
        <v>18</v>
      </c>
      <c r="P376" t="n">
        <v>0</v>
      </c>
      <c r="Q376" s="59" t="n">
        <v>1180</v>
      </c>
      <c r="R376" s="60">
        <f>IF(N376="TL",1,IF(N376="USD",VLOOKUP(C376,$X$2:$Z$19,2,FALSE),VLOOKUP(C376,$X$2:$Z$19,3,FALSE)))</f>
        <v/>
      </c>
      <c r="S376" s="61">
        <f>IF(P376=1,0,L376*M376*R376*(1-O376/100))</f>
        <v/>
      </c>
      <c r="T376" s="61">
        <f>IF(P376=1,0,L376*Q376)</f>
        <v/>
      </c>
      <c r="U376" s="61">
        <f>S376-T376</f>
        <v/>
      </c>
    </row>
    <row r="377">
      <c r="A377" t="inlineStr">
        <is>
          <t>S000376</t>
        </is>
      </c>
      <c r="B377" t="inlineStr">
        <is>
          <t>2025-02-24</t>
        </is>
      </c>
      <c r="C377" t="inlineStr">
        <is>
          <t>2025-02</t>
        </is>
      </c>
      <c r="D377" t="inlineStr">
        <is>
          <t>2025-Q1</t>
        </is>
      </c>
      <c r="E377" t="inlineStr">
        <is>
          <t>T13</t>
        </is>
      </c>
      <c r="F377" t="inlineStr">
        <is>
          <t>Cem Kurt</t>
        </is>
      </c>
      <c r="G377" t="inlineStr">
        <is>
          <t>Marmara</t>
        </is>
      </c>
      <c r="H377" t="inlineStr">
        <is>
          <t>EM-KBL-25</t>
        </is>
      </c>
      <c r="I377" t="inlineStr">
        <is>
          <t>NYY Kablo 4x6 (100 m)</t>
        </is>
      </c>
      <c r="J377" t="inlineStr">
        <is>
          <t>Kablo</t>
        </is>
      </c>
      <c r="K377" t="inlineStr">
        <is>
          <t>Bayi</t>
        </is>
      </c>
      <c r="L377" t="n">
        <v>24</v>
      </c>
      <c r="M377" s="57" t="n">
        <v>3421</v>
      </c>
      <c r="N377" t="inlineStr">
        <is>
          <t>TL</t>
        </is>
      </c>
      <c r="O377" s="58" t="n">
        <v>18</v>
      </c>
      <c r="P377" t="n">
        <v>0</v>
      </c>
      <c r="Q377" s="59" t="n">
        <v>2150</v>
      </c>
      <c r="R377" s="60">
        <f>IF(N377="TL",1,IF(N377="USD",VLOOKUP(C377,$X$2:$Z$19,2,FALSE),VLOOKUP(C377,$X$2:$Z$19,3,FALSE)))</f>
        <v/>
      </c>
      <c r="S377" s="61">
        <f>IF(P377=1,0,L377*M377*R377*(1-O377/100))</f>
        <v/>
      </c>
      <c r="T377" s="61">
        <f>IF(P377=1,0,L377*Q377)</f>
        <v/>
      </c>
      <c r="U377" s="61">
        <f>S377-T377</f>
        <v/>
      </c>
    </row>
    <row r="378">
      <c r="A378" t="inlineStr">
        <is>
          <t>S000377</t>
        </is>
      </c>
      <c r="B378" t="inlineStr">
        <is>
          <t>2025-02-15</t>
        </is>
      </c>
      <c r="C378" t="inlineStr">
        <is>
          <t>2025-02</t>
        </is>
      </c>
      <c r="D378" t="inlineStr">
        <is>
          <t>2025-Q1</t>
        </is>
      </c>
      <c r="E378" t="inlineStr">
        <is>
          <t>T13</t>
        </is>
      </c>
      <c r="F378" t="inlineStr">
        <is>
          <t>Cem Kurt</t>
        </is>
      </c>
      <c r="G378" t="inlineStr">
        <is>
          <t>Marmara</t>
        </is>
      </c>
      <c r="H378" t="inlineStr">
        <is>
          <t>EM-TOP-08</t>
        </is>
      </c>
      <c r="I378" t="inlineStr">
        <is>
          <t>Topraklama Seti</t>
        </is>
      </c>
      <c r="J378" t="inlineStr">
        <is>
          <t>Koruma</t>
        </is>
      </c>
      <c r="K378" t="inlineStr">
        <is>
          <t>Proje</t>
        </is>
      </c>
      <c r="L378" t="n">
        <v>5</v>
      </c>
      <c r="M378" s="57" t="n">
        <v>896</v>
      </c>
      <c r="N378" t="inlineStr">
        <is>
          <t>TL</t>
        </is>
      </c>
      <c r="O378" s="58" t="n">
        <v>5</v>
      </c>
      <c r="P378" t="n">
        <v>1</v>
      </c>
      <c r="Q378" s="59" t="n">
        <v>540</v>
      </c>
      <c r="R378" s="60">
        <f>IF(N378="TL",1,IF(N378="USD",VLOOKUP(C378,$X$2:$Z$19,2,FALSE),VLOOKUP(C378,$X$2:$Z$19,3,FALSE)))</f>
        <v/>
      </c>
      <c r="S378" s="61">
        <f>IF(P378=1,0,L378*M378*R378*(1-O378/100))</f>
        <v/>
      </c>
      <c r="T378" s="61">
        <f>IF(P378=1,0,L378*Q378)</f>
        <v/>
      </c>
      <c r="U378" s="61">
        <f>S378-T378</f>
        <v/>
      </c>
    </row>
    <row r="379">
      <c r="A379" t="inlineStr">
        <is>
          <t>S000378</t>
        </is>
      </c>
      <c r="B379" t="inlineStr">
        <is>
          <t>2025-02-04</t>
        </is>
      </c>
      <c r="C379" t="inlineStr">
        <is>
          <t>2025-02</t>
        </is>
      </c>
      <c r="D379" t="inlineStr">
        <is>
          <t>2025-Q1</t>
        </is>
      </c>
      <c r="E379" t="inlineStr">
        <is>
          <t>T13</t>
        </is>
      </c>
      <c r="F379" t="inlineStr">
        <is>
          <t>Cem Kurt</t>
        </is>
      </c>
      <c r="G379" t="inlineStr">
        <is>
          <t>Marmara</t>
        </is>
      </c>
      <c r="H379" t="inlineStr">
        <is>
          <t>EM-TRF-05</t>
        </is>
      </c>
      <c r="I379" t="inlineStr">
        <is>
          <t>İzole Trafo 1 kVA</t>
        </is>
      </c>
      <c r="J379" t="inlineStr">
        <is>
          <t>Güç</t>
        </is>
      </c>
      <c r="K379" t="inlineStr">
        <is>
          <t>Bayi</t>
        </is>
      </c>
      <c r="L379" t="n">
        <v>9</v>
      </c>
      <c r="M379" s="57" t="n">
        <v>6606</v>
      </c>
      <c r="N379" t="inlineStr">
        <is>
          <t>TL</t>
        </is>
      </c>
      <c r="O379" s="58" t="n">
        <v>8</v>
      </c>
      <c r="P379" t="n">
        <v>0</v>
      </c>
      <c r="Q379" s="59" t="n">
        <v>3900</v>
      </c>
      <c r="R379" s="60">
        <f>IF(N379="TL",1,IF(N379="USD",VLOOKUP(C379,$X$2:$Z$19,2,FALSE),VLOOKUP(C379,$X$2:$Z$19,3,FALSE)))</f>
        <v/>
      </c>
      <c r="S379" s="61">
        <f>IF(P379=1,0,L379*M379*R379*(1-O379/100))</f>
        <v/>
      </c>
      <c r="T379" s="61">
        <f>IF(P379=1,0,L379*Q379)</f>
        <v/>
      </c>
      <c r="U379" s="61">
        <f>S379-T379</f>
        <v/>
      </c>
    </row>
    <row r="380">
      <c r="A380" t="inlineStr">
        <is>
          <t>S000379</t>
        </is>
      </c>
      <c r="B380" t="inlineStr">
        <is>
          <t>2025-02-08</t>
        </is>
      </c>
      <c r="C380" t="inlineStr">
        <is>
          <t>2025-02</t>
        </is>
      </c>
      <c r="D380" t="inlineStr">
        <is>
          <t>2025-Q1</t>
        </is>
      </c>
      <c r="E380" t="inlineStr">
        <is>
          <t>T13</t>
        </is>
      </c>
      <c r="F380" t="inlineStr">
        <is>
          <t>Cem Kurt</t>
        </is>
      </c>
      <c r="G380" t="inlineStr">
        <is>
          <t>Marmara</t>
        </is>
      </c>
      <c r="H380" t="inlineStr">
        <is>
          <t>EM-PRZ-02</t>
        </is>
      </c>
      <c r="I380" t="inlineStr">
        <is>
          <t>Priz-Anahtar Seti (20'li)</t>
        </is>
      </c>
      <c r="J380" t="inlineStr">
        <is>
          <t>Anahtar</t>
        </is>
      </c>
      <c r="K380" t="inlineStr">
        <is>
          <t>Proje</t>
        </is>
      </c>
      <c r="L380" t="n">
        <v>9</v>
      </c>
      <c r="M380" s="57" t="n">
        <v>571</v>
      </c>
      <c r="N380" t="inlineStr">
        <is>
          <t>TL</t>
        </is>
      </c>
      <c r="O380" s="58" t="n">
        <v>5</v>
      </c>
      <c r="P380" t="n">
        <v>0</v>
      </c>
      <c r="Q380" s="59" t="n">
        <v>310</v>
      </c>
      <c r="R380" s="60">
        <f>IF(N380="TL",1,IF(N380="USD",VLOOKUP(C380,$X$2:$Z$19,2,FALSE),VLOOKUP(C380,$X$2:$Z$19,3,FALSE)))</f>
        <v/>
      </c>
      <c r="S380" s="61">
        <f>IF(P380=1,0,L380*M380*R380*(1-O380/100))</f>
        <v/>
      </c>
      <c r="T380" s="61">
        <f>IF(P380=1,0,L380*Q380)</f>
        <v/>
      </c>
      <c r="U380" s="61">
        <f>S380-T380</f>
        <v/>
      </c>
    </row>
    <row r="381">
      <c r="A381" t="inlineStr">
        <is>
          <t>S000380</t>
        </is>
      </c>
      <c r="B381" t="inlineStr">
        <is>
          <t>2025-02-07</t>
        </is>
      </c>
      <c r="C381" t="inlineStr">
        <is>
          <t>2025-02</t>
        </is>
      </c>
      <c r="D381" t="inlineStr">
        <is>
          <t>2025-Q1</t>
        </is>
      </c>
      <c r="E381" t="inlineStr">
        <is>
          <t>T13</t>
        </is>
      </c>
      <c r="F381" t="inlineStr">
        <is>
          <t>Cem Kurt</t>
        </is>
      </c>
      <c r="G381" t="inlineStr">
        <is>
          <t>Marmara</t>
        </is>
      </c>
      <c r="H381" t="inlineStr">
        <is>
          <t>EM-TOP-08</t>
        </is>
      </c>
      <c r="I381" t="inlineStr">
        <is>
          <t>Topraklama Seti</t>
        </is>
      </c>
      <c r="J381" t="inlineStr">
        <is>
          <t>Koruma</t>
        </is>
      </c>
      <c r="K381" t="inlineStr">
        <is>
          <t>Bayi</t>
        </is>
      </c>
      <c r="L381" t="n">
        <v>2</v>
      </c>
      <c r="M381" s="57" t="n">
        <v>906</v>
      </c>
      <c r="N381" t="inlineStr">
        <is>
          <t>TL</t>
        </is>
      </c>
      <c r="O381" s="58" t="n">
        <v>8</v>
      </c>
      <c r="P381" t="n">
        <v>0</v>
      </c>
      <c r="Q381" s="59" t="n">
        <v>540</v>
      </c>
      <c r="R381" s="60">
        <f>IF(N381="TL",1,IF(N381="USD",VLOOKUP(C381,$X$2:$Z$19,2,FALSE),VLOOKUP(C381,$X$2:$Z$19,3,FALSE)))</f>
        <v/>
      </c>
      <c r="S381" s="61">
        <f>IF(P381=1,0,L381*M381*R381*(1-O381/100))</f>
        <v/>
      </c>
      <c r="T381" s="61">
        <f>IF(P381=1,0,L381*Q381)</f>
        <v/>
      </c>
      <c r="U381" s="61">
        <f>S381-T381</f>
        <v/>
      </c>
    </row>
    <row r="382">
      <c r="A382" t="inlineStr">
        <is>
          <t>S000381</t>
        </is>
      </c>
      <c r="B382" t="inlineStr">
        <is>
          <t>2025-02-19</t>
        </is>
      </c>
      <c r="C382" t="inlineStr">
        <is>
          <t>2025-02</t>
        </is>
      </c>
      <c r="D382" t="inlineStr">
        <is>
          <t>2025-Q1</t>
        </is>
      </c>
      <c r="E382" t="inlineStr">
        <is>
          <t>T13</t>
        </is>
      </c>
      <c r="F382" t="inlineStr">
        <is>
          <t>Cem Kurt</t>
        </is>
      </c>
      <c r="G382" t="inlineStr">
        <is>
          <t>Marmara</t>
        </is>
      </c>
      <c r="H382" t="inlineStr">
        <is>
          <t>EM-SGT-01</t>
        </is>
      </c>
      <c r="I382" t="inlineStr">
        <is>
          <t>Otomatik Sigorta C16 (12'li)</t>
        </is>
      </c>
      <c r="J382" t="inlineStr">
        <is>
          <t>Koruma</t>
        </is>
      </c>
      <c r="K382" t="inlineStr">
        <is>
          <t>Kurumsal</t>
        </is>
      </c>
      <c r="L382" t="n">
        <v>4</v>
      </c>
      <c r="M382" s="57" t="n">
        <v>447</v>
      </c>
      <c r="N382" t="inlineStr">
        <is>
          <t>TL</t>
        </is>
      </c>
      <c r="O382" s="58" t="n">
        <v>12</v>
      </c>
      <c r="P382" t="n">
        <v>0</v>
      </c>
      <c r="Q382" s="59" t="n">
        <v>240</v>
      </c>
      <c r="R382" s="60">
        <f>IF(N382="TL",1,IF(N382="USD",VLOOKUP(C382,$X$2:$Z$19,2,FALSE),VLOOKUP(C382,$X$2:$Z$19,3,FALSE)))</f>
        <v/>
      </c>
      <c r="S382" s="61">
        <f>IF(P382=1,0,L382*M382*R382*(1-O382/100))</f>
        <v/>
      </c>
      <c r="T382" s="61">
        <f>IF(P382=1,0,L382*Q382)</f>
        <v/>
      </c>
      <c r="U382" s="61">
        <f>S382-T382</f>
        <v/>
      </c>
    </row>
    <row r="383">
      <c r="A383" t="inlineStr">
        <is>
          <t>S000382</t>
        </is>
      </c>
      <c r="B383" t="inlineStr">
        <is>
          <t>2025-02-26</t>
        </is>
      </c>
      <c r="C383" t="inlineStr">
        <is>
          <t>2025-02</t>
        </is>
      </c>
      <c r="D383" t="inlineStr">
        <is>
          <t>2025-Q1</t>
        </is>
      </c>
      <c r="E383" t="inlineStr">
        <is>
          <t>T13</t>
        </is>
      </c>
      <c r="F383" t="inlineStr">
        <is>
          <t>Cem Kurt</t>
        </is>
      </c>
      <c r="G383" t="inlineStr">
        <is>
          <t>Marmara</t>
        </is>
      </c>
      <c r="H383" t="inlineStr">
        <is>
          <t>EM-TRF-05</t>
        </is>
      </c>
      <c r="I383" t="inlineStr">
        <is>
          <t>İzole Trafo 1 kVA</t>
        </is>
      </c>
      <c r="J383" t="inlineStr">
        <is>
          <t>Güç</t>
        </is>
      </c>
      <c r="K383" t="inlineStr">
        <is>
          <t>Bayi</t>
        </is>
      </c>
      <c r="L383" t="n">
        <v>24</v>
      </c>
      <c r="M383" s="57" t="n">
        <v>6824</v>
      </c>
      <c r="N383" t="inlineStr">
        <is>
          <t>TL</t>
        </is>
      </c>
      <c r="O383" s="58" t="n">
        <v>8</v>
      </c>
      <c r="P383" t="n">
        <v>0</v>
      </c>
      <c r="Q383" s="59" t="n">
        <v>3900</v>
      </c>
      <c r="R383" s="60">
        <f>IF(N383="TL",1,IF(N383="USD",VLOOKUP(C383,$X$2:$Z$19,2,FALSE),VLOOKUP(C383,$X$2:$Z$19,3,FALSE)))</f>
        <v/>
      </c>
      <c r="S383" s="61">
        <f>IF(P383=1,0,L383*M383*R383*(1-O383/100))</f>
        <v/>
      </c>
      <c r="T383" s="61">
        <f>IF(P383=1,0,L383*Q383)</f>
        <v/>
      </c>
      <c r="U383" s="61">
        <f>S383-T383</f>
        <v/>
      </c>
    </row>
    <row r="384">
      <c r="A384" t="inlineStr">
        <is>
          <t>S000383</t>
        </is>
      </c>
      <c r="B384" t="inlineStr">
        <is>
          <t>2025-02-22</t>
        </is>
      </c>
      <c r="C384" t="inlineStr">
        <is>
          <t>2025-02</t>
        </is>
      </c>
      <c r="D384" t="inlineStr">
        <is>
          <t>2025-Q1</t>
        </is>
      </c>
      <c r="E384" t="inlineStr">
        <is>
          <t>T13</t>
        </is>
      </c>
      <c r="F384" t="inlineStr">
        <is>
          <t>Cem Kurt</t>
        </is>
      </c>
      <c r="G384" t="inlineStr">
        <is>
          <t>Marmara</t>
        </is>
      </c>
      <c r="H384" t="inlineStr">
        <is>
          <t>EM-PNO-12</t>
        </is>
      </c>
      <c r="I384" t="inlineStr">
        <is>
          <t>Sıva Üstü Dağıtım Panosu 24'lü</t>
        </is>
      </c>
      <c r="J384" t="inlineStr">
        <is>
          <t>Pano</t>
        </is>
      </c>
      <c r="K384" t="inlineStr">
        <is>
          <t>Bayi</t>
        </is>
      </c>
      <c r="L384" t="n">
        <v>82</v>
      </c>
      <c r="M384" s="57" t="n">
        <v>1964</v>
      </c>
      <c r="N384" t="inlineStr">
        <is>
          <t>TL</t>
        </is>
      </c>
      <c r="O384" s="58" t="n">
        <v>8</v>
      </c>
      <c r="P384" t="n">
        <v>0</v>
      </c>
      <c r="Q384" s="59" t="n">
        <v>1180</v>
      </c>
      <c r="R384" s="60">
        <f>IF(N384="TL",1,IF(N384="USD",VLOOKUP(C384,$X$2:$Z$19,2,FALSE),VLOOKUP(C384,$X$2:$Z$19,3,FALSE)))</f>
        <v/>
      </c>
      <c r="S384" s="61">
        <f>IF(P384=1,0,L384*M384*R384*(1-O384/100))</f>
        <v/>
      </c>
      <c r="T384" s="61">
        <f>IF(P384=1,0,L384*Q384)</f>
        <v/>
      </c>
      <c r="U384" s="61">
        <f>S384-T384</f>
        <v/>
      </c>
    </row>
    <row r="385">
      <c r="A385" t="inlineStr">
        <is>
          <t>S000384</t>
        </is>
      </c>
      <c r="B385" t="inlineStr">
        <is>
          <t>2025-02-28</t>
        </is>
      </c>
      <c r="C385" t="inlineStr">
        <is>
          <t>2025-02</t>
        </is>
      </c>
      <c r="D385" t="inlineStr">
        <is>
          <t>2025-Q1</t>
        </is>
      </c>
      <c r="E385" t="inlineStr">
        <is>
          <t>T13</t>
        </is>
      </c>
      <c r="F385" t="inlineStr">
        <is>
          <t>Cem Kurt</t>
        </is>
      </c>
      <c r="G385" t="inlineStr">
        <is>
          <t>Marmara</t>
        </is>
      </c>
      <c r="H385" t="inlineStr">
        <is>
          <t>EM-PNO-12</t>
        </is>
      </c>
      <c r="I385" t="inlineStr">
        <is>
          <t>Sıva Üstü Dağıtım Panosu 24'lü</t>
        </is>
      </c>
      <c r="J385" t="inlineStr">
        <is>
          <t>Pano</t>
        </is>
      </c>
      <c r="K385" t="inlineStr">
        <is>
          <t>Bayi</t>
        </is>
      </c>
      <c r="L385" t="n">
        <v>5</v>
      </c>
      <c r="M385" s="57" t="n">
        <v>1987</v>
      </c>
      <c r="N385" t="inlineStr">
        <is>
          <t>TL</t>
        </is>
      </c>
      <c r="O385" s="58" t="n">
        <v>0</v>
      </c>
      <c r="P385" t="n">
        <v>0</v>
      </c>
      <c r="Q385" s="59" t="n">
        <v>1180</v>
      </c>
      <c r="R385" s="60">
        <f>IF(N385="TL",1,IF(N385="USD",VLOOKUP(C385,$X$2:$Z$19,2,FALSE),VLOOKUP(C385,$X$2:$Z$19,3,FALSE)))</f>
        <v/>
      </c>
      <c r="S385" s="61">
        <f>IF(P385=1,0,L385*M385*R385*(1-O385/100))</f>
        <v/>
      </c>
      <c r="T385" s="61">
        <f>IF(P385=1,0,L385*Q385)</f>
        <v/>
      </c>
      <c r="U385" s="61">
        <f>S385-T385</f>
        <v/>
      </c>
    </row>
    <row r="386">
      <c r="A386" t="inlineStr">
        <is>
          <t>S000385</t>
        </is>
      </c>
      <c r="B386" t="inlineStr">
        <is>
          <t>2025-02-01</t>
        </is>
      </c>
      <c r="C386" t="inlineStr">
        <is>
          <t>2025-02</t>
        </is>
      </c>
      <c r="D386" t="inlineStr">
        <is>
          <t>2025-Q1</t>
        </is>
      </c>
      <c r="E386" t="inlineStr">
        <is>
          <t>T13</t>
        </is>
      </c>
      <c r="F386" t="inlineStr">
        <is>
          <t>Cem Kurt</t>
        </is>
      </c>
      <c r="G386" t="inlineStr">
        <is>
          <t>Marmara</t>
        </is>
      </c>
      <c r="H386" t="inlineStr">
        <is>
          <t>EM-KND-03</t>
        </is>
      </c>
      <c r="I386" t="inlineStr">
        <is>
          <t>Kablo Kanalı 40x40 (2 m)</t>
        </is>
      </c>
      <c r="J386" t="inlineStr">
        <is>
          <t>Tesisat</t>
        </is>
      </c>
      <c r="K386" t="inlineStr">
        <is>
          <t>Proje</t>
        </is>
      </c>
      <c r="L386" t="n">
        <v>3</v>
      </c>
      <c r="M386" s="57" t="n">
        <v>128</v>
      </c>
      <c r="N386" t="inlineStr">
        <is>
          <t>TL</t>
        </is>
      </c>
      <c r="O386" s="58" t="n">
        <v>8</v>
      </c>
      <c r="P386" t="n">
        <v>1</v>
      </c>
      <c r="Q386" s="59" t="n">
        <v>65</v>
      </c>
      <c r="R386" s="60">
        <f>IF(N386="TL",1,IF(N386="USD",VLOOKUP(C386,$X$2:$Z$19,2,FALSE),VLOOKUP(C386,$X$2:$Z$19,3,FALSE)))</f>
        <v/>
      </c>
      <c r="S386" s="61">
        <f>IF(P386=1,0,L386*M386*R386*(1-O386/100))</f>
        <v/>
      </c>
      <c r="T386" s="61">
        <f>IF(P386=1,0,L386*Q386)</f>
        <v/>
      </c>
      <c r="U386" s="61">
        <f>S386-T386</f>
        <v/>
      </c>
    </row>
    <row r="387">
      <c r="A387" t="inlineStr">
        <is>
          <t>S000386</t>
        </is>
      </c>
      <c r="B387" t="inlineStr">
        <is>
          <t>2025-02-27</t>
        </is>
      </c>
      <c r="C387" t="inlineStr">
        <is>
          <t>2025-02</t>
        </is>
      </c>
      <c r="D387" t="inlineStr">
        <is>
          <t>2025-Q1</t>
        </is>
      </c>
      <c r="E387" t="inlineStr">
        <is>
          <t>T13</t>
        </is>
      </c>
      <c r="F387" t="inlineStr">
        <is>
          <t>Cem Kurt</t>
        </is>
      </c>
      <c r="G387" t="inlineStr">
        <is>
          <t>Marmara</t>
        </is>
      </c>
      <c r="H387" t="inlineStr">
        <is>
          <t>EM-KBL-25</t>
        </is>
      </c>
      <c r="I387" t="inlineStr">
        <is>
          <t>NYY Kablo 4x6 (100 m)</t>
        </is>
      </c>
      <c r="J387" t="inlineStr">
        <is>
          <t>Kablo</t>
        </is>
      </c>
      <c r="K387" t="inlineStr">
        <is>
          <t>Perakende</t>
        </is>
      </c>
      <c r="L387" t="n">
        <v>13</v>
      </c>
      <c r="M387" s="57" t="n">
        <v>3559</v>
      </c>
      <c r="N387" t="inlineStr">
        <is>
          <t>TL</t>
        </is>
      </c>
      <c r="O387" s="58" t="n">
        <v>0</v>
      </c>
      <c r="P387" t="n">
        <v>0</v>
      </c>
      <c r="Q387" s="59" t="n">
        <v>2150</v>
      </c>
      <c r="R387" s="60">
        <f>IF(N387="TL",1,IF(N387="USD",VLOOKUP(C387,$X$2:$Z$19,2,FALSE),VLOOKUP(C387,$X$2:$Z$19,3,FALSE)))</f>
        <v/>
      </c>
      <c r="S387" s="61">
        <f>IF(P387=1,0,L387*M387*R387*(1-O387/100))</f>
        <v/>
      </c>
      <c r="T387" s="61">
        <f>IF(P387=1,0,L387*Q387)</f>
        <v/>
      </c>
      <c r="U387" s="61">
        <f>S387-T387</f>
        <v/>
      </c>
    </row>
    <row r="388">
      <c r="A388" t="inlineStr">
        <is>
          <t>S000387</t>
        </is>
      </c>
      <c r="B388" t="inlineStr">
        <is>
          <t>2025-02-25</t>
        </is>
      </c>
      <c r="C388" t="inlineStr">
        <is>
          <t>2025-02</t>
        </is>
      </c>
      <c r="D388" t="inlineStr">
        <is>
          <t>2025-Q1</t>
        </is>
      </c>
      <c r="E388" t="inlineStr">
        <is>
          <t>T13</t>
        </is>
      </c>
      <c r="F388" t="inlineStr">
        <is>
          <t>Cem Kurt</t>
        </is>
      </c>
      <c r="G388" t="inlineStr">
        <is>
          <t>Marmara</t>
        </is>
      </c>
      <c r="H388" t="inlineStr">
        <is>
          <t>EM-TRF-05</t>
        </is>
      </c>
      <c r="I388" t="inlineStr">
        <is>
          <t>İzole Trafo 1 kVA</t>
        </is>
      </c>
      <c r="J388" t="inlineStr">
        <is>
          <t>Güç</t>
        </is>
      </c>
      <c r="K388" t="inlineStr">
        <is>
          <t>Perakende</t>
        </is>
      </c>
      <c r="L388" t="n">
        <v>1</v>
      </c>
      <c r="M388" s="57" t="n">
        <v>6771</v>
      </c>
      <c r="N388" t="inlineStr">
        <is>
          <t>TL</t>
        </is>
      </c>
      <c r="O388" s="58" t="n">
        <v>8</v>
      </c>
      <c r="P388" t="n">
        <v>0</v>
      </c>
      <c r="Q388" s="59" t="n">
        <v>3900</v>
      </c>
      <c r="R388" s="60">
        <f>IF(N388="TL",1,IF(N388="USD",VLOOKUP(C388,$X$2:$Z$19,2,FALSE),VLOOKUP(C388,$X$2:$Z$19,3,FALSE)))</f>
        <v/>
      </c>
      <c r="S388" s="61">
        <f>IF(P388=1,0,L388*M388*R388*(1-O388/100))</f>
        <v/>
      </c>
      <c r="T388" s="61">
        <f>IF(P388=1,0,L388*Q388)</f>
        <v/>
      </c>
      <c r="U388" s="61">
        <f>S388-T388</f>
        <v/>
      </c>
    </row>
    <row r="389">
      <c r="A389" t="inlineStr">
        <is>
          <t>S000388</t>
        </is>
      </c>
      <c r="B389" t="inlineStr">
        <is>
          <t>2025-02-27</t>
        </is>
      </c>
      <c r="C389" t="inlineStr">
        <is>
          <t>2025-02</t>
        </is>
      </c>
      <c r="D389" t="inlineStr">
        <is>
          <t>2025-Q1</t>
        </is>
      </c>
      <c r="E389" t="inlineStr">
        <is>
          <t>T13</t>
        </is>
      </c>
      <c r="F389" t="inlineStr">
        <is>
          <t>Cem Kurt</t>
        </is>
      </c>
      <c r="G389" t="inlineStr">
        <is>
          <t>Marmara</t>
        </is>
      </c>
      <c r="H389" t="inlineStr">
        <is>
          <t>EM-SGT-01</t>
        </is>
      </c>
      <c r="I389" t="inlineStr">
        <is>
          <t>Otomatik Sigorta C16 (12'li)</t>
        </is>
      </c>
      <c r="J389" t="inlineStr">
        <is>
          <t>Koruma</t>
        </is>
      </c>
      <c r="K389" t="inlineStr">
        <is>
          <t>Proje</t>
        </is>
      </c>
      <c r="L389" t="n">
        <v>93</v>
      </c>
      <c r="M389" s="57" t="n">
        <v>422</v>
      </c>
      <c r="N389" t="inlineStr">
        <is>
          <t>TL</t>
        </is>
      </c>
      <c r="O389" s="58" t="n">
        <v>8</v>
      </c>
      <c r="P389" t="n">
        <v>0</v>
      </c>
      <c r="Q389" s="59" t="n">
        <v>240</v>
      </c>
      <c r="R389" s="60">
        <f>IF(N389="TL",1,IF(N389="USD",VLOOKUP(C389,$X$2:$Z$19,2,FALSE),VLOOKUP(C389,$X$2:$Z$19,3,FALSE)))</f>
        <v/>
      </c>
      <c r="S389" s="61">
        <f>IF(P389=1,0,L389*M389*R389*(1-O389/100))</f>
        <v/>
      </c>
      <c r="T389" s="61">
        <f>IF(P389=1,0,L389*Q389)</f>
        <v/>
      </c>
      <c r="U389" s="61">
        <f>S389-T389</f>
        <v/>
      </c>
    </row>
    <row r="390">
      <c r="A390" t="inlineStr">
        <is>
          <t>S000389</t>
        </is>
      </c>
      <c r="B390" t="inlineStr">
        <is>
          <t>2025-02-09</t>
        </is>
      </c>
      <c r="C390" t="inlineStr">
        <is>
          <t>2025-02</t>
        </is>
      </c>
      <c r="D390" t="inlineStr">
        <is>
          <t>2025-Q1</t>
        </is>
      </c>
      <c r="E390" t="inlineStr">
        <is>
          <t>T13</t>
        </is>
      </c>
      <c r="F390" t="inlineStr">
        <is>
          <t>Cem Kurt</t>
        </is>
      </c>
      <c r="G390" t="inlineStr">
        <is>
          <t>Marmara</t>
        </is>
      </c>
      <c r="H390" t="inlineStr">
        <is>
          <t>EM-PNO-12</t>
        </is>
      </c>
      <c r="I390" t="inlineStr">
        <is>
          <t>Sıva Üstü Dağıtım Panosu 24'lü</t>
        </is>
      </c>
      <c r="J390" t="inlineStr">
        <is>
          <t>Pano</t>
        </is>
      </c>
      <c r="K390" t="inlineStr">
        <is>
          <t>Proje</t>
        </is>
      </c>
      <c r="L390" t="n">
        <v>2</v>
      </c>
      <c r="M390" s="57" t="n">
        <v>2030</v>
      </c>
      <c r="N390" t="inlineStr">
        <is>
          <t>TL</t>
        </is>
      </c>
      <c r="O390" s="58" t="n">
        <v>0</v>
      </c>
      <c r="P390" t="n">
        <v>0</v>
      </c>
      <c r="Q390" s="59" t="n">
        <v>1180</v>
      </c>
      <c r="R390" s="60">
        <f>IF(N390="TL",1,IF(N390="USD",VLOOKUP(C390,$X$2:$Z$19,2,FALSE),VLOOKUP(C390,$X$2:$Z$19,3,FALSE)))</f>
        <v/>
      </c>
      <c r="S390" s="61">
        <f>IF(P390=1,0,L390*M390*R390*(1-O390/100))</f>
        <v/>
      </c>
      <c r="T390" s="61">
        <f>IF(P390=1,0,L390*Q390)</f>
        <v/>
      </c>
      <c r="U390" s="61">
        <f>S390-T390</f>
        <v/>
      </c>
    </row>
    <row r="391">
      <c r="A391" t="inlineStr">
        <is>
          <t>S000390</t>
        </is>
      </c>
      <c r="B391" t="inlineStr">
        <is>
          <t>2025-02-04</t>
        </is>
      </c>
      <c r="C391" t="inlineStr">
        <is>
          <t>2025-02</t>
        </is>
      </c>
      <c r="D391" t="inlineStr">
        <is>
          <t>2025-Q1</t>
        </is>
      </c>
      <c r="E391" t="inlineStr">
        <is>
          <t>T13</t>
        </is>
      </c>
      <c r="F391" t="inlineStr">
        <is>
          <t>Cem Kurt</t>
        </is>
      </c>
      <c r="G391" t="inlineStr">
        <is>
          <t>Marmara</t>
        </is>
      </c>
      <c r="H391" t="inlineStr">
        <is>
          <t>EM-TOP-08</t>
        </is>
      </c>
      <c r="I391" t="inlineStr">
        <is>
          <t>Topraklama Seti</t>
        </is>
      </c>
      <c r="J391" t="inlineStr">
        <is>
          <t>Koruma</t>
        </is>
      </c>
      <c r="K391" t="inlineStr">
        <is>
          <t>Bayi</t>
        </is>
      </c>
      <c r="L391" t="n">
        <v>1</v>
      </c>
      <c r="M391" s="57" t="n">
        <v>884</v>
      </c>
      <c r="N391" t="inlineStr">
        <is>
          <t>TL</t>
        </is>
      </c>
      <c r="O391" s="58" t="n">
        <v>8</v>
      </c>
      <c r="P391" t="n">
        <v>0</v>
      </c>
      <c r="Q391" s="59" t="n">
        <v>540</v>
      </c>
      <c r="R391" s="60">
        <f>IF(N391="TL",1,IF(N391="USD",VLOOKUP(C391,$X$2:$Z$19,2,FALSE),VLOOKUP(C391,$X$2:$Z$19,3,FALSE)))</f>
        <v/>
      </c>
      <c r="S391" s="61">
        <f>IF(P391=1,0,L391*M391*R391*(1-O391/100))</f>
        <v/>
      </c>
      <c r="T391" s="61">
        <f>IF(P391=1,0,L391*Q391)</f>
        <v/>
      </c>
      <c r="U391" s="61">
        <f>S391-T391</f>
        <v/>
      </c>
    </row>
    <row r="392">
      <c r="A392" t="inlineStr">
        <is>
          <t>S000391</t>
        </is>
      </c>
      <c r="B392" t="inlineStr">
        <is>
          <t>2025-02-22</t>
        </is>
      </c>
      <c r="C392" t="inlineStr">
        <is>
          <t>2025-02</t>
        </is>
      </c>
      <c r="D392" t="inlineStr">
        <is>
          <t>2025-Q1</t>
        </is>
      </c>
      <c r="E392" t="inlineStr">
        <is>
          <t>T14</t>
        </is>
      </c>
      <c r="F392" t="inlineStr">
        <is>
          <t>Elif Şen</t>
        </is>
      </c>
      <c r="G392" t="inlineStr">
        <is>
          <t>İç Anadolu</t>
        </is>
      </c>
      <c r="H392" t="inlineStr">
        <is>
          <t>EM-TOP-08</t>
        </is>
      </c>
      <c r="I392" t="inlineStr">
        <is>
          <t>Topraklama Seti</t>
        </is>
      </c>
      <c r="J392" t="inlineStr">
        <is>
          <t>Koruma</t>
        </is>
      </c>
      <c r="K392" t="inlineStr">
        <is>
          <t>Bayi</t>
        </is>
      </c>
      <c r="L392" t="n">
        <v>45</v>
      </c>
      <c r="M392" s="57" t="n">
        <v>894</v>
      </c>
      <c r="N392" t="inlineStr">
        <is>
          <t>TL</t>
        </is>
      </c>
      <c r="O392" s="58" t="n">
        <v>0</v>
      </c>
      <c r="P392" t="n">
        <v>0</v>
      </c>
      <c r="Q392" s="59" t="n">
        <v>540</v>
      </c>
      <c r="R392" s="60">
        <f>IF(N392="TL",1,IF(N392="USD",VLOOKUP(C392,$X$2:$Z$19,2,FALSE),VLOOKUP(C392,$X$2:$Z$19,3,FALSE)))</f>
        <v/>
      </c>
      <c r="S392" s="61">
        <f>IF(P392=1,0,L392*M392*R392*(1-O392/100))</f>
        <v/>
      </c>
      <c r="T392" s="61">
        <f>IF(P392=1,0,L392*Q392)</f>
        <v/>
      </c>
      <c r="U392" s="61">
        <f>S392-T392</f>
        <v/>
      </c>
    </row>
    <row r="393">
      <c r="A393" t="inlineStr">
        <is>
          <t>S000392</t>
        </is>
      </c>
      <c r="B393" t="inlineStr">
        <is>
          <t>2025-02-04</t>
        </is>
      </c>
      <c r="C393" t="inlineStr">
        <is>
          <t>2025-02</t>
        </is>
      </c>
      <c r="D393" t="inlineStr">
        <is>
          <t>2025-Q1</t>
        </is>
      </c>
      <c r="E393" t="inlineStr">
        <is>
          <t>T14</t>
        </is>
      </c>
      <c r="F393" t="inlineStr">
        <is>
          <t>Elif Şen</t>
        </is>
      </c>
      <c r="G393" t="inlineStr">
        <is>
          <t>İç Anadolu</t>
        </is>
      </c>
      <c r="H393" t="inlineStr">
        <is>
          <t>EM-PRZ-02</t>
        </is>
      </c>
      <c r="I393" t="inlineStr">
        <is>
          <t>Priz-Anahtar Seti (20'li)</t>
        </is>
      </c>
      <c r="J393" t="inlineStr">
        <is>
          <t>Anahtar</t>
        </is>
      </c>
      <c r="K393" t="inlineStr">
        <is>
          <t>Perakende</t>
        </is>
      </c>
      <c r="L393" t="n">
        <v>1</v>
      </c>
      <c r="M393" s="57" t="n">
        <v>556</v>
      </c>
      <c r="N393" t="inlineStr">
        <is>
          <t>TL</t>
        </is>
      </c>
      <c r="O393" s="58" t="n">
        <v>8</v>
      </c>
      <c r="P393" t="n">
        <v>0</v>
      </c>
      <c r="Q393" s="59" t="n">
        <v>310</v>
      </c>
      <c r="R393" s="60">
        <f>IF(N393="TL",1,IF(N393="USD",VLOOKUP(C393,$X$2:$Z$19,2,FALSE),VLOOKUP(C393,$X$2:$Z$19,3,FALSE)))</f>
        <v/>
      </c>
      <c r="S393" s="61">
        <f>IF(P393=1,0,L393*M393*R393*(1-O393/100))</f>
        <v/>
      </c>
      <c r="T393" s="61">
        <f>IF(P393=1,0,L393*Q393)</f>
        <v/>
      </c>
      <c r="U393" s="61">
        <f>S393-T393</f>
        <v/>
      </c>
    </row>
    <row r="394">
      <c r="A394" t="inlineStr">
        <is>
          <t>S000393</t>
        </is>
      </c>
      <c r="B394" t="inlineStr">
        <is>
          <t>2025-02-21</t>
        </is>
      </c>
      <c r="C394" t="inlineStr">
        <is>
          <t>2025-02</t>
        </is>
      </c>
      <c r="D394" t="inlineStr">
        <is>
          <t>2025-Q1</t>
        </is>
      </c>
      <c r="E394" t="inlineStr">
        <is>
          <t>T14</t>
        </is>
      </c>
      <c r="F394" t="inlineStr">
        <is>
          <t>Elif Şen</t>
        </is>
      </c>
      <c r="G394" t="inlineStr">
        <is>
          <t>İç Anadolu</t>
        </is>
      </c>
      <c r="H394" t="inlineStr">
        <is>
          <t>EM-UPS-10</t>
        </is>
      </c>
      <c r="I394" t="inlineStr">
        <is>
          <t>Kesintisiz Güç Kaynağı 3 kVA</t>
        </is>
      </c>
      <c r="J394" t="inlineStr">
        <is>
          <t>Güç</t>
        </is>
      </c>
      <c r="K394" t="inlineStr">
        <is>
          <t>Kurumsal</t>
        </is>
      </c>
      <c r="L394" t="n">
        <v>17</v>
      </c>
      <c r="M394" s="57" t="n">
        <v>12923</v>
      </c>
      <c r="N394" t="inlineStr">
        <is>
          <t>TL</t>
        </is>
      </c>
      <c r="O394" s="58" t="n">
        <v>8</v>
      </c>
      <c r="P394" t="n">
        <v>0</v>
      </c>
      <c r="Q394" s="59" t="n">
        <v>8200</v>
      </c>
      <c r="R394" s="60">
        <f>IF(N394="TL",1,IF(N394="USD",VLOOKUP(C394,$X$2:$Z$19,2,FALSE),VLOOKUP(C394,$X$2:$Z$19,3,FALSE)))</f>
        <v/>
      </c>
      <c r="S394" s="61">
        <f>IF(P394=1,0,L394*M394*R394*(1-O394/100))</f>
        <v/>
      </c>
      <c r="T394" s="61">
        <f>IF(P394=1,0,L394*Q394)</f>
        <v/>
      </c>
      <c r="U394" s="61">
        <f>S394-T394</f>
        <v/>
      </c>
    </row>
    <row r="395">
      <c r="A395" t="inlineStr">
        <is>
          <t>S000394</t>
        </is>
      </c>
      <c r="B395" t="inlineStr">
        <is>
          <t>2025-02-08</t>
        </is>
      </c>
      <c r="C395" t="inlineStr">
        <is>
          <t>2025-02</t>
        </is>
      </c>
      <c r="D395" t="inlineStr">
        <is>
          <t>2025-Q1</t>
        </is>
      </c>
      <c r="E395" t="inlineStr">
        <is>
          <t>T14</t>
        </is>
      </c>
      <c r="F395" t="inlineStr">
        <is>
          <t>Elif Şen</t>
        </is>
      </c>
      <c r="G395" t="inlineStr">
        <is>
          <t>İç Anadolu</t>
        </is>
      </c>
      <c r="H395" t="inlineStr">
        <is>
          <t>EM-TRF-05</t>
        </is>
      </c>
      <c r="I395" t="inlineStr">
        <is>
          <t>İzole Trafo 1 kVA</t>
        </is>
      </c>
      <c r="J395" t="inlineStr">
        <is>
          <t>Güç</t>
        </is>
      </c>
      <c r="K395" t="inlineStr">
        <is>
          <t>Proje</t>
        </is>
      </c>
      <c r="L395" t="n">
        <v>2</v>
      </c>
      <c r="M395" s="57" t="n">
        <v>6687</v>
      </c>
      <c r="N395" t="inlineStr">
        <is>
          <t>TL</t>
        </is>
      </c>
      <c r="O395" s="58" t="n">
        <v>0</v>
      </c>
      <c r="P395" t="n">
        <v>0</v>
      </c>
      <c r="Q395" s="59" t="n">
        <v>3900</v>
      </c>
      <c r="R395" s="60">
        <f>IF(N395="TL",1,IF(N395="USD",VLOOKUP(C395,$X$2:$Z$19,2,FALSE),VLOOKUP(C395,$X$2:$Z$19,3,FALSE)))</f>
        <v/>
      </c>
      <c r="S395" s="61">
        <f>IF(P395=1,0,L395*M395*R395*(1-O395/100))</f>
        <v/>
      </c>
      <c r="T395" s="61">
        <f>IF(P395=1,0,L395*Q395)</f>
        <v/>
      </c>
      <c r="U395" s="61">
        <f>S395-T395</f>
        <v/>
      </c>
    </row>
    <row r="396">
      <c r="A396" t="inlineStr">
        <is>
          <t>S000395</t>
        </is>
      </c>
      <c r="B396" t="inlineStr">
        <is>
          <t>2025-02-24</t>
        </is>
      </c>
      <c r="C396" t="inlineStr">
        <is>
          <t>2025-02</t>
        </is>
      </c>
      <c r="D396" t="inlineStr">
        <is>
          <t>2025-Q1</t>
        </is>
      </c>
      <c r="E396" t="inlineStr">
        <is>
          <t>T14</t>
        </is>
      </c>
      <c r="F396" t="inlineStr">
        <is>
          <t>Elif Şen</t>
        </is>
      </c>
      <c r="G396" t="inlineStr">
        <is>
          <t>İç Anadolu</t>
        </is>
      </c>
      <c r="H396" t="inlineStr">
        <is>
          <t>EM-UPS-10</t>
        </is>
      </c>
      <c r="I396" t="inlineStr">
        <is>
          <t>Kesintisiz Güç Kaynağı 3 kVA</t>
        </is>
      </c>
      <c r="J396" t="inlineStr">
        <is>
          <t>Güç</t>
        </is>
      </c>
      <c r="K396" t="inlineStr">
        <is>
          <t>Proje</t>
        </is>
      </c>
      <c r="L396" t="n">
        <v>5</v>
      </c>
      <c r="M396" s="57" t="n">
        <v>13236</v>
      </c>
      <c r="N396" t="inlineStr">
        <is>
          <t>TL</t>
        </is>
      </c>
      <c r="O396" s="58" t="n">
        <v>5</v>
      </c>
      <c r="P396" t="n">
        <v>0</v>
      </c>
      <c r="Q396" s="59" t="n">
        <v>8200</v>
      </c>
      <c r="R396" s="60">
        <f>IF(N396="TL",1,IF(N396="USD",VLOOKUP(C396,$X$2:$Z$19,2,FALSE),VLOOKUP(C396,$X$2:$Z$19,3,FALSE)))</f>
        <v/>
      </c>
      <c r="S396" s="61">
        <f>IF(P396=1,0,L396*M396*R396*(1-O396/100))</f>
        <v/>
      </c>
      <c r="T396" s="61">
        <f>IF(P396=1,0,L396*Q396)</f>
        <v/>
      </c>
      <c r="U396" s="61">
        <f>S396-T396</f>
        <v/>
      </c>
    </row>
    <row r="397">
      <c r="A397" t="inlineStr">
        <is>
          <t>S000396</t>
        </is>
      </c>
      <c r="B397" t="inlineStr">
        <is>
          <t>2025-02-20</t>
        </is>
      </c>
      <c r="C397" t="inlineStr">
        <is>
          <t>2025-02</t>
        </is>
      </c>
      <c r="D397" t="inlineStr">
        <is>
          <t>2025-Q1</t>
        </is>
      </c>
      <c r="E397" t="inlineStr">
        <is>
          <t>T14</t>
        </is>
      </c>
      <c r="F397" t="inlineStr">
        <is>
          <t>Elif Şen</t>
        </is>
      </c>
      <c r="G397" t="inlineStr">
        <is>
          <t>İç Anadolu</t>
        </is>
      </c>
      <c r="H397" t="inlineStr">
        <is>
          <t>EM-TOP-08</t>
        </is>
      </c>
      <c r="I397" t="inlineStr">
        <is>
          <t>Topraklama Seti</t>
        </is>
      </c>
      <c r="J397" t="inlineStr">
        <is>
          <t>Koruma</t>
        </is>
      </c>
      <c r="K397" t="inlineStr">
        <is>
          <t>Proje</t>
        </is>
      </c>
      <c r="L397" t="n">
        <v>2</v>
      </c>
      <c r="M397" s="57" t="n">
        <v>913</v>
      </c>
      <c r="N397" t="inlineStr">
        <is>
          <t>TL</t>
        </is>
      </c>
      <c r="O397" s="58" t="n">
        <v>0</v>
      </c>
      <c r="P397" t="n">
        <v>0</v>
      </c>
      <c r="Q397" s="59" t="n">
        <v>540</v>
      </c>
      <c r="R397" s="60">
        <f>IF(N397="TL",1,IF(N397="USD",VLOOKUP(C397,$X$2:$Z$19,2,FALSE),VLOOKUP(C397,$X$2:$Z$19,3,FALSE)))</f>
        <v/>
      </c>
      <c r="S397" s="61">
        <f>IF(P397=1,0,L397*M397*R397*(1-O397/100))</f>
        <v/>
      </c>
      <c r="T397" s="61">
        <f>IF(P397=1,0,L397*Q397)</f>
        <v/>
      </c>
      <c r="U397" s="61">
        <f>S397-T397</f>
        <v/>
      </c>
    </row>
    <row r="398">
      <c r="A398" t="inlineStr">
        <is>
          <t>S000397</t>
        </is>
      </c>
      <c r="B398" t="inlineStr">
        <is>
          <t>2025-02-03</t>
        </is>
      </c>
      <c r="C398" t="inlineStr">
        <is>
          <t>2025-02</t>
        </is>
      </c>
      <c r="D398" t="inlineStr">
        <is>
          <t>2025-Q1</t>
        </is>
      </c>
      <c r="E398" t="inlineStr">
        <is>
          <t>T14</t>
        </is>
      </c>
      <c r="F398" t="inlineStr">
        <is>
          <t>Elif Şen</t>
        </is>
      </c>
      <c r="G398" t="inlineStr">
        <is>
          <t>İç Anadolu</t>
        </is>
      </c>
      <c r="H398" t="inlineStr">
        <is>
          <t>EM-AYD-18</t>
        </is>
      </c>
      <c r="I398" t="inlineStr">
        <is>
          <t>LED Ampul 18W (10'lu)</t>
        </is>
      </c>
      <c r="J398" t="inlineStr">
        <is>
          <t>Aydınlatma</t>
        </is>
      </c>
      <c r="K398" t="inlineStr">
        <is>
          <t>Bayi</t>
        </is>
      </c>
      <c r="L398" t="n">
        <v>1</v>
      </c>
      <c r="M398" s="57" t="n">
        <v>210</v>
      </c>
      <c r="N398" t="inlineStr">
        <is>
          <t>TL</t>
        </is>
      </c>
      <c r="O398" s="58" t="n">
        <v>0</v>
      </c>
      <c r="P398" t="n">
        <v>0</v>
      </c>
      <c r="Q398" s="59" t="n">
        <v>95</v>
      </c>
      <c r="R398" s="60">
        <f>IF(N398="TL",1,IF(N398="USD",VLOOKUP(C398,$X$2:$Z$19,2,FALSE),VLOOKUP(C398,$X$2:$Z$19,3,FALSE)))</f>
        <v/>
      </c>
      <c r="S398" s="61">
        <f>IF(P398=1,0,L398*M398*R398*(1-O398/100))</f>
        <v/>
      </c>
      <c r="T398" s="61">
        <f>IF(P398=1,0,L398*Q398)</f>
        <v/>
      </c>
      <c r="U398" s="61">
        <f>S398-T398</f>
        <v/>
      </c>
    </row>
    <row r="399">
      <c r="A399" t="inlineStr">
        <is>
          <t>S000398</t>
        </is>
      </c>
      <c r="B399" t="inlineStr">
        <is>
          <t>2025-02-12</t>
        </is>
      </c>
      <c r="C399" t="inlineStr">
        <is>
          <t>2025-02</t>
        </is>
      </c>
      <c r="D399" t="inlineStr">
        <is>
          <t>2025-Q1</t>
        </is>
      </c>
      <c r="E399" t="inlineStr">
        <is>
          <t>T14</t>
        </is>
      </c>
      <c r="F399" t="inlineStr">
        <is>
          <t>Elif Şen</t>
        </is>
      </c>
      <c r="G399" t="inlineStr">
        <is>
          <t>İç Anadolu</t>
        </is>
      </c>
      <c r="H399" t="inlineStr">
        <is>
          <t>EM-AYD-18</t>
        </is>
      </c>
      <c r="I399" t="inlineStr">
        <is>
          <t>LED Ampul 18W (10'lu)</t>
        </is>
      </c>
      <c r="J399" t="inlineStr">
        <is>
          <t>Aydınlatma</t>
        </is>
      </c>
      <c r="K399" t="inlineStr">
        <is>
          <t>Kurumsal</t>
        </is>
      </c>
      <c r="L399" t="n">
        <v>1</v>
      </c>
      <c r="M399" s="57" t="n">
        <v>209</v>
      </c>
      <c r="N399" t="inlineStr">
        <is>
          <t>TL</t>
        </is>
      </c>
      <c r="O399" s="58" t="n">
        <v>0</v>
      </c>
      <c r="P399" t="n">
        <v>0</v>
      </c>
      <c r="Q399" s="59" t="n">
        <v>95</v>
      </c>
      <c r="R399" s="60">
        <f>IF(N399="TL",1,IF(N399="USD",VLOOKUP(C399,$X$2:$Z$19,2,FALSE),VLOOKUP(C399,$X$2:$Z$19,3,FALSE)))</f>
        <v/>
      </c>
      <c r="S399" s="61">
        <f>IF(P399=1,0,L399*M399*R399*(1-O399/100))</f>
        <v/>
      </c>
      <c r="T399" s="61">
        <f>IF(P399=1,0,L399*Q399)</f>
        <v/>
      </c>
      <c r="U399" s="61">
        <f>S399-T399</f>
        <v/>
      </c>
    </row>
    <row r="400">
      <c r="A400" t="inlineStr">
        <is>
          <t>S000399</t>
        </is>
      </c>
      <c r="B400" t="inlineStr">
        <is>
          <t>2025-02-03</t>
        </is>
      </c>
      <c r="C400" t="inlineStr">
        <is>
          <t>2025-02</t>
        </is>
      </c>
      <c r="D400" t="inlineStr">
        <is>
          <t>2025-Q1</t>
        </is>
      </c>
      <c r="E400" t="inlineStr">
        <is>
          <t>T14</t>
        </is>
      </c>
      <c r="F400" t="inlineStr">
        <is>
          <t>Elif Şen</t>
        </is>
      </c>
      <c r="G400" t="inlineStr">
        <is>
          <t>İç Anadolu</t>
        </is>
      </c>
      <c r="H400" t="inlineStr">
        <is>
          <t>EM-TOP-08</t>
        </is>
      </c>
      <c r="I400" t="inlineStr">
        <is>
          <t>Topraklama Seti</t>
        </is>
      </c>
      <c r="J400" t="inlineStr">
        <is>
          <t>Koruma</t>
        </is>
      </c>
      <c r="K400" t="inlineStr">
        <is>
          <t>Proje</t>
        </is>
      </c>
      <c r="L400" t="n">
        <v>1</v>
      </c>
      <c r="M400" s="57" t="n">
        <v>894</v>
      </c>
      <c r="N400" t="inlineStr">
        <is>
          <t>TL</t>
        </is>
      </c>
      <c r="O400" s="58" t="n">
        <v>8</v>
      </c>
      <c r="P400" t="n">
        <v>0</v>
      </c>
      <c r="Q400" s="59" t="n">
        <v>540</v>
      </c>
      <c r="R400" s="60">
        <f>IF(N400="TL",1,IF(N400="USD",VLOOKUP(C400,$X$2:$Z$19,2,FALSE),VLOOKUP(C400,$X$2:$Z$19,3,FALSE)))</f>
        <v/>
      </c>
      <c r="S400" s="61">
        <f>IF(P400=1,0,L400*M400*R400*(1-O400/100))</f>
        <v/>
      </c>
      <c r="T400" s="61">
        <f>IF(P400=1,0,L400*Q400)</f>
        <v/>
      </c>
      <c r="U400" s="61">
        <f>S400-T400</f>
        <v/>
      </c>
    </row>
    <row r="401">
      <c r="A401" t="inlineStr">
        <is>
          <t>S000400</t>
        </is>
      </c>
      <c r="B401" t="inlineStr">
        <is>
          <t>2025-02-12</t>
        </is>
      </c>
      <c r="C401" t="inlineStr">
        <is>
          <t>2025-02</t>
        </is>
      </c>
      <c r="D401" t="inlineStr">
        <is>
          <t>2025-Q1</t>
        </is>
      </c>
      <c r="E401" t="inlineStr">
        <is>
          <t>T14</t>
        </is>
      </c>
      <c r="F401" t="inlineStr">
        <is>
          <t>Elif Şen</t>
        </is>
      </c>
      <c r="G401" t="inlineStr">
        <is>
          <t>İç Anadolu</t>
        </is>
      </c>
      <c r="H401" t="inlineStr">
        <is>
          <t>EM-KBL-16</t>
        </is>
      </c>
      <c r="I401" t="inlineStr">
        <is>
          <t>NYM Kablo 3x2,5 (100 m)</t>
        </is>
      </c>
      <c r="J401" t="inlineStr">
        <is>
          <t>Kablo</t>
        </is>
      </c>
      <c r="K401" t="inlineStr">
        <is>
          <t>Bayi</t>
        </is>
      </c>
      <c r="L401" t="n">
        <v>13</v>
      </c>
      <c r="M401" s="57" t="n">
        <v>1344</v>
      </c>
      <c r="N401" t="inlineStr">
        <is>
          <t>TL</t>
        </is>
      </c>
      <c r="O401" s="58" t="n">
        <v>8</v>
      </c>
      <c r="P401" t="n">
        <v>0</v>
      </c>
      <c r="Q401" s="59" t="n">
        <v>820</v>
      </c>
      <c r="R401" s="60">
        <f>IF(N401="TL",1,IF(N401="USD",VLOOKUP(C401,$X$2:$Z$19,2,FALSE),VLOOKUP(C401,$X$2:$Z$19,3,FALSE)))</f>
        <v/>
      </c>
      <c r="S401" s="61">
        <f>IF(P401=1,0,L401*M401*R401*(1-O401/100))</f>
        <v/>
      </c>
      <c r="T401" s="61">
        <f>IF(P401=1,0,L401*Q401)</f>
        <v/>
      </c>
      <c r="U401" s="61">
        <f>S401-T401</f>
        <v/>
      </c>
    </row>
    <row r="402">
      <c r="A402" t="inlineStr">
        <is>
          <t>S000401</t>
        </is>
      </c>
      <c r="B402" t="inlineStr">
        <is>
          <t>2025-02-22</t>
        </is>
      </c>
      <c r="C402" t="inlineStr">
        <is>
          <t>2025-02</t>
        </is>
      </c>
      <c r="D402" t="inlineStr">
        <is>
          <t>2025-Q1</t>
        </is>
      </c>
      <c r="E402" t="inlineStr">
        <is>
          <t>T14</t>
        </is>
      </c>
      <c r="F402" t="inlineStr">
        <is>
          <t>Elif Şen</t>
        </is>
      </c>
      <c r="G402" t="inlineStr">
        <is>
          <t>İç Anadolu</t>
        </is>
      </c>
      <c r="H402" t="inlineStr">
        <is>
          <t>EM-TOP-08</t>
        </is>
      </c>
      <c r="I402" t="inlineStr">
        <is>
          <t>Topraklama Seti</t>
        </is>
      </c>
      <c r="J402" t="inlineStr">
        <is>
          <t>Koruma</t>
        </is>
      </c>
      <c r="K402" t="inlineStr">
        <is>
          <t>Perakende</t>
        </is>
      </c>
      <c r="L402" t="n">
        <v>9</v>
      </c>
      <c r="M402" s="57" t="n">
        <v>941</v>
      </c>
      <c r="N402" t="inlineStr">
        <is>
          <t>TL</t>
        </is>
      </c>
      <c r="O402" s="58" t="n">
        <v>12</v>
      </c>
      <c r="P402" t="n">
        <v>0</v>
      </c>
      <c r="Q402" s="59" t="n">
        <v>540</v>
      </c>
      <c r="R402" s="60">
        <f>IF(N402="TL",1,IF(N402="USD",VLOOKUP(C402,$X$2:$Z$19,2,FALSE),VLOOKUP(C402,$X$2:$Z$19,3,FALSE)))</f>
        <v/>
      </c>
      <c r="S402" s="61">
        <f>IF(P402=1,0,L402*M402*R402*(1-O402/100))</f>
        <v/>
      </c>
      <c r="T402" s="61">
        <f>IF(P402=1,0,L402*Q402)</f>
        <v/>
      </c>
      <c r="U402" s="61">
        <f>S402-T402</f>
        <v/>
      </c>
    </row>
    <row r="403">
      <c r="A403" t="inlineStr">
        <is>
          <t>S000402</t>
        </is>
      </c>
      <c r="B403" t="inlineStr">
        <is>
          <t>2025-02-06</t>
        </is>
      </c>
      <c r="C403" t="inlineStr">
        <is>
          <t>2025-02</t>
        </is>
      </c>
      <c r="D403" t="inlineStr">
        <is>
          <t>2025-Q1</t>
        </is>
      </c>
      <c r="E403" t="inlineStr">
        <is>
          <t>T14</t>
        </is>
      </c>
      <c r="F403" t="inlineStr">
        <is>
          <t>Elif Şen</t>
        </is>
      </c>
      <c r="G403" t="inlineStr">
        <is>
          <t>İç Anadolu</t>
        </is>
      </c>
      <c r="H403" t="inlineStr">
        <is>
          <t>EM-TRF-05</t>
        </is>
      </c>
      <c r="I403" t="inlineStr">
        <is>
          <t>İzole Trafo 1 kVA</t>
        </is>
      </c>
      <c r="J403" t="inlineStr">
        <is>
          <t>Güç</t>
        </is>
      </c>
      <c r="K403" t="inlineStr">
        <is>
          <t>Bayi</t>
        </is>
      </c>
      <c r="L403" t="n">
        <v>4</v>
      </c>
      <c r="M403" s="57" t="n">
        <v>6845</v>
      </c>
      <c r="N403" t="inlineStr">
        <is>
          <t>TL</t>
        </is>
      </c>
      <c r="O403" s="58" t="n">
        <v>8</v>
      </c>
      <c r="P403" t="n">
        <v>0</v>
      </c>
      <c r="Q403" s="59" t="n">
        <v>3900</v>
      </c>
      <c r="R403" s="60">
        <f>IF(N403="TL",1,IF(N403="USD",VLOOKUP(C403,$X$2:$Z$19,2,FALSE),VLOOKUP(C403,$X$2:$Z$19,3,FALSE)))</f>
        <v/>
      </c>
      <c r="S403" s="61">
        <f>IF(P403=1,0,L403*M403*R403*(1-O403/100))</f>
        <v/>
      </c>
      <c r="T403" s="61">
        <f>IF(P403=1,0,L403*Q403)</f>
        <v/>
      </c>
      <c r="U403" s="61">
        <f>S403-T403</f>
        <v/>
      </c>
    </row>
    <row r="404">
      <c r="A404" t="inlineStr">
        <is>
          <t>S000403</t>
        </is>
      </c>
      <c r="B404" t="inlineStr">
        <is>
          <t>2025-02-05</t>
        </is>
      </c>
      <c r="C404" t="inlineStr">
        <is>
          <t>2025-02</t>
        </is>
      </c>
      <c r="D404" t="inlineStr">
        <is>
          <t>2025-Q1</t>
        </is>
      </c>
      <c r="E404" t="inlineStr">
        <is>
          <t>T14</t>
        </is>
      </c>
      <c r="F404" t="inlineStr">
        <is>
          <t>Elif Şen</t>
        </is>
      </c>
      <c r="G404" t="inlineStr">
        <is>
          <t>İç Anadolu</t>
        </is>
      </c>
      <c r="H404" t="inlineStr">
        <is>
          <t>EM-AYD-40</t>
        </is>
      </c>
      <c r="I404" t="inlineStr">
        <is>
          <t>LED Panel Armatür 40W</t>
        </is>
      </c>
      <c r="J404" t="inlineStr">
        <is>
          <t>Aydınlatma</t>
        </is>
      </c>
      <c r="K404" t="inlineStr">
        <is>
          <t>Perakende</t>
        </is>
      </c>
      <c r="L404" t="n">
        <v>1</v>
      </c>
      <c r="M404" s="57" t="n">
        <v>352</v>
      </c>
      <c r="N404" t="inlineStr">
        <is>
          <t>TL</t>
        </is>
      </c>
      <c r="O404" s="58" t="n">
        <v>12</v>
      </c>
      <c r="P404" t="n">
        <v>0</v>
      </c>
      <c r="Q404" s="59" t="n">
        <v>190</v>
      </c>
      <c r="R404" s="60">
        <f>IF(N404="TL",1,IF(N404="USD",VLOOKUP(C404,$X$2:$Z$19,2,FALSE),VLOOKUP(C404,$X$2:$Z$19,3,FALSE)))</f>
        <v/>
      </c>
      <c r="S404" s="61">
        <f>IF(P404=1,0,L404*M404*R404*(1-O404/100))</f>
        <v/>
      </c>
      <c r="T404" s="61">
        <f>IF(P404=1,0,L404*Q404)</f>
        <v/>
      </c>
      <c r="U404" s="61">
        <f>S404-T404</f>
        <v/>
      </c>
    </row>
    <row r="405">
      <c r="A405" t="inlineStr">
        <is>
          <t>S000404</t>
        </is>
      </c>
      <c r="B405" t="inlineStr">
        <is>
          <t>2025-02-03</t>
        </is>
      </c>
      <c r="C405" t="inlineStr">
        <is>
          <t>2025-02</t>
        </is>
      </c>
      <c r="D405" t="inlineStr">
        <is>
          <t>2025-Q1</t>
        </is>
      </c>
      <c r="E405" t="inlineStr">
        <is>
          <t>T14</t>
        </is>
      </c>
      <c r="F405" t="inlineStr">
        <is>
          <t>Elif Şen</t>
        </is>
      </c>
      <c r="G405" t="inlineStr">
        <is>
          <t>İç Anadolu</t>
        </is>
      </c>
      <c r="H405" t="inlineStr">
        <is>
          <t>EM-AYD-40</t>
        </is>
      </c>
      <c r="I405" t="inlineStr">
        <is>
          <t>LED Panel Armatür 40W</t>
        </is>
      </c>
      <c r="J405" t="inlineStr">
        <is>
          <t>Aydınlatma</t>
        </is>
      </c>
      <c r="K405" t="inlineStr">
        <is>
          <t>Bayi</t>
        </is>
      </c>
      <c r="L405" t="n">
        <v>4</v>
      </c>
      <c r="M405" s="57" t="n">
        <v>362</v>
      </c>
      <c r="N405" t="inlineStr">
        <is>
          <t>TL</t>
        </is>
      </c>
      <c r="O405" s="58" t="n">
        <v>0</v>
      </c>
      <c r="P405" t="n">
        <v>0</v>
      </c>
      <c r="Q405" s="59" t="n">
        <v>190</v>
      </c>
      <c r="R405" s="60">
        <f>IF(N405="TL",1,IF(N405="USD",VLOOKUP(C405,$X$2:$Z$19,2,FALSE),VLOOKUP(C405,$X$2:$Z$19,3,FALSE)))</f>
        <v/>
      </c>
      <c r="S405" s="61">
        <f>IF(P405=1,0,L405*M405*R405*(1-O405/100))</f>
        <v/>
      </c>
      <c r="T405" s="61">
        <f>IF(P405=1,0,L405*Q405)</f>
        <v/>
      </c>
      <c r="U405" s="61">
        <f>S405-T405</f>
        <v/>
      </c>
    </row>
    <row r="406">
      <c r="A406" t="inlineStr">
        <is>
          <t>S000405</t>
        </is>
      </c>
      <c r="B406" t="inlineStr">
        <is>
          <t>2025-02-10</t>
        </is>
      </c>
      <c r="C406" t="inlineStr">
        <is>
          <t>2025-02</t>
        </is>
      </c>
      <c r="D406" t="inlineStr">
        <is>
          <t>2025-Q1</t>
        </is>
      </c>
      <c r="E406" t="inlineStr">
        <is>
          <t>T14</t>
        </is>
      </c>
      <c r="F406" t="inlineStr">
        <is>
          <t>Elif Şen</t>
        </is>
      </c>
      <c r="G406" t="inlineStr">
        <is>
          <t>İç Anadolu</t>
        </is>
      </c>
      <c r="H406" t="inlineStr">
        <is>
          <t>EM-PRZ-02</t>
        </is>
      </c>
      <c r="I406" t="inlineStr">
        <is>
          <t>Priz-Anahtar Seti (20'li)</t>
        </is>
      </c>
      <c r="J406" t="inlineStr">
        <is>
          <t>Anahtar</t>
        </is>
      </c>
      <c r="K406" t="inlineStr">
        <is>
          <t>Bayi</t>
        </is>
      </c>
      <c r="L406" t="n">
        <v>2</v>
      </c>
      <c r="M406" s="57" t="n">
        <v>565</v>
      </c>
      <c r="N406" t="inlineStr">
        <is>
          <t>TL</t>
        </is>
      </c>
      <c r="O406" s="58" t="n">
        <v>18</v>
      </c>
      <c r="P406" t="n">
        <v>0</v>
      </c>
      <c r="Q406" s="59" t="n">
        <v>310</v>
      </c>
      <c r="R406" s="60">
        <f>IF(N406="TL",1,IF(N406="USD",VLOOKUP(C406,$X$2:$Z$19,2,FALSE),VLOOKUP(C406,$X$2:$Z$19,3,FALSE)))</f>
        <v/>
      </c>
      <c r="S406" s="61">
        <f>IF(P406=1,0,L406*M406*R406*(1-O406/100))</f>
        <v/>
      </c>
      <c r="T406" s="61">
        <f>IF(P406=1,0,L406*Q406)</f>
        <v/>
      </c>
      <c r="U406" s="61">
        <f>S406-T406</f>
        <v/>
      </c>
    </row>
    <row r="407">
      <c r="A407" t="inlineStr">
        <is>
          <t>S000406</t>
        </is>
      </c>
      <c r="B407" t="inlineStr">
        <is>
          <t>2025-02-03</t>
        </is>
      </c>
      <c r="C407" t="inlineStr">
        <is>
          <t>2025-02</t>
        </is>
      </c>
      <c r="D407" t="inlineStr">
        <is>
          <t>2025-Q1</t>
        </is>
      </c>
      <c r="E407" t="inlineStr">
        <is>
          <t>T14</t>
        </is>
      </c>
      <c r="F407" t="inlineStr">
        <is>
          <t>Elif Şen</t>
        </is>
      </c>
      <c r="G407" t="inlineStr">
        <is>
          <t>İç Anadolu</t>
        </is>
      </c>
      <c r="H407" t="inlineStr">
        <is>
          <t>EM-KBL-25</t>
        </is>
      </c>
      <c r="I407" t="inlineStr">
        <is>
          <t>NYY Kablo 4x6 (100 m)</t>
        </is>
      </c>
      <c r="J407" t="inlineStr">
        <is>
          <t>Kablo</t>
        </is>
      </c>
      <c r="K407" t="inlineStr">
        <is>
          <t>Bayi</t>
        </is>
      </c>
      <c r="L407" t="n">
        <v>29</v>
      </c>
      <c r="M407" s="57" t="n">
        <v>3462</v>
      </c>
      <c r="N407" t="inlineStr">
        <is>
          <t>TL</t>
        </is>
      </c>
      <c r="O407" s="58" t="n">
        <v>12</v>
      </c>
      <c r="P407" t="n">
        <v>0</v>
      </c>
      <c r="Q407" s="59" t="n">
        <v>2150</v>
      </c>
      <c r="R407" s="60">
        <f>IF(N407="TL",1,IF(N407="USD",VLOOKUP(C407,$X$2:$Z$19,2,FALSE),VLOOKUP(C407,$X$2:$Z$19,3,FALSE)))</f>
        <v/>
      </c>
      <c r="S407" s="61">
        <f>IF(P407=1,0,L407*M407*R407*(1-O407/100))</f>
        <v/>
      </c>
      <c r="T407" s="61">
        <f>IF(P407=1,0,L407*Q407)</f>
        <v/>
      </c>
      <c r="U407" s="61">
        <f>S407-T407</f>
        <v/>
      </c>
    </row>
    <row r="408">
      <c r="A408" t="inlineStr">
        <is>
          <t>S000407</t>
        </is>
      </c>
      <c r="B408" t="inlineStr">
        <is>
          <t>2025-02-02</t>
        </is>
      </c>
      <c r="C408" t="inlineStr">
        <is>
          <t>2025-02</t>
        </is>
      </c>
      <c r="D408" t="inlineStr">
        <is>
          <t>2025-Q1</t>
        </is>
      </c>
      <c r="E408" t="inlineStr">
        <is>
          <t>T14</t>
        </is>
      </c>
      <c r="F408" t="inlineStr">
        <is>
          <t>Elif Şen</t>
        </is>
      </c>
      <c r="G408" t="inlineStr">
        <is>
          <t>İç Anadolu</t>
        </is>
      </c>
      <c r="H408" t="inlineStr">
        <is>
          <t>EM-PRZ-02</t>
        </is>
      </c>
      <c r="I408" t="inlineStr">
        <is>
          <t>Priz-Anahtar Seti (20'li)</t>
        </is>
      </c>
      <c r="J408" t="inlineStr">
        <is>
          <t>Anahtar</t>
        </is>
      </c>
      <c r="K408" t="inlineStr">
        <is>
          <t>Perakende</t>
        </is>
      </c>
      <c r="L408" t="n">
        <v>25</v>
      </c>
      <c r="M408" s="57" t="n">
        <v>564</v>
      </c>
      <c r="N408" t="inlineStr">
        <is>
          <t>TL</t>
        </is>
      </c>
      <c r="O408" s="58" t="n">
        <v>5</v>
      </c>
      <c r="P408" t="n">
        <v>0</v>
      </c>
      <c r="Q408" s="59" t="n">
        <v>310</v>
      </c>
      <c r="R408" s="60">
        <f>IF(N408="TL",1,IF(N408="USD",VLOOKUP(C408,$X$2:$Z$19,2,FALSE),VLOOKUP(C408,$X$2:$Z$19,3,FALSE)))</f>
        <v/>
      </c>
      <c r="S408" s="61">
        <f>IF(P408=1,0,L408*M408*R408*(1-O408/100))</f>
        <v/>
      </c>
      <c r="T408" s="61">
        <f>IF(P408=1,0,L408*Q408)</f>
        <v/>
      </c>
      <c r="U408" s="61">
        <f>S408-T408</f>
        <v/>
      </c>
    </row>
    <row r="409">
      <c r="A409" t="inlineStr">
        <is>
          <t>S000408</t>
        </is>
      </c>
      <c r="B409" t="inlineStr">
        <is>
          <t>2025-02-04</t>
        </is>
      </c>
      <c r="C409" t="inlineStr">
        <is>
          <t>2025-02</t>
        </is>
      </c>
      <c r="D409" t="inlineStr">
        <is>
          <t>2025-Q1</t>
        </is>
      </c>
      <c r="E409" t="inlineStr">
        <is>
          <t>T15</t>
        </is>
      </c>
      <c r="F409" t="inlineStr">
        <is>
          <t>Barış Polat</t>
        </is>
      </c>
      <c r="G409" t="inlineStr">
        <is>
          <t>Ege</t>
        </is>
      </c>
      <c r="H409" t="inlineStr">
        <is>
          <t>EM-SNS-06</t>
        </is>
      </c>
      <c r="I409" t="inlineStr">
        <is>
          <t>Hareket Sensörü PIR</t>
        </is>
      </c>
      <c r="J409" t="inlineStr">
        <is>
          <t>Otomasyon</t>
        </is>
      </c>
      <c r="K409" t="inlineStr">
        <is>
          <t>Proje</t>
        </is>
      </c>
      <c r="L409" t="n">
        <v>19</v>
      </c>
      <c r="M409" s="57" t="n">
        <v>259</v>
      </c>
      <c r="N409" t="inlineStr">
        <is>
          <t>TL</t>
        </is>
      </c>
      <c r="O409" s="58" t="n">
        <v>12</v>
      </c>
      <c r="P409" t="n">
        <v>0</v>
      </c>
      <c r="Q409" s="59" t="n">
        <v>120</v>
      </c>
      <c r="R409" s="60">
        <f>IF(N409="TL",1,IF(N409="USD",VLOOKUP(C409,$X$2:$Z$19,2,FALSE),VLOOKUP(C409,$X$2:$Z$19,3,FALSE)))</f>
        <v/>
      </c>
      <c r="S409" s="61">
        <f>IF(P409=1,0,L409*M409*R409*(1-O409/100))</f>
        <v/>
      </c>
      <c r="T409" s="61">
        <f>IF(P409=1,0,L409*Q409)</f>
        <v/>
      </c>
      <c r="U409" s="61">
        <f>S409-T409</f>
        <v/>
      </c>
    </row>
    <row r="410">
      <c r="A410" t="inlineStr">
        <is>
          <t>S000409</t>
        </is>
      </c>
      <c r="B410" t="inlineStr">
        <is>
          <t>2025-02-06</t>
        </is>
      </c>
      <c r="C410" t="inlineStr">
        <is>
          <t>2025-02</t>
        </is>
      </c>
      <c r="D410" t="inlineStr">
        <is>
          <t>2025-Q1</t>
        </is>
      </c>
      <c r="E410" t="inlineStr">
        <is>
          <t>T15</t>
        </is>
      </c>
      <c r="F410" t="inlineStr">
        <is>
          <t>Barış Polat</t>
        </is>
      </c>
      <c r="G410" t="inlineStr">
        <is>
          <t>Ege</t>
        </is>
      </c>
      <c r="H410" t="inlineStr">
        <is>
          <t>EM-KND-03</t>
        </is>
      </c>
      <c r="I410" t="inlineStr">
        <is>
          <t>Kablo Kanalı 40x40 (2 m)</t>
        </is>
      </c>
      <c r="J410" t="inlineStr">
        <is>
          <t>Tesisat</t>
        </is>
      </c>
      <c r="K410" t="inlineStr">
        <is>
          <t>Perakende</t>
        </is>
      </c>
      <c r="L410" t="n">
        <v>4</v>
      </c>
      <c r="M410" s="57" t="n">
        <v>135</v>
      </c>
      <c r="N410" t="inlineStr">
        <is>
          <t>TL</t>
        </is>
      </c>
      <c r="O410" s="58" t="n">
        <v>12</v>
      </c>
      <c r="P410" t="n">
        <v>0</v>
      </c>
      <c r="Q410" s="59" t="n">
        <v>65</v>
      </c>
      <c r="R410" s="60">
        <f>IF(N410="TL",1,IF(N410="USD",VLOOKUP(C410,$X$2:$Z$19,2,FALSE),VLOOKUP(C410,$X$2:$Z$19,3,FALSE)))</f>
        <v/>
      </c>
      <c r="S410" s="61">
        <f>IF(P410=1,0,L410*M410*R410*(1-O410/100))</f>
        <v/>
      </c>
      <c r="T410" s="61">
        <f>IF(P410=1,0,L410*Q410)</f>
        <v/>
      </c>
      <c r="U410" s="61">
        <f>S410-T410</f>
        <v/>
      </c>
    </row>
    <row r="411">
      <c r="A411" t="inlineStr">
        <is>
          <t>S000410</t>
        </is>
      </c>
      <c r="B411" t="inlineStr">
        <is>
          <t>2025-02-20</t>
        </is>
      </c>
      <c r="C411" t="inlineStr">
        <is>
          <t>2025-02</t>
        </is>
      </c>
      <c r="D411" t="inlineStr">
        <is>
          <t>2025-Q1</t>
        </is>
      </c>
      <c r="E411" t="inlineStr">
        <is>
          <t>T15</t>
        </is>
      </c>
      <c r="F411" t="inlineStr">
        <is>
          <t>Barış Polat</t>
        </is>
      </c>
      <c r="G411" t="inlineStr">
        <is>
          <t>Ege</t>
        </is>
      </c>
      <c r="H411" t="inlineStr">
        <is>
          <t>EM-KND-03</t>
        </is>
      </c>
      <c r="I411" t="inlineStr">
        <is>
          <t>Kablo Kanalı 40x40 (2 m)</t>
        </is>
      </c>
      <c r="J411" t="inlineStr">
        <is>
          <t>Tesisat</t>
        </is>
      </c>
      <c r="K411" t="inlineStr">
        <is>
          <t>Perakende</t>
        </is>
      </c>
      <c r="L411" t="n">
        <v>5</v>
      </c>
      <c r="M411" s="57" t="n">
        <v>135</v>
      </c>
      <c r="N411" t="inlineStr">
        <is>
          <t>TL</t>
        </is>
      </c>
      <c r="O411" s="58" t="n">
        <v>5</v>
      </c>
      <c r="P411" t="n">
        <v>0</v>
      </c>
      <c r="Q411" s="59" t="n">
        <v>65</v>
      </c>
      <c r="R411" s="60">
        <f>IF(N411="TL",1,IF(N411="USD",VLOOKUP(C411,$X$2:$Z$19,2,FALSE),VLOOKUP(C411,$X$2:$Z$19,3,FALSE)))</f>
        <v/>
      </c>
      <c r="S411" s="61">
        <f>IF(P411=1,0,L411*M411*R411*(1-O411/100))</f>
        <v/>
      </c>
      <c r="T411" s="61">
        <f>IF(P411=1,0,L411*Q411)</f>
        <v/>
      </c>
      <c r="U411" s="61">
        <f>S411-T411</f>
        <v/>
      </c>
    </row>
    <row r="412">
      <c r="A412" t="inlineStr">
        <is>
          <t>S000411</t>
        </is>
      </c>
      <c r="B412" t="inlineStr">
        <is>
          <t>2025-02-05</t>
        </is>
      </c>
      <c r="C412" t="inlineStr">
        <is>
          <t>2025-02</t>
        </is>
      </c>
      <c r="D412" t="inlineStr">
        <is>
          <t>2025-Q1</t>
        </is>
      </c>
      <c r="E412" t="inlineStr">
        <is>
          <t>T15</t>
        </is>
      </c>
      <c r="F412" t="inlineStr">
        <is>
          <t>Barış Polat</t>
        </is>
      </c>
      <c r="G412" t="inlineStr">
        <is>
          <t>Ege</t>
        </is>
      </c>
      <c r="H412" t="inlineStr">
        <is>
          <t>EM-TOP-08</t>
        </is>
      </c>
      <c r="I412" t="inlineStr">
        <is>
          <t>Topraklama Seti</t>
        </is>
      </c>
      <c r="J412" t="inlineStr">
        <is>
          <t>Koruma</t>
        </is>
      </c>
      <c r="K412" t="inlineStr">
        <is>
          <t>Bayi</t>
        </is>
      </c>
      <c r="L412" t="n">
        <v>4</v>
      </c>
      <c r="M412" s="57" t="n">
        <v>923</v>
      </c>
      <c r="N412" t="inlineStr">
        <is>
          <t>TL</t>
        </is>
      </c>
      <c r="O412" s="58" t="n">
        <v>12</v>
      </c>
      <c r="P412" t="n">
        <v>0</v>
      </c>
      <c r="Q412" s="59" t="n">
        <v>540</v>
      </c>
      <c r="R412" s="60">
        <f>IF(N412="TL",1,IF(N412="USD",VLOOKUP(C412,$X$2:$Z$19,2,FALSE),VLOOKUP(C412,$X$2:$Z$19,3,FALSE)))</f>
        <v/>
      </c>
      <c r="S412" s="61">
        <f>IF(P412=1,0,L412*M412*R412*(1-O412/100))</f>
        <v/>
      </c>
      <c r="T412" s="61">
        <f>IF(P412=1,0,L412*Q412)</f>
        <v/>
      </c>
      <c r="U412" s="61">
        <f>S412-T412</f>
        <v/>
      </c>
    </row>
    <row r="413">
      <c r="A413" t="inlineStr">
        <is>
          <t>S000412</t>
        </is>
      </c>
      <c r="B413" t="inlineStr">
        <is>
          <t>2025-02-11</t>
        </is>
      </c>
      <c r="C413" t="inlineStr">
        <is>
          <t>2025-02</t>
        </is>
      </c>
      <c r="D413" t="inlineStr">
        <is>
          <t>2025-Q1</t>
        </is>
      </c>
      <c r="E413" t="inlineStr">
        <is>
          <t>T15</t>
        </is>
      </c>
      <c r="F413" t="inlineStr">
        <is>
          <t>Barış Polat</t>
        </is>
      </c>
      <c r="G413" t="inlineStr">
        <is>
          <t>Ege</t>
        </is>
      </c>
      <c r="H413" t="inlineStr">
        <is>
          <t>EM-AYD-40</t>
        </is>
      </c>
      <c r="I413" t="inlineStr">
        <is>
          <t>LED Panel Armatür 40W</t>
        </is>
      </c>
      <c r="J413" t="inlineStr">
        <is>
          <t>Aydınlatma</t>
        </is>
      </c>
      <c r="K413" t="inlineStr">
        <is>
          <t>Kurumsal</t>
        </is>
      </c>
      <c r="L413" t="n">
        <v>1</v>
      </c>
      <c r="M413" s="57" t="n">
        <v>360</v>
      </c>
      <c r="N413" t="inlineStr">
        <is>
          <t>TL</t>
        </is>
      </c>
      <c r="O413" s="58" t="n">
        <v>0</v>
      </c>
      <c r="P413" t="n">
        <v>0</v>
      </c>
      <c r="Q413" s="59" t="n">
        <v>190</v>
      </c>
      <c r="R413" s="60">
        <f>IF(N413="TL",1,IF(N413="USD",VLOOKUP(C413,$X$2:$Z$19,2,FALSE),VLOOKUP(C413,$X$2:$Z$19,3,FALSE)))</f>
        <v/>
      </c>
      <c r="S413" s="61">
        <f>IF(P413=1,0,L413*M413*R413*(1-O413/100))</f>
        <v/>
      </c>
      <c r="T413" s="61">
        <f>IF(P413=1,0,L413*Q413)</f>
        <v/>
      </c>
      <c r="U413" s="61">
        <f>S413-T413</f>
        <v/>
      </c>
    </row>
    <row r="414">
      <c r="A414" t="inlineStr">
        <is>
          <t>S000413</t>
        </is>
      </c>
      <c r="B414" t="inlineStr">
        <is>
          <t>2025-02-17</t>
        </is>
      </c>
      <c r="C414" t="inlineStr">
        <is>
          <t>2025-02</t>
        </is>
      </c>
      <c r="D414" t="inlineStr">
        <is>
          <t>2025-Q1</t>
        </is>
      </c>
      <c r="E414" t="inlineStr">
        <is>
          <t>T15</t>
        </is>
      </c>
      <c r="F414" t="inlineStr">
        <is>
          <t>Barış Polat</t>
        </is>
      </c>
      <c r="G414" t="inlineStr">
        <is>
          <t>Ege</t>
        </is>
      </c>
      <c r="H414" t="inlineStr">
        <is>
          <t>EM-KND-03</t>
        </is>
      </c>
      <c r="I414" t="inlineStr">
        <is>
          <t>Kablo Kanalı 40x40 (2 m)</t>
        </is>
      </c>
      <c r="J414" t="inlineStr">
        <is>
          <t>Tesisat</t>
        </is>
      </c>
      <c r="K414" t="inlineStr">
        <is>
          <t>Bayi</t>
        </is>
      </c>
      <c r="L414" t="n">
        <v>4</v>
      </c>
      <c r="M414" s="57" t="n">
        <v>136</v>
      </c>
      <c r="N414" t="inlineStr">
        <is>
          <t>TL</t>
        </is>
      </c>
      <c r="O414" s="58" t="n">
        <v>18</v>
      </c>
      <c r="P414" t="n">
        <v>0</v>
      </c>
      <c r="Q414" s="59" t="n">
        <v>65</v>
      </c>
      <c r="R414" s="60">
        <f>IF(N414="TL",1,IF(N414="USD",VLOOKUP(C414,$X$2:$Z$19,2,FALSE),VLOOKUP(C414,$X$2:$Z$19,3,FALSE)))</f>
        <v/>
      </c>
      <c r="S414" s="61">
        <f>IF(P414=1,0,L414*M414*R414*(1-O414/100))</f>
        <v/>
      </c>
      <c r="T414" s="61">
        <f>IF(P414=1,0,L414*Q414)</f>
        <v/>
      </c>
      <c r="U414" s="61">
        <f>S414-T414</f>
        <v/>
      </c>
    </row>
    <row r="415">
      <c r="A415" t="inlineStr">
        <is>
          <t>S000414</t>
        </is>
      </c>
      <c r="B415" t="inlineStr">
        <is>
          <t>2025-02-06</t>
        </is>
      </c>
      <c r="C415" t="inlineStr">
        <is>
          <t>2025-02</t>
        </is>
      </c>
      <c r="D415" t="inlineStr">
        <is>
          <t>2025-Q1</t>
        </is>
      </c>
      <c r="E415" t="inlineStr">
        <is>
          <t>T15</t>
        </is>
      </c>
      <c r="F415" t="inlineStr">
        <is>
          <t>Barış Polat</t>
        </is>
      </c>
      <c r="G415" t="inlineStr">
        <is>
          <t>Ege</t>
        </is>
      </c>
      <c r="H415" t="inlineStr">
        <is>
          <t>EM-KND-03</t>
        </is>
      </c>
      <c r="I415" t="inlineStr">
        <is>
          <t>Kablo Kanalı 40x40 (2 m)</t>
        </is>
      </c>
      <c r="J415" t="inlineStr">
        <is>
          <t>Tesisat</t>
        </is>
      </c>
      <c r="K415" t="inlineStr">
        <is>
          <t>Kurumsal</t>
        </is>
      </c>
      <c r="L415" t="n">
        <v>8</v>
      </c>
      <c r="M415" s="57" t="n">
        <v>128</v>
      </c>
      <c r="N415" t="inlineStr">
        <is>
          <t>TL</t>
        </is>
      </c>
      <c r="O415" s="58" t="n">
        <v>5</v>
      </c>
      <c r="P415" t="n">
        <v>0</v>
      </c>
      <c r="Q415" s="59" t="n">
        <v>65</v>
      </c>
      <c r="R415" s="60">
        <f>IF(N415="TL",1,IF(N415="USD",VLOOKUP(C415,$X$2:$Z$19,2,FALSE),VLOOKUP(C415,$X$2:$Z$19,3,FALSE)))</f>
        <v/>
      </c>
      <c r="S415" s="61">
        <f>IF(P415=1,0,L415*M415*R415*(1-O415/100))</f>
        <v/>
      </c>
      <c r="T415" s="61">
        <f>IF(P415=1,0,L415*Q415)</f>
        <v/>
      </c>
      <c r="U415" s="61">
        <f>S415-T415</f>
        <v/>
      </c>
    </row>
    <row r="416">
      <c r="A416" t="inlineStr">
        <is>
          <t>S000415</t>
        </is>
      </c>
      <c r="B416" t="inlineStr">
        <is>
          <t>2025-02-02</t>
        </is>
      </c>
      <c r="C416" t="inlineStr">
        <is>
          <t>2025-02</t>
        </is>
      </c>
      <c r="D416" t="inlineStr">
        <is>
          <t>2025-Q1</t>
        </is>
      </c>
      <c r="E416" t="inlineStr">
        <is>
          <t>T15</t>
        </is>
      </c>
      <c r="F416" t="inlineStr">
        <is>
          <t>Barış Polat</t>
        </is>
      </c>
      <c r="G416" t="inlineStr">
        <is>
          <t>Ege</t>
        </is>
      </c>
      <c r="H416" t="inlineStr">
        <is>
          <t>EM-PNO-12</t>
        </is>
      </c>
      <c r="I416" t="inlineStr">
        <is>
          <t>Sıva Üstü Dağıtım Panosu 24'lü</t>
        </is>
      </c>
      <c r="J416" t="inlineStr">
        <is>
          <t>Pano</t>
        </is>
      </c>
      <c r="K416" t="inlineStr">
        <is>
          <t>Perakende</t>
        </is>
      </c>
      <c r="L416" t="n">
        <v>13</v>
      </c>
      <c r="M416" s="57" t="n">
        <v>2025</v>
      </c>
      <c r="N416" t="inlineStr">
        <is>
          <t>TL</t>
        </is>
      </c>
      <c r="O416" s="58" t="n">
        <v>12</v>
      </c>
      <c r="P416" t="n">
        <v>0</v>
      </c>
      <c r="Q416" s="59" t="n">
        <v>1180</v>
      </c>
      <c r="R416" s="60">
        <f>IF(N416="TL",1,IF(N416="USD",VLOOKUP(C416,$X$2:$Z$19,2,FALSE),VLOOKUP(C416,$X$2:$Z$19,3,FALSE)))</f>
        <v/>
      </c>
      <c r="S416" s="61">
        <f>IF(P416=1,0,L416*M416*R416*(1-O416/100))</f>
        <v/>
      </c>
      <c r="T416" s="61">
        <f>IF(P416=1,0,L416*Q416)</f>
        <v/>
      </c>
      <c r="U416" s="61">
        <f>S416-T416</f>
        <v/>
      </c>
    </row>
    <row r="417">
      <c r="A417" t="inlineStr">
        <is>
          <t>S000416</t>
        </is>
      </c>
      <c r="B417" t="inlineStr">
        <is>
          <t>2025-02-07</t>
        </is>
      </c>
      <c r="C417" t="inlineStr">
        <is>
          <t>2025-02</t>
        </is>
      </c>
      <c r="D417" t="inlineStr">
        <is>
          <t>2025-Q1</t>
        </is>
      </c>
      <c r="E417" t="inlineStr">
        <is>
          <t>T15</t>
        </is>
      </c>
      <c r="F417" t="inlineStr">
        <is>
          <t>Barış Polat</t>
        </is>
      </c>
      <c r="G417" t="inlineStr">
        <is>
          <t>Ege</t>
        </is>
      </c>
      <c r="H417" t="inlineStr">
        <is>
          <t>EM-PRZ-02</t>
        </is>
      </c>
      <c r="I417" t="inlineStr">
        <is>
          <t>Priz-Anahtar Seti (20'li)</t>
        </is>
      </c>
      <c r="J417" t="inlineStr">
        <is>
          <t>Anahtar</t>
        </is>
      </c>
      <c r="K417" t="inlineStr">
        <is>
          <t>Proje</t>
        </is>
      </c>
      <c r="L417" t="n">
        <v>118</v>
      </c>
      <c r="M417" s="57" t="n">
        <v>548</v>
      </c>
      <c r="N417" t="inlineStr">
        <is>
          <t>TL</t>
        </is>
      </c>
      <c r="O417" s="58" t="n">
        <v>5</v>
      </c>
      <c r="P417" t="n">
        <v>0</v>
      </c>
      <c r="Q417" s="59" t="n">
        <v>310</v>
      </c>
      <c r="R417" s="60">
        <f>IF(N417="TL",1,IF(N417="USD",VLOOKUP(C417,$X$2:$Z$19,2,FALSE),VLOOKUP(C417,$X$2:$Z$19,3,FALSE)))</f>
        <v/>
      </c>
      <c r="S417" s="61">
        <f>IF(P417=1,0,L417*M417*R417*(1-O417/100))</f>
        <v/>
      </c>
      <c r="T417" s="61">
        <f>IF(P417=1,0,L417*Q417)</f>
        <v/>
      </c>
      <c r="U417" s="61">
        <f>S417-T417</f>
        <v/>
      </c>
    </row>
    <row r="418">
      <c r="A418" t="inlineStr">
        <is>
          <t>S000417</t>
        </is>
      </c>
      <c r="B418" t="inlineStr">
        <is>
          <t>2025-02-20</t>
        </is>
      </c>
      <c r="C418" t="inlineStr">
        <is>
          <t>2025-02</t>
        </is>
      </c>
      <c r="D418" t="inlineStr">
        <is>
          <t>2025-Q1</t>
        </is>
      </c>
      <c r="E418" t="inlineStr">
        <is>
          <t>T15</t>
        </is>
      </c>
      <c r="F418" t="inlineStr">
        <is>
          <t>Barış Polat</t>
        </is>
      </c>
      <c r="G418" t="inlineStr">
        <is>
          <t>Ege</t>
        </is>
      </c>
      <c r="H418" t="inlineStr">
        <is>
          <t>EM-AYD-18</t>
        </is>
      </c>
      <c r="I418" t="inlineStr">
        <is>
          <t>LED Ampul 18W (10'lu)</t>
        </is>
      </c>
      <c r="J418" t="inlineStr">
        <is>
          <t>Aydınlatma</t>
        </is>
      </c>
      <c r="K418" t="inlineStr">
        <is>
          <t>Proje</t>
        </is>
      </c>
      <c r="L418" t="n">
        <v>2</v>
      </c>
      <c r="M418" s="57" t="n">
        <v>204</v>
      </c>
      <c r="N418" t="inlineStr">
        <is>
          <t>TL</t>
        </is>
      </c>
      <c r="O418" s="58" t="n">
        <v>8</v>
      </c>
      <c r="P418" t="n">
        <v>0</v>
      </c>
      <c r="Q418" s="59" t="n">
        <v>95</v>
      </c>
      <c r="R418" s="60">
        <f>IF(N418="TL",1,IF(N418="USD",VLOOKUP(C418,$X$2:$Z$19,2,FALSE),VLOOKUP(C418,$X$2:$Z$19,3,FALSE)))</f>
        <v/>
      </c>
      <c r="S418" s="61">
        <f>IF(P418=1,0,L418*M418*R418*(1-O418/100))</f>
        <v/>
      </c>
      <c r="T418" s="61">
        <f>IF(P418=1,0,L418*Q418)</f>
        <v/>
      </c>
      <c r="U418" s="61">
        <f>S418-T418</f>
        <v/>
      </c>
    </row>
    <row r="419">
      <c r="A419" t="inlineStr">
        <is>
          <t>S000418</t>
        </is>
      </c>
      <c r="B419" t="inlineStr">
        <is>
          <t>2025-02-12</t>
        </is>
      </c>
      <c r="C419" t="inlineStr">
        <is>
          <t>2025-02</t>
        </is>
      </c>
      <c r="D419" t="inlineStr">
        <is>
          <t>2025-Q1</t>
        </is>
      </c>
      <c r="E419" t="inlineStr">
        <is>
          <t>T15</t>
        </is>
      </c>
      <c r="F419" t="inlineStr">
        <is>
          <t>Barış Polat</t>
        </is>
      </c>
      <c r="G419" t="inlineStr">
        <is>
          <t>Ege</t>
        </is>
      </c>
      <c r="H419" t="inlineStr">
        <is>
          <t>EM-PRZ-02</t>
        </is>
      </c>
      <c r="I419" t="inlineStr">
        <is>
          <t>Priz-Anahtar Seti (20'li)</t>
        </is>
      </c>
      <c r="J419" t="inlineStr">
        <is>
          <t>Anahtar</t>
        </is>
      </c>
      <c r="K419" t="inlineStr">
        <is>
          <t>Bayi</t>
        </is>
      </c>
      <c r="L419" t="n">
        <v>106</v>
      </c>
      <c r="M419" s="57" t="n">
        <v>562</v>
      </c>
      <c r="N419" t="inlineStr">
        <is>
          <t>TL</t>
        </is>
      </c>
      <c r="O419" s="58" t="n">
        <v>18</v>
      </c>
      <c r="P419" t="n">
        <v>0</v>
      </c>
      <c r="Q419" s="59" t="n">
        <v>310</v>
      </c>
      <c r="R419" s="60">
        <f>IF(N419="TL",1,IF(N419="USD",VLOOKUP(C419,$X$2:$Z$19,2,FALSE),VLOOKUP(C419,$X$2:$Z$19,3,FALSE)))</f>
        <v/>
      </c>
      <c r="S419" s="61">
        <f>IF(P419=1,0,L419*M419*R419*(1-O419/100))</f>
        <v/>
      </c>
      <c r="T419" s="61">
        <f>IF(P419=1,0,L419*Q419)</f>
        <v/>
      </c>
      <c r="U419" s="61">
        <f>S419-T419</f>
        <v/>
      </c>
    </row>
    <row r="420">
      <c r="A420" t="inlineStr">
        <is>
          <t>S000419</t>
        </is>
      </c>
      <c r="B420" t="inlineStr">
        <is>
          <t>2025-02-26</t>
        </is>
      </c>
      <c r="C420" t="inlineStr">
        <is>
          <t>2025-02</t>
        </is>
      </c>
      <c r="D420" t="inlineStr">
        <is>
          <t>2025-Q1</t>
        </is>
      </c>
      <c r="E420" t="inlineStr">
        <is>
          <t>T15</t>
        </is>
      </c>
      <c r="F420" t="inlineStr">
        <is>
          <t>Barış Polat</t>
        </is>
      </c>
      <c r="G420" t="inlineStr">
        <is>
          <t>Ege</t>
        </is>
      </c>
      <c r="H420" t="inlineStr">
        <is>
          <t>EM-KBL-16</t>
        </is>
      </c>
      <c r="I420" t="inlineStr">
        <is>
          <t>NYM Kablo 3x2,5 (100 m)</t>
        </is>
      </c>
      <c r="J420" t="inlineStr">
        <is>
          <t>Kablo</t>
        </is>
      </c>
      <c r="K420" t="inlineStr">
        <is>
          <t>Bayi</t>
        </is>
      </c>
      <c r="L420" t="n">
        <v>5</v>
      </c>
      <c r="M420" s="57" t="n">
        <v>1341</v>
      </c>
      <c r="N420" t="inlineStr">
        <is>
          <t>TL</t>
        </is>
      </c>
      <c r="O420" s="58" t="n">
        <v>0</v>
      </c>
      <c r="P420" t="n">
        <v>0</v>
      </c>
      <c r="Q420" s="59" t="n">
        <v>820</v>
      </c>
      <c r="R420" s="60">
        <f>IF(N420="TL",1,IF(N420="USD",VLOOKUP(C420,$X$2:$Z$19,2,FALSE),VLOOKUP(C420,$X$2:$Z$19,3,FALSE)))</f>
        <v/>
      </c>
      <c r="S420" s="61">
        <f>IF(P420=1,0,L420*M420*R420*(1-O420/100))</f>
        <v/>
      </c>
      <c r="T420" s="61">
        <f>IF(P420=1,0,L420*Q420)</f>
        <v/>
      </c>
      <c r="U420" s="61">
        <f>S420-T420</f>
        <v/>
      </c>
    </row>
    <row r="421">
      <c r="A421" t="inlineStr">
        <is>
          <t>S000420</t>
        </is>
      </c>
      <c r="B421" t="inlineStr">
        <is>
          <t>2025-02-09</t>
        </is>
      </c>
      <c r="C421" t="inlineStr">
        <is>
          <t>2025-02</t>
        </is>
      </c>
      <c r="D421" t="inlineStr">
        <is>
          <t>2025-Q1</t>
        </is>
      </c>
      <c r="E421" t="inlineStr">
        <is>
          <t>T15</t>
        </is>
      </c>
      <c r="F421" t="inlineStr">
        <is>
          <t>Barış Polat</t>
        </is>
      </c>
      <c r="G421" t="inlineStr">
        <is>
          <t>Ege</t>
        </is>
      </c>
      <c r="H421" t="inlineStr">
        <is>
          <t>EM-KBL-16</t>
        </is>
      </c>
      <c r="I421" t="inlineStr">
        <is>
          <t>NYM Kablo 3x2,5 (100 m)</t>
        </is>
      </c>
      <c r="J421" t="inlineStr">
        <is>
          <t>Kablo</t>
        </is>
      </c>
      <c r="K421" t="inlineStr">
        <is>
          <t>Bayi</t>
        </is>
      </c>
      <c r="L421" t="n">
        <v>63</v>
      </c>
      <c r="M421" s="57" t="n">
        <v>1338</v>
      </c>
      <c r="N421" t="inlineStr">
        <is>
          <t>TL</t>
        </is>
      </c>
      <c r="O421" s="58" t="n">
        <v>8</v>
      </c>
      <c r="P421" t="n">
        <v>0</v>
      </c>
      <c r="Q421" s="59" t="n">
        <v>820</v>
      </c>
      <c r="R421" s="60">
        <f>IF(N421="TL",1,IF(N421="USD",VLOOKUP(C421,$X$2:$Z$19,2,FALSE),VLOOKUP(C421,$X$2:$Z$19,3,FALSE)))</f>
        <v/>
      </c>
      <c r="S421" s="61">
        <f>IF(P421=1,0,L421*M421*R421*(1-O421/100))</f>
        <v/>
      </c>
      <c r="T421" s="61">
        <f>IF(P421=1,0,L421*Q421)</f>
        <v/>
      </c>
      <c r="U421" s="61">
        <f>S421-T421</f>
        <v/>
      </c>
    </row>
    <row r="422">
      <c r="A422" t="inlineStr">
        <is>
          <t>S000421</t>
        </is>
      </c>
      <c r="B422" t="inlineStr">
        <is>
          <t>2025-03-23</t>
        </is>
      </c>
      <c r="C422" t="inlineStr">
        <is>
          <t>2025-03</t>
        </is>
      </c>
      <c r="D422" t="inlineStr">
        <is>
          <t>2025-Q1</t>
        </is>
      </c>
      <c r="E422" t="inlineStr">
        <is>
          <t>T01</t>
        </is>
      </c>
      <c r="F422" t="inlineStr">
        <is>
          <t>Deniz Yılmaz</t>
        </is>
      </c>
      <c r="G422" t="inlineStr">
        <is>
          <t>Marmara</t>
        </is>
      </c>
      <c r="H422" t="inlineStr">
        <is>
          <t>EM-PNO-12</t>
        </is>
      </c>
      <c r="I422" t="inlineStr">
        <is>
          <t>Sıva Üstü Dağıtım Panosu 24'lü</t>
        </is>
      </c>
      <c r="J422" t="inlineStr">
        <is>
          <t>Pano</t>
        </is>
      </c>
      <c r="K422" t="inlineStr">
        <is>
          <t>Bayi</t>
        </is>
      </c>
      <c r="L422" t="n">
        <v>37</v>
      </c>
      <c r="M422" s="57" t="n">
        <v>1998</v>
      </c>
      <c r="N422" t="inlineStr">
        <is>
          <t>TL</t>
        </is>
      </c>
      <c r="O422" s="58" t="n">
        <v>18</v>
      </c>
      <c r="P422" t="n">
        <v>0</v>
      </c>
      <c r="Q422" s="59" t="n">
        <v>1180</v>
      </c>
      <c r="R422" s="60">
        <f>IF(N422="TL",1,IF(N422="USD",VLOOKUP(C422,$X$2:$Z$19,2,FALSE),VLOOKUP(C422,$X$2:$Z$19,3,FALSE)))</f>
        <v/>
      </c>
      <c r="S422" s="61">
        <f>IF(P422=1,0,L422*M422*R422*(1-O422/100))</f>
        <v/>
      </c>
      <c r="T422" s="61">
        <f>IF(P422=1,0,L422*Q422)</f>
        <v/>
      </c>
      <c r="U422" s="61">
        <f>S422-T422</f>
        <v/>
      </c>
    </row>
    <row r="423">
      <c r="A423" t="inlineStr">
        <is>
          <t>S000422</t>
        </is>
      </c>
      <c r="B423" t="inlineStr">
        <is>
          <t>2025-03-28</t>
        </is>
      </c>
      <c r="C423" t="inlineStr">
        <is>
          <t>2025-03</t>
        </is>
      </c>
      <c r="D423" t="inlineStr">
        <is>
          <t>2025-Q1</t>
        </is>
      </c>
      <c r="E423" t="inlineStr">
        <is>
          <t>T01</t>
        </is>
      </c>
      <c r="F423" t="inlineStr">
        <is>
          <t>Deniz Yılmaz</t>
        </is>
      </c>
      <c r="G423" t="inlineStr">
        <is>
          <t>Marmara</t>
        </is>
      </c>
      <c r="H423" t="inlineStr">
        <is>
          <t>EM-TOP-08</t>
        </is>
      </c>
      <c r="I423" t="inlineStr">
        <is>
          <t>Topraklama Seti</t>
        </is>
      </c>
      <c r="J423" t="inlineStr">
        <is>
          <t>Koruma</t>
        </is>
      </c>
      <c r="K423" t="inlineStr">
        <is>
          <t>Perakende</t>
        </is>
      </c>
      <c r="L423" t="n">
        <v>58</v>
      </c>
      <c r="M423" s="57" t="n">
        <v>919</v>
      </c>
      <c r="N423" t="inlineStr">
        <is>
          <t>TL</t>
        </is>
      </c>
      <c r="O423" s="58" t="n">
        <v>8</v>
      </c>
      <c r="P423" t="n">
        <v>0</v>
      </c>
      <c r="Q423" s="59" t="n">
        <v>540</v>
      </c>
      <c r="R423" s="60">
        <f>IF(N423="TL",1,IF(N423="USD",VLOOKUP(C423,$X$2:$Z$19,2,FALSE),VLOOKUP(C423,$X$2:$Z$19,3,FALSE)))</f>
        <v/>
      </c>
      <c r="S423" s="61">
        <f>IF(P423=1,0,L423*M423*R423*(1-O423/100))</f>
        <v/>
      </c>
      <c r="T423" s="61">
        <f>IF(P423=1,0,L423*Q423)</f>
        <v/>
      </c>
      <c r="U423" s="61">
        <f>S423-T423</f>
        <v/>
      </c>
    </row>
    <row r="424">
      <c r="A424" t="inlineStr">
        <is>
          <t>S000423</t>
        </is>
      </c>
      <c r="B424" t="inlineStr">
        <is>
          <t>2025-03-03</t>
        </is>
      </c>
      <c r="C424" t="inlineStr">
        <is>
          <t>2025-03</t>
        </is>
      </c>
      <c r="D424" t="inlineStr">
        <is>
          <t>2025-Q1</t>
        </is>
      </c>
      <c r="E424" t="inlineStr">
        <is>
          <t>T01</t>
        </is>
      </c>
      <c r="F424" t="inlineStr">
        <is>
          <t>Deniz Yılmaz</t>
        </is>
      </c>
      <c r="G424" t="inlineStr">
        <is>
          <t>Marmara</t>
        </is>
      </c>
      <c r="H424" t="inlineStr">
        <is>
          <t>EM-KBL-25</t>
        </is>
      </c>
      <c r="I424" t="inlineStr">
        <is>
          <t>NYY Kablo 4x6 (100 m)</t>
        </is>
      </c>
      <c r="J424" t="inlineStr">
        <is>
          <t>Kablo</t>
        </is>
      </c>
      <c r="K424" t="inlineStr">
        <is>
          <t>Perakende</t>
        </is>
      </c>
      <c r="L424" t="n">
        <v>4</v>
      </c>
      <c r="M424" s="57" t="n">
        <v>3474</v>
      </c>
      <c r="N424" t="inlineStr">
        <is>
          <t>TL</t>
        </is>
      </c>
      <c r="O424" s="58" t="n">
        <v>5</v>
      </c>
      <c r="P424" t="n">
        <v>0</v>
      </c>
      <c r="Q424" s="59" t="n">
        <v>2150</v>
      </c>
      <c r="R424" s="60">
        <f>IF(N424="TL",1,IF(N424="USD",VLOOKUP(C424,$X$2:$Z$19,2,FALSE),VLOOKUP(C424,$X$2:$Z$19,3,FALSE)))</f>
        <v/>
      </c>
      <c r="S424" s="61">
        <f>IF(P424=1,0,L424*M424*R424*(1-O424/100))</f>
        <v/>
      </c>
      <c r="T424" s="61">
        <f>IF(P424=1,0,L424*Q424)</f>
        <v/>
      </c>
      <c r="U424" s="61">
        <f>S424-T424</f>
        <v/>
      </c>
    </row>
    <row r="425">
      <c r="A425" t="inlineStr">
        <is>
          <t>S000424</t>
        </is>
      </c>
      <c r="B425" t="inlineStr">
        <is>
          <t>2025-03-28</t>
        </is>
      </c>
      <c r="C425" t="inlineStr">
        <is>
          <t>2025-03</t>
        </is>
      </c>
      <c r="D425" t="inlineStr">
        <is>
          <t>2025-Q1</t>
        </is>
      </c>
      <c r="E425" t="inlineStr">
        <is>
          <t>T01</t>
        </is>
      </c>
      <c r="F425" t="inlineStr">
        <is>
          <t>Deniz Yılmaz</t>
        </is>
      </c>
      <c r="G425" t="inlineStr">
        <is>
          <t>Marmara</t>
        </is>
      </c>
      <c r="H425" t="inlineStr">
        <is>
          <t>EM-KBL-25</t>
        </is>
      </c>
      <c r="I425" t="inlineStr">
        <is>
          <t>NYY Kablo 4x6 (100 m)</t>
        </is>
      </c>
      <c r="J425" t="inlineStr">
        <is>
          <t>Kablo</t>
        </is>
      </c>
      <c r="K425" t="inlineStr">
        <is>
          <t>Bayi</t>
        </is>
      </c>
      <c r="L425" t="n">
        <v>2</v>
      </c>
      <c r="M425" s="57" t="n">
        <v>3375</v>
      </c>
      <c r="N425" t="inlineStr">
        <is>
          <t>TL</t>
        </is>
      </c>
      <c r="O425" s="58" t="n">
        <v>0</v>
      </c>
      <c r="P425" t="n">
        <v>0</v>
      </c>
      <c r="Q425" s="59" t="n">
        <v>2150</v>
      </c>
      <c r="R425" s="60">
        <f>IF(N425="TL",1,IF(N425="USD",VLOOKUP(C425,$X$2:$Z$19,2,FALSE),VLOOKUP(C425,$X$2:$Z$19,3,FALSE)))</f>
        <v/>
      </c>
      <c r="S425" s="61">
        <f>IF(P425=1,0,L425*M425*R425*(1-O425/100))</f>
        <v/>
      </c>
      <c r="T425" s="61">
        <f>IF(P425=1,0,L425*Q425)</f>
        <v/>
      </c>
      <c r="U425" s="61">
        <f>S425-T425</f>
        <v/>
      </c>
    </row>
    <row r="426">
      <c r="A426" t="inlineStr">
        <is>
          <t>S000425</t>
        </is>
      </c>
      <c r="B426" t="inlineStr">
        <is>
          <t>2025-03-25</t>
        </is>
      </c>
      <c r="C426" t="inlineStr">
        <is>
          <t>2025-03</t>
        </is>
      </c>
      <c r="D426" t="inlineStr">
        <is>
          <t>2025-Q1</t>
        </is>
      </c>
      <c r="E426" t="inlineStr">
        <is>
          <t>T01</t>
        </is>
      </c>
      <c r="F426" t="inlineStr">
        <is>
          <t>Deniz Yılmaz</t>
        </is>
      </c>
      <c r="G426" t="inlineStr">
        <is>
          <t>Marmara</t>
        </is>
      </c>
      <c r="H426" t="inlineStr">
        <is>
          <t>EM-KBL-25</t>
        </is>
      </c>
      <c r="I426" t="inlineStr">
        <is>
          <t>NYY Kablo 4x6 (100 m)</t>
        </is>
      </c>
      <c r="J426" t="inlineStr">
        <is>
          <t>Kablo</t>
        </is>
      </c>
      <c r="K426" t="inlineStr">
        <is>
          <t>Proje</t>
        </is>
      </c>
      <c r="L426" t="n">
        <v>91</v>
      </c>
      <c r="M426" s="57" t="n">
        <v>3478</v>
      </c>
      <c r="N426" t="inlineStr">
        <is>
          <t>TL</t>
        </is>
      </c>
      <c r="O426" s="58" t="n">
        <v>18</v>
      </c>
      <c r="P426" t="n">
        <v>0</v>
      </c>
      <c r="Q426" s="59" t="n">
        <v>2150</v>
      </c>
      <c r="R426" s="60">
        <f>IF(N426="TL",1,IF(N426="USD",VLOOKUP(C426,$X$2:$Z$19,2,FALSE),VLOOKUP(C426,$X$2:$Z$19,3,FALSE)))</f>
        <v/>
      </c>
      <c r="S426" s="61">
        <f>IF(P426=1,0,L426*M426*R426*(1-O426/100))</f>
        <v/>
      </c>
      <c r="T426" s="61">
        <f>IF(P426=1,0,L426*Q426)</f>
        <v/>
      </c>
      <c r="U426" s="61">
        <f>S426-T426</f>
        <v/>
      </c>
    </row>
    <row r="427">
      <c r="A427" t="inlineStr">
        <is>
          <t>S000426</t>
        </is>
      </c>
      <c r="B427" t="inlineStr">
        <is>
          <t>2025-03-20</t>
        </is>
      </c>
      <c r="C427" t="inlineStr">
        <is>
          <t>2025-03</t>
        </is>
      </c>
      <c r="D427" t="inlineStr">
        <is>
          <t>2025-Q1</t>
        </is>
      </c>
      <c r="E427" t="inlineStr">
        <is>
          <t>T01</t>
        </is>
      </c>
      <c r="F427" t="inlineStr">
        <is>
          <t>Deniz Yılmaz</t>
        </is>
      </c>
      <c r="G427" t="inlineStr">
        <is>
          <t>Marmara</t>
        </is>
      </c>
      <c r="H427" t="inlineStr">
        <is>
          <t>EM-SGT-01</t>
        </is>
      </c>
      <c r="I427" t="inlineStr">
        <is>
          <t>Otomatik Sigorta C16 (12'li)</t>
        </is>
      </c>
      <c r="J427" t="inlineStr">
        <is>
          <t>Koruma</t>
        </is>
      </c>
      <c r="K427" t="inlineStr">
        <is>
          <t>Perakende</t>
        </is>
      </c>
      <c r="L427" t="n">
        <v>11</v>
      </c>
      <c r="M427" s="57" t="n">
        <v>424</v>
      </c>
      <c r="N427" t="inlineStr">
        <is>
          <t>TL</t>
        </is>
      </c>
      <c r="O427" s="58" t="n">
        <v>18</v>
      </c>
      <c r="P427" t="n">
        <v>0</v>
      </c>
      <c r="Q427" s="59" t="n">
        <v>240</v>
      </c>
      <c r="R427" s="60">
        <f>IF(N427="TL",1,IF(N427="USD",VLOOKUP(C427,$X$2:$Z$19,2,FALSE),VLOOKUP(C427,$X$2:$Z$19,3,FALSE)))</f>
        <v/>
      </c>
      <c r="S427" s="61">
        <f>IF(P427=1,0,L427*M427*R427*(1-O427/100))</f>
        <v/>
      </c>
      <c r="T427" s="61">
        <f>IF(P427=1,0,L427*Q427)</f>
        <v/>
      </c>
      <c r="U427" s="61">
        <f>S427-T427</f>
        <v/>
      </c>
    </row>
    <row r="428">
      <c r="A428" t="inlineStr">
        <is>
          <t>S000427</t>
        </is>
      </c>
      <c r="B428" t="inlineStr">
        <is>
          <t>2025-03-12</t>
        </is>
      </c>
      <c r="C428" t="inlineStr">
        <is>
          <t>2025-03</t>
        </is>
      </c>
      <c r="D428" t="inlineStr">
        <is>
          <t>2025-Q1</t>
        </is>
      </c>
      <c r="E428" t="inlineStr">
        <is>
          <t>T01</t>
        </is>
      </c>
      <c r="F428" t="inlineStr">
        <is>
          <t>Deniz Yılmaz</t>
        </is>
      </c>
      <c r="G428" t="inlineStr">
        <is>
          <t>Marmara</t>
        </is>
      </c>
      <c r="H428" t="inlineStr">
        <is>
          <t>EM-KND-03</t>
        </is>
      </c>
      <c r="I428" t="inlineStr">
        <is>
          <t>Kablo Kanalı 40x40 (2 m)</t>
        </is>
      </c>
      <c r="J428" t="inlineStr">
        <is>
          <t>Tesisat</t>
        </is>
      </c>
      <c r="K428" t="inlineStr">
        <is>
          <t>Proje</t>
        </is>
      </c>
      <c r="L428" t="n">
        <v>78</v>
      </c>
      <c r="M428" s="57" t="n">
        <v>134</v>
      </c>
      <c r="N428" t="inlineStr">
        <is>
          <t>TL</t>
        </is>
      </c>
      <c r="O428" s="58" t="n">
        <v>5</v>
      </c>
      <c r="P428" t="n">
        <v>0</v>
      </c>
      <c r="Q428" s="59" t="n">
        <v>65</v>
      </c>
      <c r="R428" s="60">
        <f>IF(N428="TL",1,IF(N428="USD",VLOOKUP(C428,$X$2:$Z$19,2,FALSE),VLOOKUP(C428,$X$2:$Z$19,3,FALSE)))</f>
        <v/>
      </c>
      <c r="S428" s="61">
        <f>IF(P428=1,0,L428*M428*R428*(1-O428/100))</f>
        <v/>
      </c>
      <c r="T428" s="61">
        <f>IF(P428=1,0,L428*Q428)</f>
        <v/>
      </c>
      <c r="U428" s="61">
        <f>S428-T428</f>
        <v/>
      </c>
    </row>
    <row r="429">
      <c r="A429" t="inlineStr">
        <is>
          <t>S000428</t>
        </is>
      </c>
      <c r="B429" t="inlineStr">
        <is>
          <t>2025-03-19</t>
        </is>
      </c>
      <c r="C429" t="inlineStr">
        <is>
          <t>2025-03</t>
        </is>
      </c>
      <c r="D429" t="inlineStr">
        <is>
          <t>2025-Q1</t>
        </is>
      </c>
      <c r="E429" t="inlineStr">
        <is>
          <t>T01</t>
        </is>
      </c>
      <c r="F429" t="inlineStr">
        <is>
          <t>Deniz Yılmaz</t>
        </is>
      </c>
      <c r="G429" t="inlineStr">
        <is>
          <t>Marmara</t>
        </is>
      </c>
      <c r="H429" t="inlineStr">
        <is>
          <t>EM-AYD-40</t>
        </is>
      </c>
      <c r="I429" t="inlineStr">
        <is>
          <t>LED Panel Armatür 40W</t>
        </is>
      </c>
      <c r="J429" t="inlineStr">
        <is>
          <t>Aydınlatma</t>
        </is>
      </c>
      <c r="K429" t="inlineStr">
        <is>
          <t>Proje</t>
        </is>
      </c>
      <c r="L429" t="n">
        <v>12</v>
      </c>
      <c r="M429" s="57" t="n">
        <v>342</v>
      </c>
      <c r="N429" t="inlineStr">
        <is>
          <t>TL</t>
        </is>
      </c>
      <c r="O429" s="58" t="n">
        <v>5</v>
      </c>
      <c r="P429" t="n">
        <v>0</v>
      </c>
      <c r="Q429" s="59" t="n">
        <v>190</v>
      </c>
      <c r="R429" s="60">
        <f>IF(N429="TL",1,IF(N429="USD",VLOOKUP(C429,$X$2:$Z$19,2,FALSE),VLOOKUP(C429,$X$2:$Z$19,3,FALSE)))</f>
        <v/>
      </c>
      <c r="S429" s="61">
        <f>IF(P429=1,0,L429*M429*R429*(1-O429/100))</f>
        <v/>
      </c>
      <c r="T429" s="61">
        <f>IF(P429=1,0,L429*Q429)</f>
        <v/>
      </c>
      <c r="U429" s="61">
        <f>S429-T429</f>
        <v/>
      </c>
    </row>
    <row r="430">
      <c r="A430" t="inlineStr">
        <is>
          <t>S000429</t>
        </is>
      </c>
      <c r="B430" t="inlineStr">
        <is>
          <t>2025-03-16</t>
        </is>
      </c>
      <c r="C430" t="inlineStr">
        <is>
          <t>2025-03</t>
        </is>
      </c>
      <c r="D430" t="inlineStr">
        <is>
          <t>2025-Q1</t>
        </is>
      </c>
      <c r="E430" t="inlineStr">
        <is>
          <t>T01</t>
        </is>
      </c>
      <c r="F430" t="inlineStr">
        <is>
          <t>Deniz Yılmaz</t>
        </is>
      </c>
      <c r="G430" t="inlineStr">
        <is>
          <t>Marmara</t>
        </is>
      </c>
      <c r="H430" t="inlineStr">
        <is>
          <t>EM-SNS-06</t>
        </is>
      </c>
      <c r="I430" t="inlineStr">
        <is>
          <t>Hareket Sensörü PIR</t>
        </is>
      </c>
      <c r="J430" t="inlineStr">
        <is>
          <t>Otomasyon</t>
        </is>
      </c>
      <c r="K430" t="inlineStr">
        <is>
          <t>Bayi</t>
        </is>
      </c>
      <c r="L430" t="n">
        <v>3</v>
      </c>
      <c r="M430" s="57" t="n">
        <v>247</v>
      </c>
      <c r="N430" t="inlineStr">
        <is>
          <t>TL</t>
        </is>
      </c>
      <c r="O430" s="58" t="n">
        <v>0</v>
      </c>
      <c r="P430" t="n">
        <v>0</v>
      </c>
      <c r="Q430" s="59" t="n">
        <v>120</v>
      </c>
      <c r="R430" s="60">
        <f>IF(N430="TL",1,IF(N430="USD",VLOOKUP(C430,$X$2:$Z$19,2,FALSE),VLOOKUP(C430,$X$2:$Z$19,3,FALSE)))</f>
        <v/>
      </c>
      <c r="S430" s="61">
        <f>IF(P430=1,0,L430*M430*R430*(1-O430/100))</f>
        <v/>
      </c>
      <c r="T430" s="61">
        <f>IF(P430=1,0,L430*Q430)</f>
        <v/>
      </c>
      <c r="U430" s="61">
        <f>S430-T430</f>
        <v/>
      </c>
    </row>
    <row r="431">
      <c r="A431" t="inlineStr">
        <is>
          <t>S000430</t>
        </is>
      </c>
      <c r="B431" t="inlineStr">
        <is>
          <t>2025-03-15</t>
        </is>
      </c>
      <c r="C431" t="inlineStr">
        <is>
          <t>2025-03</t>
        </is>
      </c>
      <c r="D431" t="inlineStr">
        <is>
          <t>2025-Q1</t>
        </is>
      </c>
      <c r="E431" t="inlineStr">
        <is>
          <t>T01</t>
        </is>
      </c>
      <c r="F431" t="inlineStr">
        <is>
          <t>Deniz Yılmaz</t>
        </is>
      </c>
      <c r="G431" t="inlineStr">
        <is>
          <t>Marmara</t>
        </is>
      </c>
      <c r="H431" t="inlineStr">
        <is>
          <t>EM-KBL-16</t>
        </is>
      </c>
      <c r="I431" t="inlineStr">
        <is>
          <t>NYM Kablo 3x2,5 (100 m)</t>
        </is>
      </c>
      <c r="J431" t="inlineStr">
        <is>
          <t>Kablo</t>
        </is>
      </c>
      <c r="K431" t="inlineStr">
        <is>
          <t>Perakende</t>
        </is>
      </c>
      <c r="L431" t="n">
        <v>1</v>
      </c>
      <c r="M431" s="57" t="n">
        <v>1324</v>
      </c>
      <c r="N431" t="inlineStr">
        <is>
          <t>TL</t>
        </is>
      </c>
      <c r="O431" s="58" t="n">
        <v>5</v>
      </c>
      <c r="P431" t="n">
        <v>0</v>
      </c>
      <c r="Q431" s="59" t="n">
        <v>820</v>
      </c>
      <c r="R431" s="60">
        <f>IF(N431="TL",1,IF(N431="USD",VLOOKUP(C431,$X$2:$Z$19,2,FALSE),VLOOKUP(C431,$X$2:$Z$19,3,FALSE)))</f>
        <v/>
      </c>
      <c r="S431" s="61">
        <f>IF(P431=1,0,L431*M431*R431*(1-O431/100))</f>
        <v/>
      </c>
      <c r="T431" s="61">
        <f>IF(P431=1,0,L431*Q431)</f>
        <v/>
      </c>
      <c r="U431" s="61">
        <f>S431-T431</f>
        <v/>
      </c>
    </row>
    <row r="432">
      <c r="A432" t="inlineStr">
        <is>
          <t>S000431</t>
        </is>
      </c>
      <c r="B432" t="inlineStr">
        <is>
          <t>2025-03-09</t>
        </is>
      </c>
      <c r="C432" t="inlineStr">
        <is>
          <t>2025-03</t>
        </is>
      </c>
      <c r="D432" t="inlineStr">
        <is>
          <t>2025-Q1</t>
        </is>
      </c>
      <c r="E432" t="inlineStr">
        <is>
          <t>T01</t>
        </is>
      </c>
      <c r="F432" t="inlineStr">
        <is>
          <t>Deniz Yılmaz</t>
        </is>
      </c>
      <c r="G432" t="inlineStr">
        <is>
          <t>Marmara</t>
        </is>
      </c>
      <c r="H432" t="inlineStr">
        <is>
          <t>EM-TOP-08</t>
        </is>
      </c>
      <c r="I432" t="inlineStr">
        <is>
          <t>Topraklama Seti</t>
        </is>
      </c>
      <c r="J432" t="inlineStr">
        <is>
          <t>Koruma</t>
        </is>
      </c>
      <c r="K432" t="inlineStr">
        <is>
          <t>Proje</t>
        </is>
      </c>
      <c r="L432" t="n">
        <v>26</v>
      </c>
      <c r="M432" s="57" t="n">
        <v>887</v>
      </c>
      <c r="N432" t="inlineStr">
        <is>
          <t>TL</t>
        </is>
      </c>
      <c r="O432" s="58" t="n">
        <v>5</v>
      </c>
      <c r="P432" t="n">
        <v>0</v>
      </c>
      <c r="Q432" s="59" t="n">
        <v>540</v>
      </c>
      <c r="R432" s="60">
        <f>IF(N432="TL",1,IF(N432="USD",VLOOKUP(C432,$X$2:$Z$19,2,FALSE),VLOOKUP(C432,$X$2:$Z$19,3,FALSE)))</f>
        <v/>
      </c>
      <c r="S432" s="61">
        <f>IF(P432=1,0,L432*M432*R432*(1-O432/100))</f>
        <v/>
      </c>
      <c r="T432" s="61">
        <f>IF(P432=1,0,L432*Q432)</f>
        <v/>
      </c>
      <c r="U432" s="61">
        <f>S432-T432</f>
        <v/>
      </c>
    </row>
    <row r="433">
      <c r="A433" t="inlineStr">
        <is>
          <t>S000432</t>
        </is>
      </c>
      <c r="B433" t="inlineStr">
        <is>
          <t>2025-03-16</t>
        </is>
      </c>
      <c r="C433" t="inlineStr">
        <is>
          <t>2025-03</t>
        </is>
      </c>
      <c r="D433" t="inlineStr">
        <is>
          <t>2025-Q1</t>
        </is>
      </c>
      <c r="E433" t="inlineStr">
        <is>
          <t>T01</t>
        </is>
      </c>
      <c r="F433" t="inlineStr">
        <is>
          <t>Deniz Yılmaz</t>
        </is>
      </c>
      <c r="G433" t="inlineStr">
        <is>
          <t>Marmara</t>
        </is>
      </c>
      <c r="H433" t="inlineStr">
        <is>
          <t>EM-TRF-05</t>
        </is>
      </c>
      <c r="I433" t="inlineStr">
        <is>
          <t>İzole Trafo 1 kVA</t>
        </is>
      </c>
      <c r="J433" t="inlineStr">
        <is>
          <t>Güç</t>
        </is>
      </c>
      <c r="K433" t="inlineStr">
        <is>
          <t>Proje</t>
        </is>
      </c>
      <c r="L433" t="n">
        <v>18</v>
      </c>
      <c r="M433" s="57" t="n">
        <v>6470</v>
      </c>
      <c r="N433" t="inlineStr">
        <is>
          <t>TL</t>
        </is>
      </c>
      <c r="O433" s="58" t="n">
        <v>12</v>
      </c>
      <c r="P433" t="n">
        <v>0</v>
      </c>
      <c r="Q433" s="59" t="n">
        <v>3900</v>
      </c>
      <c r="R433" s="60">
        <f>IF(N433="TL",1,IF(N433="USD",VLOOKUP(C433,$X$2:$Z$19,2,FALSE),VLOOKUP(C433,$X$2:$Z$19,3,FALSE)))</f>
        <v/>
      </c>
      <c r="S433" s="61">
        <f>IF(P433=1,0,L433*M433*R433*(1-O433/100))</f>
        <v/>
      </c>
      <c r="T433" s="61">
        <f>IF(P433=1,0,L433*Q433)</f>
        <v/>
      </c>
      <c r="U433" s="61">
        <f>S433-T433</f>
        <v/>
      </c>
    </row>
    <row r="434">
      <c r="A434" t="inlineStr">
        <is>
          <t>S000433</t>
        </is>
      </c>
      <c r="B434" t="inlineStr">
        <is>
          <t>2025-03-23</t>
        </is>
      </c>
      <c r="C434" t="inlineStr">
        <is>
          <t>2025-03</t>
        </is>
      </c>
      <c r="D434" t="inlineStr">
        <is>
          <t>2025-Q1</t>
        </is>
      </c>
      <c r="E434" t="inlineStr">
        <is>
          <t>T01</t>
        </is>
      </c>
      <c r="F434" t="inlineStr">
        <is>
          <t>Deniz Yılmaz</t>
        </is>
      </c>
      <c r="G434" t="inlineStr">
        <is>
          <t>Marmara</t>
        </is>
      </c>
      <c r="H434" t="inlineStr">
        <is>
          <t>EM-KND-03</t>
        </is>
      </c>
      <c r="I434" t="inlineStr">
        <is>
          <t>Kablo Kanalı 40x40 (2 m)</t>
        </is>
      </c>
      <c r="J434" t="inlineStr">
        <is>
          <t>Tesisat</t>
        </is>
      </c>
      <c r="K434" t="inlineStr">
        <is>
          <t>Bayi</t>
        </is>
      </c>
      <c r="L434" t="n">
        <v>5</v>
      </c>
      <c r="M434" s="57" t="n">
        <v>133</v>
      </c>
      <c r="N434" t="inlineStr">
        <is>
          <t>TL</t>
        </is>
      </c>
      <c r="O434" s="58" t="n">
        <v>8</v>
      </c>
      <c r="P434" t="n">
        <v>0</v>
      </c>
      <c r="Q434" s="59" t="n">
        <v>65</v>
      </c>
      <c r="R434" s="60">
        <f>IF(N434="TL",1,IF(N434="USD",VLOOKUP(C434,$X$2:$Z$19,2,FALSE),VLOOKUP(C434,$X$2:$Z$19,3,FALSE)))</f>
        <v/>
      </c>
      <c r="S434" s="61">
        <f>IF(P434=1,0,L434*M434*R434*(1-O434/100))</f>
        <v/>
      </c>
      <c r="T434" s="61">
        <f>IF(P434=1,0,L434*Q434)</f>
        <v/>
      </c>
      <c r="U434" s="61">
        <f>S434-T434</f>
        <v/>
      </c>
    </row>
    <row r="435">
      <c r="A435" t="inlineStr">
        <is>
          <t>S000434</t>
        </is>
      </c>
      <c r="B435" t="inlineStr">
        <is>
          <t>2025-03-09</t>
        </is>
      </c>
      <c r="C435" t="inlineStr">
        <is>
          <t>2025-03</t>
        </is>
      </c>
      <c r="D435" t="inlineStr">
        <is>
          <t>2025-Q1</t>
        </is>
      </c>
      <c r="E435" t="inlineStr">
        <is>
          <t>T01</t>
        </is>
      </c>
      <c r="F435" t="inlineStr">
        <is>
          <t>Deniz Yılmaz</t>
        </is>
      </c>
      <c r="G435" t="inlineStr">
        <is>
          <t>Marmara</t>
        </is>
      </c>
      <c r="H435" t="inlineStr">
        <is>
          <t>EM-AYD-40</t>
        </is>
      </c>
      <c r="I435" t="inlineStr">
        <is>
          <t>LED Panel Armatür 40W</t>
        </is>
      </c>
      <c r="J435" t="inlineStr">
        <is>
          <t>Aydınlatma</t>
        </is>
      </c>
      <c r="K435" t="inlineStr">
        <is>
          <t>Perakende</t>
        </is>
      </c>
      <c r="L435" t="n">
        <v>21</v>
      </c>
      <c r="M435" s="57" t="n">
        <v>348</v>
      </c>
      <c r="N435" t="inlineStr">
        <is>
          <t>TL</t>
        </is>
      </c>
      <c r="O435" s="58" t="n">
        <v>0</v>
      </c>
      <c r="P435" t="n">
        <v>0</v>
      </c>
      <c r="Q435" s="59" t="n">
        <v>190</v>
      </c>
      <c r="R435" s="60">
        <f>IF(N435="TL",1,IF(N435="USD",VLOOKUP(C435,$X$2:$Z$19,2,FALSE),VLOOKUP(C435,$X$2:$Z$19,3,FALSE)))</f>
        <v/>
      </c>
      <c r="S435" s="61">
        <f>IF(P435=1,0,L435*M435*R435*(1-O435/100))</f>
        <v/>
      </c>
      <c r="T435" s="61">
        <f>IF(P435=1,0,L435*Q435)</f>
        <v/>
      </c>
      <c r="U435" s="61">
        <f>S435-T435</f>
        <v/>
      </c>
    </row>
    <row r="436">
      <c r="A436" t="inlineStr">
        <is>
          <t>S000435</t>
        </is>
      </c>
      <c r="B436" t="inlineStr">
        <is>
          <t>2025-03-07</t>
        </is>
      </c>
      <c r="C436" t="inlineStr">
        <is>
          <t>2025-03</t>
        </is>
      </c>
      <c r="D436" t="inlineStr">
        <is>
          <t>2025-Q1</t>
        </is>
      </c>
      <c r="E436" t="inlineStr">
        <is>
          <t>T01</t>
        </is>
      </c>
      <c r="F436" t="inlineStr">
        <is>
          <t>Deniz Yılmaz</t>
        </is>
      </c>
      <c r="G436" t="inlineStr">
        <is>
          <t>Marmara</t>
        </is>
      </c>
      <c r="H436" t="inlineStr">
        <is>
          <t>EM-SGT-01</t>
        </is>
      </c>
      <c r="I436" t="inlineStr">
        <is>
          <t>Otomatik Sigorta C16 (12'li)</t>
        </is>
      </c>
      <c r="J436" t="inlineStr">
        <is>
          <t>Koruma</t>
        </is>
      </c>
      <c r="K436" t="inlineStr">
        <is>
          <t>Bayi</t>
        </is>
      </c>
      <c r="L436" t="n">
        <v>16</v>
      </c>
      <c r="M436" s="57" t="n">
        <v>432</v>
      </c>
      <c r="N436" t="inlineStr">
        <is>
          <t>TL</t>
        </is>
      </c>
      <c r="O436" s="58" t="n">
        <v>8</v>
      </c>
      <c r="P436" t="n">
        <v>0</v>
      </c>
      <c r="Q436" s="59" t="n">
        <v>240</v>
      </c>
      <c r="R436" s="60">
        <f>IF(N436="TL",1,IF(N436="USD",VLOOKUP(C436,$X$2:$Z$19,2,FALSE),VLOOKUP(C436,$X$2:$Z$19,3,FALSE)))</f>
        <v/>
      </c>
      <c r="S436" s="61">
        <f>IF(P436=1,0,L436*M436*R436*(1-O436/100))</f>
        <v/>
      </c>
      <c r="T436" s="61">
        <f>IF(P436=1,0,L436*Q436)</f>
        <v/>
      </c>
      <c r="U436" s="61">
        <f>S436-T436</f>
        <v/>
      </c>
    </row>
    <row r="437">
      <c r="A437" t="inlineStr">
        <is>
          <t>S000436</t>
        </is>
      </c>
      <c r="B437" t="inlineStr">
        <is>
          <t>2025-03-15</t>
        </is>
      </c>
      <c r="C437" t="inlineStr">
        <is>
          <t>2025-03</t>
        </is>
      </c>
      <c r="D437" t="inlineStr">
        <is>
          <t>2025-Q1</t>
        </is>
      </c>
      <c r="E437" t="inlineStr">
        <is>
          <t>T01</t>
        </is>
      </c>
      <c r="F437" t="inlineStr">
        <is>
          <t>Deniz Yılmaz</t>
        </is>
      </c>
      <c r="G437" t="inlineStr">
        <is>
          <t>Marmara</t>
        </is>
      </c>
      <c r="H437" t="inlineStr">
        <is>
          <t>EM-PNO-12</t>
        </is>
      </c>
      <c r="I437" t="inlineStr">
        <is>
          <t>Sıva Üstü Dağıtım Panosu 24'lü</t>
        </is>
      </c>
      <c r="J437" t="inlineStr">
        <is>
          <t>Pano</t>
        </is>
      </c>
      <c r="K437" t="inlineStr">
        <is>
          <t>Bayi</t>
        </is>
      </c>
      <c r="L437" t="n">
        <v>1</v>
      </c>
      <c r="M437" s="57" t="n">
        <v>1952</v>
      </c>
      <c r="N437" t="inlineStr">
        <is>
          <t>TL</t>
        </is>
      </c>
      <c r="O437" s="58" t="n">
        <v>0</v>
      </c>
      <c r="P437" t="n">
        <v>0</v>
      </c>
      <c r="Q437" s="59" t="n">
        <v>1180</v>
      </c>
      <c r="R437" s="60">
        <f>IF(N437="TL",1,IF(N437="USD",VLOOKUP(C437,$X$2:$Z$19,2,FALSE),VLOOKUP(C437,$X$2:$Z$19,3,FALSE)))</f>
        <v/>
      </c>
      <c r="S437" s="61">
        <f>IF(P437=1,0,L437*M437*R437*(1-O437/100))</f>
        <v/>
      </c>
      <c r="T437" s="61">
        <f>IF(P437=1,0,L437*Q437)</f>
        <v/>
      </c>
      <c r="U437" s="61">
        <f>S437-T437</f>
        <v/>
      </c>
    </row>
    <row r="438">
      <c r="A438" t="inlineStr">
        <is>
          <t>S000437</t>
        </is>
      </c>
      <c r="B438" t="inlineStr">
        <is>
          <t>2025-03-19</t>
        </is>
      </c>
      <c r="C438" t="inlineStr">
        <is>
          <t>2025-03</t>
        </is>
      </c>
      <c r="D438" t="inlineStr">
        <is>
          <t>2025-Q1</t>
        </is>
      </c>
      <c r="E438" t="inlineStr">
        <is>
          <t>T01</t>
        </is>
      </c>
      <c r="F438" t="inlineStr">
        <is>
          <t>Deniz Yılmaz</t>
        </is>
      </c>
      <c r="G438" t="inlineStr">
        <is>
          <t>Marmara</t>
        </is>
      </c>
      <c r="H438" t="inlineStr">
        <is>
          <t>EM-KND-03</t>
        </is>
      </c>
      <c r="I438" t="inlineStr">
        <is>
          <t>Kablo Kanalı 40x40 (2 m)</t>
        </is>
      </c>
      <c r="J438" t="inlineStr">
        <is>
          <t>Tesisat</t>
        </is>
      </c>
      <c r="K438" t="inlineStr">
        <is>
          <t>Bayi</t>
        </is>
      </c>
      <c r="L438" t="n">
        <v>8</v>
      </c>
      <c r="M438" s="57" t="n">
        <v>129</v>
      </c>
      <c r="N438" t="inlineStr">
        <is>
          <t>TL</t>
        </is>
      </c>
      <c r="O438" s="58" t="n">
        <v>12</v>
      </c>
      <c r="P438" t="n">
        <v>0</v>
      </c>
      <c r="Q438" s="59" t="n">
        <v>65</v>
      </c>
      <c r="R438" s="60">
        <f>IF(N438="TL",1,IF(N438="USD",VLOOKUP(C438,$X$2:$Z$19,2,FALSE),VLOOKUP(C438,$X$2:$Z$19,3,FALSE)))</f>
        <v/>
      </c>
      <c r="S438" s="61">
        <f>IF(P438=1,0,L438*M438*R438*(1-O438/100))</f>
        <v/>
      </c>
      <c r="T438" s="61">
        <f>IF(P438=1,0,L438*Q438)</f>
        <v/>
      </c>
      <c r="U438" s="61">
        <f>S438-T438</f>
        <v/>
      </c>
    </row>
    <row r="439">
      <c r="A439" t="inlineStr">
        <is>
          <t>S000438</t>
        </is>
      </c>
      <c r="B439" t="inlineStr">
        <is>
          <t>2025-03-28</t>
        </is>
      </c>
      <c r="C439" t="inlineStr">
        <is>
          <t>2025-03</t>
        </is>
      </c>
      <c r="D439" t="inlineStr">
        <is>
          <t>2025-Q1</t>
        </is>
      </c>
      <c r="E439" t="inlineStr">
        <is>
          <t>T01</t>
        </is>
      </c>
      <c r="F439" t="inlineStr">
        <is>
          <t>Deniz Yılmaz</t>
        </is>
      </c>
      <c r="G439" t="inlineStr">
        <is>
          <t>Marmara</t>
        </is>
      </c>
      <c r="H439" t="inlineStr">
        <is>
          <t>EM-AYD-18</t>
        </is>
      </c>
      <c r="I439" t="inlineStr">
        <is>
          <t>LED Ampul 18W (10'lu)</t>
        </is>
      </c>
      <c r="J439" t="inlineStr">
        <is>
          <t>Aydınlatma</t>
        </is>
      </c>
      <c r="K439" t="inlineStr">
        <is>
          <t>Bayi</t>
        </is>
      </c>
      <c r="L439" t="n">
        <v>69</v>
      </c>
      <c r="M439" s="57" t="n">
        <v>209</v>
      </c>
      <c r="N439" t="inlineStr">
        <is>
          <t>TL</t>
        </is>
      </c>
      <c r="O439" s="58" t="n">
        <v>0</v>
      </c>
      <c r="P439" t="n">
        <v>0</v>
      </c>
      <c r="Q439" s="59" t="n">
        <v>95</v>
      </c>
      <c r="R439" s="60">
        <f>IF(N439="TL",1,IF(N439="USD",VLOOKUP(C439,$X$2:$Z$19,2,FALSE),VLOOKUP(C439,$X$2:$Z$19,3,FALSE)))</f>
        <v/>
      </c>
      <c r="S439" s="61">
        <f>IF(P439=1,0,L439*M439*R439*(1-O439/100))</f>
        <v/>
      </c>
      <c r="T439" s="61">
        <f>IF(P439=1,0,L439*Q439)</f>
        <v/>
      </c>
      <c r="U439" s="61">
        <f>S439-T439</f>
        <v/>
      </c>
    </row>
    <row r="440">
      <c r="A440" t="inlineStr">
        <is>
          <t>S000439</t>
        </is>
      </c>
      <c r="B440" t="inlineStr">
        <is>
          <t>2025-03-25</t>
        </is>
      </c>
      <c r="C440" t="inlineStr">
        <is>
          <t>2025-03</t>
        </is>
      </c>
      <c r="D440" t="inlineStr">
        <is>
          <t>2025-Q1</t>
        </is>
      </c>
      <c r="E440" t="inlineStr">
        <is>
          <t>T02</t>
        </is>
      </c>
      <c r="F440" t="inlineStr">
        <is>
          <t>Ece Kaya</t>
        </is>
      </c>
      <c r="G440" t="inlineStr">
        <is>
          <t>İç Anadolu</t>
        </is>
      </c>
      <c r="H440" t="inlineStr">
        <is>
          <t>EM-PNO-12</t>
        </is>
      </c>
      <c r="I440" t="inlineStr">
        <is>
          <t>Sıva Üstü Dağıtım Panosu 24'lü</t>
        </is>
      </c>
      <c r="J440" t="inlineStr">
        <is>
          <t>Pano</t>
        </is>
      </c>
      <c r="K440" t="inlineStr">
        <is>
          <t>Bayi</t>
        </is>
      </c>
      <c r="L440" t="n">
        <v>19</v>
      </c>
      <c r="M440" s="57" t="n">
        <v>1982</v>
      </c>
      <c r="N440" t="inlineStr">
        <is>
          <t>TL</t>
        </is>
      </c>
      <c r="O440" s="58" t="n">
        <v>0</v>
      </c>
      <c r="P440" t="n">
        <v>0</v>
      </c>
      <c r="Q440" s="59" t="n">
        <v>1180</v>
      </c>
      <c r="R440" s="60">
        <f>IF(N440="TL",1,IF(N440="USD",VLOOKUP(C440,$X$2:$Z$19,2,FALSE),VLOOKUP(C440,$X$2:$Z$19,3,FALSE)))</f>
        <v/>
      </c>
      <c r="S440" s="61">
        <f>IF(P440=1,0,L440*M440*R440*(1-O440/100))</f>
        <v/>
      </c>
      <c r="T440" s="61">
        <f>IF(P440=1,0,L440*Q440)</f>
        <v/>
      </c>
      <c r="U440" s="61">
        <f>S440-T440</f>
        <v/>
      </c>
    </row>
    <row r="441">
      <c r="A441" t="inlineStr">
        <is>
          <t>S000440</t>
        </is>
      </c>
      <c r="B441" t="inlineStr">
        <is>
          <t>2025-03-06</t>
        </is>
      </c>
      <c r="C441" t="inlineStr">
        <is>
          <t>2025-03</t>
        </is>
      </c>
      <c r="D441" t="inlineStr">
        <is>
          <t>2025-Q1</t>
        </is>
      </c>
      <c r="E441" t="inlineStr">
        <is>
          <t>T02</t>
        </is>
      </c>
      <c r="F441" t="inlineStr">
        <is>
          <t>Ece Kaya</t>
        </is>
      </c>
      <c r="G441" t="inlineStr">
        <is>
          <t>İç Anadolu</t>
        </is>
      </c>
      <c r="H441" t="inlineStr">
        <is>
          <t>EM-SGT-01</t>
        </is>
      </c>
      <c r="I441" t="inlineStr">
        <is>
          <t>Otomatik Sigorta C16 (12'li)</t>
        </is>
      </c>
      <c r="J441" t="inlineStr">
        <is>
          <t>Koruma</t>
        </is>
      </c>
      <c r="K441" t="inlineStr">
        <is>
          <t>Bayi</t>
        </is>
      </c>
      <c r="L441" t="n">
        <v>4</v>
      </c>
      <c r="M441" s="57" t="n">
        <v>433</v>
      </c>
      <c r="N441" t="inlineStr">
        <is>
          <t>TL</t>
        </is>
      </c>
      <c r="O441" s="58" t="n">
        <v>5</v>
      </c>
      <c r="P441" t="n">
        <v>0</v>
      </c>
      <c r="Q441" s="59" t="n">
        <v>240</v>
      </c>
      <c r="R441" s="60">
        <f>IF(N441="TL",1,IF(N441="USD",VLOOKUP(C441,$X$2:$Z$19,2,FALSE),VLOOKUP(C441,$X$2:$Z$19,3,FALSE)))</f>
        <v/>
      </c>
      <c r="S441" s="61">
        <f>IF(P441=1,0,L441*M441*R441*(1-O441/100))</f>
        <v/>
      </c>
      <c r="T441" s="61">
        <f>IF(P441=1,0,L441*Q441)</f>
        <v/>
      </c>
      <c r="U441" s="61">
        <f>S441-T441</f>
        <v/>
      </c>
    </row>
    <row r="442">
      <c r="A442" t="inlineStr">
        <is>
          <t>S000441</t>
        </is>
      </c>
      <c r="B442" t="inlineStr">
        <is>
          <t>2025-03-18</t>
        </is>
      </c>
      <c r="C442" t="inlineStr">
        <is>
          <t>2025-03</t>
        </is>
      </c>
      <c r="D442" t="inlineStr">
        <is>
          <t>2025-Q1</t>
        </is>
      </c>
      <c r="E442" t="inlineStr">
        <is>
          <t>T02</t>
        </is>
      </c>
      <c r="F442" t="inlineStr">
        <is>
          <t>Ece Kaya</t>
        </is>
      </c>
      <c r="G442" t="inlineStr">
        <is>
          <t>İç Anadolu</t>
        </is>
      </c>
      <c r="H442" t="inlineStr">
        <is>
          <t>EM-AYD-18</t>
        </is>
      </c>
      <c r="I442" t="inlineStr">
        <is>
          <t>LED Ampul 18W (10'lu)</t>
        </is>
      </c>
      <c r="J442" t="inlineStr">
        <is>
          <t>Aydınlatma</t>
        </is>
      </c>
      <c r="K442" t="inlineStr">
        <is>
          <t>Bayi</t>
        </is>
      </c>
      <c r="L442" t="n">
        <v>4</v>
      </c>
      <c r="M442" s="57" t="n">
        <v>199</v>
      </c>
      <c r="N442" t="inlineStr">
        <is>
          <t>TL</t>
        </is>
      </c>
      <c r="O442" s="58" t="n">
        <v>0</v>
      </c>
      <c r="P442" t="n">
        <v>0</v>
      </c>
      <c r="Q442" s="59" t="n">
        <v>95</v>
      </c>
      <c r="R442" s="60">
        <f>IF(N442="TL",1,IF(N442="USD",VLOOKUP(C442,$X$2:$Z$19,2,FALSE),VLOOKUP(C442,$X$2:$Z$19,3,FALSE)))</f>
        <v/>
      </c>
      <c r="S442" s="61">
        <f>IF(P442=1,0,L442*M442*R442*(1-O442/100))</f>
        <v/>
      </c>
      <c r="T442" s="61">
        <f>IF(P442=1,0,L442*Q442)</f>
        <v/>
      </c>
      <c r="U442" s="61">
        <f>S442-T442</f>
        <v/>
      </c>
    </row>
    <row r="443">
      <c r="A443" t="inlineStr">
        <is>
          <t>S000442</t>
        </is>
      </c>
      <c r="B443" t="inlineStr">
        <is>
          <t>2025-03-02</t>
        </is>
      </c>
      <c r="C443" t="inlineStr">
        <is>
          <t>2025-03</t>
        </is>
      </c>
      <c r="D443" t="inlineStr">
        <is>
          <t>2025-Q1</t>
        </is>
      </c>
      <c r="E443" t="inlineStr">
        <is>
          <t>T02</t>
        </is>
      </c>
      <c r="F443" t="inlineStr">
        <is>
          <t>Ece Kaya</t>
        </is>
      </c>
      <c r="G443" t="inlineStr">
        <is>
          <t>İç Anadolu</t>
        </is>
      </c>
      <c r="H443" t="inlineStr">
        <is>
          <t>EM-AYD-18</t>
        </is>
      </c>
      <c r="I443" t="inlineStr">
        <is>
          <t>LED Ampul 18W (10'lu)</t>
        </is>
      </c>
      <c r="J443" t="inlineStr">
        <is>
          <t>Aydınlatma</t>
        </is>
      </c>
      <c r="K443" t="inlineStr">
        <is>
          <t>Perakende</t>
        </is>
      </c>
      <c r="L443" t="n">
        <v>25</v>
      </c>
      <c r="M443" s="57" t="n">
        <v>206</v>
      </c>
      <c r="N443" t="inlineStr">
        <is>
          <t>TL</t>
        </is>
      </c>
      <c r="O443" s="58" t="n">
        <v>12</v>
      </c>
      <c r="P443" t="n">
        <v>0</v>
      </c>
      <c r="Q443" s="59" t="n">
        <v>95</v>
      </c>
      <c r="R443" s="60">
        <f>IF(N443="TL",1,IF(N443="USD",VLOOKUP(C443,$X$2:$Z$19,2,FALSE),VLOOKUP(C443,$X$2:$Z$19,3,FALSE)))</f>
        <v/>
      </c>
      <c r="S443" s="61">
        <f>IF(P443=1,0,L443*M443*R443*(1-O443/100))</f>
        <v/>
      </c>
      <c r="T443" s="61">
        <f>IF(P443=1,0,L443*Q443)</f>
        <v/>
      </c>
      <c r="U443" s="61">
        <f>S443-T443</f>
        <v/>
      </c>
    </row>
    <row r="444">
      <c r="A444" t="inlineStr">
        <is>
          <t>S000443</t>
        </is>
      </c>
      <c r="B444" t="inlineStr">
        <is>
          <t>2025-03-10</t>
        </is>
      </c>
      <c r="C444" t="inlineStr">
        <is>
          <t>2025-03</t>
        </is>
      </c>
      <c r="D444" t="inlineStr">
        <is>
          <t>2025-Q1</t>
        </is>
      </c>
      <c r="E444" t="inlineStr">
        <is>
          <t>T02</t>
        </is>
      </c>
      <c r="F444" t="inlineStr">
        <is>
          <t>Ece Kaya</t>
        </is>
      </c>
      <c r="G444" t="inlineStr">
        <is>
          <t>İç Anadolu</t>
        </is>
      </c>
      <c r="H444" t="inlineStr">
        <is>
          <t>EM-KBL-25</t>
        </is>
      </c>
      <c r="I444" t="inlineStr">
        <is>
          <t>NYY Kablo 4x6 (100 m)</t>
        </is>
      </c>
      <c r="J444" t="inlineStr">
        <is>
          <t>Kablo</t>
        </is>
      </c>
      <c r="K444" t="inlineStr">
        <is>
          <t>Proje</t>
        </is>
      </c>
      <c r="L444" t="n">
        <v>1</v>
      </c>
      <c r="M444" s="57" t="n">
        <v>3539</v>
      </c>
      <c r="N444" t="inlineStr">
        <is>
          <t>TL</t>
        </is>
      </c>
      <c r="O444" s="58" t="n">
        <v>0</v>
      </c>
      <c r="P444" t="n">
        <v>0</v>
      </c>
      <c r="Q444" s="59" t="n">
        <v>2150</v>
      </c>
      <c r="R444" s="60">
        <f>IF(N444="TL",1,IF(N444="USD",VLOOKUP(C444,$X$2:$Z$19,2,FALSE),VLOOKUP(C444,$X$2:$Z$19,3,FALSE)))</f>
        <v/>
      </c>
      <c r="S444" s="61">
        <f>IF(P444=1,0,L444*M444*R444*(1-O444/100))</f>
        <v/>
      </c>
      <c r="T444" s="61">
        <f>IF(P444=1,0,L444*Q444)</f>
        <v/>
      </c>
      <c r="U444" s="61">
        <f>S444-T444</f>
        <v/>
      </c>
    </row>
    <row r="445">
      <c r="A445" t="inlineStr">
        <is>
          <t>S000444</t>
        </is>
      </c>
      <c r="B445" t="inlineStr">
        <is>
          <t>2025-03-02</t>
        </is>
      </c>
      <c r="C445" t="inlineStr">
        <is>
          <t>2025-03</t>
        </is>
      </c>
      <c r="D445" t="inlineStr">
        <is>
          <t>2025-Q1</t>
        </is>
      </c>
      <c r="E445" t="inlineStr">
        <is>
          <t>T02</t>
        </is>
      </c>
      <c r="F445" t="inlineStr">
        <is>
          <t>Ece Kaya</t>
        </is>
      </c>
      <c r="G445" t="inlineStr">
        <is>
          <t>İç Anadolu</t>
        </is>
      </c>
      <c r="H445" t="inlineStr">
        <is>
          <t>EM-PRZ-02</t>
        </is>
      </c>
      <c r="I445" t="inlineStr">
        <is>
          <t>Priz-Anahtar Seti (20'li)</t>
        </is>
      </c>
      <c r="J445" t="inlineStr">
        <is>
          <t>Anahtar</t>
        </is>
      </c>
      <c r="K445" t="inlineStr">
        <is>
          <t>Proje</t>
        </is>
      </c>
      <c r="L445" t="n">
        <v>5</v>
      </c>
      <c r="M445" s="57" t="n">
        <v>570</v>
      </c>
      <c r="N445" t="inlineStr">
        <is>
          <t>TL</t>
        </is>
      </c>
      <c r="O445" s="58" t="n">
        <v>8</v>
      </c>
      <c r="P445" t="n">
        <v>0</v>
      </c>
      <c r="Q445" s="59" t="n">
        <v>310</v>
      </c>
      <c r="R445" s="60">
        <f>IF(N445="TL",1,IF(N445="USD",VLOOKUP(C445,$X$2:$Z$19,2,FALSE),VLOOKUP(C445,$X$2:$Z$19,3,FALSE)))</f>
        <v/>
      </c>
      <c r="S445" s="61">
        <f>IF(P445=1,0,L445*M445*R445*(1-O445/100))</f>
        <v/>
      </c>
      <c r="T445" s="61">
        <f>IF(P445=1,0,L445*Q445)</f>
        <v/>
      </c>
      <c r="U445" s="61">
        <f>S445-T445</f>
        <v/>
      </c>
    </row>
    <row r="446">
      <c r="A446" t="inlineStr">
        <is>
          <t>S000445</t>
        </is>
      </c>
      <c r="B446" t="inlineStr">
        <is>
          <t>2025-03-24</t>
        </is>
      </c>
      <c r="C446" t="inlineStr">
        <is>
          <t>2025-03</t>
        </is>
      </c>
      <c r="D446" t="inlineStr">
        <is>
          <t>2025-Q1</t>
        </is>
      </c>
      <c r="E446" t="inlineStr">
        <is>
          <t>T02</t>
        </is>
      </c>
      <c r="F446" t="inlineStr">
        <is>
          <t>Ece Kaya</t>
        </is>
      </c>
      <c r="G446" t="inlineStr">
        <is>
          <t>İç Anadolu</t>
        </is>
      </c>
      <c r="H446" t="inlineStr">
        <is>
          <t>EM-AYD-18</t>
        </is>
      </c>
      <c r="I446" t="inlineStr">
        <is>
          <t>LED Ampul 18W (10'lu)</t>
        </is>
      </c>
      <c r="J446" t="inlineStr">
        <is>
          <t>Aydınlatma</t>
        </is>
      </c>
      <c r="K446" t="inlineStr">
        <is>
          <t>Kurumsal</t>
        </is>
      </c>
      <c r="L446" t="n">
        <v>13</v>
      </c>
      <c r="M446" s="57" t="n">
        <v>206</v>
      </c>
      <c r="N446" t="inlineStr">
        <is>
          <t>TL</t>
        </is>
      </c>
      <c r="O446" s="58" t="n">
        <v>8</v>
      </c>
      <c r="P446" t="n">
        <v>0</v>
      </c>
      <c r="Q446" s="59" t="n">
        <v>95</v>
      </c>
      <c r="R446" s="60">
        <f>IF(N446="TL",1,IF(N446="USD",VLOOKUP(C446,$X$2:$Z$19,2,FALSE),VLOOKUP(C446,$X$2:$Z$19,3,FALSE)))</f>
        <v/>
      </c>
      <c r="S446" s="61">
        <f>IF(P446=1,0,L446*M446*R446*(1-O446/100))</f>
        <v/>
      </c>
      <c r="T446" s="61">
        <f>IF(P446=1,0,L446*Q446)</f>
        <v/>
      </c>
      <c r="U446" s="61">
        <f>S446-T446</f>
        <v/>
      </c>
    </row>
    <row r="447">
      <c r="A447" t="inlineStr">
        <is>
          <t>S000446</t>
        </is>
      </c>
      <c r="B447" t="inlineStr">
        <is>
          <t>2025-03-08</t>
        </is>
      </c>
      <c r="C447" t="inlineStr">
        <is>
          <t>2025-03</t>
        </is>
      </c>
      <c r="D447" t="inlineStr">
        <is>
          <t>2025-Q1</t>
        </is>
      </c>
      <c r="E447" t="inlineStr">
        <is>
          <t>T02</t>
        </is>
      </c>
      <c r="F447" t="inlineStr">
        <is>
          <t>Ece Kaya</t>
        </is>
      </c>
      <c r="G447" t="inlineStr">
        <is>
          <t>İç Anadolu</t>
        </is>
      </c>
      <c r="H447" t="inlineStr">
        <is>
          <t>EM-UPS-10</t>
        </is>
      </c>
      <c r="I447" t="inlineStr">
        <is>
          <t>Kesintisiz Güç Kaynağı 3 kVA</t>
        </is>
      </c>
      <c r="J447" t="inlineStr">
        <is>
          <t>Güç</t>
        </is>
      </c>
      <c r="K447" t="inlineStr">
        <is>
          <t>Perakende</t>
        </is>
      </c>
      <c r="L447" t="n">
        <v>2</v>
      </c>
      <c r="M447" s="57" t="n">
        <v>12708</v>
      </c>
      <c r="N447" t="inlineStr">
        <is>
          <t>TL</t>
        </is>
      </c>
      <c r="O447" s="58" t="n">
        <v>0</v>
      </c>
      <c r="P447" t="n">
        <v>0</v>
      </c>
      <c r="Q447" s="59" t="n">
        <v>8200</v>
      </c>
      <c r="R447" s="60">
        <f>IF(N447="TL",1,IF(N447="USD",VLOOKUP(C447,$X$2:$Z$19,2,FALSE),VLOOKUP(C447,$X$2:$Z$19,3,FALSE)))</f>
        <v/>
      </c>
      <c r="S447" s="61">
        <f>IF(P447=1,0,L447*M447*R447*(1-O447/100))</f>
        <v/>
      </c>
      <c r="T447" s="61">
        <f>IF(P447=1,0,L447*Q447)</f>
        <v/>
      </c>
      <c r="U447" s="61">
        <f>S447-T447</f>
        <v/>
      </c>
    </row>
    <row r="448">
      <c r="A448" t="inlineStr">
        <is>
          <t>S000447</t>
        </is>
      </c>
      <c r="B448" t="inlineStr">
        <is>
          <t>2025-03-17</t>
        </is>
      </c>
      <c r="C448" t="inlineStr">
        <is>
          <t>2025-03</t>
        </is>
      </c>
      <c r="D448" t="inlineStr">
        <is>
          <t>2025-Q1</t>
        </is>
      </c>
      <c r="E448" t="inlineStr">
        <is>
          <t>T02</t>
        </is>
      </c>
      <c r="F448" t="inlineStr">
        <is>
          <t>Ece Kaya</t>
        </is>
      </c>
      <c r="G448" t="inlineStr">
        <is>
          <t>İç Anadolu</t>
        </is>
      </c>
      <c r="H448" t="inlineStr">
        <is>
          <t>EM-SGT-01</t>
        </is>
      </c>
      <c r="I448" t="inlineStr">
        <is>
          <t>Otomatik Sigorta C16 (12'li)</t>
        </is>
      </c>
      <c r="J448" t="inlineStr">
        <is>
          <t>Koruma</t>
        </is>
      </c>
      <c r="K448" t="inlineStr">
        <is>
          <t>Bayi</t>
        </is>
      </c>
      <c r="L448" t="n">
        <v>15</v>
      </c>
      <c r="M448" s="57" t="n">
        <v>434</v>
      </c>
      <c r="N448" t="inlineStr">
        <is>
          <t>TL</t>
        </is>
      </c>
      <c r="O448" s="58" t="n">
        <v>5</v>
      </c>
      <c r="P448" t="n">
        <v>0</v>
      </c>
      <c r="Q448" s="59" t="n">
        <v>240</v>
      </c>
      <c r="R448" s="60">
        <f>IF(N448="TL",1,IF(N448="USD",VLOOKUP(C448,$X$2:$Z$19,2,FALSE),VLOOKUP(C448,$X$2:$Z$19,3,FALSE)))</f>
        <v/>
      </c>
      <c r="S448" s="61">
        <f>IF(P448=1,0,L448*M448*R448*(1-O448/100))</f>
        <v/>
      </c>
      <c r="T448" s="61">
        <f>IF(P448=1,0,L448*Q448)</f>
        <v/>
      </c>
      <c r="U448" s="61">
        <f>S448-T448</f>
        <v/>
      </c>
    </row>
    <row r="449">
      <c r="A449" t="inlineStr">
        <is>
          <t>S000448</t>
        </is>
      </c>
      <c r="B449" t="inlineStr">
        <is>
          <t>2025-03-20</t>
        </is>
      </c>
      <c r="C449" t="inlineStr">
        <is>
          <t>2025-03</t>
        </is>
      </c>
      <c r="D449" t="inlineStr">
        <is>
          <t>2025-Q1</t>
        </is>
      </c>
      <c r="E449" t="inlineStr">
        <is>
          <t>T02</t>
        </is>
      </c>
      <c r="F449" t="inlineStr">
        <is>
          <t>Ece Kaya</t>
        </is>
      </c>
      <c r="G449" t="inlineStr">
        <is>
          <t>İç Anadolu</t>
        </is>
      </c>
      <c r="H449" t="inlineStr">
        <is>
          <t>EM-SNS-06</t>
        </is>
      </c>
      <c r="I449" t="inlineStr">
        <is>
          <t>Hareket Sensörü PIR</t>
        </is>
      </c>
      <c r="J449" t="inlineStr">
        <is>
          <t>Otomasyon</t>
        </is>
      </c>
      <c r="K449" t="inlineStr">
        <is>
          <t>Perakende</t>
        </is>
      </c>
      <c r="L449" t="n">
        <v>3</v>
      </c>
      <c r="M449" s="57" t="n">
        <v>257</v>
      </c>
      <c r="N449" t="inlineStr">
        <is>
          <t>TL</t>
        </is>
      </c>
      <c r="O449" s="58" t="n">
        <v>5</v>
      </c>
      <c r="P449" t="n">
        <v>0</v>
      </c>
      <c r="Q449" s="59" t="n">
        <v>120</v>
      </c>
      <c r="R449" s="60">
        <f>IF(N449="TL",1,IF(N449="USD",VLOOKUP(C449,$X$2:$Z$19,2,FALSE),VLOOKUP(C449,$X$2:$Z$19,3,FALSE)))</f>
        <v/>
      </c>
      <c r="S449" s="61">
        <f>IF(P449=1,0,L449*M449*R449*(1-O449/100))</f>
        <v/>
      </c>
      <c r="T449" s="61">
        <f>IF(P449=1,0,L449*Q449)</f>
        <v/>
      </c>
      <c r="U449" s="61">
        <f>S449-T449</f>
        <v/>
      </c>
    </row>
    <row r="450">
      <c r="A450" t="inlineStr">
        <is>
          <t>S000449</t>
        </is>
      </c>
      <c r="B450" t="inlineStr">
        <is>
          <t>2025-03-16</t>
        </is>
      </c>
      <c r="C450" t="inlineStr">
        <is>
          <t>2025-03</t>
        </is>
      </c>
      <c r="D450" t="inlineStr">
        <is>
          <t>2025-Q1</t>
        </is>
      </c>
      <c r="E450" t="inlineStr">
        <is>
          <t>T02</t>
        </is>
      </c>
      <c r="F450" t="inlineStr">
        <is>
          <t>Ece Kaya</t>
        </is>
      </c>
      <c r="G450" t="inlineStr">
        <is>
          <t>İç Anadolu</t>
        </is>
      </c>
      <c r="H450" t="inlineStr">
        <is>
          <t>EM-SGT-01</t>
        </is>
      </c>
      <c r="I450" t="inlineStr">
        <is>
          <t>Otomatik Sigorta C16 (12'li)</t>
        </is>
      </c>
      <c r="J450" t="inlineStr">
        <is>
          <t>Koruma</t>
        </is>
      </c>
      <c r="K450" t="inlineStr">
        <is>
          <t>Bayi</t>
        </is>
      </c>
      <c r="L450" t="n">
        <v>21</v>
      </c>
      <c r="M450" s="57" t="n">
        <v>424</v>
      </c>
      <c r="N450" t="inlineStr">
        <is>
          <t>TL</t>
        </is>
      </c>
      <c r="O450" s="58" t="n">
        <v>5</v>
      </c>
      <c r="P450" t="n">
        <v>0</v>
      </c>
      <c r="Q450" s="59" t="n">
        <v>240</v>
      </c>
      <c r="R450" s="60">
        <f>IF(N450="TL",1,IF(N450="USD",VLOOKUP(C450,$X$2:$Z$19,2,FALSE),VLOOKUP(C450,$X$2:$Z$19,3,FALSE)))</f>
        <v/>
      </c>
      <c r="S450" s="61">
        <f>IF(P450=1,0,L450*M450*R450*(1-O450/100))</f>
        <v/>
      </c>
      <c r="T450" s="61">
        <f>IF(P450=1,0,L450*Q450)</f>
        <v/>
      </c>
      <c r="U450" s="61">
        <f>S450-T450</f>
        <v/>
      </c>
    </row>
    <row r="451">
      <c r="A451" t="inlineStr">
        <is>
          <t>S000450</t>
        </is>
      </c>
      <c r="B451" t="inlineStr">
        <is>
          <t>2025-03-18</t>
        </is>
      </c>
      <c r="C451" t="inlineStr">
        <is>
          <t>2025-03</t>
        </is>
      </c>
      <c r="D451" t="inlineStr">
        <is>
          <t>2025-Q1</t>
        </is>
      </c>
      <c r="E451" t="inlineStr">
        <is>
          <t>T02</t>
        </is>
      </c>
      <c r="F451" t="inlineStr">
        <is>
          <t>Ece Kaya</t>
        </is>
      </c>
      <c r="G451" t="inlineStr">
        <is>
          <t>İç Anadolu</t>
        </is>
      </c>
      <c r="H451" t="inlineStr">
        <is>
          <t>EM-PNO-12</t>
        </is>
      </c>
      <c r="I451" t="inlineStr">
        <is>
          <t>Sıva Üstü Dağıtım Panosu 24'lü</t>
        </is>
      </c>
      <c r="J451" t="inlineStr">
        <is>
          <t>Pano</t>
        </is>
      </c>
      <c r="K451" t="inlineStr">
        <is>
          <t>Proje</t>
        </is>
      </c>
      <c r="L451" t="n">
        <v>4</v>
      </c>
      <c r="M451" s="57" t="n">
        <v>1983</v>
      </c>
      <c r="N451" t="inlineStr">
        <is>
          <t>TL</t>
        </is>
      </c>
      <c r="O451" s="58" t="n">
        <v>0</v>
      </c>
      <c r="P451" t="n">
        <v>0</v>
      </c>
      <c r="Q451" s="59" t="n">
        <v>1180</v>
      </c>
      <c r="R451" s="60">
        <f>IF(N451="TL",1,IF(N451="USD",VLOOKUP(C451,$X$2:$Z$19,2,FALSE),VLOOKUP(C451,$X$2:$Z$19,3,FALSE)))</f>
        <v/>
      </c>
      <c r="S451" s="61">
        <f>IF(P451=1,0,L451*M451*R451*(1-O451/100))</f>
        <v/>
      </c>
      <c r="T451" s="61">
        <f>IF(P451=1,0,L451*Q451)</f>
        <v/>
      </c>
      <c r="U451" s="61">
        <f>S451-T451</f>
        <v/>
      </c>
    </row>
    <row r="452">
      <c r="A452" t="inlineStr">
        <is>
          <t>S000451</t>
        </is>
      </c>
      <c r="B452" t="inlineStr">
        <is>
          <t>2025-03-07</t>
        </is>
      </c>
      <c r="C452" t="inlineStr">
        <is>
          <t>2025-03</t>
        </is>
      </c>
      <c r="D452" t="inlineStr">
        <is>
          <t>2025-Q1</t>
        </is>
      </c>
      <c r="E452" t="inlineStr">
        <is>
          <t>T02</t>
        </is>
      </c>
      <c r="F452" t="inlineStr">
        <is>
          <t>Ece Kaya</t>
        </is>
      </c>
      <c r="G452" t="inlineStr">
        <is>
          <t>İç Anadolu</t>
        </is>
      </c>
      <c r="H452" t="inlineStr">
        <is>
          <t>EM-PNO-12</t>
        </is>
      </c>
      <c r="I452" t="inlineStr">
        <is>
          <t>Sıva Üstü Dağıtım Panosu 24'lü</t>
        </is>
      </c>
      <c r="J452" t="inlineStr">
        <is>
          <t>Pano</t>
        </is>
      </c>
      <c r="K452" t="inlineStr">
        <is>
          <t>Kurumsal</t>
        </is>
      </c>
      <c r="L452" t="n">
        <v>14</v>
      </c>
      <c r="M452" s="57" t="n">
        <v>2040</v>
      </c>
      <c r="N452" t="inlineStr">
        <is>
          <t>TL</t>
        </is>
      </c>
      <c r="O452" s="58" t="n">
        <v>5</v>
      </c>
      <c r="P452" t="n">
        <v>0</v>
      </c>
      <c r="Q452" s="59" t="n">
        <v>1180</v>
      </c>
      <c r="R452" s="60">
        <f>IF(N452="TL",1,IF(N452="USD",VLOOKUP(C452,$X$2:$Z$19,2,FALSE),VLOOKUP(C452,$X$2:$Z$19,3,FALSE)))</f>
        <v/>
      </c>
      <c r="S452" s="61">
        <f>IF(P452=1,0,L452*M452*R452*(1-O452/100))</f>
        <v/>
      </c>
      <c r="T452" s="61">
        <f>IF(P452=1,0,L452*Q452)</f>
        <v/>
      </c>
      <c r="U452" s="61">
        <f>S452-T452</f>
        <v/>
      </c>
    </row>
    <row r="453">
      <c r="A453" t="inlineStr">
        <is>
          <t>S000452</t>
        </is>
      </c>
      <c r="B453" t="inlineStr">
        <is>
          <t>2025-03-28</t>
        </is>
      </c>
      <c r="C453" t="inlineStr">
        <is>
          <t>2025-03</t>
        </is>
      </c>
      <c r="D453" t="inlineStr">
        <is>
          <t>2025-Q1</t>
        </is>
      </c>
      <c r="E453" t="inlineStr">
        <is>
          <t>T02</t>
        </is>
      </c>
      <c r="F453" t="inlineStr">
        <is>
          <t>Ece Kaya</t>
        </is>
      </c>
      <c r="G453" t="inlineStr">
        <is>
          <t>İç Anadolu</t>
        </is>
      </c>
      <c r="H453" t="inlineStr">
        <is>
          <t>EM-AYD-18</t>
        </is>
      </c>
      <c r="I453" t="inlineStr">
        <is>
          <t>LED Ampul 18W (10'lu)</t>
        </is>
      </c>
      <c r="J453" t="inlineStr">
        <is>
          <t>Aydınlatma</t>
        </is>
      </c>
      <c r="K453" t="inlineStr">
        <is>
          <t>Proje</t>
        </is>
      </c>
      <c r="L453" t="n">
        <v>22</v>
      </c>
      <c r="M453" s="57" t="n">
        <v>198</v>
      </c>
      <c r="N453" t="inlineStr">
        <is>
          <t>TL</t>
        </is>
      </c>
      <c r="O453" s="58" t="n">
        <v>0</v>
      </c>
      <c r="P453" t="n">
        <v>0</v>
      </c>
      <c r="Q453" s="59" t="n">
        <v>95</v>
      </c>
      <c r="R453" s="60">
        <f>IF(N453="TL",1,IF(N453="USD",VLOOKUP(C453,$X$2:$Z$19,2,FALSE),VLOOKUP(C453,$X$2:$Z$19,3,FALSE)))</f>
        <v/>
      </c>
      <c r="S453" s="61">
        <f>IF(P453=1,0,L453*M453*R453*(1-O453/100))</f>
        <v/>
      </c>
      <c r="T453" s="61">
        <f>IF(P453=1,0,L453*Q453)</f>
        <v/>
      </c>
      <c r="U453" s="61">
        <f>S453-T453</f>
        <v/>
      </c>
    </row>
    <row r="454">
      <c r="A454" t="inlineStr">
        <is>
          <t>S000453</t>
        </is>
      </c>
      <c r="B454" t="inlineStr">
        <is>
          <t>2025-03-23</t>
        </is>
      </c>
      <c r="C454" t="inlineStr">
        <is>
          <t>2025-03</t>
        </is>
      </c>
      <c r="D454" t="inlineStr">
        <is>
          <t>2025-Q1</t>
        </is>
      </c>
      <c r="E454" t="inlineStr">
        <is>
          <t>T02</t>
        </is>
      </c>
      <c r="F454" t="inlineStr">
        <is>
          <t>Ece Kaya</t>
        </is>
      </c>
      <c r="G454" t="inlineStr">
        <is>
          <t>İç Anadolu</t>
        </is>
      </c>
      <c r="H454" t="inlineStr">
        <is>
          <t>EM-PRZ-02</t>
        </is>
      </c>
      <c r="I454" t="inlineStr">
        <is>
          <t>Priz-Anahtar Seti (20'li)</t>
        </is>
      </c>
      <c r="J454" t="inlineStr">
        <is>
          <t>Anahtar</t>
        </is>
      </c>
      <c r="K454" t="inlineStr">
        <is>
          <t>Bayi</t>
        </is>
      </c>
      <c r="L454" t="n">
        <v>17</v>
      </c>
      <c r="M454" s="57" t="n">
        <v>562</v>
      </c>
      <c r="N454" t="inlineStr">
        <is>
          <t>TL</t>
        </is>
      </c>
      <c r="O454" s="58" t="n">
        <v>5</v>
      </c>
      <c r="P454" t="n">
        <v>0</v>
      </c>
      <c r="Q454" s="59" t="n">
        <v>310</v>
      </c>
      <c r="R454" s="60">
        <f>IF(N454="TL",1,IF(N454="USD",VLOOKUP(C454,$X$2:$Z$19,2,FALSE),VLOOKUP(C454,$X$2:$Z$19,3,FALSE)))</f>
        <v/>
      </c>
      <c r="S454" s="61">
        <f>IF(P454=1,0,L454*M454*R454*(1-O454/100))</f>
        <v/>
      </c>
      <c r="T454" s="61">
        <f>IF(P454=1,0,L454*Q454)</f>
        <v/>
      </c>
      <c r="U454" s="61">
        <f>S454-T454</f>
        <v/>
      </c>
    </row>
    <row r="455">
      <c r="A455" t="inlineStr">
        <is>
          <t>S000454</t>
        </is>
      </c>
      <c r="B455" t="inlineStr">
        <is>
          <t>2025-03-11</t>
        </is>
      </c>
      <c r="C455" t="inlineStr">
        <is>
          <t>2025-03</t>
        </is>
      </c>
      <c r="D455" t="inlineStr">
        <is>
          <t>2025-Q1</t>
        </is>
      </c>
      <c r="E455" t="inlineStr">
        <is>
          <t>T02</t>
        </is>
      </c>
      <c r="F455" t="inlineStr">
        <is>
          <t>Ece Kaya</t>
        </is>
      </c>
      <c r="G455" t="inlineStr">
        <is>
          <t>İç Anadolu</t>
        </is>
      </c>
      <c r="H455" t="inlineStr">
        <is>
          <t>EM-AYD-40</t>
        </is>
      </c>
      <c r="I455" t="inlineStr">
        <is>
          <t>LED Panel Armatür 40W</t>
        </is>
      </c>
      <c r="J455" t="inlineStr">
        <is>
          <t>Aydınlatma</t>
        </is>
      </c>
      <c r="K455" t="inlineStr">
        <is>
          <t>Perakende</t>
        </is>
      </c>
      <c r="L455" t="n">
        <v>4</v>
      </c>
      <c r="M455" s="57" t="n">
        <v>365</v>
      </c>
      <c r="N455" t="inlineStr">
        <is>
          <t>TL</t>
        </is>
      </c>
      <c r="O455" s="58" t="n">
        <v>12</v>
      </c>
      <c r="P455" t="n">
        <v>0</v>
      </c>
      <c r="Q455" s="59" t="n">
        <v>190</v>
      </c>
      <c r="R455" s="60">
        <f>IF(N455="TL",1,IF(N455="USD",VLOOKUP(C455,$X$2:$Z$19,2,FALSE),VLOOKUP(C455,$X$2:$Z$19,3,FALSE)))</f>
        <v/>
      </c>
      <c r="S455" s="61">
        <f>IF(P455=1,0,L455*M455*R455*(1-O455/100))</f>
        <v/>
      </c>
      <c r="T455" s="61">
        <f>IF(P455=1,0,L455*Q455)</f>
        <v/>
      </c>
      <c r="U455" s="61">
        <f>S455-T455</f>
        <v/>
      </c>
    </row>
    <row r="456">
      <c r="A456" t="inlineStr">
        <is>
          <t>S000455</t>
        </is>
      </c>
      <c r="B456" t="inlineStr">
        <is>
          <t>2025-03-22</t>
        </is>
      </c>
      <c r="C456" t="inlineStr">
        <is>
          <t>2025-03</t>
        </is>
      </c>
      <c r="D456" t="inlineStr">
        <is>
          <t>2025-Q1</t>
        </is>
      </c>
      <c r="E456" t="inlineStr">
        <is>
          <t>T02</t>
        </is>
      </c>
      <c r="F456" t="inlineStr">
        <is>
          <t>Ece Kaya</t>
        </is>
      </c>
      <c r="G456" t="inlineStr">
        <is>
          <t>İç Anadolu</t>
        </is>
      </c>
      <c r="H456" t="inlineStr">
        <is>
          <t>EM-SGT-01</t>
        </is>
      </c>
      <c r="I456" t="inlineStr">
        <is>
          <t>Otomatik Sigorta C16 (12'li)</t>
        </is>
      </c>
      <c r="J456" t="inlineStr">
        <is>
          <t>Koruma</t>
        </is>
      </c>
      <c r="K456" t="inlineStr">
        <is>
          <t>Perakende</t>
        </is>
      </c>
      <c r="L456" t="n">
        <v>38</v>
      </c>
      <c r="M456" s="57" t="n">
        <v>422</v>
      </c>
      <c r="N456" t="inlineStr">
        <is>
          <t>TL</t>
        </is>
      </c>
      <c r="O456" s="58" t="n">
        <v>8</v>
      </c>
      <c r="P456" t="n">
        <v>0</v>
      </c>
      <c r="Q456" s="59" t="n">
        <v>240</v>
      </c>
      <c r="R456" s="60">
        <f>IF(N456="TL",1,IF(N456="USD",VLOOKUP(C456,$X$2:$Z$19,2,FALSE),VLOOKUP(C456,$X$2:$Z$19,3,FALSE)))</f>
        <v/>
      </c>
      <c r="S456" s="61">
        <f>IF(P456=1,0,L456*M456*R456*(1-O456/100))</f>
        <v/>
      </c>
      <c r="T456" s="61">
        <f>IF(P456=1,0,L456*Q456)</f>
        <v/>
      </c>
      <c r="U456" s="61">
        <f>S456-T456</f>
        <v/>
      </c>
    </row>
    <row r="457">
      <c r="A457" t="inlineStr">
        <is>
          <t>S000456</t>
        </is>
      </c>
      <c r="B457" t="inlineStr">
        <is>
          <t>2025-03-12</t>
        </is>
      </c>
      <c r="C457" t="inlineStr">
        <is>
          <t>2025-03</t>
        </is>
      </c>
      <c r="D457" t="inlineStr">
        <is>
          <t>2025-Q1</t>
        </is>
      </c>
      <c r="E457" t="inlineStr">
        <is>
          <t>T02</t>
        </is>
      </c>
      <c r="F457" t="inlineStr">
        <is>
          <t>Ece Kaya</t>
        </is>
      </c>
      <c r="G457" t="inlineStr">
        <is>
          <t>İç Anadolu</t>
        </is>
      </c>
      <c r="H457" t="inlineStr">
        <is>
          <t>EM-AYD-40</t>
        </is>
      </c>
      <c r="I457" t="inlineStr">
        <is>
          <t>LED Panel Armatür 40W</t>
        </is>
      </c>
      <c r="J457" t="inlineStr">
        <is>
          <t>Aydınlatma</t>
        </is>
      </c>
      <c r="K457" t="inlineStr">
        <is>
          <t>Kurumsal</t>
        </is>
      </c>
      <c r="L457" t="n">
        <v>3</v>
      </c>
      <c r="M457" s="57" t="n">
        <v>342</v>
      </c>
      <c r="N457" t="inlineStr">
        <is>
          <t>TL</t>
        </is>
      </c>
      <c r="O457" s="58" t="n">
        <v>8</v>
      </c>
      <c r="P457" t="n">
        <v>0</v>
      </c>
      <c r="Q457" s="59" t="n">
        <v>190</v>
      </c>
      <c r="R457" s="60">
        <f>IF(N457="TL",1,IF(N457="USD",VLOOKUP(C457,$X$2:$Z$19,2,FALSE),VLOOKUP(C457,$X$2:$Z$19,3,FALSE)))</f>
        <v/>
      </c>
      <c r="S457" s="61">
        <f>IF(P457=1,0,L457*M457*R457*(1-O457/100))</f>
        <v/>
      </c>
      <c r="T457" s="61">
        <f>IF(P457=1,0,L457*Q457)</f>
        <v/>
      </c>
      <c r="U457" s="61">
        <f>S457-T457</f>
        <v/>
      </c>
    </row>
    <row r="458">
      <c r="A458" t="inlineStr">
        <is>
          <t>S000457</t>
        </is>
      </c>
      <c r="B458" t="inlineStr">
        <is>
          <t>2025-03-15</t>
        </is>
      </c>
      <c r="C458" t="inlineStr">
        <is>
          <t>2025-03</t>
        </is>
      </c>
      <c r="D458" t="inlineStr">
        <is>
          <t>2025-Q1</t>
        </is>
      </c>
      <c r="E458" t="inlineStr">
        <is>
          <t>T03</t>
        </is>
      </c>
      <c r="F458" t="inlineStr">
        <is>
          <t>Mert Demir</t>
        </is>
      </c>
      <c r="G458" t="inlineStr">
        <is>
          <t>Ege</t>
        </is>
      </c>
      <c r="H458" t="inlineStr">
        <is>
          <t>EM-PRZ-02</t>
        </is>
      </c>
      <c r="I458" t="inlineStr">
        <is>
          <t>Priz-Anahtar Seti (20'li)</t>
        </is>
      </c>
      <c r="J458" t="inlineStr">
        <is>
          <t>Anahtar</t>
        </is>
      </c>
      <c r="K458" t="inlineStr">
        <is>
          <t>Perakende</t>
        </is>
      </c>
      <c r="L458" t="n">
        <v>3</v>
      </c>
      <c r="M458" s="57" t="n">
        <v>551</v>
      </c>
      <c r="N458" t="inlineStr">
        <is>
          <t>TL</t>
        </is>
      </c>
      <c r="O458" s="58" t="n">
        <v>0</v>
      </c>
      <c r="P458" t="n">
        <v>0</v>
      </c>
      <c r="Q458" s="59" t="n">
        <v>310</v>
      </c>
      <c r="R458" s="60">
        <f>IF(N458="TL",1,IF(N458="USD",VLOOKUP(C458,$X$2:$Z$19,2,FALSE),VLOOKUP(C458,$X$2:$Z$19,3,FALSE)))</f>
        <v/>
      </c>
      <c r="S458" s="61">
        <f>IF(P458=1,0,L458*M458*R458*(1-O458/100))</f>
        <v/>
      </c>
      <c r="T458" s="61">
        <f>IF(P458=1,0,L458*Q458)</f>
        <v/>
      </c>
      <c r="U458" s="61">
        <f>S458-T458</f>
        <v/>
      </c>
    </row>
    <row r="459">
      <c r="A459" t="inlineStr">
        <is>
          <t>S000458</t>
        </is>
      </c>
      <c r="B459" t="inlineStr">
        <is>
          <t>2025-03-18</t>
        </is>
      </c>
      <c r="C459" t="inlineStr">
        <is>
          <t>2025-03</t>
        </is>
      </c>
      <c r="D459" t="inlineStr">
        <is>
          <t>2025-Q1</t>
        </is>
      </c>
      <c r="E459" t="inlineStr">
        <is>
          <t>T03</t>
        </is>
      </c>
      <c r="F459" t="inlineStr">
        <is>
          <t>Mert Demir</t>
        </is>
      </c>
      <c r="G459" t="inlineStr">
        <is>
          <t>Ege</t>
        </is>
      </c>
      <c r="H459" t="inlineStr">
        <is>
          <t>EM-SGT-01</t>
        </is>
      </c>
      <c r="I459" t="inlineStr">
        <is>
          <t>Otomatik Sigorta C16 (12'li)</t>
        </is>
      </c>
      <c r="J459" t="inlineStr">
        <is>
          <t>Koruma</t>
        </is>
      </c>
      <c r="K459" t="inlineStr">
        <is>
          <t>Bayi</t>
        </is>
      </c>
      <c r="L459" t="n">
        <v>3</v>
      </c>
      <c r="M459" s="57" t="n">
        <v>427</v>
      </c>
      <c r="N459" t="inlineStr">
        <is>
          <t>TL</t>
        </is>
      </c>
      <c r="O459" s="58" t="n">
        <v>12</v>
      </c>
      <c r="P459" t="n">
        <v>0</v>
      </c>
      <c r="Q459" s="59" t="n">
        <v>240</v>
      </c>
      <c r="R459" s="60">
        <f>IF(N459="TL",1,IF(N459="USD",VLOOKUP(C459,$X$2:$Z$19,2,FALSE),VLOOKUP(C459,$X$2:$Z$19,3,FALSE)))</f>
        <v/>
      </c>
      <c r="S459" s="61">
        <f>IF(P459=1,0,L459*M459*R459*(1-O459/100))</f>
        <v/>
      </c>
      <c r="T459" s="61">
        <f>IF(P459=1,0,L459*Q459)</f>
        <v/>
      </c>
      <c r="U459" s="61">
        <f>S459-T459</f>
        <v/>
      </c>
    </row>
    <row r="460">
      <c r="A460" t="inlineStr">
        <is>
          <t>S000459</t>
        </is>
      </c>
      <c r="B460" t="inlineStr">
        <is>
          <t>2025-03-13</t>
        </is>
      </c>
      <c r="C460" t="inlineStr">
        <is>
          <t>2025-03</t>
        </is>
      </c>
      <c r="D460" t="inlineStr">
        <is>
          <t>2025-Q1</t>
        </is>
      </c>
      <c r="E460" t="inlineStr">
        <is>
          <t>T03</t>
        </is>
      </c>
      <c r="F460" t="inlineStr">
        <is>
          <t>Mert Demir</t>
        </is>
      </c>
      <c r="G460" t="inlineStr">
        <is>
          <t>Ege</t>
        </is>
      </c>
      <c r="H460" t="inlineStr">
        <is>
          <t>EM-SGT-01</t>
        </is>
      </c>
      <c r="I460" t="inlineStr">
        <is>
          <t>Otomatik Sigorta C16 (12'li)</t>
        </is>
      </c>
      <c r="J460" t="inlineStr">
        <is>
          <t>Koruma</t>
        </is>
      </c>
      <c r="K460" t="inlineStr">
        <is>
          <t>Perakende</t>
        </is>
      </c>
      <c r="L460" t="n">
        <v>1</v>
      </c>
      <c r="M460" s="57" t="n">
        <v>431</v>
      </c>
      <c r="N460" t="inlineStr">
        <is>
          <t>TL</t>
        </is>
      </c>
      <c r="O460" s="58" t="n">
        <v>0</v>
      </c>
      <c r="P460" t="n">
        <v>0</v>
      </c>
      <c r="Q460" s="59" t="n">
        <v>240</v>
      </c>
      <c r="R460" s="60">
        <f>IF(N460="TL",1,IF(N460="USD",VLOOKUP(C460,$X$2:$Z$19,2,FALSE),VLOOKUP(C460,$X$2:$Z$19,3,FALSE)))</f>
        <v/>
      </c>
      <c r="S460" s="61">
        <f>IF(P460=1,0,L460*M460*R460*(1-O460/100))</f>
        <v/>
      </c>
      <c r="T460" s="61">
        <f>IF(P460=1,0,L460*Q460)</f>
        <v/>
      </c>
      <c r="U460" s="61">
        <f>S460-T460</f>
        <v/>
      </c>
    </row>
    <row r="461">
      <c r="A461" t="inlineStr">
        <is>
          <t>S000460</t>
        </is>
      </c>
      <c r="B461" t="inlineStr">
        <is>
          <t>2025-03-14</t>
        </is>
      </c>
      <c r="C461" t="inlineStr">
        <is>
          <t>2025-03</t>
        </is>
      </c>
      <c r="D461" t="inlineStr">
        <is>
          <t>2025-Q1</t>
        </is>
      </c>
      <c r="E461" t="inlineStr">
        <is>
          <t>T03</t>
        </is>
      </c>
      <c r="F461" t="inlineStr">
        <is>
          <t>Mert Demir</t>
        </is>
      </c>
      <c r="G461" t="inlineStr">
        <is>
          <t>Ege</t>
        </is>
      </c>
      <c r="H461" t="inlineStr">
        <is>
          <t>EM-SNS-06</t>
        </is>
      </c>
      <c r="I461" t="inlineStr">
        <is>
          <t>Hareket Sensörü PIR</t>
        </is>
      </c>
      <c r="J461" t="inlineStr">
        <is>
          <t>Otomasyon</t>
        </is>
      </c>
      <c r="K461" t="inlineStr">
        <is>
          <t>Kurumsal</t>
        </is>
      </c>
      <c r="L461" t="n">
        <v>2</v>
      </c>
      <c r="M461" s="57" t="n">
        <v>253</v>
      </c>
      <c r="N461" t="inlineStr">
        <is>
          <t>TL</t>
        </is>
      </c>
      <c r="O461" s="58" t="n">
        <v>5</v>
      </c>
      <c r="P461" t="n">
        <v>0</v>
      </c>
      <c r="Q461" s="59" t="n">
        <v>120</v>
      </c>
      <c r="R461" s="60">
        <f>IF(N461="TL",1,IF(N461="USD",VLOOKUP(C461,$X$2:$Z$19,2,FALSE),VLOOKUP(C461,$X$2:$Z$19,3,FALSE)))</f>
        <v/>
      </c>
      <c r="S461" s="61">
        <f>IF(P461=1,0,L461*M461*R461*(1-O461/100))</f>
        <v/>
      </c>
      <c r="T461" s="61">
        <f>IF(P461=1,0,L461*Q461)</f>
        <v/>
      </c>
      <c r="U461" s="61">
        <f>S461-T461</f>
        <v/>
      </c>
    </row>
    <row r="462">
      <c r="A462" t="inlineStr">
        <is>
          <t>S000461</t>
        </is>
      </c>
      <c r="B462" t="inlineStr">
        <is>
          <t>2025-03-09</t>
        </is>
      </c>
      <c r="C462" t="inlineStr">
        <is>
          <t>2025-03</t>
        </is>
      </c>
      <c r="D462" t="inlineStr">
        <is>
          <t>2025-Q1</t>
        </is>
      </c>
      <c r="E462" t="inlineStr">
        <is>
          <t>T03</t>
        </is>
      </c>
      <c r="F462" t="inlineStr">
        <is>
          <t>Mert Demir</t>
        </is>
      </c>
      <c r="G462" t="inlineStr">
        <is>
          <t>Ege</t>
        </is>
      </c>
      <c r="H462" t="inlineStr">
        <is>
          <t>EM-SGT-01</t>
        </is>
      </c>
      <c r="I462" t="inlineStr">
        <is>
          <t>Otomatik Sigorta C16 (12'li)</t>
        </is>
      </c>
      <c r="J462" t="inlineStr">
        <is>
          <t>Koruma</t>
        </is>
      </c>
      <c r="K462" t="inlineStr">
        <is>
          <t>Proje</t>
        </is>
      </c>
      <c r="L462" t="n">
        <v>13</v>
      </c>
      <c r="M462" s="57" t="n">
        <v>438</v>
      </c>
      <c r="N462" t="inlineStr">
        <is>
          <t>TL</t>
        </is>
      </c>
      <c r="O462" s="58" t="n">
        <v>12</v>
      </c>
      <c r="P462" t="n">
        <v>0</v>
      </c>
      <c r="Q462" s="59" t="n">
        <v>240</v>
      </c>
      <c r="R462" s="60">
        <f>IF(N462="TL",1,IF(N462="USD",VLOOKUP(C462,$X$2:$Z$19,2,FALSE),VLOOKUP(C462,$X$2:$Z$19,3,FALSE)))</f>
        <v/>
      </c>
      <c r="S462" s="61">
        <f>IF(P462=1,0,L462*M462*R462*(1-O462/100))</f>
        <v/>
      </c>
      <c r="T462" s="61">
        <f>IF(P462=1,0,L462*Q462)</f>
        <v/>
      </c>
      <c r="U462" s="61">
        <f>S462-T462</f>
        <v/>
      </c>
    </row>
    <row r="463">
      <c r="A463" t="inlineStr">
        <is>
          <t>S000462</t>
        </is>
      </c>
      <c r="B463" t="inlineStr">
        <is>
          <t>2025-03-19</t>
        </is>
      </c>
      <c r="C463" t="inlineStr">
        <is>
          <t>2025-03</t>
        </is>
      </c>
      <c r="D463" t="inlineStr">
        <is>
          <t>2025-Q1</t>
        </is>
      </c>
      <c r="E463" t="inlineStr">
        <is>
          <t>T03</t>
        </is>
      </c>
      <c r="F463" t="inlineStr">
        <is>
          <t>Mert Demir</t>
        </is>
      </c>
      <c r="G463" t="inlineStr">
        <is>
          <t>Ege</t>
        </is>
      </c>
      <c r="H463" t="inlineStr">
        <is>
          <t>EM-AYD-18</t>
        </is>
      </c>
      <c r="I463" t="inlineStr">
        <is>
          <t>LED Ampul 18W (10'lu)</t>
        </is>
      </c>
      <c r="J463" t="inlineStr">
        <is>
          <t>Aydınlatma</t>
        </is>
      </c>
      <c r="K463" t="inlineStr">
        <is>
          <t>Proje</t>
        </is>
      </c>
      <c r="L463" t="n">
        <v>95</v>
      </c>
      <c r="M463" s="57" t="n">
        <v>206</v>
      </c>
      <c r="N463" t="inlineStr">
        <is>
          <t>TL</t>
        </is>
      </c>
      <c r="O463" s="58" t="n">
        <v>5</v>
      </c>
      <c r="P463" t="n">
        <v>0</v>
      </c>
      <c r="Q463" s="59" t="n">
        <v>95</v>
      </c>
      <c r="R463" s="60">
        <f>IF(N463="TL",1,IF(N463="USD",VLOOKUP(C463,$X$2:$Z$19,2,FALSE),VLOOKUP(C463,$X$2:$Z$19,3,FALSE)))</f>
        <v/>
      </c>
      <c r="S463" s="61">
        <f>IF(P463=1,0,L463*M463*R463*(1-O463/100))</f>
        <v/>
      </c>
      <c r="T463" s="61">
        <f>IF(P463=1,0,L463*Q463)</f>
        <v/>
      </c>
      <c r="U463" s="61">
        <f>S463-T463</f>
        <v/>
      </c>
    </row>
    <row r="464">
      <c r="A464" t="inlineStr">
        <is>
          <t>S000463</t>
        </is>
      </c>
      <c r="B464" t="inlineStr">
        <is>
          <t>2025-03-22</t>
        </is>
      </c>
      <c r="C464" t="inlineStr">
        <is>
          <t>2025-03</t>
        </is>
      </c>
      <c r="D464" t="inlineStr">
        <is>
          <t>2025-Q1</t>
        </is>
      </c>
      <c r="E464" t="inlineStr">
        <is>
          <t>T03</t>
        </is>
      </c>
      <c r="F464" t="inlineStr">
        <is>
          <t>Mert Demir</t>
        </is>
      </c>
      <c r="G464" t="inlineStr">
        <is>
          <t>Ege</t>
        </is>
      </c>
      <c r="H464" t="inlineStr">
        <is>
          <t>EM-TOP-08</t>
        </is>
      </c>
      <c r="I464" t="inlineStr">
        <is>
          <t>Topraklama Seti</t>
        </is>
      </c>
      <c r="J464" t="inlineStr">
        <is>
          <t>Koruma</t>
        </is>
      </c>
      <c r="K464" t="inlineStr">
        <is>
          <t>Bayi</t>
        </is>
      </c>
      <c r="L464" t="n">
        <v>12</v>
      </c>
      <c r="M464" s="57" t="n">
        <v>887</v>
      </c>
      <c r="N464" t="inlineStr">
        <is>
          <t>TL</t>
        </is>
      </c>
      <c r="O464" s="58" t="n">
        <v>18</v>
      </c>
      <c r="P464" t="n">
        <v>0</v>
      </c>
      <c r="Q464" s="59" t="n">
        <v>540</v>
      </c>
      <c r="R464" s="60">
        <f>IF(N464="TL",1,IF(N464="USD",VLOOKUP(C464,$X$2:$Z$19,2,FALSE),VLOOKUP(C464,$X$2:$Z$19,3,FALSE)))</f>
        <v/>
      </c>
      <c r="S464" s="61">
        <f>IF(P464=1,0,L464*M464*R464*(1-O464/100))</f>
        <v/>
      </c>
      <c r="T464" s="61">
        <f>IF(P464=1,0,L464*Q464)</f>
        <v/>
      </c>
      <c r="U464" s="61">
        <f>S464-T464</f>
        <v/>
      </c>
    </row>
    <row r="465">
      <c r="A465" t="inlineStr">
        <is>
          <t>S000464</t>
        </is>
      </c>
      <c r="B465" t="inlineStr">
        <is>
          <t>2025-03-28</t>
        </is>
      </c>
      <c r="C465" t="inlineStr">
        <is>
          <t>2025-03</t>
        </is>
      </c>
      <c r="D465" t="inlineStr">
        <is>
          <t>2025-Q1</t>
        </is>
      </c>
      <c r="E465" t="inlineStr">
        <is>
          <t>T03</t>
        </is>
      </c>
      <c r="F465" t="inlineStr">
        <is>
          <t>Mert Demir</t>
        </is>
      </c>
      <c r="G465" t="inlineStr">
        <is>
          <t>Ege</t>
        </is>
      </c>
      <c r="H465" t="inlineStr">
        <is>
          <t>EM-AYD-40</t>
        </is>
      </c>
      <c r="I465" t="inlineStr">
        <is>
          <t>LED Panel Armatür 40W</t>
        </is>
      </c>
      <c r="J465" t="inlineStr">
        <is>
          <t>Aydınlatma</t>
        </is>
      </c>
      <c r="K465" t="inlineStr">
        <is>
          <t>Bayi</t>
        </is>
      </c>
      <c r="L465" t="n">
        <v>25</v>
      </c>
      <c r="M465" s="57" t="n">
        <v>364</v>
      </c>
      <c r="N465" t="inlineStr">
        <is>
          <t>TL</t>
        </is>
      </c>
      <c r="O465" s="58" t="n">
        <v>8</v>
      </c>
      <c r="P465" t="n">
        <v>0</v>
      </c>
      <c r="Q465" s="59" t="n">
        <v>190</v>
      </c>
      <c r="R465" s="60">
        <f>IF(N465="TL",1,IF(N465="USD",VLOOKUP(C465,$X$2:$Z$19,2,FALSE),VLOOKUP(C465,$X$2:$Z$19,3,FALSE)))</f>
        <v/>
      </c>
      <c r="S465" s="61">
        <f>IF(P465=1,0,L465*M465*R465*(1-O465/100))</f>
        <v/>
      </c>
      <c r="T465" s="61">
        <f>IF(P465=1,0,L465*Q465)</f>
        <v/>
      </c>
      <c r="U465" s="61">
        <f>S465-T465</f>
        <v/>
      </c>
    </row>
    <row r="466">
      <c r="A466" t="inlineStr">
        <is>
          <t>S000465</t>
        </is>
      </c>
      <c r="B466" t="inlineStr">
        <is>
          <t>2025-03-13</t>
        </is>
      </c>
      <c r="C466" t="inlineStr">
        <is>
          <t>2025-03</t>
        </is>
      </c>
      <c r="D466" t="inlineStr">
        <is>
          <t>2025-Q1</t>
        </is>
      </c>
      <c r="E466" t="inlineStr">
        <is>
          <t>T03</t>
        </is>
      </c>
      <c r="F466" t="inlineStr">
        <is>
          <t>Mert Demir</t>
        </is>
      </c>
      <c r="G466" t="inlineStr">
        <is>
          <t>Ege</t>
        </is>
      </c>
      <c r="H466" t="inlineStr">
        <is>
          <t>EM-KND-03</t>
        </is>
      </c>
      <c r="I466" t="inlineStr">
        <is>
          <t>Kablo Kanalı 40x40 (2 m)</t>
        </is>
      </c>
      <c r="J466" t="inlineStr">
        <is>
          <t>Tesisat</t>
        </is>
      </c>
      <c r="K466" t="inlineStr">
        <is>
          <t>Bayi</t>
        </is>
      </c>
      <c r="L466" t="n">
        <v>82</v>
      </c>
      <c r="M466" s="57" t="n">
        <v>133</v>
      </c>
      <c r="N466" t="inlineStr">
        <is>
          <t>TL</t>
        </is>
      </c>
      <c r="O466" s="58" t="n">
        <v>5</v>
      </c>
      <c r="P466" t="n">
        <v>0</v>
      </c>
      <c r="Q466" s="59" t="n">
        <v>65</v>
      </c>
      <c r="R466" s="60">
        <f>IF(N466="TL",1,IF(N466="USD",VLOOKUP(C466,$X$2:$Z$19,2,FALSE),VLOOKUP(C466,$X$2:$Z$19,3,FALSE)))</f>
        <v/>
      </c>
      <c r="S466" s="61">
        <f>IF(P466=1,0,L466*M466*R466*(1-O466/100))</f>
        <v/>
      </c>
      <c r="T466" s="61">
        <f>IF(P466=1,0,L466*Q466)</f>
        <v/>
      </c>
      <c r="U466" s="61">
        <f>S466-T466</f>
        <v/>
      </c>
    </row>
    <row r="467">
      <c r="A467" t="inlineStr">
        <is>
          <t>S000466</t>
        </is>
      </c>
      <c r="B467" t="inlineStr">
        <is>
          <t>2025-03-07</t>
        </is>
      </c>
      <c r="C467" t="inlineStr">
        <is>
          <t>2025-03</t>
        </is>
      </c>
      <c r="D467" t="inlineStr">
        <is>
          <t>2025-Q1</t>
        </is>
      </c>
      <c r="E467" t="inlineStr">
        <is>
          <t>T03</t>
        </is>
      </c>
      <c r="F467" t="inlineStr">
        <is>
          <t>Mert Demir</t>
        </is>
      </c>
      <c r="G467" t="inlineStr">
        <is>
          <t>Ege</t>
        </is>
      </c>
      <c r="H467" t="inlineStr">
        <is>
          <t>EM-PNO-12</t>
        </is>
      </c>
      <c r="I467" t="inlineStr">
        <is>
          <t>Sıva Üstü Dağıtım Panosu 24'lü</t>
        </is>
      </c>
      <c r="J467" t="inlineStr">
        <is>
          <t>Pano</t>
        </is>
      </c>
      <c r="K467" t="inlineStr">
        <is>
          <t>Perakende</t>
        </is>
      </c>
      <c r="L467" t="n">
        <v>2</v>
      </c>
      <c r="M467" s="57" t="n">
        <v>1993</v>
      </c>
      <c r="N467" t="inlineStr">
        <is>
          <t>TL</t>
        </is>
      </c>
      <c r="O467" s="58" t="n">
        <v>5</v>
      </c>
      <c r="P467" t="n">
        <v>0</v>
      </c>
      <c r="Q467" s="59" t="n">
        <v>1180</v>
      </c>
      <c r="R467" s="60">
        <f>IF(N467="TL",1,IF(N467="USD",VLOOKUP(C467,$X$2:$Z$19,2,FALSE),VLOOKUP(C467,$X$2:$Z$19,3,FALSE)))</f>
        <v/>
      </c>
      <c r="S467" s="61">
        <f>IF(P467=1,0,L467*M467*R467*(1-O467/100))</f>
        <v/>
      </c>
      <c r="T467" s="61">
        <f>IF(P467=1,0,L467*Q467)</f>
        <v/>
      </c>
      <c r="U467" s="61">
        <f>S467-T467</f>
        <v/>
      </c>
    </row>
    <row r="468">
      <c r="A468" t="inlineStr">
        <is>
          <t>S000467</t>
        </is>
      </c>
      <c r="B468" t="inlineStr">
        <is>
          <t>2025-03-10</t>
        </is>
      </c>
      <c r="C468" t="inlineStr">
        <is>
          <t>2025-03</t>
        </is>
      </c>
      <c r="D468" t="inlineStr">
        <is>
          <t>2025-Q1</t>
        </is>
      </c>
      <c r="E468" t="inlineStr">
        <is>
          <t>T03</t>
        </is>
      </c>
      <c r="F468" t="inlineStr">
        <is>
          <t>Mert Demir</t>
        </is>
      </c>
      <c r="G468" t="inlineStr">
        <is>
          <t>Ege</t>
        </is>
      </c>
      <c r="H468" t="inlineStr">
        <is>
          <t>EM-SNS-06</t>
        </is>
      </c>
      <c r="I468" t="inlineStr">
        <is>
          <t>Hareket Sensörü PIR</t>
        </is>
      </c>
      <c r="J468" t="inlineStr">
        <is>
          <t>Otomasyon</t>
        </is>
      </c>
      <c r="K468" t="inlineStr">
        <is>
          <t>Perakende</t>
        </is>
      </c>
      <c r="L468" t="n">
        <v>1</v>
      </c>
      <c r="M468" s="57" t="n">
        <v>258</v>
      </c>
      <c r="N468" t="inlineStr">
        <is>
          <t>TL</t>
        </is>
      </c>
      <c r="O468" s="58" t="n">
        <v>5</v>
      </c>
      <c r="P468" t="n">
        <v>0</v>
      </c>
      <c r="Q468" s="59" t="n">
        <v>120</v>
      </c>
      <c r="R468" s="60">
        <f>IF(N468="TL",1,IF(N468="USD",VLOOKUP(C468,$X$2:$Z$19,2,FALSE),VLOOKUP(C468,$X$2:$Z$19,3,FALSE)))</f>
        <v/>
      </c>
      <c r="S468" s="61">
        <f>IF(P468=1,0,L468*M468*R468*(1-O468/100))</f>
        <v/>
      </c>
      <c r="T468" s="61">
        <f>IF(P468=1,0,L468*Q468)</f>
        <v/>
      </c>
      <c r="U468" s="61">
        <f>S468-T468</f>
        <v/>
      </c>
    </row>
    <row r="469">
      <c r="A469" t="inlineStr">
        <is>
          <t>S000468</t>
        </is>
      </c>
      <c r="B469" t="inlineStr">
        <is>
          <t>2025-03-08</t>
        </is>
      </c>
      <c r="C469" t="inlineStr">
        <is>
          <t>2025-03</t>
        </is>
      </c>
      <c r="D469" t="inlineStr">
        <is>
          <t>2025-Q1</t>
        </is>
      </c>
      <c r="E469" t="inlineStr">
        <is>
          <t>T03</t>
        </is>
      </c>
      <c r="F469" t="inlineStr">
        <is>
          <t>Mert Demir</t>
        </is>
      </c>
      <c r="G469" t="inlineStr">
        <is>
          <t>Ege</t>
        </is>
      </c>
      <c r="H469" t="inlineStr">
        <is>
          <t>EM-KBL-16</t>
        </is>
      </c>
      <c r="I469" t="inlineStr">
        <is>
          <t>NYM Kablo 3x2,5 (100 m)</t>
        </is>
      </c>
      <c r="J469" t="inlineStr">
        <is>
          <t>Kablo</t>
        </is>
      </c>
      <c r="K469" t="inlineStr">
        <is>
          <t>Kurumsal</t>
        </is>
      </c>
      <c r="L469" t="n">
        <v>1</v>
      </c>
      <c r="M469" s="57" t="n">
        <v>1326</v>
      </c>
      <c r="N469" t="inlineStr">
        <is>
          <t>TL</t>
        </is>
      </c>
      <c r="O469" s="58" t="n">
        <v>12</v>
      </c>
      <c r="P469" t="n">
        <v>0</v>
      </c>
      <c r="Q469" s="59" t="n">
        <v>820</v>
      </c>
      <c r="R469" s="60">
        <f>IF(N469="TL",1,IF(N469="USD",VLOOKUP(C469,$X$2:$Z$19,2,FALSE),VLOOKUP(C469,$X$2:$Z$19,3,FALSE)))</f>
        <v/>
      </c>
      <c r="S469" s="61">
        <f>IF(P469=1,0,L469*M469*R469*(1-O469/100))</f>
        <v/>
      </c>
      <c r="T469" s="61">
        <f>IF(P469=1,0,L469*Q469)</f>
        <v/>
      </c>
      <c r="U469" s="61">
        <f>S469-T469</f>
        <v/>
      </c>
    </row>
    <row r="470">
      <c r="A470" t="inlineStr">
        <is>
          <t>S000469</t>
        </is>
      </c>
      <c r="B470" t="inlineStr">
        <is>
          <t>2025-03-18</t>
        </is>
      </c>
      <c r="C470" t="inlineStr">
        <is>
          <t>2025-03</t>
        </is>
      </c>
      <c r="D470" t="inlineStr">
        <is>
          <t>2025-Q1</t>
        </is>
      </c>
      <c r="E470" t="inlineStr">
        <is>
          <t>T03</t>
        </is>
      </c>
      <c r="F470" t="inlineStr">
        <is>
          <t>Mert Demir</t>
        </is>
      </c>
      <c r="G470" t="inlineStr">
        <is>
          <t>Ege</t>
        </is>
      </c>
      <c r="H470" t="inlineStr">
        <is>
          <t>EM-SNS-06</t>
        </is>
      </c>
      <c r="I470" t="inlineStr">
        <is>
          <t>Hareket Sensörü PIR</t>
        </is>
      </c>
      <c r="J470" t="inlineStr">
        <is>
          <t>Otomasyon</t>
        </is>
      </c>
      <c r="K470" t="inlineStr">
        <is>
          <t>Bayi</t>
        </is>
      </c>
      <c r="L470" t="n">
        <v>5</v>
      </c>
      <c r="M470" s="57" t="n">
        <v>256</v>
      </c>
      <c r="N470" t="inlineStr">
        <is>
          <t>TL</t>
        </is>
      </c>
      <c r="O470" s="58" t="n">
        <v>5</v>
      </c>
      <c r="P470" t="n">
        <v>0</v>
      </c>
      <c r="Q470" s="59" t="n">
        <v>120</v>
      </c>
      <c r="R470" s="60">
        <f>IF(N470="TL",1,IF(N470="USD",VLOOKUP(C470,$X$2:$Z$19,2,FALSE),VLOOKUP(C470,$X$2:$Z$19,3,FALSE)))</f>
        <v/>
      </c>
      <c r="S470" s="61">
        <f>IF(P470=1,0,L470*M470*R470*(1-O470/100))</f>
        <v/>
      </c>
      <c r="T470" s="61">
        <f>IF(P470=1,0,L470*Q470)</f>
        <v/>
      </c>
      <c r="U470" s="61">
        <f>S470-T470</f>
        <v/>
      </c>
    </row>
    <row r="471">
      <c r="A471" t="inlineStr">
        <is>
          <t>S000470</t>
        </is>
      </c>
      <c r="B471" t="inlineStr">
        <is>
          <t>2025-03-20</t>
        </is>
      </c>
      <c r="C471" t="inlineStr">
        <is>
          <t>2025-03</t>
        </is>
      </c>
      <c r="D471" t="inlineStr">
        <is>
          <t>2025-Q1</t>
        </is>
      </c>
      <c r="E471" t="inlineStr">
        <is>
          <t>T04</t>
        </is>
      </c>
      <c r="F471" t="inlineStr">
        <is>
          <t>Selin Şahin</t>
        </is>
      </c>
      <c r="G471" t="inlineStr">
        <is>
          <t>Akdeniz</t>
        </is>
      </c>
      <c r="H471" t="inlineStr">
        <is>
          <t>EM-AYD-40</t>
        </is>
      </c>
      <c r="I471" t="inlineStr">
        <is>
          <t>LED Panel Armatür 40W</t>
        </is>
      </c>
      <c r="J471" t="inlineStr">
        <is>
          <t>Aydınlatma</t>
        </is>
      </c>
      <c r="K471" t="inlineStr">
        <is>
          <t>Perakende</t>
        </is>
      </c>
      <c r="L471" t="n">
        <v>14</v>
      </c>
      <c r="M471" s="57" t="n">
        <v>353</v>
      </c>
      <c r="N471" t="inlineStr">
        <is>
          <t>TL</t>
        </is>
      </c>
      <c r="O471" s="58" t="n">
        <v>0</v>
      </c>
      <c r="P471" t="n">
        <v>0</v>
      </c>
      <c r="Q471" s="59" t="n">
        <v>190</v>
      </c>
      <c r="R471" s="60">
        <f>IF(N471="TL",1,IF(N471="USD",VLOOKUP(C471,$X$2:$Z$19,2,FALSE),VLOOKUP(C471,$X$2:$Z$19,3,FALSE)))</f>
        <v/>
      </c>
      <c r="S471" s="61">
        <f>IF(P471=1,0,L471*M471*R471*(1-O471/100))</f>
        <v/>
      </c>
      <c r="T471" s="61">
        <f>IF(P471=1,0,L471*Q471)</f>
        <v/>
      </c>
      <c r="U471" s="61">
        <f>S471-T471</f>
        <v/>
      </c>
    </row>
    <row r="472">
      <c r="A472" t="inlineStr">
        <is>
          <t>S000471</t>
        </is>
      </c>
      <c r="B472" t="inlineStr">
        <is>
          <t>2025-03-15</t>
        </is>
      </c>
      <c r="C472" t="inlineStr">
        <is>
          <t>2025-03</t>
        </is>
      </c>
      <c r="D472" t="inlineStr">
        <is>
          <t>2025-Q1</t>
        </is>
      </c>
      <c r="E472" t="inlineStr">
        <is>
          <t>T04</t>
        </is>
      </c>
      <c r="F472" t="inlineStr">
        <is>
          <t>Selin Şahin</t>
        </is>
      </c>
      <c r="G472" t="inlineStr">
        <is>
          <t>Akdeniz</t>
        </is>
      </c>
      <c r="H472" t="inlineStr">
        <is>
          <t>EM-UPS-10</t>
        </is>
      </c>
      <c r="I472" t="inlineStr">
        <is>
          <t>Kesintisiz Güç Kaynağı 3 kVA</t>
        </is>
      </c>
      <c r="J472" t="inlineStr">
        <is>
          <t>Güç</t>
        </is>
      </c>
      <c r="K472" t="inlineStr">
        <is>
          <t>Bayi</t>
        </is>
      </c>
      <c r="L472" t="n">
        <v>5</v>
      </c>
      <c r="M472" s="57" t="n">
        <v>13265</v>
      </c>
      <c r="N472" t="inlineStr">
        <is>
          <t>TL</t>
        </is>
      </c>
      <c r="O472" s="58" t="n">
        <v>8</v>
      </c>
      <c r="P472" t="n">
        <v>0</v>
      </c>
      <c r="Q472" s="59" t="n">
        <v>8200</v>
      </c>
      <c r="R472" s="60">
        <f>IF(N472="TL",1,IF(N472="USD",VLOOKUP(C472,$X$2:$Z$19,2,FALSE),VLOOKUP(C472,$X$2:$Z$19,3,FALSE)))</f>
        <v/>
      </c>
      <c r="S472" s="61">
        <f>IF(P472=1,0,L472*M472*R472*(1-O472/100))</f>
        <v/>
      </c>
      <c r="T472" s="61">
        <f>IF(P472=1,0,L472*Q472)</f>
        <v/>
      </c>
      <c r="U472" s="61">
        <f>S472-T472</f>
        <v/>
      </c>
    </row>
    <row r="473">
      <c r="A473" t="inlineStr">
        <is>
          <t>S000472</t>
        </is>
      </c>
      <c r="B473" t="inlineStr">
        <is>
          <t>2025-03-02</t>
        </is>
      </c>
      <c r="C473" t="inlineStr">
        <is>
          <t>2025-03</t>
        </is>
      </c>
      <c r="D473" t="inlineStr">
        <is>
          <t>2025-Q1</t>
        </is>
      </c>
      <c r="E473" t="inlineStr">
        <is>
          <t>T04</t>
        </is>
      </c>
      <c r="F473" t="inlineStr">
        <is>
          <t>Selin Şahin</t>
        </is>
      </c>
      <c r="G473" t="inlineStr">
        <is>
          <t>Akdeniz</t>
        </is>
      </c>
      <c r="H473" t="inlineStr">
        <is>
          <t>EM-SNS-06</t>
        </is>
      </c>
      <c r="I473" t="inlineStr">
        <is>
          <t>Hareket Sensörü PIR</t>
        </is>
      </c>
      <c r="J473" t="inlineStr">
        <is>
          <t>Otomasyon</t>
        </is>
      </c>
      <c r="K473" t="inlineStr">
        <is>
          <t>Bayi</t>
        </is>
      </c>
      <c r="L473" t="n">
        <v>8</v>
      </c>
      <c r="M473" s="57" t="n">
        <v>252</v>
      </c>
      <c r="N473" t="inlineStr">
        <is>
          <t>TL</t>
        </is>
      </c>
      <c r="O473" s="58" t="n">
        <v>5</v>
      </c>
      <c r="P473" t="n">
        <v>0</v>
      </c>
      <c r="Q473" s="59" t="n">
        <v>120</v>
      </c>
      <c r="R473" s="60">
        <f>IF(N473="TL",1,IF(N473="USD",VLOOKUP(C473,$X$2:$Z$19,2,FALSE),VLOOKUP(C473,$X$2:$Z$19,3,FALSE)))</f>
        <v/>
      </c>
      <c r="S473" s="61">
        <f>IF(P473=1,0,L473*M473*R473*(1-O473/100))</f>
        <v/>
      </c>
      <c r="T473" s="61">
        <f>IF(P473=1,0,L473*Q473)</f>
        <v/>
      </c>
      <c r="U473" s="61">
        <f>S473-T473</f>
        <v/>
      </c>
    </row>
    <row r="474">
      <c r="A474" t="inlineStr">
        <is>
          <t>S000473</t>
        </is>
      </c>
      <c r="B474" t="inlineStr">
        <is>
          <t>2025-03-28</t>
        </is>
      </c>
      <c r="C474" t="inlineStr">
        <is>
          <t>2025-03</t>
        </is>
      </c>
      <c r="D474" t="inlineStr">
        <is>
          <t>2025-Q1</t>
        </is>
      </c>
      <c r="E474" t="inlineStr">
        <is>
          <t>T04</t>
        </is>
      </c>
      <c r="F474" t="inlineStr">
        <is>
          <t>Selin Şahin</t>
        </is>
      </c>
      <c r="G474" t="inlineStr">
        <is>
          <t>Akdeniz</t>
        </is>
      </c>
      <c r="H474" t="inlineStr">
        <is>
          <t>EM-TRF-05</t>
        </is>
      </c>
      <c r="I474" t="inlineStr">
        <is>
          <t>İzole Trafo 1 kVA</t>
        </is>
      </c>
      <c r="J474" t="inlineStr">
        <is>
          <t>Güç</t>
        </is>
      </c>
      <c r="K474" t="inlineStr">
        <is>
          <t>Proje</t>
        </is>
      </c>
      <c r="L474" t="n">
        <v>103</v>
      </c>
      <c r="M474" s="57" t="n">
        <v>6834</v>
      </c>
      <c r="N474" t="inlineStr">
        <is>
          <t>TL</t>
        </is>
      </c>
      <c r="O474" s="58" t="n">
        <v>0</v>
      </c>
      <c r="P474" t="n">
        <v>0</v>
      </c>
      <c r="Q474" s="59" t="n">
        <v>3900</v>
      </c>
      <c r="R474" s="60">
        <f>IF(N474="TL",1,IF(N474="USD",VLOOKUP(C474,$X$2:$Z$19,2,FALSE),VLOOKUP(C474,$X$2:$Z$19,3,FALSE)))</f>
        <v/>
      </c>
      <c r="S474" s="61">
        <f>IF(P474=1,0,L474*M474*R474*(1-O474/100))</f>
        <v/>
      </c>
      <c r="T474" s="61">
        <f>IF(P474=1,0,L474*Q474)</f>
        <v/>
      </c>
      <c r="U474" s="61">
        <f>S474-T474</f>
        <v/>
      </c>
    </row>
    <row r="475">
      <c r="A475" t="inlineStr">
        <is>
          <t>S000474</t>
        </is>
      </c>
      <c r="B475" t="inlineStr">
        <is>
          <t>2025-03-02</t>
        </is>
      </c>
      <c r="C475" t="inlineStr">
        <is>
          <t>2025-03</t>
        </is>
      </c>
      <c r="D475" t="inlineStr">
        <is>
          <t>2025-Q1</t>
        </is>
      </c>
      <c r="E475" t="inlineStr">
        <is>
          <t>T04</t>
        </is>
      </c>
      <c r="F475" t="inlineStr">
        <is>
          <t>Selin Şahin</t>
        </is>
      </c>
      <c r="G475" t="inlineStr">
        <is>
          <t>Akdeniz</t>
        </is>
      </c>
      <c r="H475" t="inlineStr">
        <is>
          <t>EM-TOP-08</t>
        </is>
      </c>
      <c r="I475" t="inlineStr">
        <is>
          <t>Topraklama Seti</t>
        </is>
      </c>
      <c r="J475" t="inlineStr">
        <is>
          <t>Koruma</t>
        </is>
      </c>
      <c r="K475" t="inlineStr">
        <is>
          <t>Perakende</t>
        </is>
      </c>
      <c r="L475" t="n">
        <v>1</v>
      </c>
      <c r="M475" s="57" t="n">
        <v>947</v>
      </c>
      <c r="N475" t="inlineStr">
        <is>
          <t>TL</t>
        </is>
      </c>
      <c r="O475" s="58" t="n">
        <v>5</v>
      </c>
      <c r="P475" t="n">
        <v>0</v>
      </c>
      <c r="Q475" s="59" t="n">
        <v>540</v>
      </c>
      <c r="R475" s="60">
        <f>IF(N475="TL",1,IF(N475="USD",VLOOKUP(C475,$X$2:$Z$19,2,FALSE),VLOOKUP(C475,$X$2:$Z$19,3,FALSE)))</f>
        <v/>
      </c>
      <c r="S475" s="61">
        <f>IF(P475=1,0,L475*M475*R475*(1-O475/100))</f>
        <v/>
      </c>
      <c r="T475" s="61">
        <f>IF(P475=1,0,L475*Q475)</f>
        <v/>
      </c>
      <c r="U475" s="61">
        <f>S475-T475</f>
        <v/>
      </c>
    </row>
    <row r="476">
      <c r="A476" t="inlineStr">
        <is>
          <t>S000475</t>
        </is>
      </c>
      <c r="B476" t="inlineStr">
        <is>
          <t>2025-03-01</t>
        </is>
      </c>
      <c r="C476" t="inlineStr">
        <is>
          <t>2025-03</t>
        </is>
      </c>
      <c r="D476" t="inlineStr">
        <is>
          <t>2025-Q1</t>
        </is>
      </c>
      <c r="E476" t="inlineStr">
        <is>
          <t>T04</t>
        </is>
      </c>
      <c r="F476" t="inlineStr">
        <is>
          <t>Selin Şahin</t>
        </is>
      </c>
      <c r="G476" t="inlineStr">
        <is>
          <t>Akdeniz</t>
        </is>
      </c>
      <c r="H476" t="inlineStr">
        <is>
          <t>EM-PRZ-02</t>
        </is>
      </c>
      <c r="I476" t="inlineStr">
        <is>
          <t>Priz-Anahtar Seti (20'li)</t>
        </is>
      </c>
      <c r="J476" t="inlineStr">
        <is>
          <t>Anahtar</t>
        </is>
      </c>
      <c r="K476" t="inlineStr">
        <is>
          <t>Bayi</t>
        </is>
      </c>
      <c r="L476" t="n">
        <v>1</v>
      </c>
      <c r="M476" s="57" t="n">
        <v>580</v>
      </c>
      <c r="N476" t="inlineStr">
        <is>
          <t>TL</t>
        </is>
      </c>
      <c r="O476" s="58" t="n">
        <v>0</v>
      </c>
      <c r="P476" t="n">
        <v>0</v>
      </c>
      <c r="Q476" s="59" t="n">
        <v>310</v>
      </c>
      <c r="R476" s="60">
        <f>IF(N476="TL",1,IF(N476="USD",VLOOKUP(C476,$X$2:$Z$19,2,FALSE),VLOOKUP(C476,$X$2:$Z$19,3,FALSE)))</f>
        <v/>
      </c>
      <c r="S476" s="61">
        <f>IF(P476=1,0,L476*M476*R476*(1-O476/100))</f>
        <v/>
      </c>
      <c r="T476" s="61">
        <f>IF(P476=1,0,L476*Q476)</f>
        <v/>
      </c>
      <c r="U476" s="61">
        <f>S476-T476</f>
        <v/>
      </c>
    </row>
    <row r="477">
      <c r="A477" t="inlineStr">
        <is>
          <t>S000476</t>
        </is>
      </c>
      <c r="B477" t="inlineStr">
        <is>
          <t>2025-03-25</t>
        </is>
      </c>
      <c r="C477" t="inlineStr">
        <is>
          <t>2025-03</t>
        </is>
      </c>
      <c r="D477" t="inlineStr">
        <is>
          <t>2025-Q1</t>
        </is>
      </c>
      <c r="E477" t="inlineStr">
        <is>
          <t>T04</t>
        </is>
      </c>
      <c r="F477" t="inlineStr">
        <is>
          <t>Selin Şahin</t>
        </is>
      </c>
      <c r="G477" t="inlineStr">
        <is>
          <t>Akdeniz</t>
        </is>
      </c>
      <c r="H477" t="inlineStr">
        <is>
          <t>EM-SGT-01</t>
        </is>
      </c>
      <c r="I477" t="inlineStr">
        <is>
          <t>Otomatik Sigorta C16 (12'li)</t>
        </is>
      </c>
      <c r="J477" t="inlineStr">
        <is>
          <t>Koruma</t>
        </is>
      </c>
      <c r="K477" t="inlineStr">
        <is>
          <t>Proje</t>
        </is>
      </c>
      <c r="L477" t="n">
        <v>112</v>
      </c>
      <c r="M477" s="57" t="n">
        <v>449</v>
      </c>
      <c r="N477" t="inlineStr">
        <is>
          <t>TL</t>
        </is>
      </c>
      <c r="O477" s="58" t="n">
        <v>5</v>
      </c>
      <c r="P477" t="n">
        <v>0</v>
      </c>
      <c r="Q477" s="59" t="n">
        <v>240</v>
      </c>
      <c r="R477" s="60">
        <f>IF(N477="TL",1,IF(N477="USD",VLOOKUP(C477,$X$2:$Z$19,2,FALSE),VLOOKUP(C477,$X$2:$Z$19,3,FALSE)))</f>
        <v/>
      </c>
      <c r="S477" s="61">
        <f>IF(P477=1,0,L477*M477*R477*(1-O477/100))</f>
        <v/>
      </c>
      <c r="T477" s="61">
        <f>IF(P477=1,0,L477*Q477)</f>
        <v/>
      </c>
      <c r="U477" s="61">
        <f>S477-T477</f>
        <v/>
      </c>
    </row>
    <row r="478">
      <c r="A478" t="inlineStr">
        <is>
          <t>S000477</t>
        </is>
      </c>
      <c r="B478" t="inlineStr">
        <is>
          <t>2025-03-07</t>
        </is>
      </c>
      <c r="C478" t="inlineStr">
        <is>
          <t>2025-03</t>
        </is>
      </c>
      <c r="D478" t="inlineStr">
        <is>
          <t>2025-Q1</t>
        </is>
      </c>
      <c r="E478" t="inlineStr">
        <is>
          <t>T04</t>
        </is>
      </c>
      <c r="F478" t="inlineStr">
        <is>
          <t>Selin Şahin</t>
        </is>
      </c>
      <c r="G478" t="inlineStr">
        <is>
          <t>Akdeniz</t>
        </is>
      </c>
      <c r="H478" t="inlineStr">
        <is>
          <t>EM-AYD-40</t>
        </is>
      </c>
      <c r="I478" t="inlineStr">
        <is>
          <t>LED Panel Armatür 40W</t>
        </is>
      </c>
      <c r="J478" t="inlineStr">
        <is>
          <t>Aydınlatma</t>
        </is>
      </c>
      <c r="K478" t="inlineStr">
        <is>
          <t>Bayi</t>
        </is>
      </c>
      <c r="L478" t="n">
        <v>57</v>
      </c>
      <c r="M478" s="57" t="n">
        <v>369</v>
      </c>
      <c r="N478" t="inlineStr">
        <is>
          <t>TL</t>
        </is>
      </c>
      <c r="O478" s="58" t="n">
        <v>12</v>
      </c>
      <c r="P478" t="n">
        <v>0</v>
      </c>
      <c r="Q478" s="59" t="n">
        <v>190</v>
      </c>
      <c r="R478" s="60">
        <f>IF(N478="TL",1,IF(N478="USD",VLOOKUP(C478,$X$2:$Z$19,2,FALSE),VLOOKUP(C478,$X$2:$Z$19,3,FALSE)))</f>
        <v/>
      </c>
      <c r="S478" s="61">
        <f>IF(P478=1,0,L478*M478*R478*(1-O478/100))</f>
        <v/>
      </c>
      <c r="T478" s="61">
        <f>IF(P478=1,0,L478*Q478)</f>
        <v/>
      </c>
      <c r="U478" s="61">
        <f>S478-T478</f>
        <v/>
      </c>
    </row>
    <row r="479">
      <c r="A479" t="inlineStr">
        <is>
          <t>S000478</t>
        </is>
      </c>
      <c r="B479" t="inlineStr">
        <is>
          <t>2025-03-11</t>
        </is>
      </c>
      <c r="C479" t="inlineStr">
        <is>
          <t>2025-03</t>
        </is>
      </c>
      <c r="D479" t="inlineStr">
        <is>
          <t>2025-Q1</t>
        </is>
      </c>
      <c r="E479" t="inlineStr">
        <is>
          <t>T04</t>
        </is>
      </c>
      <c r="F479" t="inlineStr">
        <is>
          <t>Selin Şahin</t>
        </is>
      </c>
      <c r="G479" t="inlineStr">
        <is>
          <t>Akdeniz</t>
        </is>
      </c>
      <c r="H479" t="inlineStr">
        <is>
          <t>EM-AYD-40</t>
        </is>
      </c>
      <c r="I479" t="inlineStr">
        <is>
          <t>LED Panel Armatür 40W</t>
        </is>
      </c>
      <c r="J479" t="inlineStr">
        <is>
          <t>Aydınlatma</t>
        </is>
      </c>
      <c r="K479" t="inlineStr">
        <is>
          <t>Kurumsal</t>
        </is>
      </c>
      <c r="L479" t="n">
        <v>18</v>
      </c>
      <c r="M479" s="57" t="n">
        <v>356</v>
      </c>
      <c r="N479" t="inlineStr">
        <is>
          <t>TL</t>
        </is>
      </c>
      <c r="O479" s="58" t="n">
        <v>0</v>
      </c>
      <c r="P479" t="n">
        <v>0</v>
      </c>
      <c r="Q479" s="59" t="n">
        <v>190</v>
      </c>
      <c r="R479" s="60">
        <f>IF(N479="TL",1,IF(N479="USD",VLOOKUP(C479,$X$2:$Z$19,2,FALSE),VLOOKUP(C479,$X$2:$Z$19,3,FALSE)))</f>
        <v/>
      </c>
      <c r="S479" s="61">
        <f>IF(P479=1,0,L479*M479*R479*(1-O479/100))</f>
        <v/>
      </c>
      <c r="T479" s="61">
        <f>IF(P479=1,0,L479*Q479)</f>
        <v/>
      </c>
      <c r="U479" s="61">
        <f>S479-T479</f>
        <v/>
      </c>
    </row>
    <row r="480">
      <c r="A480" t="inlineStr">
        <is>
          <t>S000479</t>
        </is>
      </c>
      <c r="B480" t="inlineStr">
        <is>
          <t>2025-03-22</t>
        </is>
      </c>
      <c r="C480" t="inlineStr">
        <is>
          <t>2025-03</t>
        </is>
      </c>
      <c r="D480" t="inlineStr">
        <is>
          <t>2025-Q1</t>
        </is>
      </c>
      <c r="E480" t="inlineStr">
        <is>
          <t>T04</t>
        </is>
      </c>
      <c r="F480" t="inlineStr">
        <is>
          <t>Selin Şahin</t>
        </is>
      </c>
      <c r="G480" t="inlineStr">
        <is>
          <t>Akdeniz</t>
        </is>
      </c>
      <c r="H480" t="inlineStr">
        <is>
          <t>EM-TOP-08</t>
        </is>
      </c>
      <c r="I480" t="inlineStr">
        <is>
          <t>Topraklama Seti</t>
        </is>
      </c>
      <c r="J480" t="inlineStr">
        <is>
          <t>Koruma</t>
        </is>
      </c>
      <c r="K480" t="inlineStr">
        <is>
          <t>Bayi</t>
        </is>
      </c>
      <c r="L480" t="n">
        <v>25</v>
      </c>
      <c r="M480" s="57" t="n">
        <v>927</v>
      </c>
      <c r="N480" t="inlineStr">
        <is>
          <t>TL</t>
        </is>
      </c>
      <c r="O480" s="58" t="n">
        <v>8</v>
      </c>
      <c r="P480" t="n">
        <v>0</v>
      </c>
      <c r="Q480" s="59" t="n">
        <v>540</v>
      </c>
      <c r="R480" s="60">
        <f>IF(N480="TL",1,IF(N480="USD",VLOOKUP(C480,$X$2:$Z$19,2,FALSE),VLOOKUP(C480,$X$2:$Z$19,3,FALSE)))</f>
        <v/>
      </c>
      <c r="S480" s="61">
        <f>IF(P480=1,0,L480*M480*R480*(1-O480/100))</f>
        <v/>
      </c>
      <c r="T480" s="61">
        <f>IF(P480=1,0,L480*Q480)</f>
        <v/>
      </c>
      <c r="U480" s="61">
        <f>S480-T480</f>
        <v/>
      </c>
    </row>
    <row r="481">
      <c r="A481" t="inlineStr">
        <is>
          <t>S000480</t>
        </is>
      </c>
      <c r="B481" t="inlineStr">
        <is>
          <t>2025-03-16</t>
        </is>
      </c>
      <c r="C481" t="inlineStr">
        <is>
          <t>2025-03</t>
        </is>
      </c>
      <c r="D481" t="inlineStr">
        <is>
          <t>2025-Q1</t>
        </is>
      </c>
      <c r="E481" t="inlineStr">
        <is>
          <t>T04</t>
        </is>
      </c>
      <c r="F481" t="inlineStr">
        <is>
          <t>Selin Şahin</t>
        </is>
      </c>
      <c r="G481" t="inlineStr">
        <is>
          <t>Akdeniz</t>
        </is>
      </c>
      <c r="H481" t="inlineStr">
        <is>
          <t>EM-UPS-10</t>
        </is>
      </c>
      <c r="I481" t="inlineStr">
        <is>
          <t>Kesintisiz Güç Kaynağı 3 kVA</t>
        </is>
      </c>
      <c r="J481" t="inlineStr">
        <is>
          <t>Güç</t>
        </is>
      </c>
      <c r="K481" t="inlineStr">
        <is>
          <t>Perakende</t>
        </is>
      </c>
      <c r="L481" t="n">
        <v>2</v>
      </c>
      <c r="M481" s="57" t="n">
        <v>13198</v>
      </c>
      <c r="N481" t="inlineStr">
        <is>
          <t>TL</t>
        </is>
      </c>
      <c r="O481" s="58" t="n">
        <v>5</v>
      </c>
      <c r="P481" t="n">
        <v>0</v>
      </c>
      <c r="Q481" s="59" t="n">
        <v>8200</v>
      </c>
      <c r="R481" s="60">
        <f>IF(N481="TL",1,IF(N481="USD",VLOOKUP(C481,$X$2:$Z$19,2,FALSE),VLOOKUP(C481,$X$2:$Z$19,3,FALSE)))</f>
        <v/>
      </c>
      <c r="S481" s="61">
        <f>IF(P481=1,0,L481*M481*R481*(1-O481/100))</f>
        <v/>
      </c>
      <c r="T481" s="61">
        <f>IF(P481=1,0,L481*Q481)</f>
        <v/>
      </c>
      <c r="U481" s="61">
        <f>S481-T481</f>
        <v/>
      </c>
    </row>
    <row r="482">
      <c r="A482" t="inlineStr">
        <is>
          <t>S000481</t>
        </is>
      </c>
      <c r="B482" t="inlineStr">
        <is>
          <t>2025-03-27</t>
        </is>
      </c>
      <c r="C482" t="inlineStr">
        <is>
          <t>2025-03</t>
        </is>
      </c>
      <c r="D482" t="inlineStr">
        <is>
          <t>2025-Q1</t>
        </is>
      </c>
      <c r="E482" t="inlineStr">
        <is>
          <t>T04</t>
        </is>
      </c>
      <c r="F482" t="inlineStr">
        <is>
          <t>Selin Şahin</t>
        </is>
      </c>
      <c r="G482" t="inlineStr">
        <is>
          <t>Akdeniz</t>
        </is>
      </c>
      <c r="H482" t="inlineStr">
        <is>
          <t>EM-AYD-18</t>
        </is>
      </c>
      <c r="I482" t="inlineStr">
        <is>
          <t>LED Ampul 18W (10'lu)</t>
        </is>
      </c>
      <c r="J482" t="inlineStr">
        <is>
          <t>Aydınlatma</t>
        </is>
      </c>
      <c r="K482" t="inlineStr">
        <is>
          <t>Proje</t>
        </is>
      </c>
      <c r="L482" t="n">
        <v>19</v>
      </c>
      <c r="M482" s="57" t="n">
        <v>195</v>
      </c>
      <c r="N482" t="inlineStr">
        <is>
          <t>TL</t>
        </is>
      </c>
      <c r="O482" s="58" t="n">
        <v>18</v>
      </c>
      <c r="P482" t="n">
        <v>0</v>
      </c>
      <c r="Q482" s="59" t="n">
        <v>95</v>
      </c>
      <c r="R482" s="60">
        <f>IF(N482="TL",1,IF(N482="USD",VLOOKUP(C482,$X$2:$Z$19,2,FALSE),VLOOKUP(C482,$X$2:$Z$19,3,FALSE)))</f>
        <v/>
      </c>
      <c r="S482" s="61">
        <f>IF(P482=1,0,L482*M482*R482*(1-O482/100))</f>
        <v/>
      </c>
      <c r="T482" s="61">
        <f>IF(P482=1,0,L482*Q482)</f>
        <v/>
      </c>
      <c r="U482" s="61">
        <f>S482-T482</f>
        <v/>
      </c>
    </row>
    <row r="483">
      <c r="A483" t="inlineStr">
        <is>
          <t>S000482</t>
        </is>
      </c>
      <c r="B483" t="inlineStr">
        <is>
          <t>2025-03-18</t>
        </is>
      </c>
      <c r="C483" t="inlineStr">
        <is>
          <t>2025-03</t>
        </is>
      </c>
      <c r="D483" t="inlineStr">
        <is>
          <t>2025-Q1</t>
        </is>
      </c>
      <c r="E483" t="inlineStr">
        <is>
          <t>T04</t>
        </is>
      </c>
      <c r="F483" t="inlineStr">
        <is>
          <t>Selin Şahin</t>
        </is>
      </c>
      <c r="G483" t="inlineStr">
        <is>
          <t>Akdeniz</t>
        </is>
      </c>
      <c r="H483" t="inlineStr">
        <is>
          <t>EM-PNO-12</t>
        </is>
      </c>
      <c r="I483" t="inlineStr">
        <is>
          <t>Sıva Üstü Dağıtım Panosu 24'lü</t>
        </is>
      </c>
      <c r="J483" t="inlineStr">
        <is>
          <t>Pano</t>
        </is>
      </c>
      <c r="K483" t="inlineStr">
        <is>
          <t>Bayi</t>
        </is>
      </c>
      <c r="L483" t="n">
        <v>4</v>
      </c>
      <c r="M483" s="57" t="n">
        <v>2100</v>
      </c>
      <c r="N483" t="inlineStr">
        <is>
          <t>TL</t>
        </is>
      </c>
      <c r="O483" s="58" t="n">
        <v>8</v>
      </c>
      <c r="P483" t="n">
        <v>0</v>
      </c>
      <c r="Q483" s="59" t="n">
        <v>1180</v>
      </c>
      <c r="R483" s="60">
        <f>IF(N483="TL",1,IF(N483="USD",VLOOKUP(C483,$X$2:$Z$19,2,FALSE),VLOOKUP(C483,$X$2:$Z$19,3,FALSE)))</f>
        <v/>
      </c>
      <c r="S483" s="61">
        <f>IF(P483=1,0,L483*M483*R483*(1-O483/100))</f>
        <v/>
      </c>
      <c r="T483" s="61">
        <f>IF(P483=1,0,L483*Q483)</f>
        <v/>
      </c>
      <c r="U483" s="61">
        <f>S483-T483</f>
        <v/>
      </c>
    </row>
    <row r="484">
      <c r="A484" t="inlineStr">
        <is>
          <t>S000483</t>
        </is>
      </c>
      <c r="B484" t="inlineStr">
        <is>
          <t>2025-03-17</t>
        </is>
      </c>
      <c r="C484" t="inlineStr">
        <is>
          <t>2025-03</t>
        </is>
      </c>
      <c r="D484" t="inlineStr">
        <is>
          <t>2025-Q1</t>
        </is>
      </c>
      <c r="E484" t="inlineStr">
        <is>
          <t>T04</t>
        </is>
      </c>
      <c r="F484" t="inlineStr">
        <is>
          <t>Selin Şahin</t>
        </is>
      </c>
      <c r="G484" t="inlineStr">
        <is>
          <t>Akdeniz</t>
        </is>
      </c>
      <c r="H484" t="inlineStr">
        <is>
          <t>EM-KBL-25</t>
        </is>
      </c>
      <c r="I484" t="inlineStr">
        <is>
          <t>NYY Kablo 4x6 (100 m)</t>
        </is>
      </c>
      <c r="J484" t="inlineStr">
        <is>
          <t>Kablo</t>
        </is>
      </c>
      <c r="K484" t="inlineStr">
        <is>
          <t>Proje</t>
        </is>
      </c>
      <c r="L484" t="n">
        <v>48</v>
      </c>
      <c r="M484" s="57" t="n">
        <v>3471</v>
      </c>
      <c r="N484" t="inlineStr">
        <is>
          <t>TL</t>
        </is>
      </c>
      <c r="O484" s="58" t="n">
        <v>18</v>
      </c>
      <c r="P484" t="n">
        <v>0</v>
      </c>
      <c r="Q484" s="59" t="n">
        <v>2150</v>
      </c>
      <c r="R484" s="60">
        <f>IF(N484="TL",1,IF(N484="USD",VLOOKUP(C484,$X$2:$Z$19,2,FALSE),VLOOKUP(C484,$X$2:$Z$19,3,FALSE)))</f>
        <v/>
      </c>
      <c r="S484" s="61">
        <f>IF(P484=1,0,L484*M484*R484*(1-O484/100))</f>
        <v/>
      </c>
      <c r="T484" s="61">
        <f>IF(P484=1,0,L484*Q484)</f>
        <v/>
      </c>
      <c r="U484" s="61">
        <f>S484-T484</f>
        <v/>
      </c>
    </row>
    <row r="485">
      <c r="A485" t="inlineStr">
        <is>
          <t>S000484</t>
        </is>
      </c>
      <c r="B485" t="inlineStr">
        <is>
          <t>2025-03-05</t>
        </is>
      </c>
      <c r="C485" t="inlineStr">
        <is>
          <t>2025-03</t>
        </is>
      </c>
      <c r="D485" t="inlineStr">
        <is>
          <t>2025-Q1</t>
        </is>
      </c>
      <c r="E485" t="inlineStr">
        <is>
          <t>T04</t>
        </is>
      </c>
      <c r="F485" t="inlineStr">
        <is>
          <t>Selin Şahin</t>
        </is>
      </c>
      <c r="G485" t="inlineStr">
        <is>
          <t>Akdeniz</t>
        </is>
      </c>
      <c r="H485" t="inlineStr">
        <is>
          <t>EM-AYD-40</t>
        </is>
      </c>
      <c r="I485" t="inlineStr">
        <is>
          <t>LED Panel Armatür 40W</t>
        </is>
      </c>
      <c r="J485" t="inlineStr">
        <is>
          <t>Aydınlatma</t>
        </is>
      </c>
      <c r="K485" t="inlineStr">
        <is>
          <t>Bayi</t>
        </is>
      </c>
      <c r="L485" t="n">
        <v>1</v>
      </c>
      <c r="M485" s="57" t="n">
        <v>354</v>
      </c>
      <c r="N485" t="inlineStr">
        <is>
          <t>TL</t>
        </is>
      </c>
      <c r="O485" s="58" t="n">
        <v>5</v>
      </c>
      <c r="P485" t="n">
        <v>0</v>
      </c>
      <c r="Q485" s="59" t="n">
        <v>190</v>
      </c>
      <c r="R485" s="60">
        <f>IF(N485="TL",1,IF(N485="USD",VLOOKUP(C485,$X$2:$Z$19,2,FALSE),VLOOKUP(C485,$X$2:$Z$19,3,FALSE)))</f>
        <v/>
      </c>
      <c r="S485" s="61">
        <f>IF(P485=1,0,L485*M485*R485*(1-O485/100))</f>
        <v/>
      </c>
      <c r="T485" s="61">
        <f>IF(P485=1,0,L485*Q485)</f>
        <v/>
      </c>
      <c r="U485" s="61">
        <f>S485-T485</f>
        <v/>
      </c>
    </row>
    <row r="486">
      <c r="A486" t="inlineStr">
        <is>
          <t>S000485</t>
        </is>
      </c>
      <c r="B486" t="inlineStr">
        <is>
          <t>2025-03-15</t>
        </is>
      </c>
      <c r="C486" t="inlineStr">
        <is>
          <t>2025-03</t>
        </is>
      </c>
      <c r="D486" t="inlineStr">
        <is>
          <t>2025-Q1</t>
        </is>
      </c>
      <c r="E486" t="inlineStr">
        <is>
          <t>T04</t>
        </is>
      </c>
      <c r="F486" t="inlineStr">
        <is>
          <t>Selin Şahin</t>
        </is>
      </c>
      <c r="G486" t="inlineStr">
        <is>
          <t>Akdeniz</t>
        </is>
      </c>
      <c r="H486" t="inlineStr">
        <is>
          <t>EM-UPS-10</t>
        </is>
      </c>
      <c r="I486" t="inlineStr">
        <is>
          <t>Kesintisiz Güç Kaynağı 3 kVA</t>
        </is>
      </c>
      <c r="J486" t="inlineStr">
        <is>
          <t>Güç</t>
        </is>
      </c>
      <c r="K486" t="inlineStr">
        <is>
          <t>Proje</t>
        </is>
      </c>
      <c r="L486" t="n">
        <v>1</v>
      </c>
      <c r="M486" s="57" t="n">
        <v>12795</v>
      </c>
      <c r="N486" t="inlineStr">
        <is>
          <t>TL</t>
        </is>
      </c>
      <c r="O486" s="58" t="n">
        <v>5</v>
      </c>
      <c r="P486" t="n">
        <v>0</v>
      </c>
      <c r="Q486" s="59" t="n">
        <v>8200</v>
      </c>
      <c r="R486" s="60">
        <f>IF(N486="TL",1,IF(N486="USD",VLOOKUP(C486,$X$2:$Z$19,2,FALSE),VLOOKUP(C486,$X$2:$Z$19,3,FALSE)))</f>
        <v/>
      </c>
      <c r="S486" s="61">
        <f>IF(P486=1,0,L486*M486*R486*(1-O486/100))</f>
        <v/>
      </c>
      <c r="T486" s="61">
        <f>IF(P486=1,0,L486*Q486)</f>
        <v/>
      </c>
      <c r="U486" s="61">
        <f>S486-T486</f>
        <v/>
      </c>
    </row>
    <row r="487">
      <c r="A487" t="inlineStr">
        <is>
          <t>S000486</t>
        </is>
      </c>
      <c r="B487" t="inlineStr">
        <is>
          <t>2025-03-04</t>
        </is>
      </c>
      <c r="C487" t="inlineStr">
        <is>
          <t>2025-03</t>
        </is>
      </c>
      <c r="D487" t="inlineStr">
        <is>
          <t>2025-Q1</t>
        </is>
      </c>
      <c r="E487" t="inlineStr">
        <is>
          <t>T05</t>
        </is>
      </c>
      <c r="F487" t="inlineStr">
        <is>
          <t>Burak Çelik</t>
        </is>
      </c>
      <c r="G487" t="inlineStr">
        <is>
          <t>İhracat-Körfez</t>
        </is>
      </c>
      <c r="H487" t="inlineStr">
        <is>
          <t>EM-AYD-18</t>
        </is>
      </c>
      <c r="I487" t="inlineStr">
        <is>
          <t>LED Ampul 18W (10'lu)</t>
        </is>
      </c>
      <c r="J487" t="inlineStr">
        <is>
          <t>Aydınlatma</t>
        </is>
      </c>
      <c r="K487" t="inlineStr">
        <is>
          <t>Proje</t>
        </is>
      </c>
      <c r="L487" t="n">
        <v>17</v>
      </c>
      <c r="M487" s="57" t="n">
        <v>5.11</v>
      </c>
      <c r="N487" t="inlineStr">
        <is>
          <t>USD</t>
        </is>
      </c>
      <c r="O487" s="58" t="n">
        <v>5</v>
      </c>
      <c r="P487" t="n">
        <v>0</v>
      </c>
      <c r="Q487" s="59" t="n">
        <v>95</v>
      </c>
      <c r="R487" s="60">
        <f>IF(N487="TL",1,IF(N487="USD",VLOOKUP(C487,$X$2:$Z$19,2,FALSE),VLOOKUP(C487,$X$2:$Z$19,3,FALSE)))</f>
        <v/>
      </c>
      <c r="S487" s="61">
        <f>IF(P487=1,0,L487*M487*R487*(1-O487/100))</f>
        <v/>
      </c>
      <c r="T487" s="61">
        <f>IF(P487=1,0,L487*Q487)</f>
        <v/>
      </c>
      <c r="U487" s="61">
        <f>S487-T487</f>
        <v/>
      </c>
    </row>
    <row r="488">
      <c r="A488" t="inlineStr">
        <is>
          <t>S000487</t>
        </is>
      </c>
      <c r="B488" t="inlineStr">
        <is>
          <t>2025-03-02</t>
        </is>
      </c>
      <c r="C488" t="inlineStr">
        <is>
          <t>2025-03</t>
        </is>
      </c>
      <c r="D488" t="inlineStr">
        <is>
          <t>2025-Q1</t>
        </is>
      </c>
      <c r="E488" t="inlineStr">
        <is>
          <t>T05</t>
        </is>
      </c>
      <c r="F488" t="inlineStr">
        <is>
          <t>Burak Çelik</t>
        </is>
      </c>
      <c r="G488" t="inlineStr">
        <is>
          <t>İhracat-Körfez</t>
        </is>
      </c>
      <c r="H488" t="inlineStr">
        <is>
          <t>EM-KBL-16</t>
        </is>
      </c>
      <c r="I488" t="inlineStr">
        <is>
          <t>NYM Kablo 3x2,5 (100 m)</t>
        </is>
      </c>
      <c r="J488" t="inlineStr">
        <is>
          <t>Kablo</t>
        </is>
      </c>
      <c r="K488" t="inlineStr">
        <is>
          <t>Proje</t>
        </is>
      </c>
      <c r="L488" t="n">
        <v>36</v>
      </c>
      <c r="M488" s="57" t="n">
        <v>32.76</v>
      </c>
      <c r="N488" t="inlineStr">
        <is>
          <t>USD</t>
        </is>
      </c>
      <c r="O488" s="58" t="n">
        <v>0</v>
      </c>
      <c r="P488" t="n">
        <v>0</v>
      </c>
      <c r="Q488" s="59" t="n">
        <v>820</v>
      </c>
      <c r="R488" s="60">
        <f>IF(N488="TL",1,IF(N488="USD",VLOOKUP(C488,$X$2:$Z$19,2,FALSE),VLOOKUP(C488,$X$2:$Z$19,3,FALSE)))</f>
        <v/>
      </c>
      <c r="S488" s="61">
        <f>IF(P488=1,0,L488*M488*R488*(1-O488/100))</f>
        <v/>
      </c>
      <c r="T488" s="61">
        <f>IF(P488=1,0,L488*Q488)</f>
        <v/>
      </c>
      <c r="U488" s="61">
        <f>S488-T488</f>
        <v/>
      </c>
    </row>
    <row r="489">
      <c r="A489" t="inlineStr">
        <is>
          <t>S000488</t>
        </is>
      </c>
      <c r="B489" t="inlineStr">
        <is>
          <t>2025-03-05</t>
        </is>
      </c>
      <c r="C489" t="inlineStr">
        <is>
          <t>2025-03</t>
        </is>
      </c>
      <c r="D489" t="inlineStr">
        <is>
          <t>2025-Q1</t>
        </is>
      </c>
      <c r="E489" t="inlineStr">
        <is>
          <t>T05</t>
        </is>
      </c>
      <c r="F489" t="inlineStr">
        <is>
          <t>Burak Çelik</t>
        </is>
      </c>
      <c r="G489" t="inlineStr">
        <is>
          <t>İhracat-Körfez</t>
        </is>
      </c>
      <c r="H489" t="inlineStr">
        <is>
          <t>EM-UPS-10</t>
        </is>
      </c>
      <c r="I489" t="inlineStr">
        <is>
          <t>Kesintisiz Güç Kaynağı 3 kVA</t>
        </is>
      </c>
      <c r="J489" t="inlineStr">
        <is>
          <t>Güç</t>
        </is>
      </c>
      <c r="K489" t="inlineStr">
        <is>
          <t>Kurumsal</t>
        </is>
      </c>
      <c r="L489" t="n">
        <v>11</v>
      </c>
      <c r="M489" s="57" t="n">
        <v>314.69</v>
      </c>
      <c r="N489" t="inlineStr">
        <is>
          <t>USD</t>
        </is>
      </c>
      <c r="O489" s="58" t="n">
        <v>12</v>
      </c>
      <c r="P489" t="n">
        <v>0</v>
      </c>
      <c r="Q489" s="59" t="n">
        <v>8200</v>
      </c>
      <c r="R489" s="60">
        <f>IF(N489="TL",1,IF(N489="USD",VLOOKUP(C489,$X$2:$Z$19,2,FALSE),VLOOKUP(C489,$X$2:$Z$19,3,FALSE)))</f>
        <v/>
      </c>
      <c r="S489" s="61">
        <f>IF(P489=1,0,L489*M489*R489*(1-O489/100))</f>
        <v/>
      </c>
      <c r="T489" s="61">
        <f>IF(P489=1,0,L489*Q489)</f>
        <v/>
      </c>
      <c r="U489" s="61">
        <f>S489-T489</f>
        <v/>
      </c>
    </row>
    <row r="490">
      <c r="A490" t="inlineStr">
        <is>
          <t>S000489</t>
        </is>
      </c>
      <c r="B490" t="inlineStr">
        <is>
          <t>2025-03-19</t>
        </is>
      </c>
      <c r="C490" t="inlineStr">
        <is>
          <t>2025-03</t>
        </is>
      </c>
      <c r="D490" t="inlineStr">
        <is>
          <t>2025-Q1</t>
        </is>
      </c>
      <c r="E490" t="inlineStr">
        <is>
          <t>T05</t>
        </is>
      </c>
      <c r="F490" t="inlineStr">
        <is>
          <t>Burak Çelik</t>
        </is>
      </c>
      <c r="G490" t="inlineStr">
        <is>
          <t>İhracat-Körfez</t>
        </is>
      </c>
      <c r="H490" t="inlineStr">
        <is>
          <t>EM-TOP-08</t>
        </is>
      </c>
      <c r="I490" t="inlineStr">
        <is>
          <t>Topraklama Seti</t>
        </is>
      </c>
      <c r="J490" t="inlineStr">
        <is>
          <t>Koruma</t>
        </is>
      </c>
      <c r="K490" t="inlineStr">
        <is>
          <t>Bayi</t>
        </is>
      </c>
      <c r="L490" t="n">
        <v>20</v>
      </c>
      <c r="M490" s="57" t="n">
        <v>22.13</v>
      </c>
      <c r="N490" t="inlineStr">
        <is>
          <t>USD</t>
        </is>
      </c>
      <c r="O490" s="58" t="n">
        <v>8</v>
      </c>
      <c r="P490" t="n">
        <v>0</v>
      </c>
      <c r="Q490" s="59" t="n">
        <v>540</v>
      </c>
      <c r="R490" s="60">
        <f>IF(N490="TL",1,IF(N490="USD",VLOOKUP(C490,$X$2:$Z$19,2,FALSE),VLOOKUP(C490,$X$2:$Z$19,3,FALSE)))</f>
        <v/>
      </c>
      <c r="S490" s="61">
        <f>IF(P490=1,0,L490*M490*R490*(1-O490/100))</f>
        <v/>
      </c>
      <c r="T490" s="61">
        <f>IF(P490=1,0,L490*Q490)</f>
        <v/>
      </c>
      <c r="U490" s="61">
        <f>S490-T490</f>
        <v/>
      </c>
    </row>
    <row r="491">
      <c r="A491" t="inlineStr">
        <is>
          <t>S000490</t>
        </is>
      </c>
      <c r="B491" t="inlineStr">
        <is>
          <t>2025-03-10</t>
        </is>
      </c>
      <c r="C491" t="inlineStr">
        <is>
          <t>2025-03</t>
        </is>
      </c>
      <c r="D491" t="inlineStr">
        <is>
          <t>2025-Q1</t>
        </is>
      </c>
      <c r="E491" t="inlineStr">
        <is>
          <t>T05</t>
        </is>
      </c>
      <c r="F491" t="inlineStr">
        <is>
          <t>Burak Çelik</t>
        </is>
      </c>
      <c r="G491" t="inlineStr">
        <is>
          <t>İhracat-Körfez</t>
        </is>
      </c>
      <c r="H491" t="inlineStr">
        <is>
          <t>EM-KBL-25</t>
        </is>
      </c>
      <c r="I491" t="inlineStr">
        <is>
          <t>NYY Kablo 4x6 (100 m)</t>
        </is>
      </c>
      <c r="J491" t="inlineStr">
        <is>
          <t>Kablo</t>
        </is>
      </c>
      <c r="K491" t="inlineStr">
        <is>
          <t>Perakende</t>
        </is>
      </c>
      <c r="L491" t="n">
        <v>18</v>
      </c>
      <c r="M491" s="57" t="n">
        <v>83.56</v>
      </c>
      <c r="N491" t="inlineStr">
        <is>
          <t>USD</t>
        </is>
      </c>
      <c r="O491" s="58" t="n">
        <v>0</v>
      </c>
      <c r="P491" t="n">
        <v>0</v>
      </c>
      <c r="Q491" s="59" t="n">
        <v>2150</v>
      </c>
      <c r="R491" s="60">
        <f>IF(N491="TL",1,IF(N491="USD",VLOOKUP(C491,$X$2:$Z$19,2,FALSE),VLOOKUP(C491,$X$2:$Z$19,3,FALSE)))</f>
        <v/>
      </c>
      <c r="S491" s="61">
        <f>IF(P491=1,0,L491*M491*R491*(1-O491/100))</f>
        <v/>
      </c>
      <c r="T491" s="61">
        <f>IF(P491=1,0,L491*Q491)</f>
        <v/>
      </c>
      <c r="U491" s="61">
        <f>S491-T491</f>
        <v/>
      </c>
    </row>
    <row r="492">
      <c r="A492" t="inlineStr">
        <is>
          <t>S000491</t>
        </is>
      </c>
      <c r="B492" t="inlineStr">
        <is>
          <t>2025-03-27</t>
        </is>
      </c>
      <c r="C492" t="inlineStr">
        <is>
          <t>2025-03</t>
        </is>
      </c>
      <c r="D492" t="inlineStr">
        <is>
          <t>2025-Q1</t>
        </is>
      </c>
      <c r="E492" t="inlineStr">
        <is>
          <t>T05</t>
        </is>
      </c>
      <c r="F492" t="inlineStr">
        <is>
          <t>Burak Çelik</t>
        </is>
      </c>
      <c r="G492" t="inlineStr">
        <is>
          <t>İhracat-Körfez</t>
        </is>
      </c>
      <c r="H492" t="inlineStr">
        <is>
          <t>EM-KBL-25</t>
        </is>
      </c>
      <c r="I492" t="inlineStr">
        <is>
          <t>NYY Kablo 4x6 (100 m)</t>
        </is>
      </c>
      <c r="J492" t="inlineStr">
        <is>
          <t>Kablo</t>
        </is>
      </c>
      <c r="K492" t="inlineStr">
        <is>
          <t>Proje</t>
        </is>
      </c>
      <c r="L492" t="n">
        <v>2</v>
      </c>
      <c r="M492" s="57" t="n">
        <v>85.45</v>
      </c>
      <c r="N492" t="inlineStr">
        <is>
          <t>USD</t>
        </is>
      </c>
      <c r="O492" s="58" t="n">
        <v>5</v>
      </c>
      <c r="P492" t="n">
        <v>0</v>
      </c>
      <c r="Q492" s="59" t="n">
        <v>2150</v>
      </c>
      <c r="R492" s="60">
        <f>IF(N492="TL",1,IF(N492="USD",VLOOKUP(C492,$X$2:$Z$19,2,FALSE),VLOOKUP(C492,$X$2:$Z$19,3,FALSE)))</f>
        <v/>
      </c>
      <c r="S492" s="61">
        <f>IF(P492=1,0,L492*M492*R492*(1-O492/100))</f>
        <v/>
      </c>
      <c r="T492" s="61">
        <f>IF(P492=1,0,L492*Q492)</f>
        <v/>
      </c>
      <c r="U492" s="61">
        <f>S492-T492</f>
        <v/>
      </c>
    </row>
    <row r="493">
      <c r="A493" t="inlineStr">
        <is>
          <t>S000492</t>
        </is>
      </c>
      <c r="B493" t="inlineStr">
        <is>
          <t>2025-03-26</t>
        </is>
      </c>
      <c r="C493" t="inlineStr">
        <is>
          <t>2025-03</t>
        </is>
      </c>
      <c r="D493" t="inlineStr">
        <is>
          <t>2025-Q1</t>
        </is>
      </c>
      <c r="E493" t="inlineStr">
        <is>
          <t>T05</t>
        </is>
      </c>
      <c r="F493" t="inlineStr">
        <is>
          <t>Burak Çelik</t>
        </is>
      </c>
      <c r="G493" t="inlineStr">
        <is>
          <t>İhracat-Körfez</t>
        </is>
      </c>
      <c r="H493" t="inlineStr">
        <is>
          <t>EM-PRZ-02</t>
        </is>
      </c>
      <c r="I493" t="inlineStr">
        <is>
          <t>Priz-Anahtar Seti (20'li)</t>
        </is>
      </c>
      <c r="J493" t="inlineStr">
        <is>
          <t>Anahtar</t>
        </is>
      </c>
      <c r="K493" t="inlineStr">
        <is>
          <t>Proje</t>
        </is>
      </c>
      <c r="L493" t="n">
        <v>12</v>
      </c>
      <c r="M493" s="57" t="n">
        <v>14.04</v>
      </c>
      <c r="N493" t="inlineStr">
        <is>
          <t>USD</t>
        </is>
      </c>
      <c r="O493" s="58" t="n">
        <v>8</v>
      </c>
      <c r="P493" t="n">
        <v>0</v>
      </c>
      <c r="Q493" s="59" t="n">
        <v>310</v>
      </c>
      <c r="R493" s="60">
        <f>IF(N493="TL",1,IF(N493="USD",VLOOKUP(C493,$X$2:$Z$19,2,FALSE),VLOOKUP(C493,$X$2:$Z$19,3,FALSE)))</f>
        <v/>
      </c>
      <c r="S493" s="61">
        <f>IF(P493=1,0,L493*M493*R493*(1-O493/100))</f>
        <v/>
      </c>
      <c r="T493" s="61">
        <f>IF(P493=1,0,L493*Q493)</f>
        <v/>
      </c>
      <c r="U493" s="61">
        <f>S493-T493</f>
        <v/>
      </c>
    </row>
    <row r="494">
      <c r="A494" t="inlineStr">
        <is>
          <t>S000493</t>
        </is>
      </c>
      <c r="B494" t="inlineStr">
        <is>
          <t>2025-03-02</t>
        </is>
      </c>
      <c r="C494" t="inlineStr">
        <is>
          <t>2025-03</t>
        </is>
      </c>
      <c r="D494" t="inlineStr">
        <is>
          <t>2025-Q1</t>
        </is>
      </c>
      <c r="E494" t="inlineStr">
        <is>
          <t>T05</t>
        </is>
      </c>
      <c r="F494" t="inlineStr">
        <is>
          <t>Burak Çelik</t>
        </is>
      </c>
      <c r="G494" t="inlineStr">
        <is>
          <t>İhracat-Körfez</t>
        </is>
      </c>
      <c r="H494" t="inlineStr">
        <is>
          <t>EM-TOP-08</t>
        </is>
      </c>
      <c r="I494" t="inlineStr">
        <is>
          <t>Topraklama Seti</t>
        </is>
      </c>
      <c r="J494" t="inlineStr">
        <is>
          <t>Koruma</t>
        </is>
      </c>
      <c r="K494" t="inlineStr">
        <is>
          <t>Perakende</t>
        </is>
      </c>
      <c r="L494" t="n">
        <v>4</v>
      </c>
      <c r="M494" s="57" t="n">
        <v>23.27</v>
      </c>
      <c r="N494" t="inlineStr">
        <is>
          <t>USD</t>
        </is>
      </c>
      <c r="O494" s="58" t="n">
        <v>8</v>
      </c>
      <c r="P494" t="n">
        <v>0</v>
      </c>
      <c r="Q494" s="59" t="n">
        <v>540</v>
      </c>
      <c r="R494" s="60">
        <f>IF(N494="TL",1,IF(N494="USD",VLOOKUP(C494,$X$2:$Z$19,2,FALSE),VLOOKUP(C494,$X$2:$Z$19,3,FALSE)))</f>
        <v/>
      </c>
      <c r="S494" s="61">
        <f>IF(P494=1,0,L494*M494*R494*(1-O494/100))</f>
        <v/>
      </c>
      <c r="T494" s="61">
        <f>IF(P494=1,0,L494*Q494)</f>
        <v/>
      </c>
      <c r="U494" s="61">
        <f>S494-T494</f>
        <v/>
      </c>
    </row>
    <row r="495">
      <c r="A495" t="inlineStr">
        <is>
          <t>S000494</t>
        </is>
      </c>
      <c r="B495" t="inlineStr">
        <is>
          <t>2025-03-12</t>
        </is>
      </c>
      <c r="C495" t="inlineStr">
        <is>
          <t>2025-03</t>
        </is>
      </c>
      <c r="D495" t="inlineStr">
        <is>
          <t>2025-Q1</t>
        </is>
      </c>
      <c r="E495" t="inlineStr">
        <is>
          <t>T05</t>
        </is>
      </c>
      <c r="F495" t="inlineStr">
        <is>
          <t>Burak Çelik</t>
        </is>
      </c>
      <c r="G495" t="inlineStr">
        <is>
          <t>İhracat-Körfez</t>
        </is>
      </c>
      <c r="H495" t="inlineStr">
        <is>
          <t>EM-UPS-10</t>
        </is>
      </c>
      <c r="I495" t="inlineStr">
        <is>
          <t>Kesintisiz Güç Kaynağı 3 kVA</t>
        </is>
      </c>
      <c r="J495" t="inlineStr">
        <is>
          <t>Güç</t>
        </is>
      </c>
      <c r="K495" t="inlineStr">
        <is>
          <t>Perakende</t>
        </is>
      </c>
      <c r="L495" t="n">
        <v>1</v>
      </c>
      <c r="M495" s="57" t="n">
        <v>316.94</v>
      </c>
      <c r="N495" t="inlineStr">
        <is>
          <t>USD</t>
        </is>
      </c>
      <c r="O495" s="58" t="n">
        <v>18</v>
      </c>
      <c r="P495" t="n">
        <v>0</v>
      </c>
      <c r="Q495" s="59" t="n">
        <v>8200</v>
      </c>
      <c r="R495" s="60">
        <f>IF(N495="TL",1,IF(N495="USD",VLOOKUP(C495,$X$2:$Z$19,2,FALSE),VLOOKUP(C495,$X$2:$Z$19,3,FALSE)))</f>
        <v/>
      </c>
      <c r="S495" s="61">
        <f>IF(P495=1,0,L495*M495*R495*(1-O495/100))</f>
        <v/>
      </c>
      <c r="T495" s="61">
        <f>IF(P495=1,0,L495*Q495)</f>
        <v/>
      </c>
      <c r="U495" s="61">
        <f>S495-T495</f>
        <v/>
      </c>
    </row>
    <row r="496">
      <c r="A496" t="inlineStr">
        <is>
          <t>S000495</t>
        </is>
      </c>
      <c r="B496" t="inlineStr">
        <is>
          <t>2025-03-10</t>
        </is>
      </c>
      <c r="C496" t="inlineStr">
        <is>
          <t>2025-03</t>
        </is>
      </c>
      <c r="D496" t="inlineStr">
        <is>
          <t>2025-Q1</t>
        </is>
      </c>
      <c r="E496" t="inlineStr">
        <is>
          <t>T05</t>
        </is>
      </c>
      <c r="F496" t="inlineStr">
        <is>
          <t>Burak Çelik</t>
        </is>
      </c>
      <c r="G496" t="inlineStr">
        <is>
          <t>İhracat-Körfez</t>
        </is>
      </c>
      <c r="H496" t="inlineStr">
        <is>
          <t>EM-TOP-08</t>
        </is>
      </c>
      <c r="I496" t="inlineStr">
        <is>
          <t>Topraklama Seti</t>
        </is>
      </c>
      <c r="J496" t="inlineStr">
        <is>
          <t>Koruma</t>
        </is>
      </c>
      <c r="K496" t="inlineStr">
        <is>
          <t>Proje</t>
        </is>
      </c>
      <c r="L496" t="n">
        <v>2</v>
      </c>
      <c r="M496" s="57" t="n">
        <v>22.27</v>
      </c>
      <c r="N496" t="inlineStr">
        <is>
          <t>USD</t>
        </is>
      </c>
      <c r="O496" s="58" t="n">
        <v>0</v>
      </c>
      <c r="P496" t="n">
        <v>0</v>
      </c>
      <c r="Q496" s="59" t="n">
        <v>540</v>
      </c>
      <c r="R496" s="60">
        <f>IF(N496="TL",1,IF(N496="USD",VLOOKUP(C496,$X$2:$Z$19,2,FALSE),VLOOKUP(C496,$X$2:$Z$19,3,FALSE)))</f>
        <v/>
      </c>
      <c r="S496" s="61">
        <f>IF(P496=1,0,L496*M496*R496*(1-O496/100))</f>
        <v/>
      </c>
      <c r="T496" s="61">
        <f>IF(P496=1,0,L496*Q496)</f>
        <v/>
      </c>
      <c r="U496" s="61">
        <f>S496-T496</f>
        <v/>
      </c>
    </row>
    <row r="497">
      <c r="A497" t="inlineStr">
        <is>
          <t>S000496</t>
        </is>
      </c>
      <c r="B497" t="inlineStr">
        <is>
          <t>2025-03-19</t>
        </is>
      </c>
      <c r="C497" t="inlineStr">
        <is>
          <t>2025-03</t>
        </is>
      </c>
      <c r="D497" t="inlineStr">
        <is>
          <t>2025-Q1</t>
        </is>
      </c>
      <c r="E497" t="inlineStr">
        <is>
          <t>T05</t>
        </is>
      </c>
      <c r="F497" t="inlineStr">
        <is>
          <t>Burak Çelik</t>
        </is>
      </c>
      <c r="G497" t="inlineStr">
        <is>
          <t>İhracat-Körfez</t>
        </is>
      </c>
      <c r="H497" t="inlineStr">
        <is>
          <t>EM-KBL-25</t>
        </is>
      </c>
      <c r="I497" t="inlineStr">
        <is>
          <t>NYY Kablo 4x6 (100 m)</t>
        </is>
      </c>
      <c r="J497" t="inlineStr">
        <is>
          <t>Kablo</t>
        </is>
      </c>
      <c r="K497" t="inlineStr">
        <is>
          <t>Perakende</t>
        </is>
      </c>
      <c r="L497" t="n">
        <v>2</v>
      </c>
      <c r="M497" s="57" t="n">
        <v>84.73999999999999</v>
      </c>
      <c r="N497" t="inlineStr">
        <is>
          <t>USD</t>
        </is>
      </c>
      <c r="O497" s="58" t="n">
        <v>12</v>
      </c>
      <c r="P497" t="n">
        <v>0</v>
      </c>
      <c r="Q497" s="59" t="n">
        <v>2150</v>
      </c>
      <c r="R497" s="60">
        <f>IF(N497="TL",1,IF(N497="USD",VLOOKUP(C497,$X$2:$Z$19,2,FALSE),VLOOKUP(C497,$X$2:$Z$19,3,FALSE)))</f>
        <v/>
      </c>
      <c r="S497" s="61">
        <f>IF(P497=1,0,L497*M497*R497*(1-O497/100))</f>
        <v/>
      </c>
      <c r="T497" s="61">
        <f>IF(P497=1,0,L497*Q497)</f>
        <v/>
      </c>
      <c r="U497" s="61">
        <f>S497-T497</f>
        <v/>
      </c>
    </row>
    <row r="498">
      <c r="A498" t="inlineStr">
        <is>
          <t>S000497</t>
        </is>
      </c>
      <c r="B498" t="inlineStr">
        <is>
          <t>2025-03-02</t>
        </is>
      </c>
      <c r="C498" t="inlineStr">
        <is>
          <t>2025-03</t>
        </is>
      </c>
      <c r="D498" t="inlineStr">
        <is>
          <t>2025-Q1</t>
        </is>
      </c>
      <c r="E498" t="inlineStr">
        <is>
          <t>T05</t>
        </is>
      </c>
      <c r="F498" t="inlineStr">
        <is>
          <t>Burak Çelik</t>
        </is>
      </c>
      <c r="G498" t="inlineStr">
        <is>
          <t>İhracat-Körfez</t>
        </is>
      </c>
      <c r="H498" t="inlineStr">
        <is>
          <t>EM-SNS-06</t>
        </is>
      </c>
      <c r="I498" t="inlineStr">
        <is>
          <t>Hareket Sensörü PIR</t>
        </is>
      </c>
      <c r="J498" t="inlineStr">
        <is>
          <t>Otomasyon</t>
        </is>
      </c>
      <c r="K498" t="inlineStr">
        <is>
          <t>Kurumsal</t>
        </is>
      </c>
      <c r="L498" t="n">
        <v>17</v>
      </c>
      <c r="M498" s="57" t="n">
        <v>6.25</v>
      </c>
      <c r="N498" t="inlineStr">
        <is>
          <t>USD</t>
        </is>
      </c>
      <c r="O498" s="58" t="n">
        <v>0</v>
      </c>
      <c r="P498" t="n">
        <v>0</v>
      </c>
      <c r="Q498" s="59" t="n">
        <v>120</v>
      </c>
      <c r="R498" s="60">
        <f>IF(N498="TL",1,IF(N498="USD",VLOOKUP(C498,$X$2:$Z$19,2,FALSE),VLOOKUP(C498,$X$2:$Z$19,3,FALSE)))</f>
        <v/>
      </c>
      <c r="S498" s="61">
        <f>IF(P498=1,0,L498*M498*R498*(1-O498/100))</f>
        <v/>
      </c>
      <c r="T498" s="61">
        <f>IF(P498=1,0,L498*Q498)</f>
        <v/>
      </c>
      <c r="U498" s="61">
        <f>S498-T498</f>
        <v/>
      </c>
    </row>
    <row r="499">
      <c r="A499" t="inlineStr">
        <is>
          <t>S000498</t>
        </is>
      </c>
      <c r="B499" t="inlineStr">
        <is>
          <t>2025-03-27</t>
        </is>
      </c>
      <c r="C499" t="inlineStr">
        <is>
          <t>2025-03</t>
        </is>
      </c>
      <c r="D499" t="inlineStr">
        <is>
          <t>2025-Q1</t>
        </is>
      </c>
      <c r="E499" t="inlineStr">
        <is>
          <t>T05</t>
        </is>
      </c>
      <c r="F499" t="inlineStr">
        <is>
          <t>Burak Çelik</t>
        </is>
      </c>
      <c r="G499" t="inlineStr">
        <is>
          <t>İhracat-Körfez</t>
        </is>
      </c>
      <c r="H499" t="inlineStr">
        <is>
          <t>EM-KBL-16</t>
        </is>
      </c>
      <c r="I499" t="inlineStr">
        <is>
          <t>NYM Kablo 3x2,5 (100 m)</t>
        </is>
      </c>
      <c r="J499" t="inlineStr">
        <is>
          <t>Kablo</t>
        </is>
      </c>
      <c r="K499" t="inlineStr">
        <is>
          <t>Bayi</t>
        </is>
      </c>
      <c r="L499" t="n">
        <v>11</v>
      </c>
      <c r="M499" s="57" t="n">
        <v>31.84</v>
      </c>
      <c r="N499" t="inlineStr">
        <is>
          <t>USD</t>
        </is>
      </c>
      <c r="O499" s="58" t="n">
        <v>18</v>
      </c>
      <c r="P499" t="n">
        <v>0</v>
      </c>
      <c r="Q499" s="59" t="n">
        <v>820</v>
      </c>
      <c r="R499" s="60">
        <f>IF(N499="TL",1,IF(N499="USD",VLOOKUP(C499,$X$2:$Z$19,2,FALSE),VLOOKUP(C499,$X$2:$Z$19,3,FALSE)))</f>
        <v/>
      </c>
      <c r="S499" s="61">
        <f>IF(P499=1,0,L499*M499*R499*(1-O499/100))</f>
        <v/>
      </c>
      <c r="T499" s="61">
        <f>IF(P499=1,0,L499*Q499)</f>
        <v/>
      </c>
      <c r="U499" s="61">
        <f>S499-T499</f>
        <v/>
      </c>
    </row>
    <row r="500">
      <c r="A500" t="inlineStr">
        <is>
          <t>S000499</t>
        </is>
      </c>
      <c r="B500" t="inlineStr">
        <is>
          <t>2025-03-04</t>
        </is>
      </c>
      <c r="C500" t="inlineStr">
        <is>
          <t>2025-03</t>
        </is>
      </c>
      <c r="D500" t="inlineStr">
        <is>
          <t>2025-Q1</t>
        </is>
      </c>
      <c r="E500" t="inlineStr">
        <is>
          <t>T05</t>
        </is>
      </c>
      <c r="F500" t="inlineStr">
        <is>
          <t>Burak Çelik</t>
        </is>
      </c>
      <c r="G500" t="inlineStr">
        <is>
          <t>İhracat-Körfez</t>
        </is>
      </c>
      <c r="H500" t="inlineStr">
        <is>
          <t>EM-PNO-12</t>
        </is>
      </c>
      <c r="I500" t="inlineStr">
        <is>
          <t>Sıva Üstü Dağıtım Panosu 24'lü</t>
        </is>
      </c>
      <c r="J500" t="inlineStr">
        <is>
          <t>Pano</t>
        </is>
      </c>
      <c r="K500" t="inlineStr">
        <is>
          <t>Proje</t>
        </is>
      </c>
      <c r="L500" t="n">
        <v>20</v>
      </c>
      <c r="M500" s="57" t="n">
        <v>51.44</v>
      </c>
      <c r="N500" t="inlineStr">
        <is>
          <t>USD</t>
        </is>
      </c>
      <c r="O500" s="58" t="n">
        <v>0</v>
      </c>
      <c r="P500" t="n">
        <v>0</v>
      </c>
      <c r="Q500" s="59" t="n">
        <v>1180</v>
      </c>
      <c r="R500" s="60">
        <f>IF(N500="TL",1,IF(N500="USD",VLOOKUP(C500,$X$2:$Z$19,2,FALSE),VLOOKUP(C500,$X$2:$Z$19,3,FALSE)))</f>
        <v/>
      </c>
      <c r="S500" s="61">
        <f>IF(P500=1,0,L500*M500*R500*(1-O500/100))</f>
        <v/>
      </c>
      <c r="T500" s="61">
        <f>IF(P500=1,0,L500*Q500)</f>
        <v/>
      </c>
      <c r="U500" s="61">
        <f>S500-T500</f>
        <v/>
      </c>
    </row>
    <row r="501">
      <c r="A501" t="inlineStr">
        <is>
          <t>S000500</t>
        </is>
      </c>
      <c r="B501" t="inlineStr">
        <is>
          <t>2025-03-08</t>
        </is>
      </c>
      <c r="C501" t="inlineStr">
        <is>
          <t>2025-03</t>
        </is>
      </c>
      <c r="D501" t="inlineStr">
        <is>
          <t>2025-Q1</t>
        </is>
      </c>
      <c r="E501" t="inlineStr">
        <is>
          <t>T05</t>
        </is>
      </c>
      <c r="F501" t="inlineStr">
        <is>
          <t>Burak Çelik</t>
        </is>
      </c>
      <c r="G501" t="inlineStr">
        <is>
          <t>İhracat-Körfez</t>
        </is>
      </c>
      <c r="H501" t="inlineStr">
        <is>
          <t>EM-KBL-25</t>
        </is>
      </c>
      <c r="I501" t="inlineStr">
        <is>
          <t>NYY Kablo 4x6 (100 m)</t>
        </is>
      </c>
      <c r="J501" t="inlineStr">
        <is>
          <t>Kablo</t>
        </is>
      </c>
      <c r="K501" t="inlineStr">
        <is>
          <t>Kurumsal</t>
        </is>
      </c>
      <c r="L501" t="n">
        <v>5</v>
      </c>
      <c r="M501" s="57" t="n">
        <v>83.78</v>
      </c>
      <c r="N501" t="inlineStr">
        <is>
          <t>USD</t>
        </is>
      </c>
      <c r="O501" s="58" t="n">
        <v>8</v>
      </c>
      <c r="P501" t="n">
        <v>0</v>
      </c>
      <c r="Q501" s="59" t="n">
        <v>2150</v>
      </c>
      <c r="R501" s="60">
        <f>IF(N501="TL",1,IF(N501="USD",VLOOKUP(C501,$X$2:$Z$19,2,FALSE),VLOOKUP(C501,$X$2:$Z$19,3,FALSE)))</f>
        <v/>
      </c>
      <c r="S501" s="61">
        <f>IF(P501=1,0,L501*M501*R501*(1-O501/100))</f>
        <v/>
      </c>
      <c r="T501" s="61">
        <f>IF(P501=1,0,L501*Q501)</f>
        <v/>
      </c>
      <c r="U501" s="61">
        <f>S501-T501</f>
        <v/>
      </c>
    </row>
    <row r="502">
      <c r="A502" t="inlineStr">
        <is>
          <t>S000501</t>
        </is>
      </c>
      <c r="B502" t="inlineStr">
        <is>
          <t>2025-03-24</t>
        </is>
      </c>
      <c r="C502" t="inlineStr">
        <is>
          <t>2025-03</t>
        </is>
      </c>
      <c r="D502" t="inlineStr">
        <is>
          <t>2025-Q1</t>
        </is>
      </c>
      <c r="E502" t="inlineStr">
        <is>
          <t>T06</t>
        </is>
      </c>
      <c r="F502" t="inlineStr">
        <is>
          <t>Gizem Aydın</t>
        </is>
      </c>
      <c r="G502" t="inlineStr">
        <is>
          <t>İhracat-Avrupa</t>
        </is>
      </c>
      <c r="H502" t="inlineStr">
        <is>
          <t>EM-SGT-01</t>
        </is>
      </c>
      <c r="I502" t="inlineStr">
        <is>
          <t>Otomatik Sigorta C16 (12'li)</t>
        </is>
      </c>
      <c r="J502" t="inlineStr">
        <is>
          <t>Koruma</t>
        </is>
      </c>
      <c r="K502" t="inlineStr">
        <is>
          <t>Perakende</t>
        </is>
      </c>
      <c r="L502" t="n">
        <v>1</v>
      </c>
      <c r="M502" s="57" t="n">
        <v>10.21</v>
      </c>
      <c r="N502" t="inlineStr">
        <is>
          <t>EUR</t>
        </is>
      </c>
      <c r="O502" s="58" t="n">
        <v>0</v>
      </c>
      <c r="P502" t="n">
        <v>0</v>
      </c>
      <c r="Q502" s="59" t="n">
        <v>240</v>
      </c>
      <c r="R502" s="60">
        <f>IF(N502="TL",1,IF(N502="USD",VLOOKUP(C502,$X$2:$Z$19,2,FALSE),VLOOKUP(C502,$X$2:$Z$19,3,FALSE)))</f>
        <v/>
      </c>
      <c r="S502" s="61">
        <f>IF(P502=1,0,L502*M502*R502*(1-O502/100))</f>
        <v/>
      </c>
      <c r="T502" s="61">
        <f>IF(P502=1,0,L502*Q502)</f>
        <v/>
      </c>
      <c r="U502" s="61">
        <f>S502-T502</f>
        <v/>
      </c>
    </row>
    <row r="503">
      <c r="A503" t="inlineStr">
        <is>
          <t>S000502</t>
        </is>
      </c>
      <c r="B503" t="inlineStr">
        <is>
          <t>2025-03-28</t>
        </is>
      </c>
      <c r="C503" t="inlineStr">
        <is>
          <t>2025-03</t>
        </is>
      </c>
      <c r="D503" t="inlineStr">
        <is>
          <t>2025-Q1</t>
        </is>
      </c>
      <c r="E503" t="inlineStr">
        <is>
          <t>T06</t>
        </is>
      </c>
      <c r="F503" t="inlineStr">
        <is>
          <t>Gizem Aydın</t>
        </is>
      </c>
      <c r="G503" t="inlineStr">
        <is>
          <t>İhracat-Avrupa</t>
        </is>
      </c>
      <c r="H503" t="inlineStr">
        <is>
          <t>EM-PNO-12</t>
        </is>
      </c>
      <c r="I503" t="inlineStr">
        <is>
          <t>Sıva Üstü Dağıtım Panosu 24'lü</t>
        </is>
      </c>
      <c r="J503" t="inlineStr">
        <is>
          <t>Pano</t>
        </is>
      </c>
      <c r="K503" t="inlineStr">
        <is>
          <t>Proje</t>
        </is>
      </c>
      <c r="L503" t="n">
        <v>11</v>
      </c>
      <c r="M503" s="57" t="n">
        <v>45.48</v>
      </c>
      <c r="N503" t="inlineStr">
        <is>
          <t>EUR</t>
        </is>
      </c>
      <c r="O503" s="58" t="n">
        <v>12</v>
      </c>
      <c r="P503" t="n">
        <v>0</v>
      </c>
      <c r="Q503" s="59" t="n">
        <v>1180</v>
      </c>
      <c r="R503" s="60">
        <f>IF(N503="TL",1,IF(N503="USD",VLOOKUP(C503,$X$2:$Z$19,2,FALSE),VLOOKUP(C503,$X$2:$Z$19,3,FALSE)))</f>
        <v/>
      </c>
      <c r="S503" s="61">
        <f>IF(P503=1,0,L503*M503*R503*(1-O503/100))</f>
        <v/>
      </c>
      <c r="T503" s="61">
        <f>IF(P503=1,0,L503*Q503)</f>
        <v/>
      </c>
      <c r="U503" s="61">
        <f>S503-T503</f>
        <v/>
      </c>
    </row>
    <row r="504">
      <c r="A504" t="inlineStr">
        <is>
          <t>S000503</t>
        </is>
      </c>
      <c r="B504" t="inlineStr">
        <is>
          <t>2025-03-12</t>
        </is>
      </c>
      <c r="C504" t="inlineStr">
        <is>
          <t>2025-03</t>
        </is>
      </c>
      <c r="D504" t="inlineStr">
        <is>
          <t>2025-Q1</t>
        </is>
      </c>
      <c r="E504" t="inlineStr">
        <is>
          <t>T06</t>
        </is>
      </c>
      <c r="F504" t="inlineStr">
        <is>
          <t>Gizem Aydın</t>
        </is>
      </c>
      <c r="G504" t="inlineStr">
        <is>
          <t>İhracat-Avrupa</t>
        </is>
      </c>
      <c r="H504" t="inlineStr">
        <is>
          <t>EM-SNS-06</t>
        </is>
      </c>
      <c r="I504" t="inlineStr">
        <is>
          <t>Hareket Sensörü PIR</t>
        </is>
      </c>
      <c r="J504" t="inlineStr">
        <is>
          <t>Otomasyon</t>
        </is>
      </c>
      <c r="K504" t="inlineStr">
        <is>
          <t>Bayi</t>
        </is>
      </c>
      <c r="L504" t="n">
        <v>53</v>
      </c>
      <c r="M504" s="57" t="n">
        <v>5.81</v>
      </c>
      <c r="N504" t="inlineStr">
        <is>
          <t>EUR</t>
        </is>
      </c>
      <c r="O504" s="58" t="n">
        <v>12</v>
      </c>
      <c r="P504" t="n">
        <v>0</v>
      </c>
      <c r="Q504" s="59" t="n">
        <v>120</v>
      </c>
      <c r="R504" s="60">
        <f>IF(N504="TL",1,IF(N504="USD",VLOOKUP(C504,$X$2:$Z$19,2,FALSE),VLOOKUP(C504,$X$2:$Z$19,3,FALSE)))</f>
        <v/>
      </c>
      <c r="S504" s="61">
        <f>IF(P504=1,0,L504*M504*R504*(1-O504/100))</f>
        <v/>
      </c>
      <c r="T504" s="61">
        <f>IF(P504=1,0,L504*Q504)</f>
        <v/>
      </c>
      <c r="U504" s="61">
        <f>S504-T504</f>
        <v/>
      </c>
    </row>
    <row r="505">
      <c r="A505" t="inlineStr">
        <is>
          <t>S000504</t>
        </is>
      </c>
      <c r="B505" t="inlineStr">
        <is>
          <t>2025-03-06</t>
        </is>
      </c>
      <c r="C505" t="inlineStr">
        <is>
          <t>2025-03</t>
        </is>
      </c>
      <c r="D505" t="inlineStr">
        <is>
          <t>2025-Q1</t>
        </is>
      </c>
      <c r="E505" t="inlineStr">
        <is>
          <t>T06</t>
        </is>
      </c>
      <c r="F505" t="inlineStr">
        <is>
          <t>Gizem Aydın</t>
        </is>
      </c>
      <c r="G505" t="inlineStr">
        <is>
          <t>İhracat-Avrupa</t>
        </is>
      </c>
      <c r="H505" t="inlineStr">
        <is>
          <t>EM-KBL-16</t>
        </is>
      </c>
      <c r="I505" t="inlineStr">
        <is>
          <t>NYM Kablo 3x2,5 (100 m)</t>
        </is>
      </c>
      <c r="J505" t="inlineStr">
        <is>
          <t>Kablo</t>
        </is>
      </c>
      <c r="K505" t="inlineStr">
        <is>
          <t>Perakende</t>
        </is>
      </c>
      <c r="L505" t="n">
        <v>29</v>
      </c>
      <c r="M505" s="57" t="n">
        <v>30.42</v>
      </c>
      <c r="N505" t="inlineStr">
        <is>
          <t>EUR</t>
        </is>
      </c>
      <c r="O505" s="58" t="n">
        <v>12</v>
      </c>
      <c r="P505" t="n">
        <v>0</v>
      </c>
      <c r="Q505" s="59" t="n">
        <v>820</v>
      </c>
      <c r="R505" s="60">
        <f>IF(N505="TL",1,IF(N505="USD",VLOOKUP(C505,$X$2:$Z$19,2,FALSE),VLOOKUP(C505,$X$2:$Z$19,3,FALSE)))</f>
        <v/>
      </c>
      <c r="S505" s="61">
        <f>IF(P505=1,0,L505*M505*R505*(1-O505/100))</f>
        <v/>
      </c>
      <c r="T505" s="61">
        <f>IF(P505=1,0,L505*Q505)</f>
        <v/>
      </c>
      <c r="U505" s="61">
        <f>S505-T505</f>
        <v/>
      </c>
    </row>
    <row r="506">
      <c r="A506" t="inlineStr">
        <is>
          <t>S000505</t>
        </is>
      </c>
      <c r="B506" t="inlineStr">
        <is>
          <t>2025-03-02</t>
        </is>
      </c>
      <c r="C506" t="inlineStr">
        <is>
          <t>2025-03</t>
        </is>
      </c>
      <c r="D506" t="inlineStr">
        <is>
          <t>2025-Q1</t>
        </is>
      </c>
      <c r="E506" t="inlineStr">
        <is>
          <t>T06</t>
        </is>
      </c>
      <c r="F506" t="inlineStr">
        <is>
          <t>Gizem Aydın</t>
        </is>
      </c>
      <c r="G506" t="inlineStr">
        <is>
          <t>İhracat-Avrupa</t>
        </is>
      </c>
      <c r="H506" t="inlineStr">
        <is>
          <t>EM-PRZ-02</t>
        </is>
      </c>
      <c r="I506" t="inlineStr">
        <is>
          <t>Priz-Anahtar Seti (20'li)</t>
        </is>
      </c>
      <c r="J506" t="inlineStr">
        <is>
          <t>Anahtar</t>
        </is>
      </c>
      <c r="K506" t="inlineStr">
        <is>
          <t>Kurumsal</t>
        </is>
      </c>
      <c r="L506" t="n">
        <v>5</v>
      </c>
      <c r="M506" s="57" t="n">
        <v>13.71</v>
      </c>
      <c r="N506" t="inlineStr">
        <is>
          <t>EUR</t>
        </is>
      </c>
      <c r="O506" s="58" t="n">
        <v>0</v>
      </c>
      <c r="P506" t="n">
        <v>0</v>
      </c>
      <c r="Q506" s="59" t="n">
        <v>310</v>
      </c>
      <c r="R506" s="60">
        <f>IF(N506="TL",1,IF(N506="USD",VLOOKUP(C506,$X$2:$Z$19,2,FALSE),VLOOKUP(C506,$X$2:$Z$19,3,FALSE)))</f>
        <v/>
      </c>
      <c r="S506" s="61">
        <f>IF(P506=1,0,L506*M506*R506*(1-O506/100))</f>
        <v/>
      </c>
      <c r="T506" s="61">
        <f>IF(P506=1,0,L506*Q506)</f>
        <v/>
      </c>
      <c r="U506" s="61">
        <f>S506-T506</f>
        <v/>
      </c>
    </row>
    <row r="507">
      <c r="A507" t="inlineStr">
        <is>
          <t>S000506</t>
        </is>
      </c>
      <c r="B507" t="inlineStr">
        <is>
          <t>2025-03-20</t>
        </is>
      </c>
      <c r="C507" t="inlineStr">
        <is>
          <t>2025-03</t>
        </is>
      </c>
      <c r="D507" t="inlineStr">
        <is>
          <t>2025-Q1</t>
        </is>
      </c>
      <c r="E507" t="inlineStr">
        <is>
          <t>T06</t>
        </is>
      </c>
      <c r="F507" t="inlineStr">
        <is>
          <t>Gizem Aydın</t>
        </is>
      </c>
      <c r="G507" t="inlineStr">
        <is>
          <t>İhracat-Avrupa</t>
        </is>
      </c>
      <c r="H507" t="inlineStr">
        <is>
          <t>EM-AYD-40</t>
        </is>
      </c>
      <c r="I507" t="inlineStr">
        <is>
          <t>LED Panel Armatür 40W</t>
        </is>
      </c>
      <c r="J507" t="inlineStr">
        <is>
          <t>Aydınlatma</t>
        </is>
      </c>
      <c r="K507" t="inlineStr">
        <is>
          <t>Perakende</t>
        </is>
      </c>
      <c r="L507" t="n">
        <v>20</v>
      </c>
      <c r="M507" s="57" t="n">
        <v>8.460000000000001</v>
      </c>
      <c r="N507" t="inlineStr">
        <is>
          <t>EUR</t>
        </is>
      </c>
      <c r="O507" s="58" t="n">
        <v>18</v>
      </c>
      <c r="P507" t="n">
        <v>0</v>
      </c>
      <c r="Q507" s="59" t="n">
        <v>190</v>
      </c>
      <c r="R507" s="60">
        <f>IF(N507="TL",1,IF(N507="USD",VLOOKUP(C507,$X$2:$Z$19,2,FALSE),VLOOKUP(C507,$X$2:$Z$19,3,FALSE)))</f>
        <v/>
      </c>
      <c r="S507" s="61">
        <f>IF(P507=1,0,L507*M507*R507*(1-O507/100))</f>
        <v/>
      </c>
      <c r="T507" s="61">
        <f>IF(P507=1,0,L507*Q507)</f>
        <v/>
      </c>
      <c r="U507" s="61">
        <f>S507-T507</f>
        <v/>
      </c>
    </row>
    <row r="508">
      <c r="A508" t="inlineStr">
        <is>
          <t>S000507</t>
        </is>
      </c>
      <c r="B508" t="inlineStr">
        <is>
          <t>2025-03-11</t>
        </is>
      </c>
      <c r="C508" t="inlineStr">
        <is>
          <t>2025-03</t>
        </is>
      </c>
      <c r="D508" t="inlineStr">
        <is>
          <t>2025-Q1</t>
        </is>
      </c>
      <c r="E508" t="inlineStr">
        <is>
          <t>T06</t>
        </is>
      </c>
      <c r="F508" t="inlineStr">
        <is>
          <t>Gizem Aydın</t>
        </is>
      </c>
      <c r="G508" t="inlineStr">
        <is>
          <t>İhracat-Avrupa</t>
        </is>
      </c>
      <c r="H508" t="inlineStr">
        <is>
          <t>EM-AYD-40</t>
        </is>
      </c>
      <c r="I508" t="inlineStr">
        <is>
          <t>LED Panel Armatür 40W</t>
        </is>
      </c>
      <c r="J508" t="inlineStr">
        <is>
          <t>Aydınlatma</t>
        </is>
      </c>
      <c r="K508" t="inlineStr">
        <is>
          <t>Bayi</t>
        </is>
      </c>
      <c r="L508" t="n">
        <v>12</v>
      </c>
      <c r="M508" s="57" t="n">
        <v>8.01</v>
      </c>
      <c r="N508" t="inlineStr">
        <is>
          <t>EUR</t>
        </is>
      </c>
      <c r="O508" s="58" t="n">
        <v>5</v>
      </c>
      <c r="P508" t="n">
        <v>0</v>
      </c>
      <c r="Q508" s="59" t="n">
        <v>190</v>
      </c>
      <c r="R508" s="60">
        <f>IF(N508="TL",1,IF(N508="USD",VLOOKUP(C508,$X$2:$Z$19,2,FALSE),VLOOKUP(C508,$X$2:$Z$19,3,FALSE)))</f>
        <v/>
      </c>
      <c r="S508" s="61">
        <f>IF(P508=1,0,L508*M508*R508*(1-O508/100))</f>
        <v/>
      </c>
      <c r="T508" s="61">
        <f>IF(P508=1,0,L508*Q508)</f>
        <v/>
      </c>
      <c r="U508" s="61">
        <f>S508-T508</f>
        <v/>
      </c>
    </row>
    <row r="509">
      <c r="A509" t="inlineStr">
        <is>
          <t>S000508</t>
        </is>
      </c>
      <c r="B509" t="inlineStr">
        <is>
          <t>2025-03-23</t>
        </is>
      </c>
      <c r="C509" t="inlineStr">
        <is>
          <t>2025-03</t>
        </is>
      </c>
      <c r="D509" t="inlineStr">
        <is>
          <t>2025-Q1</t>
        </is>
      </c>
      <c r="E509" t="inlineStr">
        <is>
          <t>T06</t>
        </is>
      </c>
      <c r="F509" t="inlineStr">
        <is>
          <t>Gizem Aydın</t>
        </is>
      </c>
      <c r="G509" t="inlineStr">
        <is>
          <t>İhracat-Avrupa</t>
        </is>
      </c>
      <c r="H509" t="inlineStr">
        <is>
          <t>EM-KND-03</t>
        </is>
      </c>
      <c r="I509" t="inlineStr">
        <is>
          <t>Kablo Kanalı 40x40 (2 m)</t>
        </is>
      </c>
      <c r="J509" t="inlineStr">
        <is>
          <t>Tesisat</t>
        </is>
      </c>
      <c r="K509" t="inlineStr">
        <is>
          <t>Proje</t>
        </is>
      </c>
      <c r="L509" t="n">
        <v>20</v>
      </c>
      <c r="M509" s="57" t="n">
        <v>3.01</v>
      </c>
      <c r="N509" t="inlineStr">
        <is>
          <t>EUR</t>
        </is>
      </c>
      <c r="O509" s="58" t="n">
        <v>8</v>
      </c>
      <c r="P509" t="n">
        <v>0</v>
      </c>
      <c r="Q509" s="59" t="n">
        <v>65</v>
      </c>
      <c r="R509" s="60">
        <f>IF(N509="TL",1,IF(N509="USD",VLOOKUP(C509,$X$2:$Z$19,2,FALSE),VLOOKUP(C509,$X$2:$Z$19,3,FALSE)))</f>
        <v/>
      </c>
      <c r="S509" s="61">
        <f>IF(P509=1,0,L509*M509*R509*(1-O509/100))</f>
        <v/>
      </c>
      <c r="T509" s="61">
        <f>IF(P509=1,0,L509*Q509)</f>
        <v/>
      </c>
      <c r="U509" s="61">
        <f>S509-T509</f>
        <v/>
      </c>
    </row>
    <row r="510">
      <c r="A510" t="inlineStr">
        <is>
          <t>S000509</t>
        </is>
      </c>
      <c r="B510" t="inlineStr">
        <is>
          <t>2025-03-18</t>
        </is>
      </c>
      <c r="C510" t="inlineStr">
        <is>
          <t>2025-03</t>
        </is>
      </c>
      <c r="D510" t="inlineStr">
        <is>
          <t>2025-Q1</t>
        </is>
      </c>
      <c r="E510" t="inlineStr">
        <is>
          <t>T06</t>
        </is>
      </c>
      <c r="F510" t="inlineStr">
        <is>
          <t>Gizem Aydın</t>
        </is>
      </c>
      <c r="G510" t="inlineStr">
        <is>
          <t>İhracat-Avrupa</t>
        </is>
      </c>
      <c r="H510" t="inlineStr">
        <is>
          <t>EM-KBL-16</t>
        </is>
      </c>
      <c r="I510" t="inlineStr">
        <is>
          <t>NYM Kablo 3x2,5 (100 m)</t>
        </is>
      </c>
      <c r="J510" t="inlineStr">
        <is>
          <t>Kablo</t>
        </is>
      </c>
      <c r="K510" t="inlineStr">
        <is>
          <t>Proje</t>
        </is>
      </c>
      <c r="L510" t="n">
        <v>22</v>
      </c>
      <c r="M510" s="57" t="n">
        <v>30.68</v>
      </c>
      <c r="N510" t="inlineStr">
        <is>
          <t>EUR</t>
        </is>
      </c>
      <c r="O510" s="58" t="n">
        <v>5</v>
      </c>
      <c r="P510" t="n">
        <v>0</v>
      </c>
      <c r="Q510" s="59" t="n">
        <v>820</v>
      </c>
      <c r="R510" s="60">
        <f>IF(N510="TL",1,IF(N510="USD",VLOOKUP(C510,$X$2:$Z$19,2,FALSE),VLOOKUP(C510,$X$2:$Z$19,3,FALSE)))</f>
        <v/>
      </c>
      <c r="S510" s="61">
        <f>IF(P510=1,0,L510*M510*R510*(1-O510/100))</f>
        <v/>
      </c>
      <c r="T510" s="61">
        <f>IF(P510=1,0,L510*Q510)</f>
        <v/>
      </c>
      <c r="U510" s="61">
        <f>S510-T510</f>
        <v/>
      </c>
    </row>
    <row r="511">
      <c r="A511" t="inlineStr">
        <is>
          <t>S000510</t>
        </is>
      </c>
      <c r="B511" t="inlineStr">
        <is>
          <t>2025-03-04</t>
        </is>
      </c>
      <c r="C511" t="inlineStr">
        <is>
          <t>2025-03</t>
        </is>
      </c>
      <c r="D511" t="inlineStr">
        <is>
          <t>2025-Q1</t>
        </is>
      </c>
      <c r="E511" t="inlineStr">
        <is>
          <t>T07</t>
        </is>
      </c>
      <c r="F511" t="inlineStr">
        <is>
          <t>Onur Arslan</t>
        </is>
      </c>
      <c r="G511" t="inlineStr">
        <is>
          <t>Marmara</t>
        </is>
      </c>
      <c r="H511" t="inlineStr">
        <is>
          <t>EM-PNO-12</t>
        </is>
      </c>
      <c r="I511" t="inlineStr">
        <is>
          <t>Sıva Üstü Dağıtım Panosu 24'lü</t>
        </is>
      </c>
      <c r="J511" t="inlineStr">
        <is>
          <t>Pano</t>
        </is>
      </c>
      <c r="K511" t="inlineStr">
        <is>
          <t>Bayi</t>
        </is>
      </c>
      <c r="L511" t="n">
        <v>17</v>
      </c>
      <c r="M511" s="57" t="n">
        <v>2028</v>
      </c>
      <c r="N511" t="inlineStr">
        <is>
          <t>TL</t>
        </is>
      </c>
      <c r="O511" s="58" t="n">
        <v>5</v>
      </c>
      <c r="P511" t="n">
        <v>0</v>
      </c>
      <c r="Q511" s="59" t="n">
        <v>1180</v>
      </c>
      <c r="R511" s="60">
        <f>IF(N511="TL",1,IF(N511="USD",VLOOKUP(C511,$X$2:$Z$19,2,FALSE),VLOOKUP(C511,$X$2:$Z$19,3,FALSE)))</f>
        <v/>
      </c>
      <c r="S511" s="61">
        <f>IF(P511=1,0,L511*M511*R511*(1-O511/100))</f>
        <v/>
      </c>
      <c r="T511" s="61">
        <f>IF(P511=1,0,L511*Q511)</f>
        <v/>
      </c>
      <c r="U511" s="61">
        <f>S511-T511</f>
        <v/>
      </c>
    </row>
    <row r="512">
      <c r="A512" t="inlineStr">
        <is>
          <t>S000511</t>
        </is>
      </c>
      <c r="B512" t="inlineStr">
        <is>
          <t>2025-03-21</t>
        </is>
      </c>
      <c r="C512" t="inlineStr">
        <is>
          <t>2025-03</t>
        </is>
      </c>
      <c r="D512" t="inlineStr">
        <is>
          <t>2025-Q1</t>
        </is>
      </c>
      <c r="E512" t="inlineStr">
        <is>
          <t>T07</t>
        </is>
      </c>
      <c r="F512" t="inlineStr">
        <is>
          <t>Onur Arslan</t>
        </is>
      </c>
      <c r="G512" t="inlineStr">
        <is>
          <t>Marmara</t>
        </is>
      </c>
      <c r="H512" t="inlineStr">
        <is>
          <t>EM-KBL-25</t>
        </is>
      </c>
      <c r="I512" t="inlineStr">
        <is>
          <t>NYY Kablo 4x6 (100 m)</t>
        </is>
      </c>
      <c r="J512" t="inlineStr">
        <is>
          <t>Kablo</t>
        </is>
      </c>
      <c r="K512" t="inlineStr">
        <is>
          <t>Bayi</t>
        </is>
      </c>
      <c r="L512" t="n">
        <v>2</v>
      </c>
      <c r="M512" s="57" t="n">
        <v>3371</v>
      </c>
      <c r="N512" t="inlineStr">
        <is>
          <t>TL</t>
        </is>
      </c>
      <c r="O512" s="58" t="n">
        <v>12</v>
      </c>
      <c r="P512" t="n">
        <v>0</v>
      </c>
      <c r="Q512" s="59" t="n">
        <v>2150</v>
      </c>
      <c r="R512" s="60">
        <f>IF(N512="TL",1,IF(N512="USD",VLOOKUP(C512,$X$2:$Z$19,2,FALSE),VLOOKUP(C512,$X$2:$Z$19,3,FALSE)))</f>
        <v/>
      </c>
      <c r="S512" s="61">
        <f>IF(P512=1,0,L512*M512*R512*(1-O512/100))</f>
        <v/>
      </c>
      <c r="T512" s="61">
        <f>IF(P512=1,0,L512*Q512)</f>
        <v/>
      </c>
      <c r="U512" s="61">
        <f>S512-T512</f>
        <v/>
      </c>
    </row>
    <row r="513">
      <c r="A513" t="inlineStr">
        <is>
          <t>S000512</t>
        </is>
      </c>
      <c r="B513" t="inlineStr">
        <is>
          <t>2025-03-26</t>
        </is>
      </c>
      <c r="C513" t="inlineStr">
        <is>
          <t>2025-03</t>
        </is>
      </c>
      <c r="D513" t="inlineStr">
        <is>
          <t>2025-Q1</t>
        </is>
      </c>
      <c r="E513" t="inlineStr">
        <is>
          <t>T07</t>
        </is>
      </c>
      <c r="F513" t="inlineStr">
        <is>
          <t>Onur Arslan</t>
        </is>
      </c>
      <c r="G513" t="inlineStr">
        <is>
          <t>Marmara</t>
        </is>
      </c>
      <c r="H513" t="inlineStr">
        <is>
          <t>EM-KBL-16</t>
        </is>
      </c>
      <c r="I513" t="inlineStr">
        <is>
          <t>NYM Kablo 3x2,5 (100 m)</t>
        </is>
      </c>
      <c r="J513" t="inlineStr">
        <is>
          <t>Kablo</t>
        </is>
      </c>
      <c r="K513" t="inlineStr">
        <is>
          <t>Kurumsal</t>
        </is>
      </c>
      <c r="L513" t="n">
        <v>51</v>
      </c>
      <c r="M513" s="57" t="n">
        <v>1358</v>
      </c>
      <c r="N513" t="inlineStr">
        <is>
          <t>TL</t>
        </is>
      </c>
      <c r="O513" s="58" t="n">
        <v>0</v>
      </c>
      <c r="P513" t="n">
        <v>0</v>
      </c>
      <c r="Q513" s="59" t="n">
        <v>820</v>
      </c>
      <c r="R513" s="60">
        <f>IF(N513="TL",1,IF(N513="USD",VLOOKUP(C513,$X$2:$Z$19,2,FALSE),VLOOKUP(C513,$X$2:$Z$19,3,FALSE)))</f>
        <v/>
      </c>
      <c r="S513" s="61">
        <f>IF(P513=1,0,L513*M513*R513*(1-O513/100))</f>
        <v/>
      </c>
      <c r="T513" s="61">
        <f>IF(P513=1,0,L513*Q513)</f>
        <v/>
      </c>
      <c r="U513" s="61">
        <f>S513-T513</f>
        <v/>
      </c>
    </row>
    <row r="514">
      <c r="A514" t="inlineStr">
        <is>
          <t>S000513</t>
        </is>
      </c>
      <c r="B514" t="inlineStr">
        <is>
          <t>2025-03-06</t>
        </is>
      </c>
      <c r="C514" t="inlineStr">
        <is>
          <t>2025-03</t>
        </is>
      </c>
      <c r="D514" t="inlineStr">
        <is>
          <t>2025-Q1</t>
        </is>
      </c>
      <c r="E514" t="inlineStr">
        <is>
          <t>T07</t>
        </is>
      </c>
      <c r="F514" t="inlineStr">
        <is>
          <t>Onur Arslan</t>
        </is>
      </c>
      <c r="G514" t="inlineStr">
        <is>
          <t>Marmara</t>
        </is>
      </c>
      <c r="H514" t="inlineStr">
        <is>
          <t>EM-KND-03</t>
        </is>
      </c>
      <c r="I514" t="inlineStr">
        <is>
          <t>Kablo Kanalı 40x40 (2 m)</t>
        </is>
      </c>
      <c r="J514" t="inlineStr">
        <is>
          <t>Tesisat</t>
        </is>
      </c>
      <c r="K514" t="inlineStr">
        <is>
          <t>Bayi</t>
        </is>
      </c>
      <c r="L514" t="n">
        <v>18</v>
      </c>
      <c r="M514" s="57" t="n">
        <v>130</v>
      </c>
      <c r="N514" t="inlineStr">
        <is>
          <t>TL</t>
        </is>
      </c>
      <c r="O514" s="58" t="n">
        <v>5</v>
      </c>
      <c r="P514" t="n">
        <v>0</v>
      </c>
      <c r="Q514" s="59" t="n">
        <v>65</v>
      </c>
      <c r="R514" s="60">
        <f>IF(N514="TL",1,IF(N514="USD",VLOOKUP(C514,$X$2:$Z$19,2,FALSE),VLOOKUP(C514,$X$2:$Z$19,3,FALSE)))</f>
        <v/>
      </c>
      <c r="S514" s="61">
        <f>IF(P514=1,0,L514*M514*R514*(1-O514/100))</f>
        <v/>
      </c>
      <c r="T514" s="61">
        <f>IF(P514=1,0,L514*Q514)</f>
        <v/>
      </c>
      <c r="U514" s="61">
        <f>S514-T514</f>
        <v/>
      </c>
    </row>
    <row r="515">
      <c r="A515" t="inlineStr">
        <is>
          <t>S000514</t>
        </is>
      </c>
      <c r="B515" t="inlineStr">
        <is>
          <t>2025-03-11</t>
        </is>
      </c>
      <c r="C515" t="inlineStr">
        <is>
          <t>2025-03</t>
        </is>
      </c>
      <c r="D515" t="inlineStr">
        <is>
          <t>2025-Q1</t>
        </is>
      </c>
      <c r="E515" t="inlineStr">
        <is>
          <t>T07</t>
        </is>
      </c>
      <c r="F515" t="inlineStr">
        <is>
          <t>Onur Arslan</t>
        </is>
      </c>
      <c r="G515" t="inlineStr">
        <is>
          <t>Marmara</t>
        </is>
      </c>
      <c r="H515" t="inlineStr">
        <is>
          <t>EM-TRF-05</t>
        </is>
      </c>
      <c r="I515" t="inlineStr">
        <is>
          <t>İzole Trafo 1 kVA</t>
        </is>
      </c>
      <c r="J515" t="inlineStr">
        <is>
          <t>Güç</t>
        </is>
      </c>
      <c r="K515" t="inlineStr">
        <is>
          <t>Perakende</t>
        </is>
      </c>
      <c r="L515" t="n">
        <v>1</v>
      </c>
      <c r="M515" s="57" t="n">
        <v>6373</v>
      </c>
      <c r="N515" t="inlineStr">
        <is>
          <t>TL</t>
        </is>
      </c>
      <c r="O515" s="58" t="n">
        <v>5</v>
      </c>
      <c r="P515" t="n">
        <v>0</v>
      </c>
      <c r="Q515" s="59" t="n">
        <v>3900</v>
      </c>
      <c r="R515" s="60">
        <f>IF(N515="TL",1,IF(N515="USD",VLOOKUP(C515,$X$2:$Z$19,2,FALSE),VLOOKUP(C515,$X$2:$Z$19,3,FALSE)))</f>
        <v/>
      </c>
      <c r="S515" s="61">
        <f>IF(P515=1,0,L515*M515*R515*(1-O515/100))</f>
        <v/>
      </c>
      <c r="T515" s="61">
        <f>IF(P515=1,0,L515*Q515)</f>
        <v/>
      </c>
      <c r="U515" s="61">
        <f>S515-T515</f>
        <v/>
      </c>
    </row>
    <row r="516">
      <c r="A516" t="inlineStr">
        <is>
          <t>S000515</t>
        </is>
      </c>
      <c r="B516" t="inlineStr">
        <is>
          <t>2025-03-05</t>
        </is>
      </c>
      <c r="C516" t="inlineStr">
        <is>
          <t>2025-03</t>
        </is>
      </c>
      <c r="D516" t="inlineStr">
        <is>
          <t>2025-Q1</t>
        </is>
      </c>
      <c r="E516" t="inlineStr">
        <is>
          <t>T07</t>
        </is>
      </c>
      <c r="F516" t="inlineStr">
        <is>
          <t>Onur Arslan</t>
        </is>
      </c>
      <c r="G516" t="inlineStr">
        <is>
          <t>Marmara</t>
        </is>
      </c>
      <c r="H516" t="inlineStr">
        <is>
          <t>EM-KND-03</t>
        </is>
      </c>
      <c r="I516" t="inlineStr">
        <is>
          <t>Kablo Kanalı 40x40 (2 m)</t>
        </is>
      </c>
      <c r="J516" t="inlineStr">
        <is>
          <t>Tesisat</t>
        </is>
      </c>
      <c r="K516" t="inlineStr">
        <is>
          <t>Perakende</t>
        </is>
      </c>
      <c r="L516" t="n">
        <v>4</v>
      </c>
      <c r="M516" s="57" t="n">
        <v>136</v>
      </c>
      <c r="N516" t="inlineStr">
        <is>
          <t>TL</t>
        </is>
      </c>
      <c r="O516" s="58" t="n">
        <v>0</v>
      </c>
      <c r="P516" t="n">
        <v>0</v>
      </c>
      <c r="Q516" s="59" t="n">
        <v>65</v>
      </c>
      <c r="R516" s="60">
        <f>IF(N516="TL",1,IF(N516="USD",VLOOKUP(C516,$X$2:$Z$19,2,FALSE),VLOOKUP(C516,$X$2:$Z$19,3,FALSE)))</f>
        <v/>
      </c>
      <c r="S516" s="61">
        <f>IF(P516=1,0,L516*M516*R516*(1-O516/100))</f>
        <v/>
      </c>
      <c r="T516" s="61">
        <f>IF(P516=1,0,L516*Q516)</f>
        <v/>
      </c>
      <c r="U516" s="61">
        <f>S516-T516</f>
        <v/>
      </c>
    </row>
    <row r="517">
      <c r="A517" t="inlineStr">
        <is>
          <t>S000516</t>
        </is>
      </c>
      <c r="B517" t="inlineStr">
        <is>
          <t>2025-03-23</t>
        </is>
      </c>
      <c r="C517" t="inlineStr">
        <is>
          <t>2025-03</t>
        </is>
      </c>
      <c r="D517" t="inlineStr">
        <is>
          <t>2025-Q1</t>
        </is>
      </c>
      <c r="E517" t="inlineStr">
        <is>
          <t>T07</t>
        </is>
      </c>
      <c r="F517" t="inlineStr">
        <is>
          <t>Onur Arslan</t>
        </is>
      </c>
      <c r="G517" t="inlineStr">
        <is>
          <t>Marmara</t>
        </is>
      </c>
      <c r="H517" t="inlineStr">
        <is>
          <t>EM-SNS-06</t>
        </is>
      </c>
      <c r="I517" t="inlineStr">
        <is>
          <t>Hareket Sensörü PIR</t>
        </is>
      </c>
      <c r="J517" t="inlineStr">
        <is>
          <t>Otomasyon</t>
        </is>
      </c>
      <c r="K517" t="inlineStr">
        <is>
          <t>Perakende</t>
        </is>
      </c>
      <c r="L517" t="n">
        <v>18</v>
      </c>
      <c r="M517" s="57" t="n">
        <v>256</v>
      </c>
      <c r="N517" t="inlineStr">
        <is>
          <t>TL</t>
        </is>
      </c>
      <c r="O517" s="58" t="n">
        <v>5</v>
      </c>
      <c r="P517" t="n">
        <v>0</v>
      </c>
      <c r="Q517" s="59" t="n">
        <v>120</v>
      </c>
      <c r="R517" s="60">
        <f>IF(N517="TL",1,IF(N517="USD",VLOOKUP(C517,$X$2:$Z$19,2,FALSE),VLOOKUP(C517,$X$2:$Z$19,3,FALSE)))</f>
        <v/>
      </c>
      <c r="S517" s="61">
        <f>IF(P517=1,0,L517*M517*R517*(1-O517/100))</f>
        <v/>
      </c>
      <c r="T517" s="61">
        <f>IF(P517=1,0,L517*Q517)</f>
        <v/>
      </c>
      <c r="U517" s="61">
        <f>S517-T517</f>
        <v/>
      </c>
    </row>
    <row r="518">
      <c r="A518" t="inlineStr">
        <is>
          <t>S000517</t>
        </is>
      </c>
      <c r="B518" t="inlineStr">
        <is>
          <t>2025-03-11</t>
        </is>
      </c>
      <c r="C518" t="inlineStr">
        <is>
          <t>2025-03</t>
        </is>
      </c>
      <c r="D518" t="inlineStr">
        <is>
          <t>2025-Q1</t>
        </is>
      </c>
      <c r="E518" t="inlineStr">
        <is>
          <t>T07</t>
        </is>
      </c>
      <c r="F518" t="inlineStr">
        <is>
          <t>Onur Arslan</t>
        </is>
      </c>
      <c r="G518" t="inlineStr">
        <is>
          <t>Marmara</t>
        </is>
      </c>
      <c r="H518" t="inlineStr">
        <is>
          <t>EM-PNO-12</t>
        </is>
      </c>
      <c r="I518" t="inlineStr">
        <is>
          <t>Sıva Üstü Dağıtım Panosu 24'lü</t>
        </is>
      </c>
      <c r="J518" t="inlineStr">
        <is>
          <t>Pano</t>
        </is>
      </c>
      <c r="K518" t="inlineStr">
        <is>
          <t>Bayi</t>
        </is>
      </c>
      <c r="L518" t="n">
        <v>2</v>
      </c>
      <c r="M518" s="57" t="n">
        <v>2073</v>
      </c>
      <c r="N518" t="inlineStr">
        <is>
          <t>TL</t>
        </is>
      </c>
      <c r="O518" s="58" t="n">
        <v>8</v>
      </c>
      <c r="P518" t="n">
        <v>0</v>
      </c>
      <c r="Q518" s="59" t="n">
        <v>1180</v>
      </c>
      <c r="R518" s="60">
        <f>IF(N518="TL",1,IF(N518="USD",VLOOKUP(C518,$X$2:$Z$19,2,FALSE),VLOOKUP(C518,$X$2:$Z$19,3,FALSE)))</f>
        <v/>
      </c>
      <c r="S518" s="61">
        <f>IF(P518=1,0,L518*M518*R518*(1-O518/100))</f>
        <v/>
      </c>
      <c r="T518" s="61">
        <f>IF(P518=1,0,L518*Q518)</f>
        <v/>
      </c>
      <c r="U518" s="61">
        <f>S518-T518</f>
        <v/>
      </c>
    </row>
    <row r="519">
      <c r="A519" t="inlineStr">
        <is>
          <t>S000518</t>
        </is>
      </c>
      <c r="B519" t="inlineStr">
        <is>
          <t>2025-03-03</t>
        </is>
      </c>
      <c r="C519" t="inlineStr">
        <is>
          <t>2025-03</t>
        </is>
      </c>
      <c r="D519" t="inlineStr">
        <is>
          <t>2025-Q1</t>
        </is>
      </c>
      <c r="E519" t="inlineStr">
        <is>
          <t>T07</t>
        </is>
      </c>
      <c r="F519" t="inlineStr">
        <is>
          <t>Onur Arslan</t>
        </is>
      </c>
      <c r="G519" t="inlineStr">
        <is>
          <t>Marmara</t>
        </is>
      </c>
      <c r="H519" t="inlineStr">
        <is>
          <t>EM-KBL-16</t>
        </is>
      </c>
      <c r="I519" t="inlineStr">
        <is>
          <t>NYM Kablo 3x2,5 (100 m)</t>
        </is>
      </c>
      <c r="J519" t="inlineStr">
        <is>
          <t>Kablo</t>
        </is>
      </c>
      <c r="K519" t="inlineStr">
        <is>
          <t>Bayi</t>
        </is>
      </c>
      <c r="L519" t="n">
        <v>11</v>
      </c>
      <c r="M519" s="57" t="n">
        <v>1264</v>
      </c>
      <c r="N519" t="inlineStr">
        <is>
          <t>TL</t>
        </is>
      </c>
      <c r="O519" s="58" t="n">
        <v>18</v>
      </c>
      <c r="P519" t="n">
        <v>0</v>
      </c>
      <c r="Q519" s="59" t="n">
        <v>820</v>
      </c>
      <c r="R519" s="60">
        <f>IF(N519="TL",1,IF(N519="USD",VLOOKUP(C519,$X$2:$Z$19,2,FALSE),VLOOKUP(C519,$X$2:$Z$19,3,FALSE)))</f>
        <v/>
      </c>
      <c r="S519" s="61">
        <f>IF(P519=1,0,L519*M519*R519*(1-O519/100))</f>
        <v/>
      </c>
      <c r="T519" s="61">
        <f>IF(P519=1,0,L519*Q519)</f>
        <v/>
      </c>
      <c r="U519" s="61">
        <f>S519-T519</f>
        <v/>
      </c>
    </row>
    <row r="520">
      <c r="A520" t="inlineStr">
        <is>
          <t>S000519</t>
        </is>
      </c>
      <c r="B520" t="inlineStr">
        <is>
          <t>2025-03-21</t>
        </is>
      </c>
      <c r="C520" t="inlineStr">
        <is>
          <t>2025-03</t>
        </is>
      </c>
      <c r="D520" t="inlineStr">
        <is>
          <t>2025-Q1</t>
        </is>
      </c>
      <c r="E520" t="inlineStr">
        <is>
          <t>T07</t>
        </is>
      </c>
      <c r="F520" t="inlineStr">
        <is>
          <t>Onur Arslan</t>
        </is>
      </c>
      <c r="G520" t="inlineStr">
        <is>
          <t>Marmara</t>
        </is>
      </c>
      <c r="H520" t="inlineStr">
        <is>
          <t>EM-SNS-06</t>
        </is>
      </c>
      <c r="I520" t="inlineStr">
        <is>
          <t>Hareket Sensörü PIR</t>
        </is>
      </c>
      <c r="J520" t="inlineStr">
        <is>
          <t>Otomasyon</t>
        </is>
      </c>
      <c r="K520" t="inlineStr">
        <is>
          <t>Proje</t>
        </is>
      </c>
      <c r="L520" t="n">
        <v>19</v>
      </c>
      <c r="M520" s="57" t="n">
        <v>254</v>
      </c>
      <c r="N520" t="inlineStr">
        <is>
          <t>TL</t>
        </is>
      </c>
      <c r="O520" s="58" t="n">
        <v>0</v>
      </c>
      <c r="P520" t="n">
        <v>0</v>
      </c>
      <c r="Q520" s="59" t="n">
        <v>120</v>
      </c>
      <c r="R520" s="60">
        <f>IF(N520="TL",1,IF(N520="USD",VLOOKUP(C520,$X$2:$Z$19,2,FALSE),VLOOKUP(C520,$X$2:$Z$19,3,FALSE)))</f>
        <v/>
      </c>
      <c r="S520" s="61">
        <f>IF(P520=1,0,L520*M520*R520*(1-O520/100))</f>
        <v/>
      </c>
      <c r="T520" s="61">
        <f>IF(P520=1,0,L520*Q520)</f>
        <v/>
      </c>
      <c r="U520" s="61">
        <f>S520-T520</f>
        <v/>
      </c>
    </row>
    <row r="521">
      <c r="A521" t="inlineStr">
        <is>
          <t>S000520</t>
        </is>
      </c>
      <c r="B521" t="inlineStr">
        <is>
          <t>2025-03-25</t>
        </is>
      </c>
      <c r="C521" t="inlineStr">
        <is>
          <t>2025-03</t>
        </is>
      </c>
      <c r="D521" t="inlineStr">
        <is>
          <t>2025-Q1</t>
        </is>
      </c>
      <c r="E521" t="inlineStr">
        <is>
          <t>T07</t>
        </is>
      </c>
      <c r="F521" t="inlineStr">
        <is>
          <t>Onur Arslan</t>
        </is>
      </c>
      <c r="G521" t="inlineStr">
        <is>
          <t>Marmara</t>
        </is>
      </c>
      <c r="H521" t="inlineStr">
        <is>
          <t>EM-KND-03</t>
        </is>
      </c>
      <c r="I521" t="inlineStr">
        <is>
          <t>Kablo Kanalı 40x40 (2 m)</t>
        </is>
      </c>
      <c r="J521" t="inlineStr">
        <is>
          <t>Tesisat</t>
        </is>
      </c>
      <c r="K521" t="inlineStr">
        <is>
          <t>Perakende</t>
        </is>
      </c>
      <c r="L521" t="n">
        <v>5</v>
      </c>
      <c r="M521" s="57" t="n">
        <v>134</v>
      </c>
      <c r="N521" t="inlineStr">
        <is>
          <t>TL</t>
        </is>
      </c>
      <c r="O521" s="58" t="n">
        <v>5</v>
      </c>
      <c r="P521" t="n">
        <v>0</v>
      </c>
      <c r="Q521" s="59" t="n">
        <v>65</v>
      </c>
      <c r="R521" s="60">
        <f>IF(N521="TL",1,IF(N521="USD",VLOOKUP(C521,$X$2:$Z$19,2,FALSE),VLOOKUP(C521,$X$2:$Z$19,3,FALSE)))</f>
        <v/>
      </c>
      <c r="S521" s="61">
        <f>IF(P521=1,0,L521*M521*R521*(1-O521/100))</f>
        <v/>
      </c>
      <c r="T521" s="61">
        <f>IF(P521=1,0,L521*Q521)</f>
        <v/>
      </c>
      <c r="U521" s="61">
        <f>S521-T521</f>
        <v/>
      </c>
    </row>
    <row r="522">
      <c r="A522" t="inlineStr">
        <is>
          <t>S000521</t>
        </is>
      </c>
      <c r="B522" t="inlineStr">
        <is>
          <t>2025-03-17</t>
        </is>
      </c>
      <c r="C522" t="inlineStr">
        <is>
          <t>2025-03</t>
        </is>
      </c>
      <c r="D522" t="inlineStr">
        <is>
          <t>2025-Q1</t>
        </is>
      </c>
      <c r="E522" t="inlineStr">
        <is>
          <t>T07</t>
        </is>
      </c>
      <c r="F522" t="inlineStr">
        <is>
          <t>Onur Arslan</t>
        </is>
      </c>
      <c r="G522" t="inlineStr">
        <is>
          <t>Marmara</t>
        </is>
      </c>
      <c r="H522" t="inlineStr">
        <is>
          <t>EM-KBL-25</t>
        </is>
      </c>
      <c r="I522" t="inlineStr">
        <is>
          <t>NYY Kablo 4x6 (100 m)</t>
        </is>
      </c>
      <c r="J522" t="inlineStr">
        <is>
          <t>Kablo</t>
        </is>
      </c>
      <c r="K522" t="inlineStr">
        <is>
          <t>Bayi</t>
        </is>
      </c>
      <c r="L522" t="n">
        <v>4</v>
      </c>
      <c r="M522" s="57" t="n">
        <v>3324</v>
      </c>
      <c r="N522" t="inlineStr">
        <is>
          <t>TL</t>
        </is>
      </c>
      <c r="O522" s="58" t="n">
        <v>0</v>
      </c>
      <c r="P522" t="n">
        <v>0</v>
      </c>
      <c r="Q522" s="59" t="n">
        <v>2150</v>
      </c>
      <c r="R522" s="60">
        <f>IF(N522="TL",1,IF(N522="USD",VLOOKUP(C522,$X$2:$Z$19,2,FALSE),VLOOKUP(C522,$X$2:$Z$19,3,FALSE)))</f>
        <v/>
      </c>
      <c r="S522" s="61">
        <f>IF(P522=1,0,L522*M522*R522*(1-O522/100))</f>
        <v/>
      </c>
      <c r="T522" s="61">
        <f>IF(P522=1,0,L522*Q522)</f>
        <v/>
      </c>
      <c r="U522" s="61">
        <f>S522-T522</f>
        <v/>
      </c>
    </row>
    <row r="523">
      <c r="A523" t="inlineStr">
        <is>
          <t>S000522</t>
        </is>
      </c>
      <c r="B523" t="inlineStr">
        <is>
          <t>2025-03-17</t>
        </is>
      </c>
      <c r="C523" t="inlineStr">
        <is>
          <t>2025-03</t>
        </is>
      </c>
      <c r="D523" t="inlineStr">
        <is>
          <t>2025-Q1</t>
        </is>
      </c>
      <c r="E523" t="inlineStr">
        <is>
          <t>T07</t>
        </is>
      </c>
      <c r="F523" t="inlineStr">
        <is>
          <t>Onur Arslan</t>
        </is>
      </c>
      <c r="G523" t="inlineStr">
        <is>
          <t>Marmara</t>
        </is>
      </c>
      <c r="H523" t="inlineStr">
        <is>
          <t>EM-AYD-18</t>
        </is>
      </c>
      <c r="I523" t="inlineStr">
        <is>
          <t>LED Ampul 18W (10'lu)</t>
        </is>
      </c>
      <c r="J523" t="inlineStr">
        <is>
          <t>Aydınlatma</t>
        </is>
      </c>
      <c r="K523" t="inlineStr">
        <is>
          <t>Perakende</t>
        </is>
      </c>
      <c r="L523" t="n">
        <v>5</v>
      </c>
      <c r="M523" s="57" t="n">
        <v>198</v>
      </c>
      <c r="N523" t="inlineStr">
        <is>
          <t>TL</t>
        </is>
      </c>
      <c r="O523" s="58" t="n">
        <v>0</v>
      </c>
      <c r="P523" t="n">
        <v>0</v>
      </c>
      <c r="Q523" s="59" t="n">
        <v>95</v>
      </c>
      <c r="R523" s="60">
        <f>IF(N523="TL",1,IF(N523="USD",VLOOKUP(C523,$X$2:$Z$19,2,FALSE),VLOOKUP(C523,$X$2:$Z$19,3,FALSE)))</f>
        <v/>
      </c>
      <c r="S523" s="61">
        <f>IF(P523=1,0,L523*M523*R523*(1-O523/100))</f>
        <v/>
      </c>
      <c r="T523" s="61">
        <f>IF(P523=1,0,L523*Q523)</f>
        <v/>
      </c>
      <c r="U523" s="61">
        <f>S523-T523</f>
        <v/>
      </c>
    </row>
    <row r="524">
      <c r="A524" t="inlineStr">
        <is>
          <t>S000523</t>
        </is>
      </c>
      <c r="B524" t="inlineStr">
        <is>
          <t>2025-03-14</t>
        </is>
      </c>
      <c r="C524" t="inlineStr">
        <is>
          <t>2025-03</t>
        </is>
      </c>
      <c r="D524" t="inlineStr">
        <is>
          <t>2025-Q1</t>
        </is>
      </c>
      <c r="E524" t="inlineStr">
        <is>
          <t>T07</t>
        </is>
      </c>
      <c r="F524" t="inlineStr">
        <is>
          <t>Onur Arslan</t>
        </is>
      </c>
      <c r="G524" t="inlineStr">
        <is>
          <t>Marmara</t>
        </is>
      </c>
      <c r="H524" t="inlineStr">
        <is>
          <t>EM-AYD-18</t>
        </is>
      </c>
      <c r="I524" t="inlineStr">
        <is>
          <t>LED Ampul 18W (10'lu)</t>
        </is>
      </c>
      <c r="J524" t="inlineStr">
        <is>
          <t>Aydınlatma</t>
        </is>
      </c>
      <c r="K524" t="inlineStr">
        <is>
          <t>Bayi</t>
        </is>
      </c>
      <c r="L524" t="n">
        <v>3</v>
      </c>
      <c r="M524" s="57" t="n">
        <v>198</v>
      </c>
      <c r="N524" t="inlineStr">
        <is>
          <t>TL</t>
        </is>
      </c>
      <c r="O524" s="58" t="n">
        <v>8</v>
      </c>
      <c r="P524" t="n">
        <v>0</v>
      </c>
      <c r="Q524" s="59" t="n">
        <v>95</v>
      </c>
      <c r="R524" s="60">
        <f>IF(N524="TL",1,IF(N524="USD",VLOOKUP(C524,$X$2:$Z$19,2,FALSE),VLOOKUP(C524,$X$2:$Z$19,3,FALSE)))</f>
        <v/>
      </c>
      <c r="S524" s="61">
        <f>IF(P524=1,0,L524*M524*R524*(1-O524/100))</f>
        <v/>
      </c>
      <c r="T524" s="61">
        <f>IF(P524=1,0,L524*Q524)</f>
        <v/>
      </c>
      <c r="U524" s="61">
        <f>S524-T524</f>
        <v/>
      </c>
    </row>
    <row r="525">
      <c r="A525" t="inlineStr">
        <is>
          <t>S000524</t>
        </is>
      </c>
      <c r="B525" t="inlineStr">
        <is>
          <t>2025-03-22</t>
        </is>
      </c>
      <c r="C525" t="inlineStr">
        <is>
          <t>2025-03</t>
        </is>
      </c>
      <c r="D525" t="inlineStr">
        <is>
          <t>2025-Q1</t>
        </is>
      </c>
      <c r="E525" t="inlineStr">
        <is>
          <t>T07</t>
        </is>
      </c>
      <c r="F525" t="inlineStr">
        <is>
          <t>Onur Arslan</t>
        </is>
      </c>
      <c r="G525" t="inlineStr">
        <is>
          <t>Marmara</t>
        </is>
      </c>
      <c r="H525" t="inlineStr">
        <is>
          <t>EM-PNO-12</t>
        </is>
      </c>
      <c r="I525" t="inlineStr">
        <is>
          <t>Sıva Üstü Dağıtım Panosu 24'lü</t>
        </is>
      </c>
      <c r="J525" t="inlineStr">
        <is>
          <t>Pano</t>
        </is>
      </c>
      <c r="K525" t="inlineStr">
        <is>
          <t>Proje</t>
        </is>
      </c>
      <c r="L525" t="n">
        <v>64</v>
      </c>
      <c r="M525" s="57" t="n">
        <v>2011</v>
      </c>
      <c r="N525" t="inlineStr">
        <is>
          <t>TL</t>
        </is>
      </c>
      <c r="O525" s="58" t="n">
        <v>5</v>
      </c>
      <c r="P525" t="n">
        <v>0</v>
      </c>
      <c r="Q525" s="59" t="n">
        <v>1180</v>
      </c>
      <c r="R525" s="60">
        <f>IF(N525="TL",1,IF(N525="USD",VLOOKUP(C525,$X$2:$Z$19,2,FALSE),VLOOKUP(C525,$X$2:$Z$19,3,FALSE)))</f>
        <v/>
      </c>
      <c r="S525" s="61">
        <f>IF(P525=1,0,L525*M525*R525*(1-O525/100))</f>
        <v/>
      </c>
      <c r="T525" s="61">
        <f>IF(P525=1,0,L525*Q525)</f>
        <v/>
      </c>
      <c r="U525" s="61">
        <f>S525-T525</f>
        <v/>
      </c>
    </row>
    <row r="526">
      <c r="A526" t="inlineStr">
        <is>
          <t>S000525</t>
        </is>
      </c>
      <c r="B526" t="inlineStr">
        <is>
          <t>2025-03-16</t>
        </is>
      </c>
      <c r="C526" t="inlineStr">
        <is>
          <t>2025-03</t>
        </is>
      </c>
      <c r="D526" t="inlineStr">
        <is>
          <t>2025-Q1</t>
        </is>
      </c>
      <c r="E526" t="inlineStr">
        <is>
          <t>T07</t>
        </is>
      </c>
      <c r="F526" t="inlineStr">
        <is>
          <t>Onur Arslan</t>
        </is>
      </c>
      <c r="G526" t="inlineStr">
        <is>
          <t>Marmara</t>
        </is>
      </c>
      <c r="H526" t="inlineStr">
        <is>
          <t>EM-AYD-18</t>
        </is>
      </c>
      <c r="I526" t="inlineStr">
        <is>
          <t>LED Ampul 18W (10'lu)</t>
        </is>
      </c>
      <c r="J526" t="inlineStr">
        <is>
          <t>Aydınlatma</t>
        </is>
      </c>
      <c r="K526" t="inlineStr">
        <is>
          <t>Bayi</t>
        </is>
      </c>
      <c r="L526" t="n">
        <v>31</v>
      </c>
      <c r="M526" s="57" t="n">
        <v>208</v>
      </c>
      <c r="N526" t="inlineStr">
        <is>
          <t>TL</t>
        </is>
      </c>
      <c r="O526" s="58" t="n">
        <v>8</v>
      </c>
      <c r="P526" t="n">
        <v>1</v>
      </c>
      <c r="Q526" s="59" t="n">
        <v>95</v>
      </c>
      <c r="R526" s="60">
        <f>IF(N526="TL",1,IF(N526="USD",VLOOKUP(C526,$X$2:$Z$19,2,FALSE),VLOOKUP(C526,$X$2:$Z$19,3,FALSE)))</f>
        <v/>
      </c>
      <c r="S526" s="61">
        <f>IF(P526=1,0,L526*M526*R526*(1-O526/100))</f>
        <v/>
      </c>
      <c r="T526" s="61">
        <f>IF(P526=1,0,L526*Q526)</f>
        <v/>
      </c>
      <c r="U526" s="61">
        <f>S526-T526</f>
        <v/>
      </c>
    </row>
    <row r="527">
      <c r="A527" t="inlineStr">
        <is>
          <t>S000526</t>
        </is>
      </c>
      <c r="B527" t="inlineStr">
        <is>
          <t>2025-03-25</t>
        </is>
      </c>
      <c r="C527" t="inlineStr">
        <is>
          <t>2025-03</t>
        </is>
      </c>
      <c r="D527" t="inlineStr">
        <is>
          <t>2025-Q1</t>
        </is>
      </c>
      <c r="E527" t="inlineStr">
        <is>
          <t>T07</t>
        </is>
      </c>
      <c r="F527" t="inlineStr">
        <is>
          <t>Onur Arslan</t>
        </is>
      </c>
      <c r="G527" t="inlineStr">
        <is>
          <t>Marmara</t>
        </is>
      </c>
      <c r="H527" t="inlineStr">
        <is>
          <t>EM-UPS-10</t>
        </is>
      </c>
      <c r="I527" t="inlineStr">
        <is>
          <t>Kesintisiz Güç Kaynağı 3 kVA</t>
        </is>
      </c>
      <c r="J527" t="inlineStr">
        <is>
          <t>Güç</t>
        </is>
      </c>
      <c r="K527" t="inlineStr">
        <is>
          <t>Bayi</t>
        </is>
      </c>
      <c r="L527" t="n">
        <v>21</v>
      </c>
      <c r="M527" s="57" t="n">
        <v>13599</v>
      </c>
      <c r="N527" t="inlineStr">
        <is>
          <t>TL</t>
        </is>
      </c>
      <c r="O527" s="58" t="n">
        <v>5</v>
      </c>
      <c r="P527" t="n">
        <v>0</v>
      </c>
      <c r="Q527" s="59" t="n">
        <v>8200</v>
      </c>
      <c r="R527" s="60">
        <f>IF(N527="TL",1,IF(N527="USD",VLOOKUP(C527,$X$2:$Z$19,2,FALSE),VLOOKUP(C527,$X$2:$Z$19,3,FALSE)))</f>
        <v/>
      </c>
      <c r="S527" s="61">
        <f>IF(P527=1,0,L527*M527*R527*(1-O527/100))</f>
        <v/>
      </c>
      <c r="T527" s="61">
        <f>IF(P527=1,0,L527*Q527)</f>
        <v/>
      </c>
      <c r="U527" s="61">
        <f>S527-T527</f>
        <v/>
      </c>
    </row>
    <row r="528">
      <c r="A528" t="inlineStr">
        <is>
          <t>S000527</t>
        </is>
      </c>
      <c r="B528" t="inlineStr">
        <is>
          <t>2025-03-22</t>
        </is>
      </c>
      <c r="C528" t="inlineStr">
        <is>
          <t>2025-03</t>
        </is>
      </c>
      <c r="D528" t="inlineStr">
        <is>
          <t>2025-Q1</t>
        </is>
      </c>
      <c r="E528" t="inlineStr">
        <is>
          <t>T07</t>
        </is>
      </c>
      <c r="F528" t="inlineStr">
        <is>
          <t>Onur Arslan</t>
        </is>
      </c>
      <c r="G528" t="inlineStr">
        <is>
          <t>Marmara</t>
        </is>
      </c>
      <c r="H528" t="inlineStr">
        <is>
          <t>EM-KBL-25</t>
        </is>
      </c>
      <c r="I528" t="inlineStr">
        <is>
          <t>NYY Kablo 4x6 (100 m)</t>
        </is>
      </c>
      <c r="J528" t="inlineStr">
        <is>
          <t>Kablo</t>
        </is>
      </c>
      <c r="K528" t="inlineStr">
        <is>
          <t>Bayi</t>
        </is>
      </c>
      <c r="L528" t="n">
        <v>4</v>
      </c>
      <c r="M528" s="57" t="n">
        <v>3335</v>
      </c>
      <c r="N528" t="inlineStr">
        <is>
          <t>TL</t>
        </is>
      </c>
      <c r="O528" s="58" t="n">
        <v>0</v>
      </c>
      <c r="P528" t="n">
        <v>0</v>
      </c>
      <c r="Q528" s="59" t="n">
        <v>2150</v>
      </c>
      <c r="R528" s="60">
        <f>IF(N528="TL",1,IF(N528="USD",VLOOKUP(C528,$X$2:$Z$19,2,FALSE),VLOOKUP(C528,$X$2:$Z$19,3,FALSE)))</f>
        <v/>
      </c>
      <c r="S528" s="61">
        <f>IF(P528=1,0,L528*M528*R528*(1-O528/100))</f>
        <v/>
      </c>
      <c r="T528" s="61">
        <f>IF(P528=1,0,L528*Q528)</f>
        <v/>
      </c>
      <c r="U528" s="61">
        <f>S528-T528</f>
        <v/>
      </c>
    </row>
    <row r="529">
      <c r="A529" t="inlineStr">
        <is>
          <t>S000528</t>
        </is>
      </c>
      <c r="B529" t="inlineStr">
        <is>
          <t>2025-03-04</t>
        </is>
      </c>
      <c r="C529" t="inlineStr">
        <is>
          <t>2025-03</t>
        </is>
      </c>
      <c r="D529" t="inlineStr">
        <is>
          <t>2025-Q1</t>
        </is>
      </c>
      <c r="E529" t="inlineStr">
        <is>
          <t>T07</t>
        </is>
      </c>
      <c r="F529" t="inlineStr">
        <is>
          <t>Onur Arslan</t>
        </is>
      </c>
      <c r="G529" t="inlineStr">
        <is>
          <t>Marmara</t>
        </is>
      </c>
      <c r="H529" t="inlineStr">
        <is>
          <t>EM-UPS-10</t>
        </is>
      </c>
      <c r="I529" t="inlineStr">
        <is>
          <t>Kesintisiz Güç Kaynağı 3 kVA</t>
        </is>
      </c>
      <c r="J529" t="inlineStr">
        <is>
          <t>Güç</t>
        </is>
      </c>
      <c r="K529" t="inlineStr">
        <is>
          <t>Perakende</t>
        </is>
      </c>
      <c r="L529" t="n">
        <v>5</v>
      </c>
      <c r="M529" s="57" t="n">
        <v>12695</v>
      </c>
      <c r="N529" t="inlineStr">
        <is>
          <t>TL</t>
        </is>
      </c>
      <c r="O529" s="58" t="n">
        <v>18</v>
      </c>
      <c r="P529" t="n">
        <v>0</v>
      </c>
      <c r="Q529" s="59" t="n">
        <v>8200</v>
      </c>
      <c r="R529" s="60">
        <f>IF(N529="TL",1,IF(N529="USD",VLOOKUP(C529,$X$2:$Z$19,2,FALSE),VLOOKUP(C529,$X$2:$Z$19,3,FALSE)))</f>
        <v/>
      </c>
      <c r="S529" s="61">
        <f>IF(P529=1,0,L529*M529*R529*(1-O529/100))</f>
        <v/>
      </c>
      <c r="T529" s="61">
        <f>IF(P529=1,0,L529*Q529)</f>
        <v/>
      </c>
      <c r="U529" s="61">
        <f>S529-T529</f>
        <v/>
      </c>
    </row>
    <row r="530">
      <c r="A530" t="inlineStr">
        <is>
          <t>S000529</t>
        </is>
      </c>
      <c r="B530" t="inlineStr">
        <is>
          <t>2025-03-05</t>
        </is>
      </c>
      <c r="C530" t="inlineStr">
        <is>
          <t>2025-03</t>
        </is>
      </c>
      <c r="D530" t="inlineStr">
        <is>
          <t>2025-Q1</t>
        </is>
      </c>
      <c r="E530" t="inlineStr">
        <is>
          <t>T07</t>
        </is>
      </c>
      <c r="F530" t="inlineStr">
        <is>
          <t>Onur Arslan</t>
        </is>
      </c>
      <c r="G530" t="inlineStr">
        <is>
          <t>Marmara</t>
        </is>
      </c>
      <c r="H530" t="inlineStr">
        <is>
          <t>EM-UPS-10</t>
        </is>
      </c>
      <c r="I530" t="inlineStr">
        <is>
          <t>Kesintisiz Güç Kaynağı 3 kVA</t>
        </is>
      </c>
      <c r="J530" t="inlineStr">
        <is>
          <t>Güç</t>
        </is>
      </c>
      <c r="K530" t="inlineStr">
        <is>
          <t>Bayi</t>
        </is>
      </c>
      <c r="L530" t="n">
        <v>1</v>
      </c>
      <c r="M530" s="57" t="n">
        <v>13366</v>
      </c>
      <c r="N530" t="inlineStr">
        <is>
          <t>TL</t>
        </is>
      </c>
      <c r="O530" s="58" t="n">
        <v>8</v>
      </c>
      <c r="P530" t="n">
        <v>0</v>
      </c>
      <c r="Q530" s="59" t="n">
        <v>8200</v>
      </c>
      <c r="R530" s="60">
        <f>IF(N530="TL",1,IF(N530="USD",VLOOKUP(C530,$X$2:$Z$19,2,FALSE),VLOOKUP(C530,$X$2:$Z$19,3,FALSE)))</f>
        <v/>
      </c>
      <c r="S530" s="61">
        <f>IF(P530=1,0,L530*M530*R530*(1-O530/100))</f>
        <v/>
      </c>
      <c r="T530" s="61">
        <f>IF(P530=1,0,L530*Q530)</f>
        <v/>
      </c>
      <c r="U530" s="61">
        <f>S530-T530</f>
        <v/>
      </c>
    </row>
    <row r="531">
      <c r="A531" t="inlineStr">
        <is>
          <t>S000530</t>
        </is>
      </c>
      <c r="B531" t="inlineStr">
        <is>
          <t>2025-03-01</t>
        </is>
      </c>
      <c r="C531" t="inlineStr">
        <is>
          <t>2025-03</t>
        </is>
      </c>
      <c r="D531" t="inlineStr">
        <is>
          <t>2025-Q1</t>
        </is>
      </c>
      <c r="E531" t="inlineStr">
        <is>
          <t>T07</t>
        </is>
      </c>
      <c r="F531" t="inlineStr">
        <is>
          <t>Onur Arslan</t>
        </is>
      </c>
      <c r="G531" t="inlineStr">
        <is>
          <t>Marmara</t>
        </is>
      </c>
      <c r="H531" t="inlineStr">
        <is>
          <t>EM-SGT-01</t>
        </is>
      </c>
      <c r="I531" t="inlineStr">
        <is>
          <t>Otomatik Sigorta C16 (12'li)</t>
        </is>
      </c>
      <c r="J531" t="inlineStr">
        <is>
          <t>Koruma</t>
        </is>
      </c>
      <c r="K531" t="inlineStr">
        <is>
          <t>Perakende</t>
        </is>
      </c>
      <c r="L531" t="n">
        <v>60</v>
      </c>
      <c r="M531" s="57" t="n">
        <v>423</v>
      </c>
      <c r="N531" t="inlineStr">
        <is>
          <t>TL</t>
        </is>
      </c>
      <c r="O531" s="58" t="n">
        <v>5</v>
      </c>
      <c r="P531" t="n">
        <v>0</v>
      </c>
      <c r="Q531" s="59" t="n">
        <v>240</v>
      </c>
      <c r="R531" s="60">
        <f>IF(N531="TL",1,IF(N531="USD",VLOOKUP(C531,$X$2:$Z$19,2,FALSE),VLOOKUP(C531,$X$2:$Z$19,3,FALSE)))</f>
        <v/>
      </c>
      <c r="S531" s="61">
        <f>IF(P531=1,0,L531*M531*R531*(1-O531/100))</f>
        <v/>
      </c>
      <c r="T531" s="61">
        <f>IF(P531=1,0,L531*Q531)</f>
        <v/>
      </c>
      <c r="U531" s="61">
        <f>S531-T531</f>
        <v/>
      </c>
    </row>
    <row r="532">
      <c r="A532" t="inlineStr">
        <is>
          <t>S000531</t>
        </is>
      </c>
      <c r="B532" t="inlineStr">
        <is>
          <t>2025-03-13</t>
        </is>
      </c>
      <c r="C532" t="inlineStr">
        <is>
          <t>2025-03</t>
        </is>
      </c>
      <c r="D532" t="inlineStr">
        <is>
          <t>2025-Q1</t>
        </is>
      </c>
      <c r="E532" t="inlineStr">
        <is>
          <t>T07</t>
        </is>
      </c>
      <c r="F532" t="inlineStr">
        <is>
          <t>Onur Arslan</t>
        </is>
      </c>
      <c r="G532" t="inlineStr">
        <is>
          <t>Marmara</t>
        </is>
      </c>
      <c r="H532" t="inlineStr">
        <is>
          <t>EM-AYD-40</t>
        </is>
      </c>
      <c r="I532" t="inlineStr">
        <is>
          <t>LED Panel Armatür 40W</t>
        </is>
      </c>
      <c r="J532" t="inlineStr">
        <is>
          <t>Aydınlatma</t>
        </is>
      </c>
      <c r="K532" t="inlineStr">
        <is>
          <t>Bayi</t>
        </is>
      </c>
      <c r="L532" t="n">
        <v>70</v>
      </c>
      <c r="M532" s="57" t="n">
        <v>364</v>
      </c>
      <c r="N532" t="inlineStr">
        <is>
          <t>TL</t>
        </is>
      </c>
      <c r="O532" s="58" t="n">
        <v>5</v>
      </c>
      <c r="P532" t="n">
        <v>0</v>
      </c>
      <c r="Q532" s="59" t="n">
        <v>190</v>
      </c>
      <c r="R532" s="60">
        <f>IF(N532="TL",1,IF(N532="USD",VLOOKUP(C532,$X$2:$Z$19,2,FALSE),VLOOKUP(C532,$X$2:$Z$19,3,FALSE)))</f>
        <v/>
      </c>
      <c r="S532" s="61">
        <f>IF(P532=1,0,L532*M532*R532*(1-O532/100))</f>
        <v/>
      </c>
      <c r="T532" s="61">
        <f>IF(P532=1,0,L532*Q532)</f>
        <v/>
      </c>
      <c r="U532" s="61">
        <f>S532-T532</f>
        <v/>
      </c>
    </row>
    <row r="533">
      <c r="A533" t="inlineStr">
        <is>
          <t>S000532</t>
        </is>
      </c>
      <c r="B533" t="inlineStr">
        <is>
          <t>2025-03-04</t>
        </is>
      </c>
      <c r="C533" t="inlineStr">
        <is>
          <t>2025-03</t>
        </is>
      </c>
      <c r="D533" t="inlineStr">
        <is>
          <t>2025-Q1</t>
        </is>
      </c>
      <c r="E533" t="inlineStr">
        <is>
          <t>T07</t>
        </is>
      </c>
      <c r="F533" t="inlineStr">
        <is>
          <t>Onur Arslan</t>
        </is>
      </c>
      <c r="G533" t="inlineStr">
        <is>
          <t>Marmara</t>
        </is>
      </c>
      <c r="H533" t="inlineStr">
        <is>
          <t>EM-TRF-05</t>
        </is>
      </c>
      <c r="I533" t="inlineStr">
        <is>
          <t>İzole Trafo 1 kVA</t>
        </is>
      </c>
      <c r="J533" t="inlineStr">
        <is>
          <t>Güç</t>
        </is>
      </c>
      <c r="K533" t="inlineStr">
        <is>
          <t>Proje</t>
        </is>
      </c>
      <c r="L533" t="n">
        <v>4</v>
      </c>
      <c r="M533" s="57" t="n">
        <v>6738</v>
      </c>
      <c r="N533" t="inlineStr">
        <is>
          <t>TL</t>
        </is>
      </c>
      <c r="O533" s="58" t="n">
        <v>5</v>
      </c>
      <c r="P533" t="n">
        <v>0</v>
      </c>
      <c r="Q533" s="59" t="n">
        <v>3900</v>
      </c>
      <c r="R533" s="60">
        <f>IF(N533="TL",1,IF(N533="USD",VLOOKUP(C533,$X$2:$Z$19,2,FALSE),VLOOKUP(C533,$X$2:$Z$19,3,FALSE)))</f>
        <v/>
      </c>
      <c r="S533" s="61">
        <f>IF(P533=1,0,L533*M533*R533*(1-O533/100))</f>
        <v/>
      </c>
      <c r="T533" s="61">
        <f>IF(P533=1,0,L533*Q533)</f>
        <v/>
      </c>
      <c r="U533" s="61">
        <f>S533-T533</f>
        <v/>
      </c>
    </row>
    <row r="534">
      <c r="A534" t="inlineStr">
        <is>
          <t>S000533</t>
        </is>
      </c>
      <c r="B534" t="inlineStr">
        <is>
          <t>2025-03-09</t>
        </is>
      </c>
      <c r="C534" t="inlineStr">
        <is>
          <t>2025-03</t>
        </is>
      </c>
      <c r="D534" t="inlineStr">
        <is>
          <t>2025-Q1</t>
        </is>
      </c>
      <c r="E534" t="inlineStr">
        <is>
          <t>T07</t>
        </is>
      </c>
      <c r="F534" t="inlineStr">
        <is>
          <t>Onur Arslan</t>
        </is>
      </c>
      <c r="G534" t="inlineStr">
        <is>
          <t>Marmara</t>
        </is>
      </c>
      <c r="H534" t="inlineStr">
        <is>
          <t>EM-KND-03</t>
        </is>
      </c>
      <c r="I534" t="inlineStr">
        <is>
          <t>Kablo Kanalı 40x40 (2 m)</t>
        </is>
      </c>
      <c r="J534" t="inlineStr">
        <is>
          <t>Tesisat</t>
        </is>
      </c>
      <c r="K534" t="inlineStr">
        <is>
          <t>Proje</t>
        </is>
      </c>
      <c r="L534" t="n">
        <v>1</v>
      </c>
      <c r="M534" s="57" t="n">
        <v>130</v>
      </c>
      <c r="N534" t="inlineStr">
        <is>
          <t>TL</t>
        </is>
      </c>
      <c r="O534" s="58" t="n">
        <v>0</v>
      </c>
      <c r="P534" t="n">
        <v>0</v>
      </c>
      <c r="Q534" s="59" t="n">
        <v>65</v>
      </c>
      <c r="R534" s="60">
        <f>IF(N534="TL",1,IF(N534="USD",VLOOKUP(C534,$X$2:$Z$19,2,FALSE),VLOOKUP(C534,$X$2:$Z$19,3,FALSE)))</f>
        <v/>
      </c>
      <c r="S534" s="61">
        <f>IF(P534=1,0,L534*M534*R534*(1-O534/100))</f>
        <v/>
      </c>
      <c r="T534" s="61">
        <f>IF(P534=1,0,L534*Q534)</f>
        <v/>
      </c>
      <c r="U534" s="61">
        <f>S534-T534</f>
        <v/>
      </c>
    </row>
    <row r="535">
      <c r="A535" t="inlineStr">
        <is>
          <t>S000534</t>
        </is>
      </c>
      <c r="B535" t="inlineStr">
        <is>
          <t>2025-03-06</t>
        </is>
      </c>
      <c r="C535" t="inlineStr">
        <is>
          <t>2025-03</t>
        </is>
      </c>
      <c r="D535" t="inlineStr">
        <is>
          <t>2025-Q1</t>
        </is>
      </c>
      <c r="E535" t="inlineStr">
        <is>
          <t>T07</t>
        </is>
      </c>
      <c r="F535" t="inlineStr">
        <is>
          <t>Onur Arslan</t>
        </is>
      </c>
      <c r="G535" t="inlineStr">
        <is>
          <t>Marmara</t>
        </is>
      </c>
      <c r="H535" t="inlineStr">
        <is>
          <t>EM-AYD-18</t>
        </is>
      </c>
      <c r="I535" t="inlineStr">
        <is>
          <t>LED Ampul 18W (10'lu)</t>
        </is>
      </c>
      <c r="J535" t="inlineStr">
        <is>
          <t>Aydınlatma</t>
        </is>
      </c>
      <c r="K535" t="inlineStr">
        <is>
          <t>Bayi</t>
        </is>
      </c>
      <c r="L535" t="n">
        <v>5</v>
      </c>
      <c r="M535" s="57" t="n">
        <v>200</v>
      </c>
      <c r="N535" t="inlineStr">
        <is>
          <t>TL</t>
        </is>
      </c>
      <c r="O535" s="58" t="n">
        <v>8</v>
      </c>
      <c r="P535" t="n">
        <v>0</v>
      </c>
      <c r="Q535" s="59" t="n">
        <v>95</v>
      </c>
      <c r="R535" s="60">
        <f>IF(N535="TL",1,IF(N535="USD",VLOOKUP(C535,$X$2:$Z$19,2,FALSE),VLOOKUP(C535,$X$2:$Z$19,3,FALSE)))</f>
        <v/>
      </c>
      <c r="S535" s="61">
        <f>IF(P535=1,0,L535*M535*R535*(1-O535/100))</f>
        <v/>
      </c>
      <c r="T535" s="61">
        <f>IF(P535=1,0,L535*Q535)</f>
        <v/>
      </c>
      <c r="U535" s="61">
        <f>S535-T535</f>
        <v/>
      </c>
    </row>
    <row r="536">
      <c r="A536" t="inlineStr">
        <is>
          <t>S000535</t>
        </is>
      </c>
      <c r="B536" t="inlineStr">
        <is>
          <t>2025-03-27</t>
        </is>
      </c>
      <c r="C536" t="inlineStr">
        <is>
          <t>2025-03</t>
        </is>
      </c>
      <c r="D536" t="inlineStr">
        <is>
          <t>2025-Q1</t>
        </is>
      </c>
      <c r="E536" t="inlineStr">
        <is>
          <t>T07</t>
        </is>
      </c>
      <c r="F536" t="inlineStr">
        <is>
          <t>Onur Arslan</t>
        </is>
      </c>
      <c r="G536" t="inlineStr">
        <is>
          <t>Marmara</t>
        </is>
      </c>
      <c r="H536" t="inlineStr">
        <is>
          <t>EM-AYD-40</t>
        </is>
      </c>
      <c r="I536" t="inlineStr">
        <is>
          <t>LED Panel Armatür 40W</t>
        </is>
      </c>
      <c r="J536" t="inlineStr">
        <is>
          <t>Aydınlatma</t>
        </is>
      </c>
      <c r="K536" t="inlineStr">
        <is>
          <t>Bayi</t>
        </is>
      </c>
      <c r="L536" t="n">
        <v>5</v>
      </c>
      <c r="M536" s="57" t="n">
        <v>356</v>
      </c>
      <c r="N536" t="inlineStr">
        <is>
          <t>TL</t>
        </is>
      </c>
      <c r="O536" s="58" t="n">
        <v>0</v>
      </c>
      <c r="P536" t="n">
        <v>0</v>
      </c>
      <c r="Q536" s="59" t="n">
        <v>190</v>
      </c>
      <c r="R536" s="60">
        <f>IF(N536="TL",1,IF(N536="USD",VLOOKUP(C536,$X$2:$Z$19,2,FALSE),VLOOKUP(C536,$X$2:$Z$19,3,FALSE)))</f>
        <v/>
      </c>
      <c r="S536" s="61">
        <f>IF(P536=1,0,L536*M536*R536*(1-O536/100))</f>
        <v/>
      </c>
      <c r="T536" s="61">
        <f>IF(P536=1,0,L536*Q536)</f>
        <v/>
      </c>
      <c r="U536" s="61">
        <f>S536-T536</f>
        <v/>
      </c>
    </row>
    <row r="537">
      <c r="A537" t="inlineStr">
        <is>
          <t>S000536</t>
        </is>
      </c>
      <c r="B537" t="inlineStr">
        <is>
          <t>2025-03-03</t>
        </is>
      </c>
      <c r="C537" t="inlineStr">
        <is>
          <t>2025-03</t>
        </is>
      </c>
      <c r="D537" t="inlineStr">
        <is>
          <t>2025-Q1</t>
        </is>
      </c>
      <c r="E537" t="inlineStr">
        <is>
          <t>T07</t>
        </is>
      </c>
      <c r="F537" t="inlineStr">
        <is>
          <t>Onur Arslan</t>
        </is>
      </c>
      <c r="G537" t="inlineStr">
        <is>
          <t>Marmara</t>
        </is>
      </c>
      <c r="H537" t="inlineStr">
        <is>
          <t>EM-PNO-12</t>
        </is>
      </c>
      <c r="I537" t="inlineStr">
        <is>
          <t>Sıva Üstü Dağıtım Panosu 24'lü</t>
        </is>
      </c>
      <c r="J537" t="inlineStr">
        <is>
          <t>Pano</t>
        </is>
      </c>
      <c r="K537" t="inlineStr">
        <is>
          <t>Kurumsal</t>
        </is>
      </c>
      <c r="L537" t="n">
        <v>43</v>
      </c>
      <c r="M537" s="57" t="n">
        <v>2062</v>
      </c>
      <c r="N537" t="inlineStr">
        <is>
          <t>TL</t>
        </is>
      </c>
      <c r="O537" s="58" t="n">
        <v>8</v>
      </c>
      <c r="P537" t="n">
        <v>0</v>
      </c>
      <c r="Q537" s="59" t="n">
        <v>1180</v>
      </c>
      <c r="R537" s="60">
        <f>IF(N537="TL",1,IF(N537="USD",VLOOKUP(C537,$X$2:$Z$19,2,FALSE),VLOOKUP(C537,$X$2:$Z$19,3,FALSE)))</f>
        <v/>
      </c>
      <c r="S537" s="61">
        <f>IF(P537=1,0,L537*M537*R537*(1-O537/100))</f>
        <v/>
      </c>
      <c r="T537" s="61">
        <f>IF(P537=1,0,L537*Q537)</f>
        <v/>
      </c>
      <c r="U537" s="61">
        <f>S537-T537</f>
        <v/>
      </c>
    </row>
    <row r="538">
      <c r="A538" t="inlineStr">
        <is>
          <t>S000537</t>
        </is>
      </c>
      <c r="B538" t="inlineStr">
        <is>
          <t>2025-03-22</t>
        </is>
      </c>
      <c r="C538" t="inlineStr">
        <is>
          <t>2025-03</t>
        </is>
      </c>
      <c r="D538" t="inlineStr">
        <is>
          <t>2025-Q1</t>
        </is>
      </c>
      <c r="E538" t="inlineStr">
        <is>
          <t>T07</t>
        </is>
      </c>
      <c r="F538" t="inlineStr">
        <is>
          <t>Onur Arslan</t>
        </is>
      </c>
      <c r="G538" t="inlineStr">
        <is>
          <t>Marmara</t>
        </is>
      </c>
      <c r="H538" t="inlineStr">
        <is>
          <t>EM-TRF-05</t>
        </is>
      </c>
      <c r="I538" t="inlineStr">
        <is>
          <t>İzole Trafo 1 kVA</t>
        </is>
      </c>
      <c r="J538" t="inlineStr">
        <is>
          <t>Güç</t>
        </is>
      </c>
      <c r="K538" t="inlineStr">
        <is>
          <t>Proje</t>
        </is>
      </c>
      <c r="L538" t="n">
        <v>12</v>
      </c>
      <c r="M538" s="57" t="n">
        <v>6723</v>
      </c>
      <c r="N538" t="inlineStr">
        <is>
          <t>TL</t>
        </is>
      </c>
      <c r="O538" s="58" t="n">
        <v>0</v>
      </c>
      <c r="P538" t="n">
        <v>0</v>
      </c>
      <c r="Q538" s="59" t="n">
        <v>3900</v>
      </c>
      <c r="R538" s="60">
        <f>IF(N538="TL",1,IF(N538="USD",VLOOKUP(C538,$X$2:$Z$19,2,FALSE),VLOOKUP(C538,$X$2:$Z$19,3,FALSE)))</f>
        <v/>
      </c>
      <c r="S538" s="61">
        <f>IF(P538=1,0,L538*M538*R538*(1-O538/100))</f>
        <v/>
      </c>
      <c r="T538" s="61">
        <f>IF(P538=1,0,L538*Q538)</f>
        <v/>
      </c>
      <c r="U538" s="61">
        <f>S538-T538</f>
        <v/>
      </c>
    </row>
    <row r="539">
      <c r="A539" t="inlineStr">
        <is>
          <t>S000538</t>
        </is>
      </c>
      <c r="B539" t="inlineStr">
        <is>
          <t>2025-03-17</t>
        </is>
      </c>
      <c r="C539" t="inlineStr">
        <is>
          <t>2025-03</t>
        </is>
      </c>
      <c r="D539" t="inlineStr">
        <is>
          <t>2025-Q1</t>
        </is>
      </c>
      <c r="E539" t="inlineStr">
        <is>
          <t>T07</t>
        </is>
      </c>
      <c r="F539" t="inlineStr">
        <is>
          <t>Onur Arslan</t>
        </is>
      </c>
      <c r="G539" t="inlineStr">
        <is>
          <t>Marmara</t>
        </is>
      </c>
      <c r="H539" t="inlineStr">
        <is>
          <t>EM-PRZ-02</t>
        </is>
      </c>
      <c r="I539" t="inlineStr">
        <is>
          <t>Priz-Anahtar Seti (20'li)</t>
        </is>
      </c>
      <c r="J539" t="inlineStr">
        <is>
          <t>Anahtar</t>
        </is>
      </c>
      <c r="K539" t="inlineStr">
        <is>
          <t>Proje</t>
        </is>
      </c>
      <c r="L539" t="n">
        <v>2</v>
      </c>
      <c r="M539" s="57" t="n">
        <v>569</v>
      </c>
      <c r="N539" t="inlineStr">
        <is>
          <t>TL</t>
        </is>
      </c>
      <c r="O539" s="58" t="n">
        <v>12</v>
      </c>
      <c r="P539" t="n">
        <v>0</v>
      </c>
      <c r="Q539" s="59" t="n">
        <v>310</v>
      </c>
      <c r="R539" s="60">
        <f>IF(N539="TL",1,IF(N539="USD",VLOOKUP(C539,$X$2:$Z$19,2,FALSE),VLOOKUP(C539,$X$2:$Z$19,3,FALSE)))</f>
        <v/>
      </c>
      <c r="S539" s="61">
        <f>IF(P539=1,0,L539*M539*R539*(1-O539/100))</f>
        <v/>
      </c>
      <c r="T539" s="61">
        <f>IF(P539=1,0,L539*Q539)</f>
        <v/>
      </c>
      <c r="U539" s="61">
        <f>S539-T539</f>
        <v/>
      </c>
    </row>
    <row r="540">
      <c r="A540" t="inlineStr">
        <is>
          <t>S000539</t>
        </is>
      </c>
      <c r="B540" t="inlineStr">
        <is>
          <t>2025-03-13</t>
        </is>
      </c>
      <c r="C540" t="inlineStr">
        <is>
          <t>2025-03</t>
        </is>
      </c>
      <c r="D540" t="inlineStr">
        <is>
          <t>2025-Q1</t>
        </is>
      </c>
      <c r="E540" t="inlineStr">
        <is>
          <t>T08</t>
        </is>
      </c>
      <c r="F540" t="inlineStr">
        <is>
          <t>Zeynep Koç</t>
        </is>
      </c>
      <c r="G540" t="inlineStr">
        <is>
          <t>İç Anadolu</t>
        </is>
      </c>
      <c r="H540" t="inlineStr">
        <is>
          <t>EM-SNS-06</t>
        </is>
      </c>
      <c r="I540" t="inlineStr">
        <is>
          <t>Hareket Sensörü PIR</t>
        </is>
      </c>
      <c r="J540" t="inlineStr">
        <is>
          <t>Otomasyon</t>
        </is>
      </c>
      <c r="K540" t="inlineStr">
        <is>
          <t>Proje</t>
        </is>
      </c>
      <c r="L540" t="n">
        <v>11</v>
      </c>
      <c r="M540" s="57" t="n">
        <v>247</v>
      </c>
      <c r="N540" t="inlineStr">
        <is>
          <t>TL</t>
        </is>
      </c>
      <c r="O540" s="58" t="n">
        <v>5</v>
      </c>
      <c r="P540" t="n">
        <v>0</v>
      </c>
      <c r="Q540" s="59" t="n">
        <v>120</v>
      </c>
      <c r="R540" s="60">
        <f>IF(N540="TL",1,IF(N540="USD",VLOOKUP(C540,$X$2:$Z$19,2,FALSE),VLOOKUP(C540,$X$2:$Z$19,3,FALSE)))</f>
        <v/>
      </c>
      <c r="S540" s="61">
        <f>IF(P540=1,0,L540*M540*R540*(1-O540/100))</f>
        <v/>
      </c>
      <c r="T540" s="61">
        <f>IF(P540=1,0,L540*Q540)</f>
        <v/>
      </c>
      <c r="U540" s="61">
        <f>S540-T540</f>
        <v/>
      </c>
    </row>
    <row r="541">
      <c r="A541" t="inlineStr">
        <is>
          <t>S000540</t>
        </is>
      </c>
      <c r="B541" t="inlineStr">
        <is>
          <t>2025-03-24</t>
        </is>
      </c>
      <c r="C541" t="inlineStr">
        <is>
          <t>2025-03</t>
        </is>
      </c>
      <c r="D541" t="inlineStr">
        <is>
          <t>2025-Q1</t>
        </is>
      </c>
      <c r="E541" t="inlineStr">
        <is>
          <t>T08</t>
        </is>
      </c>
      <c r="F541" t="inlineStr">
        <is>
          <t>Zeynep Koç</t>
        </is>
      </c>
      <c r="G541" t="inlineStr">
        <is>
          <t>İç Anadolu</t>
        </is>
      </c>
      <c r="H541" t="inlineStr">
        <is>
          <t>EM-UPS-10</t>
        </is>
      </c>
      <c r="I541" t="inlineStr">
        <is>
          <t>Kesintisiz Güç Kaynağı 3 kVA</t>
        </is>
      </c>
      <c r="J541" t="inlineStr">
        <is>
          <t>Güç</t>
        </is>
      </c>
      <c r="K541" t="inlineStr">
        <is>
          <t>Perakende</t>
        </is>
      </c>
      <c r="L541" t="n">
        <v>78</v>
      </c>
      <c r="M541" s="57" t="n">
        <v>12731</v>
      </c>
      <c r="N541" t="inlineStr">
        <is>
          <t>TL</t>
        </is>
      </c>
      <c r="O541" s="58" t="n">
        <v>5</v>
      </c>
      <c r="P541" t="n">
        <v>0</v>
      </c>
      <c r="Q541" s="59" t="n">
        <v>8200</v>
      </c>
      <c r="R541" s="60">
        <f>IF(N541="TL",1,IF(N541="USD",VLOOKUP(C541,$X$2:$Z$19,2,FALSE),VLOOKUP(C541,$X$2:$Z$19,3,FALSE)))</f>
        <v/>
      </c>
      <c r="S541" s="61">
        <f>IF(P541=1,0,L541*M541*R541*(1-O541/100))</f>
        <v/>
      </c>
      <c r="T541" s="61">
        <f>IF(P541=1,0,L541*Q541)</f>
        <v/>
      </c>
      <c r="U541" s="61">
        <f>S541-T541</f>
        <v/>
      </c>
    </row>
    <row r="542">
      <c r="A542" t="inlineStr">
        <is>
          <t>S000541</t>
        </is>
      </c>
      <c r="B542" t="inlineStr">
        <is>
          <t>2025-03-06</t>
        </is>
      </c>
      <c r="C542" t="inlineStr">
        <is>
          <t>2025-03</t>
        </is>
      </c>
      <c r="D542" t="inlineStr">
        <is>
          <t>2025-Q1</t>
        </is>
      </c>
      <c r="E542" t="inlineStr">
        <is>
          <t>T08</t>
        </is>
      </c>
      <c r="F542" t="inlineStr">
        <is>
          <t>Zeynep Koç</t>
        </is>
      </c>
      <c r="G542" t="inlineStr">
        <is>
          <t>İç Anadolu</t>
        </is>
      </c>
      <c r="H542" t="inlineStr">
        <is>
          <t>EM-KND-03</t>
        </is>
      </c>
      <c r="I542" t="inlineStr">
        <is>
          <t>Kablo Kanalı 40x40 (2 m)</t>
        </is>
      </c>
      <c r="J542" t="inlineStr">
        <is>
          <t>Tesisat</t>
        </is>
      </c>
      <c r="K542" t="inlineStr">
        <is>
          <t>Proje</t>
        </is>
      </c>
      <c r="L542" t="n">
        <v>59</v>
      </c>
      <c r="M542" s="57" t="n">
        <v>129</v>
      </c>
      <c r="N542" t="inlineStr">
        <is>
          <t>TL</t>
        </is>
      </c>
      <c r="O542" s="58" t="n">
        <v>12</v>
      </c>
      <c r="P542" t="n">
        <v>0</v>
      </c>
      <c r="Q542" s="59" t="n">
        <v>65</v>
      </c>
      <c r="R542" s="60">
        <f>IF(N542="TL",1,IF(N542="USD",VLOOKUP(C542,$X$2:$Z$19,2,FALSE),VLOOKUP(C542,$X$2:$Z$19,3,FALSE)))</f>
        <v/>
      </c>
      <c r="S542" s="61">
        <f>IF(P542=1,0,L542*M542*R542*(1-O542/100))</f>
        <v/>
      </c>
      <c r="T542" s="61">
        <f>IF(P542=1,0,L542*Q542)</f>
        <v/>
      </c>
      <c r="U542" s="61">
        <f>S542-T542</f>
        <v/>
      </c>
    </row>
    <row r="543">
      <c r="A543" t="inlineStr">
        <is>
          <t>S000542</t>
        </is>
      </c>
      <c r="B543" t="inlineStr">
        <is>
          <t>2025-03-20</t>
        </is>
      </c>
      <c r="C543" t="inlineStr">
        <is>
          <t>2025-03</t>
        </is>
      </c>
      <c r="D543" t="inlineStr">
        <is>
          <t>2025-Q1</t>
        </is>
      </c>
      <c r="E543" t="inlineStr">
        <is>
          <t>T08</t>
        </is>
      </c>
      <c r="F543" t="inlineStr">
        <is>
          <t>Zeynep Koç</t>
        </is>
      </c>
      <c r="G543" t="inlineStr">
        <is>
          <t>İç Anadolu</t>
        </is>
      </c>
      <c r="H543" t="inlineStr">
        <is>
          <t>EM-AYD-40</t>
        </is>
      </c>
      <c r="I543" t="inlineStr">
        <is>
          <t>LED Panel Armatür 40W</t>
        </is>
      </c>
      <c r="J543" t="inlineStr">
        <is>
          <t>Aydınlatma</t>
        </is>
      </c>
      <c r="K543" t="inlineStr">
        <is>
          <t>Bayi</t>
        </is>
      </c>
      <c r="L543" t="n">
        <v>2</v>
      </c>
      <c r="M543" s="57" t="n">
        <v>366</v>
      </c>
      <c r="N543" t="inlineStr">
        <is>
          <t>TL</t>
        </is>
      </c>
      <c r="O543" s="58" t="n">
        <v>8</v>
      </c>
      <c r="P543" t="n">
        <v>0</v>
      </c>
      <c r="Q543" s="59" t="n">
        <v>190</v>
      </c>
      <c r="R543" s="60">
        <f>IF(N543="TL",1,IF(N543="USD",VLOOKUP(C543,$X$2:$Z$19,2,FALSE),VLOOKUP(C543,$X$2:$Z$19,3,FALSE)))</f>
        <v/>
      </c>
      <c r="S543" s="61">
        <f>IF(P543=1,0,L543*M543*R543*(1-O543/100))</f>
        <v/>
      </c>
      <c r="T543" s="61">
        <f>IF(P543=1,0,L543*Q543)</f>
        <v/>
      </c>
      <c r="U543" s="61">
        <f>S543-T543</f>
        <v/>
      </c>
    </row>
    <row r="544">
      <c r="A544" t="inlineStr">
        <is>
          <t>S000543</t>
        </is>
      </c>
      <c r="B544" t="inlineStr">
        <is>
          <t>2025-03-20</t>
        </is>
      </c>
      <c r="C544" t="inlineStr">
        <is>
          <t>2025-03</t>
        </is>
      </c>
      <c r="D544" t="inlineStr">
        <is>
          <t>2025-Q1</t>
        </is>
      </c>
      <c r="E544" t="inlineStr">
        <is>
          <t>T08</t>
        </is>
      </c>
      <c r="F544" t="inlineStr">
        <is>
          <t>Zeynep Koç</t>
        </is>
      </c>
      <c r="G544" t="inlineStr">
        <is>
          <t>İç Anadolu</t>
        </is>
      </c>
      <c r="H544" t="inlineStr">
        <is>
          <t>EM-SNS-06</t>
        </is>
      </c>
      <c r="I544" t="inlineStr">
        <is>
          <t>Hareket Sensörü PIR</t>
        </is>
      </c>
      <c r="J544" t="inlineStr">
        <is>
          <t>Otomasyon</t>
        </is>
      </c>
      <c r="K544" t="inlineStr">
        <is>
          <t>Perakende</t>
        </is>
      </c>
      <c r="L544" t="n">
        <v>17</v>
      </c>
      <c r="M544" s="57" t="n">
        <v>252</v>
      </c>
      <c r="N544" t="inlineStr">
        <is>
          <t>TL</t>
        </is>
      </c>
      <c r="O544" s="58" t="n">
        <v>8</v>
      </c>
      <c r="P544" t="n">
        <v>0</v>
      </c>
      <c r="Q544" s="59" t="n">
        <v>120</v>
      </c>
      <c r="R544" s="60">
        <f>IF(N544="TL",1,IF(N544="USD",VLOOKUP(C544,$X$2:$Z$19,2,FALSE),VLOOKUP(C544,$X$2:$Z$19,3,FALSE)))</f>
        <v/>
      </c>
      <c r="S544" s="61">
        <f>IF(P544=1,0,L544*M544*R544*(1-O544/100))</f>
        <v/>
      </c>
      <c r="T544" s="61">
        <f>IF(P544=1,0,L544*Q544)</f>
        <v/>
      </c>
      <c r="U544" s="61">
        <f>S544-T544</f>
        <v/>
      </c>
    </row>
    <row r="545">
      <c r="A545" t="inlineStr">
        <is>
          <t>S000544</t>
        </is>
      </c>
      <c r="B545" t="inlineStr">
        <is>
          <t>2025-03-20</t>
        </is>
      </c>
      <c r="C545" t="inlineStr">
        <is>
          <t>2025-03</t>
        </is>
      </c>
      <c r="D545" t="inlineStr">
        <is>
          <t>2025-Q1</t>
        </is>
      </c>
      <c r="E545" t="inlineStr">
        <is>
          <t>T08</t>
        </is>
      </c>
      <c r="F545" t="inlineStr">
        <is>
          <t>Zeynep Koç</t>
        </is>
      </c>
      <c r="G545" t="inlineStr">
        <is>
          <t>İç Anadolu</t>
        </is>
      </c>
      <c r="H545" t="inlineStr">
        <is>
          <t>EM-PNO-12</t>
        </is>
      </c>
      <c r="I545" t="inlineStr">
        <is>
          <t>Sıva Üstü Dağıtım Panosu 24'lü</t>
        </is>
      </c>
      <c r="J545" t="inlineStr">
        <is>
          <t>Pano</t>
        </is>
      </c>
      <c r="K545" t="inlineStr">
        <is>
          <t>Proje</t>
        </is>
      </c>
      <c r="L545" t="n">
        <v>65</v>
      </c>
      <c r="M545" s="57" t="n">
        <v>1957</v>
      </c>
      <c r="N545" t="inlineStr">
        <is>
          <t>TL</t>
        </is>
      </c>
      <c r="O545" s="58" t="n">
        <v>12</v>
      </c>
      <c r="P545" t="n">
        <v>0</v>
      </c>
      <c r="Q545" s="59" t="n">
        <v>1180</v>
      </c>
      <c r="R545" s="60">
        <f>IF(N545="TL",1,IF(N545="USD",VLOOKUP(C545,$X$2:$Z$19,2,FALSE),VLOOKUP(C545,$X$2:$Z$19,3,FALSE)))</f>
        <v/>
      </c>
      <c r="S545" s="61">
        <f>IF(P545=1,0,L545*M545*R545*(1-O545/100))</f>
        <v/>
      </c>
      <c r="T545" s="61">
        <f>IF(P545=1,0,L545*Q545)</f>
        <v/>
      </c>
      <c r="U545" s="61">
        <f>S545-T545</f>
        <v/>
      </c>
    </row>
    <row r="546">
      <c r="A546" t="inlineStr">
        <is>
          <t>S000545</t>
        </is>
      </c>
      <c r="B546" t="inlineStr">
        <is>
          <t>2025-03-13</t>
        </is>
      </c>
      <c r="C546" t="inlineStr">
        <is>
          <t>2025-03</t>
        </is>
      </c>
      <c r="D546" t="inlineStr">
        <is>
          <t>2025-Q1</t>
        </is>
      </c>
      <c r="E546" t="inlineStr">
        <is>
          <t>T08</t>
        </is>
      </c>
      <c r="F546" t="inlineStr">
        <is>
          <t>Zeynep Koç</t>
        </is>
      </c>
      <c r="G546" t="inlineStr">
        <is>
          <t>İç Anadolu</t>
        </is>
      </c>
      <c r="H546" t="inlineStr">
        <is>
          <t>EM-KND-03</t>
        </is>
      </c>
      <c r="I546" t="inlineStr">
        <is>
          <t>Kablo Kanalı 40x40 (2 m)</t>
        </is>
      </c>
      <c r="J546" t="inlineStr">
        <is>
          <t>Tesisat</t>
        </is>
      </c>
      <c r="K546" t="inlineStr">
        <is>
          <t>Perakende</t>
        </is>
      </c>
      <c r="L546" t="n">
        <v>1</v>
      </c>
      <c r="M546" s="57" t="n">
        <v>135</v>
      </c>
      <c r="N546" t="inlineStr">
        <is>
          <t>TL</t>
        </is>
      </c>
      <c r="O546" s="58" t="n">
        <v>5</v>
      </c>
      <c r="P546" t="n">
        <v>0</v>
      </c>
      <c r="Q546" s="59" t="n">
        <v>65</v>
      </c>
      <c r="R546" s="60">
        <f>IF(N546="TL",1,IF(N546="USD",VLOOKUP(C546,$X$2:$Z$19,2,FALSE),VLOOKUP(C546,$X$2:$Z$19,3,FALSE)))</f>
        <v/>
      </c>
      <c r="S546" s="61">
        <f>IF(P546=1,0,L546*M546*R546*(1-O546/100))</f>
        <v/>
      </c>
      <c r="T546" s="61">
        <f>IF(P546=1,0,L546*Q546)</f>
        <v/>
      </c>
      <c r="U546" s="61">
        <f>S546-T546</f>
        <v/>
      </c>
    </row>
    <row r="547">
      <c r="A547" t="inlineStr">
        <is>
          <t>S000546</t>
        </is>
      </c>
      <c r="B547" t="inlineStr">
        <is>
          <t>2025-03-03</t>
        </is>
      </c>
      <c r="C547" t="inlineStr">
        <is>
          <t>2025-03</t>
        </is>
      </c>
      <c r="D547" t="inlineStr">
        <is>
          <t>2025-Q1</t>
        </is>
      </c>
      <c r="E547" t="inlineStr">
        <is>
          <t>T08</t>
        </is>
      </c>
      <c r="F547" t="inlineStr">
        <is>
          <t>Zeynep Koç</t>
        </is>
      </c>
      <c r="G547" t="inlineStr">
        <is>
          <t>İç Anadolu</t>
        </is>
      </c>
      <c r="H547" t="inlineStr">
        <is>
          <t>EM-TOP-08</t>
        </is>
      </c>
      <c r="I547" t="inlineStr">
        <is>
          <t>Topraklama Seti</t>
        </is>
      </c>
      <c r="J547" t="inlineStr">
        <is>
          <t>Koruma</t>
        </is>
      </c>
      <c r="K547" t="inlineStr">
        <is>
          <t>Bayi</t>
        </is>
      </c>
      <c r="L547" t="n">
        <v>3</v>
      </c>
      <c r="M547" s="57" t="n">
        <v>889</v>
      </c>
      <c r="N547" t="inlineStr">
        <is>
          <t>TL</t>
        </is>
      </c>
      <c r="O547" s="58" t="n">
        <v>12</v>
      </c>
      <c r="P547" t="n">
        <v>0</v>
      </c>
      <c r="Q547" s="59" t="n">
        <v>540</v>
      </c>
      <c r="R547" s="60">
        <f>IF(N547="TL",1,IF(N547="USD",VLOOKUP(C547,$X$2:$Z$19,2,FALSE),VLOOKUP(C547,$X$2:$Z$19,3,FALSE)))</f>
        <v/>
      </c>
      <c r="S547" s="61">
        <f>IF(P547=1,0,L547*M547*R547*(1-O547/100))</f>
        <v/>
      </c>
      <c r="T547" s="61">
        <f>IF(P547=1,0,L547*Q547)</f>
        <v/>
      </c>
      <c r="U547" s="61">
        <f>S547-T547</f>
        <v/>
      </c>
    </row>
    <row r="548">
      <c r="A548" t="inlineStr">
        <is>
          <t>S000547</t>
        </is>
      </c>
      <c r="B548" t="inlineStr">
        <is>
          <t>2025-03-20</t>
        </is>
      </c>
      <c r="C548" t="inlineStr">
        <is>
          <t>2025-03</t>
        </is>
      </c>
      <c r="D548" t="inlineStr">
        <is>
          <t>2025-Q1</t>
        </is>
      </c>
      <c r="E548" t="inlineStr">
        <is>
          <t>T08</t>
        </is>
      </c>
      <c r="F548" t="inlineStr">
        <is>
          <t>Zeynep Koç</t>
        </is>
      </c>
      <c r="G548" t="inlineStr">
        <is>
          <t>İç Anadolu</t>
        </is>
      </c>
      <c r="H548" t="inlineStr">
        <is>
          <t>EM-KBL-25</t>
        </is>
      </c>
      <c r="I548" t="inlineStr">
        <is>
          <t>NYY Kablo 4x6 (100 m)</t>
        </is>
      </c>
      <c r="J548" t="inlineStr">
        <is>
          <t>Kablo</t>
        </is>
      </c>
      <c r="K548" t="inlineStr">
        <is>
          <t>Bayi</t>
        </is>
      </c>
      <c r="L548" t="n">
        <v>16</v>
      </c>
      <c r="M548" s="57" t="n">
        <v>3511</v>
      </c>
      <c r="N548" t="inlineStr">
        <is>
          <t>TL</t>
        </is>
      </c>
      <c r="O548" s="58" t="n">
        <v>8</v>
      </c>
      <c r="P548" t="n">
        <v>0</v>
      </c>
      <c r="Q548" s="59" t="n">
        <v>2150</v>
      </c>
      <c r="R548" s="60">
        <f>IF(N548="TL",1,IF(N548="USD",VLOOKUP(C548,$X$2:$Z$19,2,FALSE),VLOOKUP(C548,$X$2:$Z$19,3,FALSE)))</f>
        <v/>
      </c>
      <c r="S548" s="61">
        <f>IF(P548=1,0,L548*M548*R548*(1-O548/100))</f>
        <v/>
      </c>
      <c r="T548" s="61">
        <f>IF(P548=1,0,L548*Q548)</f>
        <v/>
      </c>
      <c r="U548" s="61">
        <f>S548-T548</f>
        <v/>
      </c>
    </row>
    <row r="549">
      <c r="A549" t="inlineStr">
        <is>
          <t>S000548</t>
        </is>
      </c>
      <c r="B549" t="inlineStr">
        <is>
          <t>2025-03-18</t>
        </is>
      </c>
      <c r="C549" t="inlineStr">
        <is>
          <t>2025-03</t>
        </is>
      </c>
      <c r="D549" t="inlineStr">
        <is>
          <t>2025-Q1</t>
        </is>
      </c>
      <c r="E549" t="inlineStr">
        <is>
          <t>T08</t>
        </is>
      </c>
      <c r="F549" t="inlineStr">
        <is>
          <t>Zeynep Koç</t>
        </is>
      </c>
      <c r="G549" t="inlineStr">
        <is>
          <t>İç Anadolu</t>
        </is>
      </c>
      <c r="H549" t="inlineStr">
        <is>
          <t>EM-TRF-05</t>
        </is>
      </c>
      <c r="I549" t="inlineStr">
        <is>
          <t>İzole Trafo 1 kVA</t>
        </is>
      </c>
      <c r="J549" t="inlineStr">
        <is>
          <t>Güç</t>
        </is>
      </c>
      <c r="K549" t="inlineStr">
        <is>
          <t>Bayi</t>
        </is>
      </c>
      <c r="L549" t="n">
        <v>23</v>
      </c>
      <c r="M549" s="57" t="n">
        <v>6749</v>
      </c>
      <c r="N549" t="inlineStr">
        <is>
          <t>TL</t>
        </is>
      </c>
      <c r="O549" s="58" t="n">
        <v>12</v>
      </c>
      <c r="P549" t="n">
        <v>0</v>
      </c>
      <c r="Q549" s="59" t="n">
        <v>3900</v>
      </c>
      <c r="R549" s="60">
        <f>IF(N549="TL",1,IF(N549="USD",VLOOKUP(C549,$X$2:$Z$19,2,FALSE),VLOOKUP(C549,$X$2:$Z$19,3,FALSE)))</f>
        <v/>
      </c>
      <c r="S549" s="61">
        <f>IF(P549=1,0,L549*M549*R549*(1-O549/100))</f>
        <v/>
      </c>
      <c r="T549" s="61">
        <f>IF(P549=1,0,L549*Q549)</f>
        <v/>
      </c>
      <c r="U549" s="61">
        <f>S549-T549</f>
        <v/>
      </c>
    </row>
    <row r="550">
      <c r="A550" t="inlineStr">
        <is>
          <t>S000549</t>
        </is>
      </c>
      <c r="B550" t="inlineStr">
        <is>
          <t>2025-03-20</t>
        </is>
      </c>
      <c r="C550" t="inlineStr">
        <is>
          <t>2025-03</t>
        </is>
      </c>
      <c r="D550" t="inlineStr">
        <is>
          <t>2025-Q1</t>
        </is>
      </c>
      <c r="E550" t="inlineStr">
        <is>
          <t>T08</t>
        </is>
      </c>
      <c r="F550" t="inlineStr">
        <is>
          <t>Zeynep Koç</t>
        </is>
      </c>
      <c r="G550" t="inlineStr">
        <is>
          <t>İç Anadolu</t>
        </is>
      </c>
      <c r="H550" t="inlineStr">
        <is>
          <t>EM-KBL-25</t>
        </is>
      </c>
      <c r="I550" t="inlineStr">
        <is>
          <t>NYY Kablo 4x6 (100 m)</t>
        </is>
      </c>
      <c r="J550" t="inlineStr">
        <is>
          <t>Kablo</t>
        </is>
      </c>
      <c r="K550" t="inlineStr">
        <is>
          <t>Bayi</t>
        </is>
      </c>
      <c r="L550" t="n">
        <v>8</v>
      </c>
      <c r="M550" s="57" t="n">
        <v>3441</v>
      </c>
      <c r="N550" t="inlineStr">
        <is>
          <t>TL</t>
        </is>
      </c>
      <c r="O550" s="58" t="n">
        <v>8</v>
      </c>
      <c r="P550" t="n">
        <v>0</v>
      </c>
      <c r="Q550" s="59" t="n">
        <v>2150</v>
      </c>
      <c r="R550" s="60">
        <f>IF(N550="TL",1,IF(N550="USD",VLOOKUP(C550,$X$2:$Z$19,2,FALSE),VLOOKUP(C550,$X$2:$Z$19,3,FALSE)))</f>
        <v/>
      </c>
      <c r="S550" s="61">
        <f>IF(P550=1,0,L550*M550*R550*(1-O550/100))</f>
        <v/>
      </c>
      <c r="T550" s="61">
        <f>IF(P550=1,0,L550*Q550)</f>
        <v/>
      </c>
      <c r="U550" s="61">
        <f>S550-T550</f>
        <v/>
      </c>
    </row>
    <row r="551">
      <c r="A551" t="inlineStr">
        <is>
          <t>S000550</t>
        </is>
      </c>
      <c r="B551" t="inlineStr">
        <is>
          <t>2025-03-05</t>
        </is>
      </c>
      <c r="C551" t="inlineStr">
        <is>
          <t>2025-03</t>
        </is>
      </c>
      <c r="D551" t="inlineStr">
        <is>
          <t>2025-Q1</t>
        </is>
      </c>
      <c r="E551" t="inlineStr">
        <is>
          <t>T08</t>
        </is>
      </c>
      <c r="F551" t="inlineStr">
        <is>
          <t>Zeynep Koç</t>
        </is>
      </c>
      <c r="G551" t="inlineStr">
        <is>
          <t>İç Anadolu</t>
        </is>
      </c>
      <c r="H551" t="inlineStr">
        <is>
          <t>EM-AYD-18</t>
        </is>
      </c>
      <c r="I551" t="inlineStr">
        <is>
          <t>LED Ampul 18W (10'lu)</t>
        </is>
      </c>
      <c r="J551" t="inlineStr">
        <is>
          <t>Aydınlatma</t>
        </is>
      </c>
      <c r="K551" t="inlineStr">
        <is>
          <t>Bayi</t>
        </is>
      </c>
      <c r="L551" t="n">
        <v>66</v>
      </c>
      <c r="M551" s="57" t="n">
        <v>196</v>
      </c>
      <c r="N551" t="inlineStr">
        <is>
          <t>TL</t>
        </is>
      </c>
      <c r="O551" s="58" t="n">
        <v>5</v>
      </c>
      <c r="P551" t="n">
        <v>0</v>
      </c>
      <c r="Q551" s="59" t="n">
        <v>95</v>
      </c>
      <c r="R551" s="60">
        <f>IF(N551="TL",1,IF(N551="USD",VLOOKUP(C551,$X$2:$Z$19,2,FALSE),VLOOKUP(C551,$X$2:$Z$19,3,FALSE)))</f>
        <v/>
      </c>
      <c r="S551" s="61">
        <f>IF(P551=1,0,L551*M551*R551*(1-O551/100))</f>
        <v/>
      </c>
      <c r="T551" s="61">
        <f>IF(P551=1,0,L551*Q551)</f>
        <v/>
      </c>
      <c r="U551" s="61">
        <f>S551-T551</f>
        <v/>
      </c>
    </row>
    <row r="552">
      <c r="A552" t="inlineStr">
        <is>
          <t>S000551</t>
        </is>
      </c>
      <c r="B552" t="inlineStr">
        <is>
          <t>2025-03-14</t>
        </is>
      </c>
      <c r="C552" t="inlineStr">
        <is>
          <t>2025-03</t>
        </is>
      </c>
      <c r="D552" t="inlineStr">
        <is>
          <t>2025-Q1</t>
        </is>
      </c>
      <c r="E552" t="inlineStr">
        <is>
          <t>T08</t>
        </is>
      </c>
      <c r="F552" t="inlineStr">
        <is>
          <t>Zeynep Koç</t>
        </is>
      </c>
      <c r="G552" t="inlineStr">
        <is>
          <t>İç Anadolu</t>
        </is>
      </c>
      <c r="H552" t="inlineStr">
        <is>
          <t>EM-AYD-18</t>
        </is>
      </c>
      <c r="I552" t="inlineStr">
        <is>
          <t>LED Ampul 18W (10'lu)</t>
        </is>
      </c>
      <c r="J552" t="inlineStr">
        <is>
          <t>Aydınlatma</t>
        </is>
      </c>
      <c r="K552" t="inlineStr">
        <is>
          <t>Proje</t>
        </is>
      </c>
      <c r="L552" t="n">
        <v>22</v>
      </c>
      <c r="M552" s="57" t="n">
        <v>210</v>
      </c>
      <c r="N552" t="inlineStr">
        <is>
          <t>TL</t>
        </is>
      </c>
      <c r="O552" s="58" t="n">
        <v>0</v>
      </c>
      <c r="P552" t="n">
        <v>0</v>
      </c>
      <c r="Q552" s="59" t="n">
        <v>95</v>
      </c>
      <c r="R552" s="60">
        <f>IF(N552="TL",1,IF(N552="USD",VLOOKUP(C552,$X$2:$Z$19,2,FALSE),VLOOKUP(C552,$X$2:$Z$19,3,FALSE)))</f>
        <v/>
      </c>
      <c r="S552" s="61">
        <f>IF(P552=1,0,L552*M552*R552*(1-O552/100))</f>
        <v/>
      </c>
      <c r="T552" s="61">
        <f>IF(P552=1,0,L552*Q552)</f>
        <v/>
      </c>
      <c r="U552" s="61">
        <f>S552-T552</f>
        <v/>
      </c>
    </row>
    <row r="553">
      <c r="A553" t="inlineStr">
        <is>
          <t>S000552</t>
        </is>
      </c>
      <c r="B553" t="inlineStr">
        <is>
          <t>2025-03-17</t>
        </is>
      </c>
      <c r="C553" t="inlineStr">
        <is>
          <t>2025-03</t>
        </is>
      </c>
      <c r="D553" t="inlineStr">
        <is>
          <t>2025-Q1</t>
        </is>
      </c>
      <c r="E553" t="inlineStr">
        <is>
          <t>T08</t>
        </is>
      </c>
      <c r="F553" t="inlineStr">
        <is>
          <t>Zeynep Koç</t>
        </is>
      </c>
      <c r="G553" t="inlineStr">
        <is>
          <t>İç Anadolu</t>
        </is>
      </c>
      <c r="H553" t="inlineStr">
        <is>
          <t>EM-KBL-25</t>
        </is>
      </c>
      <c r="I553" t="inlineStr">
        <is>
          <t>NYY Kablo 4x6 (100 m)</t>
        </is>
      </c>
      <c r="J553" t="inlineStr">
        <is>
          <t>Kablo</t>
        </is>
      </c>
      <c r="K553" t="inlineStr">
        <is>
          <t>Proje</t>
        </is>
      </c>
      <c r="L553" t="n">
        <v>12</v>
      </c>
      <c r="M553" s="57" t="n">
        <v>3366</v>
      </c>
      <c r="N553" t="inlineStr">
        <is>
          <t>TL</t>
        </is>
      </c>
      <c r="O553" s="58" t="n">
        <v>12</v>
      </c>
      <c r="P553" t="n">
        <v>0</v>
      </c>
      <c r="Q553" s="59" t="n">
        <v>2150</v>
      </c>
      <c r="R553" s="60">
        <f>IF(N553="TL",1,IF(N553="USD",VLOOKUP(C553,$X$2:$Z$19,2,FALSE),VLOOKUP(C553,$X$2:$Z$19,3,FALSE)))</f>
        <v/>
      </c>
      <c r="S553" s="61">
        <f>IF(P553=1,0,L553*M553*R553*(1-O553/100))</f>
        <v/>
      </c>
      <c r="T553" s="61">
        <f>IF(P553=1,0,L553*Q553)</f>
        <v/>
      </c>
      <c r="U553" s="61">
        <f>S553-T553</f>
        <v/>
      </c>
    </row>
    <row r="554">
      <c r="A554" t="inlineStr">
        <is>
          <t>S000553</t>
        </is>
      </c>
      <c r="B554" t="inlineStr">
        <is>
          <t>2025-03-07</t>
        </is>
      </c>
      <c r="C554" t="inlineStr">
        <is>
          <t>2025-03</t>
        </is>
      </c>
      <c r="D554" t="inlineStr">
        <is>
          <t>2025-Q1</t>
        </is>
      </c>
      <c r="E554" t="inlineStr">
        <is>
          <t>T08</t>
        </is>
      </c>
      <c r="F554" t="inlineStr">
        <is>
          <t>Zeynep Koç</t>
        </is>
      </c>
      <c r="G554" t="inlineStr">
        <is>
          <t>İç Anadolu</t>
        </is>
      </c>
      <c r="H554" t="inlineStr">
        <is>
          <t>EM-AYD-18</t>
        </is>
      </c>
      <c r="I554" t="inlineStr">
        <is>
          <t>LED Ampul 18W (10'lu)</t>
        </is>
      </c>
      <c r="J554" t="inlineStr">
        <is>
          <t>Aydınlatma</t>
        </is>
      </c>
      <c r="K554" t="inlineStr">
        <is>
          <t>Kurumsal</t>
        </is>
      </c>
      <c r="L554" t="n">
        <v>4</v>
      </c>
      <c r="M554" s="57" t="n">
        <v>201</v>
      </c>
      <c r="N554" t="inlineStr">
        <is>
          <t>TL</t>
        </is>
      </c>
      <c r="O554" s="58" t="n">
        <v>12</v>
      </c>
      <c r="P554" t="n">
        <v>0</v>
      </c>
      <c r="Q554" s="59" t="n">
        <v>95</v>
      </c>
      <c r="R554" s="60">
        <f>IF(N554="TL",1,IF(N554="USD",VLOOKUP(C554,$X$2:$Z$19,2,FALSE),VLOOKUP(C554,$X$2:$Z$19,3,FALSE)))</f>
        <v/>
      </c>
      <c r="S554" s="61">
        <f>IF(P554=1,0,L554*M554*R554*(1-O554/100))</f>
        <v/>
      </c>
      <c r="T554" s="61">
        <f>IF(P554=1,0,L554*Q554)</f>
        <v/>
      </c>
      <c r="U554" s="61">
        <f>S554-T554</f>
        <v/>
      </c>
    </row>
    <row r="555">
      <c r="A555" t="inlineStr">
        <is>
          <t>S000554</t>
        </is>
      </c>
      <c r="B555" t="inlineStr">
        <is>
          <t>2025-03-21</t>
        </is>
      </c>
      <c r="C555" t="inlineStr">
        <is>
          <t>2025-03</t>
        </is>
      </c>
      <c r="D555" t="inlineStr">
        <is>
          <t>2025-Q1</t>
        </is>
      </c>
      <c r="E555" t="inlineStr">
        <is>
          <t>T08</t>
        </is>
      </c>
      <c r="F555" t="inlineStr">
        <is>
          <t>Zeynep Koç</t>
        </is>
      </c>
      <c r="G555" t="inlineStr">
        <is>
          <t>İç Anadolu</t>
        </is>
      </c>
      <c r="H555" t="inlineStr">
        <is>
          <t>EM-PNO-12</t>
        </is>
      </c>
      <c r="I555" t="inlineStr">
        <is>
          <t>Sıva Üstü Dağıtım Panosu 24'lü</t>
        </is>
      </c>
      <c r="J555" t="inlineStr">
        <is>
          <t>Pano</t>
        </is>
      </c>
      <c r="K555" t="inlineStr">
        <is>
          <t>Proje</t>
        </is>
      </c>
      <c r="L555" t="n">
        <v>9</v>
      </c>
      <c r="M555" s="57" t="n">
        <v>1958</v>
      </c>
      <c r="N555" t="inlineStr">
        <is>
          <t>TL</t>
        </is>
      </c>
      <c r="O555" s="58" t="n">
        <v>12</v>
      </c>
      <c r="P555" t="n">
        <v>0</v>
      </c>
      <c r="Q555" s="59" t="n">
        <v>1180</v>
      </c>
      <c r="R555" s="60">
        <f>IF(N555="TL",1,IF(N555="USD",VLOOKUP(C555,$X$2:$Z$19,2,FALSE),VLOOKUP(C555,$X$2:$Z$19,3,FALSE)))</f>
        <v/>
      </c>
      <c r="S555" s="61">
        <f>IF(P555=1,0,L555*M555*R555*(1-O555/100))</f>
        <v/>
      </c>
      <c r="T555" s="61">
        <f>IF(P555=1,0,L555*Q555)</f>
        <v/>
      </c>
      <c r="U555" s="61">
        <f>S555-T555</f>
        <v/>
      </c>
    </row>
    <row r="556">
      <c r="A556" t="inlineStr">
        <is>
          <t>S000555</t>
        </is>
      </c>
      <c r="B556" t="inlineStr">
        <is>
          <t>2025-03-26</t>
        </is>
      </c>
      <c r="C556" t="inlineStr">
        <is>
          <t>2025-03</t>
        </is>
      </c>
      <c r="D556" t="inlineStr">
        <is>
          <t>2025-Q1</t>
        </is>
      </c>
      <c r="E556" t="inlineStr">
        <is>
          <t>T08</t>
        </is>
      </c>
      <c r="F556" t="inlineStr">
        <is>
          <t>Zeynep Koç</t>
        </is>
      </c>
      <c r="G556" t="inlineStr">
        <is>
          <t>İç Anadolu</t>
        </is>
      </c>
      <c r="H556" t="inlineStr">
        <is>
          <t>EM-PNO-12</t>
        </is>
      </c>
      <c r="I556" t="inlineStr">
        <is>
          <t>Sıva Üstü Dağıtım Panosu 24'lü</t>
        </is>
      </c>
      <c r="J556" t="inlineStr">
        <is>
          <t>Pano</t>
        </is>
      </c>
      <c r="K556" t="inlineStr">
        <is>
          <t>Kurumsal</t>
        </is>
      </c>
      <c r="L556" t="n">
        <v>13</v>
      </c>
      <c r="M556" s="57" t="n">
        <v>1963</v>
      </c>
      <c r="N556" t="inlineStr">
        <is>
          <t>TL</t>
        </is>
      </c>
      <c r="O556" s="58" t="n">
        <v>8</v>
      </c>
      <c r="P556" t="n">
        <v>0</v>
      </c>
      <c r="Q556" s="59" t="n">
        <v>1180</v>
      </c>
      <c r="R556" s="60">
        <f>IF(N556="TL",1,IF(N556="USD",VLOOKUP(C556,$X$2:$Z$19,2,FALSE),VLOOKUP(C556,$X$2:$Z$19,3,FALSE)))</f>
        <v/>
      </c>
      <c r="S556" s="61">
        <f>IF(P556=1,0,L556*M556*R556*(1-O556/100))</f>
        <v/>
      </c>
      <c r="T556" s="61">
        <f>IF(P556=1,0,L556*Q556)</f>
        <v/>
      </c>
      <c r="U556" s="61">
        <f>S556-T556</f>
        <v/>
      </c>
    </row>
    <row r="557">
      <c r="A557" t="inlineStr">
        <is>
          <t>S000556</t>
        </is>
      </c>
      <c r="B557" t="inlineStr">
        <is>
          <t>2025-03-04</t>
        </is>
      </c>
      <c r="C557" t="inlineStr">
        <is>
          <t>2025-03</t>
        </is>
      </c>
      <c r="D557" t="inlineStr">
        <is>
          <t>2025-Q1</t>
        </is>
      </c>
      <c r="E557" t="inlineStr">
        <is>
          <t>T08</t>
        </is>
      </c>
      <c r="F557" t="inlineStr">
        <is>
          <t>Zeynep Koç</t>
        </is>
      </c>
      <c r="G557" t="inlineStr">
        <is>
          <t>İç Anadolu</t>
        </is>
      </c>
      <c r="H557" t="inlineStr">
        <is>
          <t>EM-TRF-05</t>
        </is>
      </c>
      <c r="I557" t="inlineStr">
        <is>
          <t>İzole Trafo 1 kVA</t>
        </is>
      </c>
      <c r="J557" t="inlineStr">
        <is>
          <t>Güç</t>
        </is>
      </c>
      <c r="K557" t="inlineStr">
        <is>
          <t>Perakende</t>
        </is>
      </c>
      <c r="L557" t="n">
        <v>5</v>
      </c>
      <c r="M557" s="57" t="n">
        <v>6409</v>
      </c>
      <c r="N557" t="inlineStr">
        <is>
          <t>TL</t>
        </is>
      </c>
      <c r="O557" s="58" t="n">
        <v>0</v>
      </c>
      <c r="P557" t="n">
        <v>0</v>
      </c>
      <c r="Q557" s="59" t="n">
        <v>3900</v>
      </c>
      <c r="R557" s="60">
        <f>IF(N557="TL",1,IF(N557="USD",VLOOKUP(C557,$X$2:$Z$19,2,FALSE),VLOOKUP(C557,$X$2:$Z$19,3,FALSE)))</f>
        <v/>
      </c>
      <c r="S557" s="61">
        <f>IF(P557=1,0,L557*M557*R557*(1-O557/100))</f>
        <v/>
      </c>
      <c r="T557" s="61">
        <f>IF(P557=1,0,L557*Q557)</f>
        <v/>
      </c>
      <c r="U557" s="61">
        <f>S557-T557</f>
        <v/>
      </c>
    </row>
    <row r="558">
      <c r="A558" t="inlineStr">
        <is>
          <t>S000557</t>
        </is>
      </c>
      <c r="B558" t="inlineStr">
        <is>
          <t>2025-03-11</t>
        </is>
      </c>
      <c r="C558" t="inlineStr">
        <is>
          <t>2025-03</t>
        </is>
      </c>
      <c r="D558" t="inlineStr">
        <is>
          <t>2025-Q1</t>
        </is>
      </c>
      <c r="E558" t="inlineStr">
        <is>
          <t>T08</t>
        </is>
      </c>
      <c r="F558" t="inlineStr">
        <is>
          <t>Zeynep Koç</t>
        </is>
      </c>
      <c r="G558" t="inlineStr">
        <is>
          <t>İç Anadolu</t>
        </is>
      </c>
      <c r="H558" t="inlineStr">
        <is>
          <t>EM-AYD-18</t>
        </is>
      </c>
      <c r="I558" t="inlineStr">
        <is>
          <t>LED Ampul 18W (10'lu)</t>
        </is>
      </c>
      <c r="J558" t="inlineStr">
        <is>
          <t>Aydınlatma</t>
        </is>
      </c>
      <c r="K558" t="inlineStr">
        <is>
          <t>Bayi</t>
        </is>
      </c>
      <c r="L558" t="n">
        <v>8</v>
      </c>
      <c r="M558" s="57" t="n">
        <v>205</v>
      </c>
      <c r="N558" t="inlineStr">
        <is>
          <t>TL</t>
        </is>
      </c>
      <c r="O558" s="58" t="n">
        <v>5</v>
      </c>
      <c r="P558" t="n">
        <v>0</v>
      </c>
      <c r="Q558" s="59" t="n">
        <v>95</v>
      </c>
      <c r="R558" s="60">
        <f>IF(N558="TL",1,IF(N558="USD",VLOOKUP(C558,$X$2:$Z$19,2,FALSE),VLOOKUP(C558,$X$2:$Z$19,3,FALSE)))</f>
        <v/>
      </c>
      <c r="S558" s="61">
        <f>IF(P558=1,0,L558*M558*R558*(1-O558/100))</f>
        <v/>
      </c>
      <c r="T558" s="61">
        <f>IF(P558=1,0,L558*Q558)</f>
        <v/>
      </c>
      <c r="U558" s="61">
        <f>S558-T558</f>
        <v/>
      </c>
    </row>
    <row r="559">
      <c r="A559" t="inlineStr">
        <is>
          <t>S000558</t>
        </is>
      </c>
      <c r="B559" t="inlineStr">
        <is>
          <t>2025-03-28</t>
        </is>
      </c>
      <c r="C559" t="inlineStr">
        <is>
          <t>2025-03</t>
        </is>
      </c>
      <c r="D559" t="inlineStr">
        <is>
          <t>2025-Q1</t>
        </is>
      </c>
      <c r="E559" t="inlineStr">
        <is>
          <t>T08</t>
        </is>
      </c>
      <c r="F559" t="inlineStr">
        <is>
          <t>Zeynep Koç</t>
        </is>
      </c>
      <c r="G559" t="inlineStr">
        <is>
          <t>İç Anadolu</t>
        </is>
      </c>
      <c r="H559" t="inlineStr">
        <is>
          <t>EM-SNS-06</t>
        </is>
      </c>
      <c r="I559" t="inlineStr">
        <is>
          <t>Hareket Sensörü PIR</t>
        </is>
      </c>
      <c r="J559" t="inlineStr">
        <is>
          <t>Otomasyon</t>
        </is>
      </c>
      <c r="K559" t="inlineStr">
        <is>
          <t>Proje</t>
        </is>
      </c>
      <c r="L559" t="n">
        <v>67</v>
      </c>
      <c r="M559" s="57" t="n">
        <v>261</v>
      </c>
      <c r="N559" t="inlineStr">
        <is>
          <t>TL</t>
        </is>
      </c>
      <c r="O559" s="58" t="n">
        <v>18</v>
      </c>
      <c r="P559" t="n">
        <v>0</v>
      </c>
      <c r="Q559" s="59" t="n">
        <v>120</v>
      </c>
      <c r="R559" s="60">
        <f>IF(N559="TL",1,IF(N559="USD",VLOOKUP(C559,$X$2:$Z$19,2,FALSE),VLOOKUP(C559,$X$2:$Z$19,3,FALSE)))</f>
        <v/>
      </c>
      <c r="S559" s="61">
        <f>IF(P559=1,0,L559*M559*R559*(1-O559/100))</f>
        <v/>
      </c>
      <c r="T559" s="61">
        <f>IF(P559=1,0,L559*Q559)</f>
        <v/>
      </c>
      <c r="U559" s="61">
        <f>S559-T559</f>
        <v/>
      </c>
    </row>
    <row r="560">
      <c r="A560" t="inlineStr">
        <is>
          <t>S000559</t>
        </is>
      </c>
      <c r="B560" t="inlineStr">
        <is>
          <t>2025-03-14</t>
        </is>
      </c>
      <c r="C560" t="inlineStr">
        <is>
          <t>2025-03</t>
        </is>
      </c>
      <c r="D560" t="inlineStr">
        <is>
          <t>2025-Q1</t>
        </is>
      </c>
      <c r="E560" t="inlineStr">
        <is>
          <t>T08</t>
        </is>
      </c>
      <c r="F560" t="inlineStr">
        <is>
          <t>Zeynep Koç</t>
        </is>
      </c>
      <c r="G560" t="inlineStr">
        <is>
          <t>İç Anadolu</t>
        </is>
      </c>
      <c r="H560" t="inlineStr">
        <is>
          <t>EM-AYD-40</t>
        </is>
      </c>
      <c r="I560" t="inlineStr">
        <is>
          <t>LED Panel Armatür 40W</t>
        </is>
      </c>
      <c r="J560" t="inlineStr">
        <is>
          <t>Aydınlatma</t>
        </is>
      </c>
      <c r="K560" t="inlineStr">
        <is>
          <t>Bayi</t>
        </is>
      </c>
      <c r="L560" t="n">
        <v>4</v>
      </c>
      <c r="M560" s="57" t="n">
        <v>343</v>
      </c>
      <c r="N560" t="inlineStr">
        <is>
          <t>TL</t>
        </is>
      </c>
      <c r="O560" s="58" t="n">
        <v>8</v>
      </c>
      <c r="P560" t="n">
        <v>0</v>
      </c>
      <c r="Q560" s="59" t="n">
        <v>190</v>
      </c>
      <c r="R560" s="60">
        <f>IF(N560="TL",1,IF(N560="USD",VLOOKUP(C560,$X$2:$Z$19,2,FALSE),VLOOKUP(C560,$X$2:$Z$19,3,FALSE)))</f>
        <v/>
      </c>
      <c r="S560" s="61">
        <f>IF(P560=1,0,L560*M560*R560*(1-O560/100))</f>
        <v/>
      </c>
      <c r="T560" s="61">
        <f>IF(P560=1,0,L560*Q560)</f>
        <v/>
      </c>
      <c r="U560" s="61">
        <f>S560-T560</f>
        <v/>
      </c>
    </row>
    <row r="561">
      <c r="A561" t="inlineStr">
        <is>
          <t>S000560</t>
        </is>
      </c>
      <c r="B561" t="inlineStr">
        <is>
          <t>2025-03-27</t>
        </is>
      </c>
      <c r="C561" t="inlineStr">
        <is>
          <t>2025-03</t>
        </is>
      </c>
      <c r="D561" t="inlineStr">
        <is>
          <t>2025-Q1</t>
        </is>
      </c>
      <c r="E561" t="inlineStr">
        <is>
          <t>T09</t>
        </is>
      </c>
      <c r="F561" t="inlineStr">
        <is>
          <t>Emre Doğan</t>
        </is>
      </c>
      <c r="G561" t="inlineStr">
        <is>
          <t>Ege</t>
        </is>
      </c>
      <c r="H561" t="inlineStr">
        <is>
          <t>EM-KND-03</t>
        </is>
      </c>
      <c r="I561" t="inlineStr">
        <is>
          <t>Kablo Kanalı 40x40 (2 m)</t>
        </is>
      </c>
      <c r="J561" t="inlineStr">
        <is>
          <t>Tesisat</t>
        </is>
      </c>
      <c r="K561" t="inlineStr">
        <is>
          <t>Proje</t>
        </is>
      </c>
      <c r="L561" t="n">
        <v>6</v>
      </c>
      <c r="M561" s="57" t="n">
        <v>129</v>
      </c>
      <c r="N561" t="inlineStr">
        <is>
          <t>TL</t>
        </is>
      </c>
      <c r="O561" s="58" t="n">
        <v>5</v>
      </c>
      <c r="P561" t="n">
        <v>0</v>
      </c>
      <c r="Q561" s="59" t="n">
        <v>65</v>
      </c>
      <c r="R561" s="60">
        <f>IF(N561="TL",1,IF(N561="USD",VLOOKUP(C561,$X$2:$Z$19,2,FALSE),VLOOKUP(C561,$X$2:$Z$19,3,FALSE)))</f>
        <v/>
      </c>
      <c r="S561" s="61">
        <f>IF(P561=1,0,L561*M561*R561*(1-O561/100))</f>
        <v/>
      </c>
      <c r="T561" s="61">
        <f>IF(P561=1,0,L561*Q561)</f>
        <v/>
      </c>
      <c r="U561" s="61">
        <f>S561-T561</f>
        <v/>
      </c>
    </row>
    <row r="562">
      <c r="A562" t="inlineStr">
        <is>
          <t>S000561</t>
        </is>
      </c>
      <c r="B562" t="inlineStr">
        <is>
          <t>2025-03-18</t>
        </is>
      </c>
      <c r="C562" t="inlineStr">
        <is>
          <t>2025-03</t>
        </is>
      </c>
      <c r="D562" t="inlineStr">
        <is>
          <t>2025-Q1</t>
        </is>
      </c>
      <c r="E562" t="inlineStr">
        <is>
          <t>T09</t>
        </is>
      </c>
      <c r="F562" t="inlineStr">
        <is>
          <t>Emre Doğan</t>
        </is>
      </c>
      <c r="G562" t="inlineStr">
        <is>
          <t>Ege</t>
        </is>
      </c>
      <c r="H562" t="inlineStr">
        <is>
          <t>EM-TRF-05</t>
        </is>
      </c>
      <c r="I562" t="inlineStr">
        <is>
          <t>İzole Trafo 1 kVA</t>
        </is>
      </c>
      <c r="J562" t="inlineStr">
        <is>
          <t>Güç</t>
        </is>
      </c>
      <c r="K562" t="inlineStr">
        <is>
          <t>Kurumsal</t>
        </is>
      </c>
      <c r="L562" t="n">
        <v>5</v>
      </c>
      <c r="M562" s="57" t="n">
        <v>6441</v>
      </c>
      <c r="N562" t="inlineStr">
        <is>
          <t>TL</t>
        </is>
      </c>
      <c r="O562" s="58" t="n">
        <v>0</v>
      </c>
      <c r="P562" t="n">
        <v>0</v>
      </c>
      <c r="Q562" s="59" t="n">
        <v>3900</v>
      </c>
      <c r="R562" s="60">
        <f>IF(N562="TL",1,IF(N562="USD",VLOOKUP(C562,$X$2:$Z$19,2,FALSE),VLOOKUP(C562,$X$2:$Z$19,3,FALSE)))</f>
        <v/>
      </c>
      <c r="S562" s="61">
        <f>IF(P562=1,0,L562*M562*R562*(1-O562/100))</f>
        <v/>
      </c>
      <c r="T562" s="61">
        <f>IF(P562=1,0,L562*Q562)</f>
        <v/>
      </c>
      <c r="U562" s="61">
        <f>S562-T562</f>
        <v/>
      </c>
    </row>
    <row r="563">
      <c r="A563" t="inlineStr">
        <is>
          <t>S000562</t>
        </is>
      </c>
      <c r="B563" t="inlineStr">
        <is>
          <t>2025-03-07</t>
        </is>
      </c>
      <c r="C563" t="inlineStr">
        <is>
          <t>2025-03</t>
        </is>
      </c>
      <c r="D563" t="inlineStr">
        <is>
          <t>2025-Q1</t>
        </is>
      </c>
      <c r="E563" t="inlineStr">
        <is>
          <t>T09</t>
        </is>
      </c>
      <c r="F563" t="inlineStr">
        <is>
          <t>Emre Doğan</t>
        </is>
      </c>
      <c r="G563" t="inlineStr">
        <is>
          <t>Ege</t>
        </is>
      </c>
      <c r="H563" t="inlineStr">
        <is>
          <t>EM-SNS-06</t>
        </is>
      </c>
      <c r="I563" t="inlineStr">
        <is>
          <t>Hareket Sensörü PIR</t>
        </is>
      </c>
      <c r="J563" t="inlineStr">
        <is>
          <t>Otomasyon</t>
        </is>
      </c>
      <c r="K563" t="inlineStr">
        <is>
          <t>Bayi</t>
        </is>
      </c>
      <c r="L563" t="n">
        <v>6</v>
      </c>
      <c r="M563" s="57" t="n">
        <v>263</v>
      </c>
      <c r="N563" t="inlineStr">
        <is>
          <t>TL</t>
        </is>
      </c>
      <c r="O563" s="58" t="n">
        <v>18</v>
      </c>
      <c r="P563" t="n">
        <v>1</v>
      </c>
      <c r="Q563" s="59" t="n">
        <v>120</v>
      </c>
      <c r="R563" s="60">
        <f>IF(N563="TL",1,IF(N563="USD",VLOOKUP(C563,$X$2:$Z$19,2,FALSE),VLOOKUP(C563,$X$2:$Z$19,3,FALSE)))</f>
        <v/>
      </c>
      <c r="S563" s="61">
        <f>IF(P563=1,0,L563*M563*R563*(1-O563/100))</f>
        <v/>
      </c>
      <c r="T563" s="61">
        <f>IF(P563=1,0,L563*Q563)</f>
        <v/>
      </c>
      <c r="U563" s="61">
        <f>S563-T563</f>
        <v/>
      </c>
    </row>
    <row r="564">
      <c r="A564" t="inlineStr">
        <is>
          <t>S000563</t>
        </is>
      </c>
      <c r="B564" t="inlineStr">
        <is>
          <t>2025-03-21</t>
        </is>
      </c>
      <c r="C564" t="inlineStr">
        <is>
          <t>2025-03</t>
        </is>
      </c>
      <c r="D564" t="inlineStr">
        <is>
          <t>2025-Q1</t>
        </is>
      </c>
      <c r="E564" t="inlineStr">
        <is>
          <t>T09</t>
        </is>
      </c>
      <c r="F564" t="inlineStr">
        <is>
          <t>Emre Doğan</t>
        </is>
      </c>
      <c r="G564" t="inlineStr">
        <is>
          <t>Ege</t>
        </is>
      </c>
      <c r="H564" t="inlineStr">
        <is>
          <t>EM-TOP-08</t>
        </is>
      </c>
      <c r="I564" t="inlineStr">
        <is>
          <t>Topraklama Seti</t>
        </is>
      </c>
      <c r="J564" t="inlineStr">
        <is>
          <t>Koruma</t>
        </is>
      </c>
      <c r="K564" t="inlineStr">
        <is>
          <t>Bayi</t>
        </is>
      </c>
      <c r="L564" t="n">
        <v>2</v>
      </c>
      <c r="M564" s="57" t="n">
        <v>892</v>
      </c>
      <c r="N564" t="inlineStr">
        <is>
          <t>TL</t>
        </is>
      </c>
      <c r="O564" s="58" t="n">
        <v>12</v>
      </c>
      <c r="P564" t="n">
        <v>0</v>
      </c>
      <c r="Q564" s="59" t="n">
        <v>540</v>
      </c>
      <c r="R564" s="60">
        <f>IF(N564="TL",1,IF(N564="USD",VLOOKUP(C564,$X$2:$Z$19,2,FALSE),VLOOKUP(C564,$X$2:$Z$19,3,FALSE)))</f>
        <v/>
      </c>
      <c r="S564" s="61">
        <f>IF(P564=1,0,L564*M564*R564*(1-O564/100))</f>
        <v/>
      </c>
      <c r="T564" s="61">
        <f>IF(P564=1,0,L564*Q564)</f>
        <v/>
      </c>
      <c r="U564" s="61">
        <f>S564-T564</f>
        <v/>
      </c>
    </row>
    <row r="565">
      <c r="A565" t="inlineStr">
        <is>
          <t>S000564</t>
        </is>
      </c>
      <c r="B565" t="inlineStr">
        <is>
          <t>2025-03-27</t>
        </is>
      </c>
      <c r="C565" t="inlineStr">
        <is>
          <t>2025-03</t>
        </is>
      </c>
      <c r="D565" t="inlineStr">
        <is>
          <t>2025-Q1</t>
        </is>
      </c>
      <c r="E565" t="inlineStr">
        <is>
          <t>T09</t>
        </is>
      </c>
      <c r="F565" t="inlineStr">
        <is>
          <t>Emre Doğan</t>
        </is>
      </c>
      <c r="G565" t="inlineStr">
        <is>
          <t>Ege</t>
        </is>
      </c>
      <c r="H565" t="inlineStr">
        <is>
          <t>EM-SGT-01</t>
        </is>
      </c>
      <c r="I565" t="inlineStr">
        <is>
          <t>Otomatik Sigorta C16 (12'li)</t>
        </is>
      </c>
      <c r="J565" t="inlineStr">
        <is>
          <t>Koruma</t>
        </is>
      </c>
      <c r="K565" t="inlineStr">
        <is>
          <t>Bayi</t>
        </is>
      </c>
      <c r="L565" t="n">
        <v>1</v>
      </c>
      <c r="M565" s="57" t="n">
        <v>448</v>
      </c>
      <c r="N565" t="inlineStr">
        <is>
          <t>TL</t>
        </is>
      </c>
      <c r="O565" s="58" t="n">
        <v>8</v>
      </c>
      <c r="P565" t="n">
        <v>0</v>
      </c>
      <c r="Q565" s="59" t="n">
        <v>240</v>
      </c>
      <c r="R565" s="60">
        <f>IF(N565="TL",1,IF(N565="USD",VLOOKUP(C565,$X$2:$Z$19,2,FALSE),VLOOKUP(C565,$X$2:$Z$19,3,FALSE)))</f>
        <v/>
      </c>
      <c r="S565" s="61">
        <f>IF(P565=1,0,L565*M565*R565*(1-O565/100))</f>
        <v/>
      </c>
      <c r="T565" s="61">
        <f>IF(P565=1,0,L565*Q565)</f>
        <v/>
      </c>
      <c r="U565" s="61">
        <f>S565-T565</f>
        <v/>
      </c>
    </row>
    <row r="566">
      <c r="A566" t="inlineStr">
        <is>
          <t>S000565</t>
        </is>
      </c>
      <c r="B566" t="inlineStr">
        <is>
          <t>2025-03-26</t>
        </is>
      </c>
      <c r="C566" t="inlineStr">
        <is>
          <t>2025-03</t>
        </is>
      </c>
      <c r="D566" t="inlineStr">
        <is>
          <t>2025-Q1</t>
        </is>
      </c>
      <c r="E566" t="inlineStr">
        <is>
          <t>T09</t>
        </is>
      </c>
      <c r="F566" t="inlineStr">
        <is>
          <t>Emre Doğan</t>
        </is>
      </c>
      <c r="G566" t="inlineStr">
        <is>
          <t>Ege</t>
        </is>
      </c>
      <c r="H566" t="inlineStr">
        <is>
          <t>EM-UPS-10</t>
        </is>
      </c>
      <c r="I566" t="inlineStr">
        <is>
          <t>Kesintisiz Güç Kaynağı 3 kVA</t>
        </is>
      </c>
      <c r="J566" t="inlineStr">
        <is>
          <t>Güç</t>
        </is>
      </c>
      <c r="K566" t="inlineStr">
        <is>
          <t>Bayi</t>
        </is>
      </c>
      <c r="L566" t="n">
        <v>16</v>
      </c>
      <c r="M566" s="57" t="n">
        <v>13056</v>
      </c>
      <c r="N566" t="inlineStr">
        <is>
          <t>TL</t>
        </is>
      </c>
      <c r="O566" s="58" t="n">
        <v>0</v>
      </c>
      <c r="P566" t="n">
        <v>0</v>
      </c>
      <c r="Q566" s="59" t="n">
        <v>8200</v>
      </c>
      <c r="R566" s="60">
        <f>IF(N566="TL",1,IF(N566="USD",VLOOKUP(C566,$X$2:$Z$19,2,FALSE),VLOOKUP(C566,$X$2:$Z$19,3,FALSE)))</f>
        <v/>
      </c>
      <c r="S566" s="61">
        <f>IF(P566=1,0,L566*M566*R566*(1-O566/100))</f>
        <v/>
      </c>
      <c r="T566" s="61">
        <f>IF(P566=1,0,L566*Q566)</f>
        <v/>
      </c>
      <c r="U566" s="61">
        <f>S566-T566</f>
        <v/>
      </c>
    </row>
    <row r="567">
      <c r="A567" t="inlineStr">
        <is>
          <t>S000566</t>
        </is>
      </c>
      <c r="B567" t="inlineStr">
        <is>
          <t>2025-03-17</t>
        </is>
      </c>
      <c r="C567" t="inlineStr">
        <is>
          <t>2025-03</t>
        </is>
      </c>
      <c r="D567" t="inlineStr">
        <is>
          <t>2025-Q1</t>
        </is>
      </c>
      <c r="E567" t="inlineStr">
        <is>
          <t>T09</t>
        </is>
      </c>
      <c r="F567" t="inlineStr">
        <is>
          <t>Emre Doğan</t>
        </is>
      </c>
      <c r="G567" t="inlineStr">
        <is>
          <t>Ege</t>
        </is>
      </c>
      <c r="H567" t="inlineStr">
        <is>
          <t>EM-TOP-08</t>
        </is>
      </c>
      <c r="I567" t="inlineStr">
        <is>
          <t>Topraklama Seti</t>
        </is>
      </c>
      <c r="J567" t="inlineStr">
        <is>
          <t>Koruma</t>
        </is>
      </c>
      <c r="K567" t="inlineStr">
        <is>
          <t>Kurumsal</t>
        </is>
      </c>
      <c r="L567" t="n">
        <v>24</v>
      </c>
      <c r="M567" s="57" t="n">
        <v>943</v>
      </c>
      <c r="N567" t="inlineStr">
        <is>
          <t>TL</t>
        </is>
      </c>
      <c r="O567" s="58" t="n">
        <v>5</v>
      </c>
      <c r="P567" t="n">
        <v>0</v>
      </c>
      <c r="Q567" s="59" t="n">
        <v>540</v>
      </c>
      <c r="R567" s="60">
        <f>IF(N567="TL",1,IF(N567="USD",VLOOKUP(C567,$X$2:$Z$19,2,FALSE),VLOOKUP(C567,$X$2:$Z$19,3,FALSE)))</f>
        <v/>
      </c>
      <c r="S567" s="61">
        <f>IF(P567=1,0,L567*M567*R567*(1-O567/100))</f>
        <v/>
      </c>
      <c r="T567" s="61">
        <f>IF(P567=1,0,L567*Q567)</f>
        <v/>
      </c>
      <c r="U567" s="61">
        <f>S567-T567</f>
        <v/>
      </c>
    </row>
    <row r="568">
      <c r="A568" t="inlineStr">
        <is>
          <t>S000567</t>
        </is>
      </c>
      <c r="B568" t="inlineStr">
        <is>
          <t>2025-03-03</t>
        </is>
      </c>
      <c r="C568" t="inlineStr">
        <is>
          <t>2025-03</t>
        </is>
      </c>
      <c r="D568" t="inlineStr">
        <is>
          <t>2025-Q1</t>
        </is>
      </c>
      <c r="E568" t="inlineStr">
        <is>
          <t>T09</t>
        </is>
      </c>
      <c r="F568" t="inlineStr">
        <is>
          <t>Emre Doğan</t>
        </is>
      </c>
      <c r="G568" t="inlineStr">
        <is>
          <t>Ege</t>
        </is>
      </c>
      <c r="H568" t="inlineStr">
        <is>
          <t>EM-SGT-01</t>
        </is>
      </c>
      <c r="I568" t="inlineStr">
        <is>
          <t>Otomatik Sigorta C16 (12'li)</t>
        </is>
      </c>
      <c r="J568" t="inlineStr">
        <is>
          <t>Koruma</t>
        </is>
      </c>
      <c r="K568" t="inlineStr">
        <is>
          <t>Proje</t>
        </is>
      </c>
      <c r="L568" t="n">
        <v>8</v>
      </c>
      <c r="M568" s="57" t="n">
        <v>430</v>
      </c>
      <c r="N568" t="inlineStr">
        <is>
          <t>TL</t>
        </is>
      </c>
      <c r="O568" s="58" t="n">
        <v>8</v>
      </c>
      <c r="P568" t="n">
        <v>1</v>
      </c>
      <c r="Q568" s="59" t="n">
        <v>240</v>
      </c>
      <c r="R568" s="60">
        <f>IF(N568="TL",1,IF(N568="USD",VLOOKUP(C568,$X$2:$Z$19,2,FALSE),VLOOKUP(C568,$X$2:$Z$19,3,FALSE)))</f>
        <v/>
      </c>
      <c r="S568" s="61">
        <f>IF(P568=1,0,L568*M568*R568*(1-O568/100))</f>
        <v/>
      </c>
      <c r="T568" s="61">
        <f>IF(P568=1,0,L568*Q568)</f>
        <v/>
      </c>
      <c r="U568" s="61">
        <f>S568-T568</f>
        <v/>
      </c>
    </row>
    <row r="569">
      <c r="A569" t="inlineStr">
        <is>
          <t>S000568</t>
        </is>
      </c>
      <c r="B569" t="inlineStr">
        <is>
          <t>2025-03-13</t>
        </is>
      </c>
      <c r="C569" t="inlineStr">
        <is>
          <t>2025-03</t>
        </is>
      </c>
      <c r="D569" t="inlineStr">
        <is>
          <t>2025-Q1</t>
        </is>
      </c>
      <c r="E569" t="inlineStr">
        <is>
          <t>T09</t>
        </is>
      </c>
      <c r="F569" t="inlineStr">
        <is>
          <t>Emre Doğan</t>
        </is>
      </c>
      <c r="G569" t="inlineStr">
        <is>
          <t>Ege</t>
        </is>
      </c>
      <c r="H569" t="inlineStr">
        <is>
          <t>EM-UPS-10</t>
        </is>
      </c>
      <c r="I569" t="inlineStr">
        <is>
          <t>Kesintisiz Güç Kaynağı 3 kVA</t>
        </is>
      </c>
      <c r="J569" t="inlineStr">
        <is>
          <t>Güç</t>
        </is>
      </c>
      <c r="K569" t="inlineStr">
        <is>
          <t>Bayi</t>
        </is>
      </c>
      <c r="L569" t="n">
        <v>6</v>
      </c>
      <c r="M569" s="57" t="n">
        <v>13650</v>
      </c>
      <c r="N569" t="inlineStr">
        <is>
          <t>TL</t>
        </is>
      </c>
      <c r="O569" s="58" t="n">
        <v>5</v>
      </c>
      <c r="P569" t="n">
        <v>0</v>
      </c>
      <c r="Q569" s="59" t="n">
        <v>8200</v>
      </c>
      <c r="R569" s="60">
        <f>IF(N569="TL",1,IF(N569="USD",VLOOKUP(C569,$X$2:$Z$19,2,FALSE),VLOOKUP(C569,$X$2:$Z$19,3,FALSE)))</f>
        <v/>
      </c>
      <c r="S569" s="61">
        <f>IF(P569=1,0,L569*M569*R569*(1-O569/100))</f>
        <v/>
      </c>
      <c r="T569" s="61">
        <f>IF(P569=1,0,L569*Q569)</f>
        <v/>
      </c>
      <c r="U569" s="61">
        <f>S569-T569</f>
        <v/>
      </c>
    </row>
    <row r="570">
      <c r="A570" t="inlineStr">
        <is>
          <t>S000569</t>
        </is>
      </c>
      <c r="B570" t="inlineStr">
        <is>
          <t>2025-03-21</t>
        </is>
      </c>
      <c r="C570" t="inlineStr">
        <is>
          <t>2025-03</t>
        </is>
      </c>
      <c r="D570" t="inlineStr">
        <is>
          <t>2025-Q1</t>
        </is>
      </c>
      <c r="E570" t="inlineStr">
        <is>
          <t>T09</t>
        </is>
      </c>
      <c r="F570" t="inlineStr">
        <is>
          <t>Emre Doğan</t>
        </is>
      </c>
      <c r="G570" t="inlineStr">
        <is>
          <t>Ege</t>
        </is>
      </c>
      <c r="H570" t="inlineStr">
        <is>
          <t>EM-PNO-12</t>
        </is>
      </c>
      <c r="I570" t="inlineStr">
        <is>
          <t>Sıva Üstü Dağıtım Panosu 24'lü</t>
        </is>
      </c>
      <c r="J570" t="inlineStr">
        <is>
          <t>Pano</t>
        </is>
      </c>
      <c r="K570" t="inlineStr">
        <is>
          <t>Proje</t>
        </is>
      </c>
      <c r="L570" t="n">
        <v>3</v>
      </c>
      <c r="M570" s="57" t="n">
        <v>2094</v>
      </c>
      <c r="N570" t="inlineStr">
        <is>
          <t>TL</t>
        </is>
      </c>
      <c r="O570" s="58" t="n">
        <v>8</v>
      </c>
      <c r="P570" t="n">
        <v>0</v>
      </c>
      <c r="Q570" s="59" t="n">
        <v>1180</v>
      </c>
      <c r="R570" s="60">
        <f>IF(N570="TL",1,IF(N570="USD",VLOOKUP(C570,$X$2:$Z$19,2,FALSE),VLOOKUP(C570,$X$2:$Z$19,3,FALSE)))</f>
        <v/>
      </c>
      <c r="S570" s="61">
        <f>IF(P570=1,0,L570*M570*R570*(1-O570/100))</f>
        <v/>
      </c>
      <c r="T570" s="61">
        <f>IF(P570=1,0,L570*Q570)</f>
        <v/>
      </c>
      <c r="U570" s="61">
        <f>S570-T570</f>
        <v/>
      </c>
    </row>
    <row r="571">
      <c r="A571" t="inlineStr">
        <is>
          <t>S000570</t>
        </is>
      </c>
      <c r="B571" t="inlineStr">
        <is>
          <t>2025-03-26</t>
        </is>
      </c>
      <c r="C571" t="inlineStr">
        <is>
          <t>2025-03</t>
        </is>
      </c>
      <c r="D571" t="inlineStr">
        <is>
          <t>2025-Q1</t>
        </is>
      </c>
      <c r="E571" t="inlineStr">
        <is>
          <t>T10</t>
        </is>
      </c>
      <c r="F571" t="inlineStr">
        <is>
          <t>Ayşe Yıldız</t>
        </is>
      </c>
      <c r="G571" t="inlineStr">
        <is>
          <t>Akdeniz</t>
        </is>
      </c>
      <c r="H571" t="inlineStr">
        <is>
          <t>EM-SGT-01</t>
        </is>
      </c>
      <c r="I571" t="inlineStr">
        <is>
          <t>Otomatik Sigorta C16 (12'li)</t>
        </is>
      </c>
      <c r="J571" t="inlineStr">
        <is>
          <t>Koruma</t>
        </is>
      </c>
      <c r="K571" t="inlineStr">
        <is>
          <t>Proje</t>
        </is>
      </c>
      <c r="L571" t="n">
        <v>2</v>
      </c>
      <c r="M571" s="57" t="n">
        <v>432</v>
      </c>
      <c r="N571" t="inlineStr">
        <is>
          <t>TL</t>
        </is>
      </c>
      <c r="O571" s="58" t="n">
        <v>8</v>
      </c>
      <c r="P571" t="n">
        <v>0</v>
      </c>
      <c r="Q571" s="59" t="n">
        <v>240</v>
      </c>
      <c r="R571" s="60">
        <f>IF(N571="TL",1,IF(N571="USD",VLOOKUP(C571,$X$2:$Z$19,2,FALSE),VLOOKUP(C571,$X$2:$Z$19,3,FALSE)))</f>
        <v/>
      </c>
      <c r="S571" s="61">
        <f>IF(P571=1,0,L571*M571*R571*(1-O571/100))</f>
        <v/>
      </c>
      <c r="T571" s="61">
        <f>IF(P571=1,0,L571*Q571)</f>
        <v/>
      </c>
      <c r="U571" s="61">
        <f>S571-T571</f>
        <v/>
      </c>
    </row>
    <row r="572">
      <c r="A572" t="inlineStr">
        <is>
          <t>S000571</t>
        </is>
      </c>
      <c r="B572" t="inlineStr">
        <is>
          <t>2025-03-20</t>
        </is>
      </c>
      <c r="C572" t="inlineStr">
        <is>
          <t>2025-03</t>
        </is>
      </c>
      <c r="D572" t="inlineStr">
        <is>
          <t>2025-Q1</t>
        </is>
      </c>
      <c r="E572" t="inlineStr">
        <is>
          <t>T10</t>
        </is>
      </c>
      <c r="F572" t="inlineStr">
        <is>
          <t>Ayşe Yıldız</t>
        </is>
      </c>
      <c r="G572" t="inlineStr">
        <is>
          <t>Akdeniz</t>
        </is>
      </c>
      <c r="H572" t="inlineStr">
        <is>
          <t>EM-PNO-12</t>
        </is>
      </c>
      <c r="I572" t="inlineStr">
        <is>
          <t>Sıva Üstü Dağıtım Panosu 24'lü</t>
        </is>
      </c>
      <c r="J572" t="inlineStr">
        <is>
          <t>Pano</t>
        </is>
      </c>
      <c r="K572" t="inlineStr">
        <is>
          <t>Bayi</t>
        </is>
      </c>
      <c r="L572" t="n">
        <v>10</v>
      </c>
      <c r="M572" s="57" t="n">
        <v>2019</v>
      </c>
      <c r="N572" t="inlineStr">
        <is>
          <t>TL</t>
        </is>
      </c>
      <c r="O572" s="58" t="n">
        <v>8</v>
      </c>
      <c r="P572" t="n">
        <v>0</v>
      </c>
      <c r="Q572" s="59" t="n">
        <v>1180</v>
      </c>
      <c r="R572" s="60">
        <f>IF(N572="TL",1,IF(N572="USD",VLOOKUP(C572,$X$2:$Z$19,2,FALSE),VLOOKUP(C572,$X$2:$Z$19,3,FALSE)))</f>
        <v/>
      </c>
      <c r="S572" s="61">
        <f>IF(P572=1,0,L572*M572*R572*(1-O572/100))</f>
        <v/>
      </c>
      <c r="T572" s="61">
        <f>IF(P572=1,0,L572*Q572)</f>
        <v/>
      </c>
      <c r="U572" s="61">
        <f>S572-T572</f>
        <v/>
      </c>
    </row>
    <row r="573">
      <c r="A573" t="inlineStr">
        <is>
          <t>S000572</t>
        </is>
      </c>
      <c r="B573" t="inlineStr">
        <is>
          <t>2025-03-25</t>
        </is>
      </c>
      <c r="C573" t="inlineStr">
        <is>
          <t>2025-03</t>
        </is>
      </c>
      <c r="D573" t="inlineStr">
        <is>
          <t>2025-Q1</t>
        </is>
      </c>
      <c r="E573" t="inlineStr">
        <is>
          <t>T10</t>
        </is>
      </c>
      <c r="F573" t="inlineStr">
        <is>
          <t>Ayşe Yıldız</t>
        </is>
      </c>
      <c r="G573" t="inlineStr">
        <is>
          <t>Akdeniz</t>
        </is>
      </c>
      <c r="H573" t="inlineStr">
        <is>
          <t>EM-SNS-06</t>
        </is>
      </c>
      <c r="I573" t="inlineStr">
        <is>
          <t>Hareket Sensörü PIR</t>
        </is>
      </c>
      <c r="J573" t="inlineStr">
        <is>
          <t>Otomasyon</t>
        </is>
      </c>
      <c r="K573" t="inlineStr">
        <is>
          <t>Bayi</t>
        </is>
      </c>
      <c r="L573" t="n">
        <v>105</v>
      </c>
      <c r="M573" s="57" t="n">
        <v>262</v>
      </c>
      <c r="N573" t="inlineStr">
        <is>
          <t>TL</t>
        </is>
      </c>
      <c r="O573" s="58" t="n">
        <v>5</v>
      </c>
      <c r="P573" t="n">
        <v>0</v>
      </c>
      <c r="Q573" s="59" t="n">
        <v>120</v>
      </c>
      <c r="R573" s="60">
        <f>IF(N573="TL",1,IF(N573="USD",VLOOKUP(C573,$X$2:$Z$19,2,FALSE),VLOOKUP(C573,$X$2:$Z$19,3,FALSE)))</f>
        <v/>
      </c>
      <c r="S573" s="61">
        <f>IF(P573=1,0,L573*M573*R573*(1-O573/100))</f>
        <v/>
      </c>
      <c r="T573" s="61">
        <f>IF(P573=1,0,L573*Q573)</f>
        <v/>
      </c>
      <c r="U573" s="61">
        <f>S573-T573</f>
        <v/>
      </c>
    </row>
    <row r="574">
      <c r="A574" t="inlineStr">
        <is>
          <t>S000573</t>
        </is>
      </c>
      <c r="B574" t="inlineStr">
        <is>
          <t>2025-03-26</t>
        </is>
      </c>
      <c r="C574" t="inlineStr">
        <is>
          <t>2025-03</t>
        </is>
      </c>
      <c r="D574" t="inlineStr">
        <is>
          <t>2025-Q1</t>
        </is>
      </c>
      <c r="E574" t="inlineStr">
        <is>
          <t>T10</t>
        </is>
      </c>
      <c r="F574" t="inlineStr">
        <is>
          <t>Ayşe Yıldız</t>
        </is>
      </c>
      <c r="G574" t="inlineStr">
        <is>
          <t>Akdeniz</t>
        </is>
      </c>
      <c r="H574" t="inlineStr">
        <is>
          <t>EM-KND-03</t>
        </is>
      </c>
      <c r="I574" t="inlineStr">
        <is>
          <t>Kablo Kanalı 40x40 (2 m)</t>
        </is>
      </c>
      <c r="J574" t="inlineStr">
        <is>
          <t>Tesisat</t>
        </is>
      </c>
      <c r="K574" t="inlineStr">
        <is>
          <t>Bayi</t>
        </is>
      </c>
      <c r="L574" t="n">
        <v>10</v>
      </c>
      <c r="M574" s="57" t="n">
        <v>134</v>
      </c>
      <c r="N574" t="inlineStr">
        <is>
          <t>TL</t>
        </is>
      </c>
      <c r="O574" s="58" t="n">
        <v>5</v>
      </c>
      <c r="P574" t="n">
        <v>0</v>
      </c>
      <c r="Q574" s="59" t="n">
        <v>65</v>
      </c>
      <c r="R574" s="60">
        <f>IF(N574="TL",1,IF(N574="USD",VLOOKUP(C574,$X$2:$Z$19,2,FALSE),VLOOKUP(C574,$X$2:$Z$19,3,FALSE)))</f>
        <v/>
      </c>
      <c r="S574" s="61">
        <f>IF(P574=1,0,L574*M574*R574*(1-O574/100))</f>
        <v/>
      </c>
      <c r="T574" s="61">
        <f>IF(P574=1,0,L574*Q574)</f>
        <v/>
      </c>
      <c r="U574" s="61">
        <f>S574-T574</f>
        <v/>
      </c>
    </row>
    <row r="575">
      <c r="A575" t="inlineStr">
        <is>
          <t>S000574</t>
        </is>
      </c>
      <c r="B575" t="inlineStr">
        <is>
          <t>2025-03-27</t>
        </is>
      </c>
      <c r="C575" t="inlineStr">
        <is>
          <t>2025-03</t>
        </is>
      </c>
      <c r="D575" t="inlineStr">
        <is>
          <t>2025-Q1</t>
        </is>
      </c>
      <c r="E575" t="inlineStr">
        <is>
          <t>T10</t>
        </is>
      </c>
      <c r="F575" t="inlineStr">
        <is>
          <t>Ayşe Yıldız</t>
        </is>
      </c>
      <c r="G575" t="inlineStr">
        <is>
          <t>Akdeniz</t>
        </is>
      </c>
      <c r="H575" t="inlineStr">
        <is>
          <t>EM-TOP-08</t>
        </is>
      </c>
      <c r="I575" t="inlineStr">
        <is>
          <t>Topraklama Seti</t>
        </is>
      </c>
      <c r="J575" t="inlineStr">
        <is>
          <t>Koruma</t>
        </is>
      </c>
      <c r="K575" t="inlineStr">
        <is>
          <t>Kurumsal</t>
        </is>
      </c>
      <c r="L575" t="n">
        <v>11</v>
      </c>
      <c r="M575" s="57" t="n">
        <v>892</v>
      </c>
      <c r="N575" t="inlineStr">
        <is>
          <t>TL</t>
        </is>
      </c>
      <c r="O575" s="58" t="n">
        <v>0</v>
      </c>
      <c r="P575" t="n">
        <v>0</v>
      </c>
      <c r="Q575" s="59" t="n">
        <v>540</v>
      </c>
      <c r="R575" s="60">
        <f>IF(N575="TL",1,IF(N575="USD",VLOOKUP(C575,$X$2:$Z$19,2,FALSE),VLOOKUP(C575,$X$2:$Z$19,3,FALSE)))</f>
        <v/>
      </c>
      <c r="S575" s="61">
        <f>IF(P575=1,0,L575*M575*R575*(1-O575/100))</f>
        <v/>
      </c>
      <c r="T575" s="61">
        <f>IF(P575=1,0,L575*Q575)</f>
        <v/>
      </c>
      <c r="U575" s="61">
        <f>S575-T575</f>
        <v/>
      </c>
    </row>
    <row r="576">
      <c r="A576" t="inlineStr">
        <is>
          <t>S000575</t>
        </is>
      </c>
      <c r="B576" t="inlineStr">
        <is>
          <t>2025-03-07</t>
        </is>
      </c>
      <c r="C576" t="inlineStr">
        <is>
          <t>2025-03</t>
        </is>
      </c>
      <c r="D576" t="inlineStr">
        <is>
          <t>2025-Q1</t>
        </is>
      </c>
      <c r="E576" t="inlineStr">
        <is>
          <t>T10</t>
        </is>
      </c>
      <c r="F576" t="inlineStr">
        <is>
          <t>Ayşe Yıldız</t>
        </is>
      </c>
      <c r="G576" t="inlineStr">
        <is>
          <t>Akdeniz</t>
        </is>
      </c>
      <c r="H576" t="inlineStr">
        <is>
          <t>EM-SNS-06</t>
        </is>
      </c>
      <c r="I576" t="inlineStr">
        <is>
          <t>Hareket Sensörü PIR</t>
        </is>
      </c>
      <c r="J576" t="inlineStr">
        <is>
          <t>Otomasyon</t>
        </is>
      </c>
      <c r="K576" t="inlineStr">
        <is>
          <t>Proje</t>
        </is>
      </c>
      <c r="L576" t="n">
        <v>2</v>
      </c>
      <c r="M576" s="57" t="n">
        <v>253</v>
      </c>
      <c r="N576" t="inlineStr">
        <is>
          <t>TL</t>
        </is>
      </c>
      <c r="O576" s="58" t="n">
        <v>0</v>
      </c>
      <c r="P576" t="n">
        <v>0</v>
      </c>
      <c r="Q576" s="59" t="n">
        <v>120</v>
      </c>
      <c r="R576" s="60">
        <f>IF(N576="TL",1,IF(N576="USD",VLOOKUP(C576,$X$2:$Z$19,2,FALSE),VLOOKUP(C576,$X$2:$Z$19,3,FALSE)))</f>
        <v/>
      </c>
      <c r="S576" s="61">
        <f>IF(P576=1,0,L576*M576*R576*(1-O576/100))</f>
        <v/>
      </c>
      <c r="T576" s="61">
        <f>IF(P576=1,0,L576*Q576)</f>
        <v/>
      </c>
      <c r="U576" s="61">
        <f>S576-T576</f>
        <v/>
      </c>
    </row>
    <row r="577">
      <c r="A577" t="inlineStr">
        <is>
          <t>S000576</t>
        </is>
      </c>
      <c r="B577" t="inlineStr">
        <is>
          <t>2025-03-26</t>
        </is>
      </c>
      <c r="C577" t="inlineStr">
        <is>
          <t>2025-03</t>
        </is>
      </c>
      <c r="D577" t="inlineStr">
        <is>
          <t>2025-Q1</t>
        </is>
      </c>
      <c r="E577" t="inlineStr">
        <is>
          <t>T10</t>
        </is>
      </c>
      <c r="F577" t="inlineStr">
        <is>
          <t>Ayşe Yıldız</t>
        </is>
      </c>
      <c r="G577" t="inlineStr">
        <is>
          <t>Akdeniz</t>
        </is>
      </c>
      <c r="H577" t="inlineStr">
        <is>
          <t>EM-SGT-01</t>
        </is>
      </c>
      <c r="I577" t="inlineStr">
        <is>
          <t>Otomatik Sigorta C16 (12'li)</t>
        </is>
      </c>
      <c r="J577" t="inlineStr">
        <is>
          <t>Koruma</t>
        </is>
      </c>
      <c r="K577" t="inlineStr">
        <is>
          <t>Proje</t>
        </is>
      </c>
      <c r="L577" t="n">
        <v>5</v>
      </c>
      <c r="M577" s="57" t="n">
        <v>434</v>
      </c>
      <c r="N577" t="inlineStr">
        <is>
          <t>TL</t>
        </is>
      </c>
      <c r="O577" s="58" t="n">
        <v>12</v>
      </c>
      <c r="P577" t="n">
        <v>0</v>
      </c>
      <c r="Q577" s="59" t="n">
        <v>240</v>
      </c>
      <c r="R577" s="60">
        <f>IF(N577="TL",1,IF(N577="USD",VLOOKUP(C577,$X$2:$Z$19,2,FALSE),VLOOKUP(C577,$X$2:$Z$19,3,FALSE)))</f>
        <v/>
      </c>
      <c r="S577" s="61">
        <f>IF(P577=1,0,L577*M577*R577*(1-O577/100))</f>
        <v/>
      </c>
      <c r="T577" s="61">
        <f>IF(P577=1,0,L577*Q577)</f>
        <v/>
      </c>
      <c r="U577" s="61">
        <f>S577-T577</f>
        <v/>
      </c>
    </row>
    <row r="578">
      <c r="A578" t="inlineStr">
        <is>
          <t>S000577</t>
        </is>
      </c>
      <c r="B578" t="inlineStr">
        <is>
          <t>2025-03-03</t>
        </is>
      </c>
      <c r="C578" t="inlineStr">
        <is>
          <t>2025-03</t>
        </is>
      </c>
      <c r="D578" t="inlineStr">
        <is>
          <t>2025-Q1</t>
        </is>
      </c>
      <c r="E578" t="inlineStr">
        <is>
          <t>T10</t>
        </is>
      </c>
      <c r="F578" t="inlineStr">
        <is>
          <t>Ayşe Yıldız</t>
        </is>
      </c>
      <c r="G578" t="inlineStr">
        <is>
          <t>Akdeniz</t>
        </is>
      </c>
      <c r="H578" t="inlineStr">
        <is>
          <t>EM-TRF-05</t>
        </is>
      </c>
      <c r="I578" t="inlineStr">
        <is>
          <t>İzole Trafo 1 kVA</t>
        </is>
      </c>
      <c r="J578" t="inlineStr">
        <is>
          <t>Güç</t>
        </is>
      </c>
      <c r="K578" t="inlineStr">
        <is>
          <t>Perakende</t>
        </is>
      </c>
      <c r="L578" t="n">
        <v>3</v>
      </c>
      <c r="M578" s="57" t="n">
        <v>6546</v>
      </c>
      <c r="N578" t="inlineStr">
        <is>
          <t>TL</t>
        </is>
      </c>
      <c r="O578" s="58" t="n">
        <v>5</v>
      </c>
      <c r="P578" t="n">
        <v>0</v>
      </c>
      <c r="Q578" s="59" t="n">
        <v>3900</v>
      </c>
      <c r="R578" s="60">
        <f>IF(N578="TL",1,IF(N578="USD",VLOOKUP(C578,$X$2:$Z$19,2,FALSE),VLOOKUP(C578,$X$2:$Z$19,3,FALSE)))</f>
        <v/>
      </c>
      <c r="S578" s="61">
        <f>IF(P578=1,0,L578*M578*R578*(1-O578/100))</f>
        <v/>
      </c>
      <c r="T578" s="61">
        <f>IF(P578=1,0,L578*Q578)</f>
        <v/>
      </c>
      <c r="U578" s="61">
        <f>S578-T578</f>
        <v/>
      </c>
    </row>
    <row r="579">
      <c r="A579" t="inlineStr">
        <is>
          <t>S000578</t>
        </is>
      </c>
      <c r="B579" t="inlineStr">
        <is>
          <t>2025-03-20</t>
        </is>
      </c>
      <c r="C579" t="inlineStr">
        <is>
          <t>2025-03</t>
        </is>
      </c>
      <c r="D579" t="inlineStr">
        <is>
          <t>2025-Q1</t>
        </is>
      </c>
      <c r="E579" t="inlineStr">
        <is>
          <t>T10</t>
        </is>
      </c>
      <c r="F579" t="inlineStr">
        <is>
          <t>Ayşe Yıldız</t>
        </is>
      </c>
      <c r="G579" t="inlineStr">
        <is>
          <t>Akdeniz</t>
        </is>
      </c>
      <c r="H579" t="inlineStr">
        <is>
          <t>EM-AYD-40</t>
        </is>
      </c>
      <c r="I579" t="inlineStr">
        <is>
          <t>LED Panel Armatür 40W</t>
        </is>
      </c>
      <c r="J579" t="inlineStr">
        <is>
          <t>Aydınlatma</t>
        </is>
      </c>
      <c r="K579" t="inlineStr">
        <is>
          <t>Proje</t>
        </is>
      </c>
      <c r="L579" t="n">
        <v>17</v>
      </c>
      <c r="M579" s="57" t="n">
        <v>342</v>
      </c>
      <c r="N579" t="inlineStr">
        <is>
          <t>TL</t>
        </is>
      </c>
      <c r="O579" s="58" t="n">
        <v>5</v>
      </c>
      <c r="P579" t="n">
        <v>0</v>
      </c>
      <c r="Q579" s="59" t="n">
        <v>190</v>
      </c>
      <c r="R579" s="60">
        <f>IF(N579="TL",1,IF(N579="USD",VLOOKUP(C579,$X$2:$Z$19,2,FALSE),VLOOKUP(C579,$X$2:$Z$19,3,FALSE)))</f>
        <v/>
      </c>
      <c r="S579" s="61">
        <f>IF(P579=1,0,L579*M579*R579*(1-O579/100))</f>
        <v/>
      </c>
      <c r="T579" s="61">
        <f>IF(P579=1,0,L579*Q579)</f>
        <v/>
      </c>
      <c r="U579" s="61">
        <f>S579-T579</f>
        <v/>
      </c>
    </row>
    <row r="580">
      <c r="A580" t="inlineStr">
        <is>
          <t>S000579</t>
        </is>
      </c>
      <c r="B580" t="inlineStr">
        <is>
          <t>2025-03-16</t>
        </is>
      </c>
      <c r="C580" t="inlineStr">
        <is>
          <t>2025-03</t>
        </is>
      </c>
      <c r="D580" t="inlineStr">
        <is>
          <t>2025-Q1</t>
        </is>
      </c>
      <c r="E580" t="inlineStr">
        <is>
          <t>T10</t>
        </is>
      </c>
      <c r="F580" t="inlineStr">
        <is>
          <t>Ayşe Yıldız</t>
        </is>
      </c>
      <c r="G580" t="inlineStr">
        <is>
          <t>Akdeniz</t>
        </is>
      </c>
      <c r="H580" t="inlineStr">
        <is>
          <t>EM-KBL-25</t>
        </is>
      </c>
      <c r="I580" t="inlineStr">
        <is>
          <t>NYY Kablo 4x6 (100 m)</t>
        </is>
      </c>
      <c r="J580" t="inlineStr">
        <is>
          <t>Kablo</t>
        </is>
      </c>
      <c r="K580" t="inlineStr">
        <is>
          <t>Perakende</t>
        </is>
      </c>
      <c r="L580" t="n">
        <v>109</v>
      </c>
      <c r="M580" s="57" t="n">
        <v>3563</v>
      </c>
      <c r="N580" t="inlineStr">
        <is>
          <t>TL</t>
        </is>
      </c>
      <c r="O580" s="58" t="n">
        <v>12</v>
      </c>
      <c r="P580" t="n">
        <v>0</v>
      </c>
      <c r="Q580" s="59" t="n">
        <v>2150</v>
      </c>
      <c r="R580" s="60">
        <f>IF(N580="TL",1,IF(N580="USD",VLOOKUP(C580,$X$2:$Z$19,2,FALSE),VLOOKUP(C580,$X$2:$Z$19,3,FALSE)))</f>
        <v/>
      </c>
      <c r="S580" s="61">
        <f>IF(P580=1,0,L580*M580*R580*(1-O580/100))</f>
        <v/>
      </c>
      <c r="T580" s="61">
        <f>IF(P580=1,0,L580*Q580)</f>
        <v/>
      </c>
      <c r="U580" s="61">
        <f>S580-T580</f>
        <v/>
      </c>
    </row>
    <row r="581">
      <c r="A581" t="inlineStr">
        <is>
          <t>S000580</t>
        </is>
      </c>
      <c r="B581" t="inlineStr">
        <is>
          <t>2025-03-26</t>
        </is>
      </c>
      <c r="C581" t="inlineStr">
        <is>
          <t>2025-03</t>
        </is>
      </c>
      <c r="D581" t="inlineStr">
        <is>
          <t>2025-Q1</t>
        </is>
      </c>
      <c r="E581" t="inlineStr">
        <is>
          <t>T10</t>
        </is>
      </c>
      <c r="F581" t="inlineStr">
        <is>
          <t>Ayşe Yıldız</t>
        </is>
      </c>
      <c r="G581" t="inlineStr">
        <is>
          <t>Akdeniz</t>
        </is>
      </c>
      <c r="H581" t="inlineStr">
        <is>
          <t>EM-KBL-25</t>
        </is>
      </c>
      <c r="I581" t="inlineStr">
        <is>
          <t>NYY Kablo 4x6 (100 m)</t>
        </is>
      </c>
      <c r="J581" t="inlineStr">
        <is>
          <t>Kablo</t>
        </is>
      </c>
      <c r="K581" t="inlineStr">
        <is>
          <t>Bayi</t>
        </is>
      </c>
      <c r="L581" t="n">
        <v>7</v>
      </c>
      <c r="M581" s="57" t="n">
        <v>3515</v>
      </c>
      <c r="N581" t="inlineStr">
        <is>
          <t>TL</t>
        </is>
      </c>
      <c r="O581" s="58" t="n">
        <v>0</v>
      </c>
      <c r="P581" t="n">
        <v>0</v>
      </c>
      <c r="Q581" s="59" t="n">
        <v>2150</v>
      </c>
      <c r="R581" s="60">
        <f>IF(N581="TL",1,IF(N581="USD",VLOOKUP(C581,$X$2:$Z$19,2,FALSE),VLOOKUP(C581,$X$2:$Z$19,3,FALSE)))</f>
        <v/>
      </c>
      <c r="S581" s="61">
        <f>IF(P581=1,0,L581*M581*R581*(1-O581/100))</f>
        <v/>
      </c>
      <c r="T581" s="61">
        <f>IF(P581=1,0,L581*Q581)</f>
        <v/>
      </c>
      <c r="U581" s="61">
        <f>S581-T581</f>
        <v/>
      </c>
    </row>
    <row r="582">
      <c r="A582" t="inlineStr">
        <is>
          <t>S000581</t>
        </is>
      </c>
      <c r="B582" t="inlineStr">
        <is>
          <t>2025-03-14</t>
        </is>
      </c>
      <c r="C582" t="inlineStr">
        <is>
          <t>2025-03</t>
        </is>
      </c>
      <c r="D582" t="inlineStr">
        <is>
          <t>2025-Q1</t>
        </is>
      </c>
      <c r="E582" t="inlineStr">
        <is>
          <t>T10</t>
        </is>
      </c>
      <c r="F582" t="inlineStr">
        <is>
          <t>Ayşe Yıldız</t>
        </is>
      </c>
      <c r="G582" t="inlineStr">
        <is>
          <t>Akdeniz</t>
        </is>
      </c>
      <c r="H582" t="inlineStr">
        <is>
          <t>EM-KBL-25</t>
        </is>
      </c>
      <c r="I582" t="inlineStr">
        <is>
          <t>NYY Kablo 4x6 (100 m)</t>
        </is>
      </c>
      <c r="J582" t="inlineStr">
        <is>
          <t>Kablo</t>
        </is>
      </c>
      <c r="K582" t="inlineStr">
        <is>
          <t>Perakende</t>
        </is>
      </c>
      <c r="L582" t="n">
        <v>2</v>
      </c>
      <c r="M582" s="57" t="n">
        <v>3472</v>
      </c>
      <c r="N582" t="inlineStr">
        <is>
          <t>TL</t>
        </is>
      </c>
      <c r="O582" s="58" t="n">
        <v>8</v>
      </c>
      <c r="P582" t="n">
        <v>0</v>
      </c>
      <c r="Q582" s="59" t="n">
        <v>2150</v>
      </c>
      <c r="R582" s="60">
        <f>IF(N582="TL",1,IF(N582="USD",VLOOKUP(C582,$X$2:$Z$19,2,FALSE),VLOOKUP(C582,$X$2:$Z$19,3,FALSE)))</f>
        <v/>
      </c>
      <c r="S582" s="61">
        <f>IF(P582=1,0,L582*M582*R582*(1-O582/100))</f>
        <v/>
      </c>
      <c r="T582" s="61">
        <f>IF(P582=1,0,L582*Q582)</f>
        <v/>
      </c>
      <c r="U582" s="61">
        <f>S582-T582</f>
        <v/>
      </c>
    </row>
    <row r="583">
      <c r="A583" t="inlineStr">
        <is>
          <t>S000582</t>
        </is>
      </c>
      <c r="B583" t="inlineStr">
        <is>
          <t>2025-03-24</t>
        </is>
      </c>
      <c r="C583" t="inlineStr">
        <is>
          <t>2025-03</t>
        </is>
      </c>
      <c r="D583" t="inlineStr">
        <is>
          <t>2025-Q1</t>
        </is>
      </c>
      <c r="E583" t="inlineStr">
        <is>
          <t>T10</t>
        </is>
      </c>
      <c r="F583" t="inlineStr">
        <is>
          <t>Ayşe Yıldız</t>
        </is>
      </c>
      <c r="G583" t="inlineStr">
        <is>
          <t>Akdeniz</t>
        </is>
      </c>
      <c r="H583" t="inlineStr">
        <is>
          <t>EM-TOP-08</t>
        </is>
      </c>
      <c r="I583" t="inlineStr">
        <is>
          <t>Topraklama Seti</t>
        </is>
      </c>
      <c r="J583" t="inlineStr">
        <is>
          <t>Koruma</t>
        </is>
      </c>
      <c r="K583" t="inlineStr">
        <is>
          <t>Bayi</t>
        </is>
      </c>
      <c r="L583" t="n">
        <v>54</v>
      </c>
      <c r="M583" s="57" t="n">
        <v>911</v>
      </c>
      <c r="N583" t="inlineStr">
        <is>
          <t>TL</t>
        </is>
      </c>
      <c r="O583" s="58" t="n">
        <v>8</v>
      </c>
      <c r="P583" t="n">
        <v>0</v>
      </c>
      <c r="Q583" s="59" t="n">
        <v>540</v>
      </c>
      <c r="R583" s="60">
        <f>IF(N583="TL",1,IF(N583="USD",VLOOKUP(C583,$X$2:$Z$19,2,FALSE),VLOOKUP(C583,$X$2:$Z$19,3,FALSE)))</f>
        <v/>
      </c>
      <c r="S583" s="61">
        <f>IF(P583=1,0,L583*M583*R583*(1-O583/100))</f>
        <v/>
      </c>
      <c r="T583" s="61">
        <f>IF(P583=1,0,L583*Q583)</f>
        <v/>
      </c>
      <c r="U583" s="61">
        <f>S583-T583</f>
        <v/>
      </c>
    </row>
    <row r="584">
      <c r="A584" t="inlineStr">
        <is>
          <t>S000583</t>
        </is>
      </c>
      <c r="B584" t="inlineStr">
        <is>
          <t>2025-03-19</t>
        </is>
      </c>
      <c r="C584" t="inlineStr">
        <is>
          <t>2025-03</t>
        </is>
      </c>
      <c r="D584" t="inlineStr">
        <is>
          <t>2025-Q1</t>
        </is>
      </c>
      <c r="E584" t="inlineStr">
        <is>
          <t>T10</t>
        </is>
      </c>
      <c r="F584" t="inlineStr">
        <is>
          <t>Ayşe Yıldız</t>
        </is>
      </c>
      <c r="G584" t="inlineStr">
        <is>
          <t>Akdeniz</t>
        </is>
      </c>
      <c r="H584" t="inlineStr">
        <is>
          <t>EM-UPS-10</t>
        </is>
      </c>
      <c r="I584" t="inlineStr">
        <is>
          <t>Kesintisiz Güç Kaynağı 3 kVA</t>
        </is>
      </c>
      <c r="J584" t="inlineStr">
        <is>
          <t>Güç</t>
        </is>
      </c>
      <c r="K584" t="inlineStr">
        <is>
          <t>Proje</t>
        </is>
      </c>
      <c r="L584" t="n">
        <v>57</v>
      </c>
      <c r="M584" s="57" t="n">
        <v>13127</v>
      </c>
      <c r="N584" t="inlineStr">
        <is>
          <t>TL</t>
        </is>
      </c>
      <c r="O584" s="58" t="n">
        <v>0</v>
      </c>
      <c r="P584" t="n">
        <v>0</v>
      </c>
      <c r="Q584" s="59" t="n">
        <v>8200</v>
      </c>
      <c r="R584" s="60">
        <f>IF(N584="TL",1,IF(N584="USD",VLOOKUP(C584,$X$2:$Z$19,2,FALSE),VLOOKUP(C584,$X$2:$Z$19,3,FALSE)))</f>
        <v/>
      </c>
      <c r="S584" s="61">
        <f>IF(P584=1,0,L584*M584*R584*(1-O584/100))</f>
        <v/>
      </c>
      <c r="T584" s="61">
        <f>IF(P584=1,0,L584*Q584)</f>
        <v/>
      </c>
      <c r="U584" s="61">
        <f>S584-T584</f>
        <v/>
      </c>
    </row>
    <row r="585">
      <c r="A585" t="inlineStr">
        <is>
          <t>S000584</t>
        </is>
      </c>
      <c r="B585" t="inlineStr">
        <is>
          <t>2025-03-28</t>
        </is>
      </c>
      <c r="C585" t="inlineStr">
        <is>
          <t>2025-03</t>
        </is>
      </c>
      <c r="D585" t="inlineStr">
        <is>
          <t>2025-Q1</t>
        </is>
      </c>
      <c r="E585" t="inlineStr">
        <is>
          <t>T10</t>
        </is>
      </c>
      <c r="F585" t="inlineStr">
        <is>
          <t>Ayşe Yıldız</t>
        </is>
      </c>
      <c r="G585" t="inlineStr">
        <is>
          <t>Akdeniz</t>
        </is>
      </c>
      <c r="H585" t="inlineStr">
        <is>
          <t>EM-SNS-06</t>
        </is>
      </c>
      <c r="I585" t="inlineStr">
        <is>
          <t>Hareket Sensörü PIR</t>
        </is>
      </c>
      <c r="J585" t="inlineStr">
        <is>
          <t>Otomasyon</t>
        </is>
      </c>
      <c r="K585" t="inlineStr">
        <is>
          <t>Bayi</t>
        </is>
      </c>
      <c r="L585" t="n">
        <v>3</v>
      </c>
      <c r="M585" s="57" t="n">
        <v>255</v>
      </c>
      <c r="N585" t="inlineStr">
        <is>
          <t>TL</t>
        </is>
      </c>
      <c r="O585" s="58" t="n">
        <v>5</v>
      </c>
      <c r="P585" t="n">
        <v>0</v>
      </c>
      <c r="Q585" s="59" t="n">
        <v>120</v>
      </c>
      <c r="R585" s="60">
        <f>IF(N585="TL",1,IF(N585="USD",VLOOKUP(C585,$X$2:$Z$19,2,FALSE),VLOOKUP(C585,$X$2:$Z$19,3,FALSE)))</f>
        <v/>
      </c>
      <c r="S585" s="61">
        <f>IF(P585=1,0,L585*M585*R585*(1-O585/100))</f>
        <v/>
      </c>
      <c r="T585" s="61">
        <f>IF(P585=1,0,L585*Q585)</f>
        <v/>
      </c>
      <c r="U585" s="61">
        <f>S585-T585</f>
        <v/>
      </c>
    </row>
    <row r="586">
      <c r="A586" t="inlineStr">
        <is>
          <t>S000585</t>
        </is>
      </c>
      <c r="B586" t="inlineStr">
        <is>
          <t>2025-03-05</t>
        </is>
      </c>
      <c r="C586" t="inlineStr">
        <is>
          <t>2025-03</t>
        </is>
      </c>
      <c r="D586" t="inlineStr">
        <is>
          <t>2025-Q1</t>
        </is>
      </c>
      <c r="E586" t="inlineStr">
        <is>
          <t>T10</t>
        </is>
      </c>
      <c r="F586" t="inlineStr">
        <is>
          <t>Ayşe Yıldız</t>
        </is>
      </c>
      <c r="G586" t="inlineStr">
        <is>
          <t>Akdeniz</t>
        </is>
      </c>
      <c r="H586" t="inlineStr">
        <is>
          <t>EM-KND-03</t>
        </is>
      </c>
      <c r="I586" t="inlineStr">
        <is>
          <t>Kablo Kanalı 40x40 (2 m)</t>
        </is>
      </c>
      <c r="J586" t="inlineStr">
        <is>
          <t>Tesisat</t>
        </is>
      </c>
      <c r="K586" t="inlineStr">
        <is>
          <t>Bayi</t>
        </is>
      </c>
      <c r="L586" t="n">
        <v>5</v>
      </c>
      <c r="M586" s="57" t="n">
        <v>133</v>
      </c>
      <c r="N586" t="inlineStr">
        <is>
          <t>TL</t>
        </is>
      </c>
      <c r="O586" s="58" t="n">
        <v>8</v>
      </c>
      <c r="P586" t="n">
        <v>0</v>
      </c>
      <c r="Q586" s="59" t="n">
        <v>65</v>
      </c>
      <c r="R586" s="60">
        <f>IF(N586="TL",1,IF(N586="USD",VLOOKUP(C586,$X$2:$Z$19,2,FALSE),VLOOKUP(C586,$X$2:$Z$19,3,FALSE)))</f>
        <v/>
      </c>
      <c r="S586" s="61">
        <f>IF(P586=1,0,L586*M586*R586*(1-O586/100))</f>
        <v/>
      </c>
      <c r="T586" s="61">
        <f>IF(P586=1,0,L586*Q586)</f>
        <v/>
      </c>
      <c r="U586" s="61">
        <f>S586-T586</f>
        <v/>
      </c>
    </row>
    <row r="587">
      <c r="A587" t="inlineStr">
        <is>
          <t>S000586</t>
        </is>
      </c>
      <c r="B587" t="inlineStr">
        <is>
          <t>2025-03-26</t>
        </is>
      </c>
      <c r="C587" t="inlineStr">
        <is>
          <t>2025-03</t>
        </is>
      </c>
      <c r="D587" t="inlineStr">
        <is>
          <t>2025-Q1</t>
        </is>
      </c>
      <c r="E587" t="inlineStr">
        <is>
          <t>T10</t>
        </is>
      </c>
      <c r="F587" t="inlineStr">
        <is>
          <t>Ayşe Yıldız</t>
        </is>
      </c>
      <c r="G587" t="inlineStr">
        <is>
          <t>Akdeniz</t>
        </is>
      </c>
      <c r="H587" t="inlineStr">
        <is>
          <t>EM-AYD-40</t>
        </is>
      </c>
      <c r="I587" t="inlineStr">
        <is>
          <t>LED Panel Armatür 40W</t>
        </is>
      </c>
      <c r="J587" t="inlineStr">
        <is>
          <t>Aydınlatma</t>
        </is>
      </c>
      <c r="K587" t="inlineStr">
        <is>
          <t>Proje</t>
        </is>
      </c>
      <c r="L587" t="n">
        <v>1</v>
      </c>
      <c r="M587" s="57" t="n">
        <v>345</v>
      </c>
      <c r="N587" t="inlineStr">
        <is>
          <t>TL</t>
        </is>
      </c>
      <c r="O587" s="58" t="n">
        <v>12</v>
      </c>
      <c r="P587" t="n">
        <v>0</v>
      </c>
      <c r="Q587" s="59" t="n">
        <v>190</v>
      </c>
      <c r="R587" s="60">
        <f>IF(N587="TL",1,IF(N587="USD",VLOOKUP(C587,$X$2:$Z$19,2,FALSE),VLOOKUP(C587,$X$2:$Z$19,3,FALSE)))</f>
        <v/>
      </c>
      <c r="S587" s="61">
        <f>IF(P587=1,0,L587*M587*R587*(1-O587/100))</f>
        <v/>
      </c>
      <c r="T587" s="61">
        <f>IF(P587=1,0,L587*Q587)</f>
        <v/>
      </c>
      <c r="U587" s="61">
        <f>S587-T587</f>
        <v/>
      </c>
    </row>
    <row r="588">
      <c r="A588" t="inlineStr">
        <is>
          <t>S000587</t>
        </is>
      </c>
      <c r="B588" t="inlineStr">
        <is>
          <t>2025-03-05</t>
        </is>
      </c>
      <c r="C588" t="inlineStr">
        <is>
          <t>2025-03</t>
        </is>
      </c>
      <c r="D588" t="inlineStr">
        <is>
          <t>2025-Q1</t>
        </is>
      </c>
      <c r="E588" t="inlineStr">
        <is>
          <t>T11</t>
        </is>
      </c>
      <c r="F588" t="inlineStr">
        <is>
          <t>Kaan Öztürk</t>
        </is>
      </c>
      <c r="G588" t="inlineStr">
        <is>
          <t>İhracat-Körfez</t>
        </is>
      </c>
      <c r="H588" t="inlineStr">
        <is>
          <t>EM-TRF-05</t>
        </is>
      </c>
      <c r="I588" t="inlineStr">
        <is>
          <t>İzole Trafo 1 kVA</t>
        </is>
      </c>
      <c r="J588" t="inlineStr">
        <is>
          <t>Güç</t>
        </is>
      </c>
      <c r="K588" t="inlineStr">
        <is>
          <t>Proje</t>
        </is>
      </c>
      <c r="L588" t="n">
        <v>13</v>
      </c>
      <c r="M588" s="57" t="n">
        <v>167.9</v>
      </c>
      <c r="N588" t="inlineStr">
        <is>
          <t>USD</t>
        </is>
      </c>
      <c r="O588" s="58" t="n">
        <v>0</v>
      </c>
      <c r="P588" t="n">
        <v>0</v>
      </c>
      <c r="Q588" s="59" t="n">
        <v>3900</v>
      </c>
      <c r="R588" s="60">
        <f>IF(N588="TL",1,IF(N588="USD",VLOOKUP(C588,$X$2:$Z$19,2,FALSE),VLOOKUP(C588,$X$2:$Z$19,3,FALSE)))</f>
        <v/>
      </c>
      <c r="S588" s="61">
        <f>IF(P588=1,0,L588*M588*R588*(1-O588/100))</f>
        <v/>
      </c>
      <c r="T588" s="61">
        <f>IF(P588=1,0,L588*Q588)</f>
        <v/>
      </c>
      <c r="U588" s="61">
        <f>S588-T588</f>
        <v/>
      </c>
    </row>
    <row r="589">
      <c r="A589" t="inlineStr">
        <is>
          <t>S000588</t>
        </is>
      </c>
      <c r="B589" t="inlineStr">
        <is>
          <t>2025-03-19</t>
        </is>
      </c>
      <c r="C589" t="inlineStr">
        <is>
          <t>2025-03</t>
        </is>
      </c>
      <c r="D589" t="inlineStr">
        <is>
          <t>2025-Q1</t>
        </is>
      </c>
      <c r="E589" t="inlineStr">
        <is>
          <t>T11</t>
        </is>
      </c>
      <c r="F589" t="inlineStr">
        <is>
          <t>Kaan Öztürk</t>
        </is>
      </c>
      <c r="G589" t="inlineStr">
        <is>
          <t>İhracat-Körfez</t>
        </is>
      </c>
      <c r="H589" t="inlineStr">
        <is>
          <t>EM-PNO-12</t>
        </is>
      </c>
      <c r="I589" t="inlineStr">
        <is>
          <t>Sıva Üstü Dağıtım Panosu 24'lü</t>
        </is>
      </c>
      <c r="J589" t="inlineStr">
        <is>
          <t>Pano</t>
        </is>
      </c>
      <c r="K589" t="inlineStr">
        <is>
          <t>Kurumsal</t>
        </is>
      </c>
      <c r="L589" t="n">
        <v>85</v>
      </c>
      <c r="M589" s="57" t="n">
        <v>50.12</v>
      </c>
      <c r="N589" t="inlineStr">
        <is>
          <t>USD</t>
        </is>
      </c>
      <c r="O589" s="58" t="n">
        <v>5</v>
      </c>
      <c r="P589" t="n">
        <v>0</v>
      </c>
      <c r="Q589" s="59" t="n">
        <v>1180</v>
      </c>
      <c r="R589" s="60">
        <f>IF(N589="TL",1,IF(N589="USD",VLOOKUP(C589,$X$2:$Z$19,2,FALSE),VLOOKUP(C589,$X$2:$Z$19,3,FALSE)))</f>
        <v/>
      </c>
      <c r="S589" s="61">
        <f>IF(P589=1,0,L589*M589*R589*(1-O589/100))</f>
        <v/>
      </c>
      <c r="T589" s="61">
        <f>IF(P589=1,0,L589*Q589)</f>
        <v/>
      </c>
      <c r="U589" s="61">
        <f>S589-T589</f>
        <v/>
      </c>
    </row>
    <row r="590">
      <c r="A590" t="inlineStr">
        <is>
          <t>S000589</t>
        </is>
      </c>
      <c r="B590" t="inlineStr">
        <is>
          <t>2025-03-21</t>
        </is>
      </c>
      <c r="C590" t="inlineStr">
        <is>
          <t>2025-03</t>
        </is>
      </c>
      <c r="D590" t="inlineStr">
        <is>
          <t>2025-Q1</t>
        </is>
      </c>
      <c r="E590" t="inlineStr">
        <is>
          <t>T11</t>
        </is>
      </c>
      <c r="F590" t="inlineStr">
        <is>
          <t>Kaan Öztürk</t>
        </is>
      </c>
      <c r="G590" t="inlineStr">
        <is>
          <t>İhracat-Körfez</t>
        </is>
      </c>
      <c r="H590" t="inlineStr">
        <is>
          <t>EM-AYD-18</t>
        </is>
      </c>
      <c r="I590" t="inlineStr">
        <is>
          <t>LED Ampul 18W (10'lu)</t>
        </is>
      </c>
      <c r="J590" t="inlineStr">
        <is>
          <t>Aydınlatma</t>
        </is>
      </c>
      <c r="K590" t="inlineStr">
        <is>
          <t>Proje</t>
        </is>
      </c>
      <c r="L590" t="n">
        <v>17</v>
      </c>
      <c r="M590" s="57" t="n">
        <v>4.9</v>
      </c>
      <c r="N590" t="inlineStr">
        <is>
          <t>USD</t>
        </is>
      </c>
      <c r="O590" s="58" t="n">
        <v>5</v>
      </c>
      <c r="P590" t="n">
        <v>0</v>
      </c>
      <c r="Q590" s="59" t="n">
        <v>95</v>
      </c>
      <c r="R590" s="60">
        <f>IF(N590="TL",1,IF(N590="USD",VLOOKUP(C590,$X$2:$Z$19,2,FALSE),VLOOKUP(C590,$X$2:$Z$19,3,FALSE)))</f>
        <v/>
      </c>
      <c r="S590" s="61">
        <f>IF(P590=1,0,L590*M590*R590*(1-O590/100))</f>
        <v/>
      </c>
      <c r="T590" s="61">
        <f>IF(P590=1,0,L590*Q590)</f>
        <v/>
      </c>
      <c r="U590" s="61">
        <f>S590-T590</f>
        <v/>
      </c>
    </row>
    <row r="591">
      <c r="A591" t="inlineStr">
        <is>
          <t>S000590</t>
        </is>
      </c>
      <c r="B591" t="inlineStr">
        <is>
          <t>2025-03-26</t>
        </is>
      </c>
      <c r="C591" t="inlineStr">
        <is>
          <t>2025-03</t>
        </is>
      </c>
      <c r="D591" t="inlineStr">
        <is>
          <t>2025-Q1</t>
        </is>
      </c>
      <c r="E591" t="inlineStr">
        <is>
          <t>T11</t>
        </is>
      </c>
      <c r="F591" t="inlineStr">
        <is>
          <t>Kaan Öztürk</t>
        </is>
      </c>
      <c r="G591" t="inlineStr">
        <is>
          <t>İhracat-Körfez</t>
        </is>
      </c>
      <c r="H591" t="inlineStr">
        <is>
          <t>EM-PRZ-02</t>
        </is>
      </c>
      <c r="I591" t="inlineStr">
        <is>
          <t>Priz-Anahtar Seti (20'li)</t>
        </is>
      </c>
      <c r="J591" t="inlineStr">
        <is>
          <t>Anahtar</t>
        </is>
      </c>
      <c r="K591" t="inlineStr">
        <is>
          <t>Proje</t>
        </is>
      </c>
      <c r="L591" t="n">
        <v>3</v>
      </c>
      <c r="M591" s="57" t="n">
        <v>14.55</v>
      </c>
      <c r="N591" t="inlineStr">
        <is>
          <t>USD</t>
        </is>
      </c>
      <c r="O591" s="58" t="n">
        <v>0</v>
      </c>
      <c r="P591" t="n">
        <v>0</v>
      </c>
      <c r="Q591" s="59" t="n">
        <v>310</v>
      </c>
      <c r="R591" s="60">
        <f>IF(N591="TL",1,IF(N591="USD",VLOOKUP(C591,$X$2:$Z$19,2,FALSE),VLOOKUP(C591,$X$2:$Z$19,3,FALSE)))</f>
        <v/>
      </c>
      <c r="S591" s="61">
        <f>IF(P591=1,0,L591*M591*R591*(1-O591/100))</f>
        <v/>
      </c>
      <c r="T591" s="61">
        <f>IF(P591=1,0,L591*Q591)</f>
        <v/>
      </c>
      <c r="U591" s="61">
        <f>S591-T591</f>
        <v/>
      </c>
    </row>
    <row r="592">
      <c r="A592" t="inlineStr">
        <is>
          <t>S000591</t>
        </is>
      </c>
      <c r="B592" t="inlineStr">
        <is>
          <t>2025-03-10</t>
        </is>
      </c>
      <c r="C592" t="inlineStr">
        <is>
          <t>2025-03</t>
        </is>
      </c>
      <c r="D592" t="inlineStr">
        <is>
          <t>2025-Q1</t>
        </is>
      </c>
      <c r="E592" t="inlineStr">
        <is>
          <t>T11</t>
        </is>
      </c>
      <c r="F592" t="inlineStr">
        <is>
          <t>Kaan Öztürk</t>
        </is>
      </c>
      <c r="G592" t="inlineStr">
        <is>
          <t>İhracat-Körfez</t>
        </is>
      </c>
      <c r="H592" t="inlineStr">
        <is>
          <t>EM-SNS-06</t>
        </is>
      </c>
      <c r="I592" t="inlineStr">
        <is>
          <t>Hareket Sensörü PIR</t>
        </is>
      </c>
      <c r="J592" t="inlineStr">
        <is>
          <t>Otomasyon</t>
        </is>
      </c>
      <c r="K592" t="inlineStr">
        <is>
          <t>Bayi</t>
        </is>
      </c>
      <c r="L592" t="n">
        <v>24</v>
      </c>
      <c r="M592" s="57" t="n">
        <v>6.12</v>
      </c>
      <c r="N592" t="inlineStr">
        <is>
          <t>USD</t>
        </is>
      </c>
      <c r="O592" s="58" t="n">
        <v>5</v>
      </c>
      <c r="P592" t="n">
        <v>0</v>
      </c>
      <c r="Q592" s="59" t="n">
        <v>120</v>
      </c>
      <c r="R592" s="60">
        <f>IF(N592="TL",1,IF(N592="USD",VLOOKUP(C592,$X$2:$Z$19,2,FALSE),VLOOKUP(C592,$X$2:$Z$19,3,FALSE)))</f>
        <v/>
      </c>
      <c r="S592" s="61">
        <f>IF(P592=1,0,L592*M592*R592*(1-O592/100))</f>
        <v/>
      </c>
      <c r="T592" s="61">
        <f>IF(P592=1,0,L592*Q592)</f>
        <v/>
      </c>
      <c r="U592" s="61">
        <f>S592-T592</f>
        <v/>
      </c>
    </row>
    <row r="593">
      <c r="A593" t="inlineStr">
        <is>
          <t>S000592</t>
        </is>
      </c>
      <c r="B593" t="inlineStr">
        <is>
          <t>2025-03-25</t>
        </is>
      </c>
      <c r="C593" t="inlineStr">
        <is>
          <t>2025-03</t>
        </is>
      </c>
      <c r="D593" t="inlineStr">
        <is>
          <t>2025-Q1</t>
        </is>
      </c>
      <c r="E593" t="inlineStr">
        <is>
          <t>T11</t>
        </is>
      </c>
      <c r="F593" t="inlineStr">
        <is>
          <t>Kaan Öztürk</t>
        </is>
      </c>
      <c r="G593" t="inlineStr">
        <is>
          <t>İhracat-Körfez</t>
        </is>
      </c>
      <c r="H593" t="inlineStr">
        <is>
          <t>EM-TOP-08</t>
        </is>
      </c>
      <c r="I593" t="inlineStr">
        <is>
          <t>Topraklama Seti</t>
        </is>
      </c>
      <c r="J593" t="inlineStr">
        <is>
          <t>Koruma</t>
        </is>
      </c>
      <c r="K593" t="inlineStr">
        <is>
          <t>Bayi</t>
        </is>
      </c>
      <c r="L593" t="n">
        <v>9</v>
      </c>
      <c r="M593" s="57" t="n">
        <v>23.36</v>
      </c>
      <c r="N593" t="inlineStr">
        <is>
          <t>USD</t>
        </is>
      </c>
      <c r="O593" s="58" t="n">
        <v>0</v>
      </c>
      <c r="P593" t="n">
        <v>0</v>
      </c>
      <c r="Q593" s="59" t="n">
        <v>540</v>
      </c>
      <c r="R593" s="60">
        <f>IF(N593="TL",1,IF(N593="USD",VLOOKUP(C593,$X$2:$Z$19,2,FALSE),VLOOKUP(C593,$X$2:$Z$19,3,FALSE)))</f>
        <v/>
      </c>
      <c r="S593" s="61">
        <f>IF(P593=1,0,L593*M593*R593*(1-O593/100))</f>
        <v/>
      </c>
      <c r="T593" s="61">
        <f>IF(P593=1,0,L593*Q593)</f>
        <v/>
      </c>
      <c r="U593" s="61">
        <f>S593-T593</f>
        <v/>
      </c>
    </row>
    <row r="594">
      <c r="A594" t="inlineStr">
        <is>
          <t>S000593</t>
        </is>
      </c>
      <c r="B594" t="inlineStr">
        <is>
          <t>2025-03-14</t>
        </is>
      </c>
      <c r="C594" t="inlineStr">
        <is>
          <t>2025-03</t>
        </is>
      </c>
      <c r="D594" t="inlineStr">
        <is>
          <t>2025-Q1</t>
        </is>
      </c>
      <c r="E594" t="inlineStr">
        <is>
          <t>T11</t>
        </is>
      </c>
      <c r="F594" t="inlineStr">
        <is>
          <t>Kaan Öztürk</t>
        </is>
      </c>
      <c r="G594" t="inlineStr">
        <is>
          <t>İhracat-Körfez</t>
        </is>
      </c>
      <c r="H594" t="inlineStr">
        <is>
          <t>EM-SNS-06</t>
        </is>
      </c>
      <c r="I594" t="inlineStr">
        <is>
          <t>Hareket Sensörü PIR</t>
        </is>
      </c>
      <c r="J594" t="inlineStr">
        <is>
          <t>Otomasyon</t>
        </is>
      </c>
      <c r="K594" t="inlineStr">
        <is>
          <t>Bayi</t>
        </is>
      </c>
      <c r="L594" t="n">
        <v>12</v>
      </c>
      <c r="M594" s="57" t="n">
        <v>6.44</v>
      </c>
      <c r="N594" t="inlineStr">
        <is>
          <t>USD</t>
        </is>
      </c>
      <c r="O594" s="58" t="n">
        <v>18</v>
      </c>
      <c r="P594" t="n">
        <v>0</v>
      </c>
      <c r="Q594" s="59" t="n">
        <v>120</v>
      </c>
      <c r="R594" s="60">
        <f>IF(N594="TL",1,IF(N594="USD",VLOOKUP(C594,$X$2:$Z$19,2,FALSE),VLOOKUP(C594,$X$2:$Z$19,3,FALSE)))</f>
        <v/>
      </c>
      <c r="S594" s="61">
        <f>IF(P594=1,0,L594*M594*R594*(1-O594/100))</f>
        <v/>
      </c>
      <c r="T594" s="61">
        <f>IF(P594=1,0,L594*Q594)</f>
        <v/>
      </c>
      <c r="U594" s="61">
        <f>S594-T594</f>
        <v/>
      </c>
    </row>
    <row r="595">
      <c r="A595" t="inlineStr">
        <is>
          <t>S000594</t>
        </is>
      </c>
      <c r="B595" t="inlineStr">
        <is>
          <t>2025-03-13</t>
        </is>
      </c>
      <c r="C595" t="inlineStr">
        <is>
          <t>2025-03</t>
        </is>
      </c>
      <c r="D595" t="inlineStr">
        <is>
          <t>2025-Q1</t>
        </is>
      </c>
      <c r="E595" t="inlineStr">
        <is>
          <t>T11</t>
        </is>
      </c>
      <c r="F595" t="inlineStr">
        <is>
          <t>Kaan Öztürk</t>
        </is>
      </c>
      <c r="G595" t="inlineStr">
        <is>
          <t>İhracat-Körfez</t>
        </is>
      </c>
      <c r="H595" t="inlineStr">
        <is>
          <t>EM-PNO-12</t>
        </is>
      </c>
      <c r="I595" t="inlineStr">
        <is>
          <t>Sıva Üstü Dağıtım Panosu 24'lü</t>
        </is>
      </c>
      <c r="J595" t="inlineStr">
        <is>
          <t>Pano</t>
        </is>
      </c>
      <c r="K595" t="inlineStr">
        <is>
          <t>Kurumsal</t>
        </is>
      </c>
      <c r="L595" t="n">
        <v>26</v>
      </c>
      <c r="M595" s="57" t="n">
        <v>52.08</v>
      </c>
      <c r="N595" t="inlineStr">
        <is>
          <t>USD</t>
        </is>
      </c>
      <c r="O595" s="58" t="n">
        <v>0</v>
      </c>
      <c r="P595" t="n">
        <v>1</v>
      </c>
      <c r="Q595" s="59" t="n">
        <v>1180</v>
      </c>
      <c r="R595" s="60">
        <f>IF(N595="TL",1,IF(N595="USD",VLOOKUP(C595,$X$2:$Z$19,2,FALSE),VLOOKUP(C595,$X$2:$Z$19,3,FALSE)))</f>
        <v/>
      </c>
      <c r="S595" s="61">
        <f>IF(P595=1,0,L595*M595*R595*(1-O595/100))</f>
        <v/>
      </c>
      <c r="T595" s="61">
        <f>IF(P595=1,0,L595*Q595)</f>
        <v/>
      </c>
      <c r="U595" s="61">
        <f>S595-T595</f>
        <v/>
      </c>
    </row>
    <row r="596">
      <c r="A596" t="inlineStr">
        <is>
          <t>S000595</t>
        </is>
      </c>
      <c r="B596" t="inlineStr">
        <is>
          <t>2025-03-20</t>
        </is>
      </c>
      <c r="C596" t="inlineStr">
        <is>
          <t>2025-03</t>
        </is>
      </c>
      <c r="D596" t="inlineStr">
        <is>
          <t>2025-Q1</t>
        </is>
      </c>
      <c r="E596" t="inlineStr">
        <is>
          <t>T11</t>
        </is>
      </c>
      <c r="F596" t="inlineStr">
        <is>
          <t>Kaan Öztürk</t>
        </is>
      </c>
      <c r="G596" t="inlineStr">
        <is>
          <t>İhracat-Körfez</t>
        </is>
      </c>
      <c r="H596" t="inlineStr">
        <is>
          <t>EM-UPS-10</t>
        </is>
      </c>
      <c r="I596" t="inlineStr">
        <is>
          <t>Kesintisiz Güç Kaynağı 3 kVA</t>
        </is>
      </c>
      <c r="J596" t="inlineStr">
        <is>
          <t>Güç</t>
        </is>
      </c>
      <c r="K596" t="inlineStr">
        <is>
          <t>Kurumsal</t>
        </is>
      </c>
      <c r="L596" t="n">
        <v>25</v>
      </c>
      <c r="M596" s="57" t="n">
        <v>336.83</v>
      </c>
      <c r="N596" t="inlineStr">
        <is>
          <t>USD</t>
        </is>
      </c>
      <c r="O596" s="58" t="n">
        <v>0</v>
      </c>
      <c r="P596" t="n">
        <v>0</v>
      </c>
      <c r="Q596" s="59" t="n">
        <v>8200</v>
      </c>
      <c r="R596" s="60">
        <f>IF(N596="TL",1,IF(N596="USD",VLOOKUP(C596,$X$2:$Z$19,2,FALSE),VLOOKUP(C596,$X$2:$Z$19,3,FALSE)))</f>
        <v/>
      </c>
      <c r="S596" s="61">
        <f>IF(P596=1,0,L596*M596*R596*(1-O596/100))</f>
        <v/>
      </c>
      <c r="T596" s="61">
        <f>IF(P596=1,0,L596*Q596)</f>
        <v/>
      </c>
      <c r="U596" s="61">
        <f>S596-T596</f>
        <v/>
      </c>
    </row>
    <row r="597">
      <c r="A597" t="inlineStr">
        <is>
          <t>S000596</t>
        </is>
      </c>
      <c r="B597" t="inlineStr">
        <is>
          <t>2025-03-22</t>
        </is>
      </c>
      <c r="C597" t="inlineStr">
        <is>
          <t>2025-03</t>
        </is>
      </c>
      <c r="D597" t="inlineStr">
        <is>
          <t>2025-Q1</t>
        </is>
      </c>
      <c r="E597" t="inlineStr">
        <is>
          <t>T11</t>
        </is>
      </c>
      <c r="F597" t="inlineStr">
        <is>
          <t>Kaan Öztürk</t>
        </is>
      </c>
      <c r="G597" t="inlineStr">
        <is>
          <t>İhracat-Körfez</t>
        </is>
      </c>
      <c r="H597" t="inlineStr">
        <is>
          <t>EM-TRF-05</t>
        </is>
      </c>
      <c r="I597" t="inlineStr">
        <is>
          <t>İzole Trafo 1 kVA</t>
        </is>
      </c>
      <c r="J597" t="inlineStr">
        <is>
          <t>Güç</t>
        </is>
      </c>
      <c r="K597" t="inlineStr">
        <is>
          <t>Proje</t>
        </is>
      </c>
      <c r="L597" t="n">
        <v>14</v>
      </c>
      <c r="M597" s="57" t="n">
        <v>163.1</v>
      </c>
      <c r="N597" t="inlineStr">
        <is>
          <t>USD</t>
        </is>
      </c>
      <c r="O597" s="58" t="n">
        <v>5</v>
      </c>
      <c r="P597" t="n">
        <v>0</v>
      </c>
      <c r="Q597" s="59" t="n">
        <v>3900</v>
      </c>
      <c r="R597" s="60">
        <f>IF(N597="TL",1,IF(N597="USD",VLOOKUP(C597,$X$2:$Z$19,2,FALSE),VLOOKUP(C597,$X$2:$Z$19,3,FALSE)))</f>
        <v/>
      </c>
      <c r="S597" s="61">
        <f>IF(P597=1,0,L597*M597*R597*(1-O597/100))</f>
        <v/>
      </c>
      <c r="T597" s="61">
        <f>IF(P597=1,0,L597*Q597)</f>
        <v/>
      </c>
      <c r="U597" s="61">
        <f>S597-T597</f>
        <v/>
      </c>
    </row>
    <row r="598">
      <c r="A598" t="inlineStr">
        <is>
          <t>S000597</t>
        </is>
      </c>
      <c r="B598" t="inlineStr">
        <is>
          <t>2025-03-27</t>
        </is>
      </c>
      <c r="C598" t="inlineStr">
        <is>
          <t>2025-03</t>
        </is>
      </c>
      <c r="D598" t="inlineStr">
        <is>
          <t>2025-Q1</t>
        </is>
      </c>
      <c r="E598" t="inlineStr">
        <is>
          <t>T11</t>
        </is>
      </c>
      <c r="F598" t="inlineStr">
        <is>
          <t>Kaan Öztürk</t>
        </is>
      </c>
      <c r="G598" t="inlineStr">
        <is>
          <t>İhracat-Körfez</t>
        </is>
      </c>
      <c r="H598" t="inlineStr">
        <is>
          <t>EM-AYD-18</t>
        </is>
      </c>
      <c r="I598" t="inlineStr">
        <is>
          <t>LED Ampul 18W (10'lu)</t>
        </is>
      </c>
      <c r="J598" t="inlineStr">
        <is>
          <t>Aydınlatma</t>
        </is>
      </c>
      <c r="K598" t="inlineStr">
        <is>
          <t>Bayi</t>
        </is>
      </c>
      <c r="L598" t="n">
        <v>6</v>
      </c>
      <c r="M598" s="57" t="n">
        <v>4.99</v>
      </c>
      <c r="N598" t="inlineStr">
        <is>
          <t>USD</t>
        </is>
      </c>
      <c r="O598" s="58" t="n">
        <v>0</v>
      </c>
      <c r="P598" t="n">
        <v>0</v>
      </c>
      <c r="Q598" s="59" t="n">
        <v>95</v>
      </c>
      <c r="R598" s="60">
        <f>IF(N598="TL",1,IF(N598="USD",VLOOKUP(C598,$X$2:$Z$19,2,FALSE),VLOOKUP(C598,$X$2:$Z$19,3,FALSE)))</f>
        <v/>
      </c>
      <c r="S598" s="61">
        <f>IF(P598=1,0,L598*M598*R598*(1-O598/100))</f>
        <v/>
      </c>
      <c r="T598" s="61">
        <f>IF(P598=1,0,L598*Q598)</f>
        <v/>
      </c>
      <c r="U598" s="61">
        <f>S598-T598</f>
        <v/>
      </c>
    </row>
    <row r="599">
      <c r="A599" t="inlineStr">
        <is>
          <t>S000598</t>
        </is>
      </c>
      <c r="B599" t="inlineStr">
        <is>
          <t>2025-03-05</t>
        </is>
      </c>
      <c r="C599" t="inlineStr">
        <is>
          <t>2025-03</t>
        </is>
      </c>
      <c r="D599" t="inlineStr">
        <is>
          <t>2025-Q1</t>
        </is>
      </c>
      <c r="E599" t="inlineStr">
        <is>
          <t>T11</t>
        </is>
      </c>
      <c r="F599" t="inlineStr">
        <is>
          <t>Kaan Öztürk</t>
        </is>
      </c>
      <c r="G599" t="inlineStr">
        <is>
          <t>İhracat-Körfez</t>
        </is>
      </c>
      <c r="H599" t="inlineStr">
        <is>
          <t>EM-UPS-10</t>
        </is>
      </c>
      <c r="I599" t="inlineStr">
        <is>
          <t>Kesintisiz Güç Kaynağı 3 kVA</t>
        </is>
      </c>
      <c r="J599" t="inlineStr">
        <is>
          <t>Güç</t>
        </is>
      </c>
      <c r="K599" t="inlineStr">
        <is>
          <t>Proje</t>
        </is>
      </c>
      <c r="L599" t="n">
        <v>94</v>
      </c>
      <c r="M599" s="57" t="n">
        <v>329.31</v>
      </c>
      <c r="N599" t="inlineStr">
        <is>
          <t>USD</t>
        </is>
      </c>
      <c r="O599" s="58" t="n">
        <v>12</v>
      </c>
      <c r="P599" t="n">
        <v>0</v>
      </c>
      <c r="Q599" s="59" t="n">
        <v>8200</v>
      </c>
      <c r="R599" s="60">
        <f>IF(N599="TL",1,IF(N599="USD",VLOOKUP(C599,$X$2:$Z$19,2,FALSE),VLOOKUP(C599,$X$2:$Z$19,3,FALSE)))</f>
        <v/>
      </c>
      <c r="S599" s="61">
        <f>IF(P599=1,0,L599*M599*R599*(1-O599/100))</f>
        <v/>
      </c>
      <c r="T599" s="61">
        <f>IF(P599=1,0,L599*Q599)</f>
        <v/>
      </c>
      <c r="U599" s="61">
        <f>S599-T599</f>
        <v/>
      </c>
    </row>
    <row r="600">
      <c r="A600" t="inlineStr">
        <is>
          <t>S000599</t>
        </is>
      </c>
      <c r="B600" t="inlineStr">
        <is>
          <t>2025-03-11</t>
        </is>
      </c>
      <c r="C600" t="inlineStr">
        <is>
          <t>2025-03</t>
        </is>
      </c>
      <c r="D600" t="inlineStr">
        <is>
          <t>2025-Q1</t>
        </is>
      </c>
      <c r="E600" t="inlineStr">
        <is>
          <t>T12</t>
        </is>
      </c>
      <c r="F600" t="inlineStr">
        <is>
          <t>Buse Aksoy</t>
        </is>
      </c>
      <c r="G600" t="inlineStr">
        <is>
          <t>İhracat-Avrupa</t>
        </is>
      </c>
      <c r="H600" t="inlineStr">
        <is>
          <t>EM-AYD-40</t>
        </is>
      </c>
      <c r="I600" t="inlineStr">
        <is>
          <t>LED Panel Armatür 40W</t>
        </is>
      </c>
      <c r="J600" t="inlineStr">
        <is>
          <t>Aydınlatma</t>
        </is>
      </c>
      <c r="K600" t="inlineStr">
        <is>
          <t>Bayi</t>
        </is>
      </c>
      <c r="L600" t="n">
        <v>2</v>
      </c>
      <c r="M600" s="57" t="n">
        <v>8.460000000000001</v>
      </c>
      <c r="N600" t="inlineStr">
        <is>
          <t>EUR</t>
        </is>
      </c>
      <c r="O600" s="58" t="n">
        <v>18</v>
      </c>
      <c r="P600" t="n">
        <v>0</v>
      </c>
      <c r="Q600" s="59" t="n">
        <v>190</v>
      </c>
      <c r="R600" s="60">
        <f>IF(N600="TL",1,IF(N600="USD",VLOOKUP(C600,$X$2:$Z$19,2,FALSE),VLOOKUP(C600,$X$2:$Z$19,3,FALSE)))</f>
        <v/>
      </c>
      <c r="S600" s="61">
        <f>IF(P600=1,0,L600*M600*R600*(1-O600/100))</f>
        <v/>
      </c>
      <c r="T600" s="61">
        <f>IF(P600=1,0,L600*Q600)</f>
        <v/>
      </c>
      <c r="U600" s="61">
        <f>S600-T600</f>
        <v/>
      </c>
    </row>
    <row r="601">
      <c r="A601" t="inlineStr">
        <is>
          <t>S000600</t>
        </is>
      </c>
      <c r="B601" t="inlineStr">
        <is>
          <t>2025-03-08</t>
        </is>
      </c>
      <c r="C601" t="inlineStr">
        <is>
          <t>2025-03</t>
        </is>
      </c>
      <c r="D601" t="inlineStr">
        <is>
          <t>2025-Q1</t>
        </is>
      </c>
      <c r="E601" t="inlineStr">
        <is>
          <t>T12</t>
        </is>
      </c>
      <c r="F601" t="inlineStr">
        <is>
          <t>Buse Aksoy</t>
        </is>
      </c>
      <c r="G601" t="inlineStr">
        <is>
          <t>İhracat-Avrupa</t>
        </is>
      </c>
      <c r="H601" t="inlineStr">
        <is>
          <t>EM-KND-03</t>
        </is>
      </c>
      <c r="I601" t="inlineStr">
        <is>
          <t>Kablo Kanalı 40x40 (2 m)</t>
        </is>
      </c>
      <c r="J601" t="inlineStr">
        <is>
          <t>Tesisat</t>
        </is>
      </c>
      <c r="K601" t="inlineStr">
        <is>
          <t>Perakende</t>
        </is>
      </c>
      <c r="L601" t="n">
        <v>22</v>
      </c>
      <c r="M601" s="57" t="n">
        <v>3.15</v>
      </c>
      <c r="N601" t="inlineStr">
        <is>
          <t>EUR</t>
        </is>
      </c>
      <c r="O601" s="58" t="n">
        <v>5</v>
      </c>
      <c r="P601" t="n">
        <v>0</v>
      </c>
      <c r="Q601" s="59" t="n">
        <v>65</v>
      </c>
      <c r="R601" s="60">
        <f>IF(N601="TL",1,IF(N601="USD",VLOOKUP(C601,$X$2:$Z$19,2,FALSE),VLOOKUP(C601,$X$2:$Z$19,3,FALSE)))</f>
        <v/>
      </c>
      <c r="S601" s="61">
        <f>IF(P601=1,0,L601*M601*R601*(1-O601/100))</f>
        <v/>
      </c>
      <c r="T601" s="61">
        <f>IF(P601=1,0,L601*Q601)</f>
        <v/>
      </c>
      <c r="U601" s="61">
        <f>S601-T601</f>
        <v/>
      </c>
    </row>
    <row r="602">
      <c r="A602" t="inlineStr">
        <is>
          <t>S000601</t>
        </is>
      </c>
      <c r="B602" t="inlineStr">
        <is>
          <t>2025-03-27</t>
        </is>
      </c>
      <c r="C602" t="inlineStr">
        <is>
          <t>2025-03</t>
        </is>
      </c>
      <c r="D602" t="inlineStr">
        <is>
          <t>2025-Q1</t>
        </is>
      </c>
      <c r="E602" t="inlineStr">
        <is>
          <t>T12</t>
        </is>
      </c>
      <c r="F602" t="inlineStr">
        <is>
          <t>Buse Aksoy</t>
        </is>
      </c>
      <c r="G602" t="inlineStr">
        <is>
          <t>İhracat-Avrupa</t>
        </is>
      </c>
      <c r="H602" t="inlineStr">
        <is>
          <t>EM-KBL-25</t>
        </is>
      </c>
      <c r="I602" t="inlineStr">
        <is>
          <t>NYY Kablo 4x6 (100 m)</t>
        </is>
      </c>
      <c r="J602" t="inlineStr">
        <is>
          <t>Kablo</t>
        </is>
      </c>
      <c r="K602" t="inlineStr">
        <is>
          <t>Proje</t>
        </is>
      </c>
      <c r="L602" t="n">
        <v>25</v>
      </c>
      <c r="M602" s="57" t="n">
        <v>80.92</v>
      </c>
      <c r="N602" t="inlineStr">
        <is>
          <t>EUR</t>
        </is>
      </c>
      <c r="O602" s="58" t="n">
        <v>0</v>
      </c>
      <c r="P602" t="n">
        <v>0</v>
      </c>
      <c r="Q602" s="59" t="n">
        <v>2150</v>
      </c>
      <c r="R602" s="60">
        <f>IF(N602="TL",1,IF(N602="USD",VLOOKUP(C602,$X$2:$Z$19,2,FALSE),VLOOKUP(C602,$X$2:$Z$19,3,FALSE)))</f>
        <v/>
      </c>
      <c r="S602" s="61">
        <f>IF(P602=1,0,L602*M602*R602*(1-O602/100))</f>
        <v/>
      </c>
      <c r="T602" s="61">
        <f>IF(P602=1,0,L602*Q602)</f>
        <v/>
      </c>
      <c r="U602" s="61">
        <f>S602-T602</f>
        <v/>
      </c>
    </row>
    <row r="603">
      <c r="A603" t="inlineStr">
        <is>
          <t>S000602</t>
        </is>
      </c>
      <c r="B603" t="inlineStr">
        <is>
          <t>2025-03-14</t>
        </is>
      </c>
      <c r="C603" t="inlineStr">
        <is>
          <t>2025-03</t>
        </is>
      </c>
      <c r="D603" t="inlineStr">
        <is>
          <t>2025-Q1</t>
        </is>
      </c>
      <c r="E603" t="inlineStr">
        <is>
          <t>T12</t>
        </is>
      </c>
      <c r="F603" t="inlineStr">
        <is>
          <t>Buse Aksoy</t>
        </is>
      </c>
      <c r="G603" t="inlineStr">
        <is>
          <t>İhracat-Avrupa</t>
        </is>
      </c>
      <c r="H603" t="inlineStr">
        <is>
          <t>EM-KND-03</t>
        </is>
      </c>
      <c r="I603" t="inlineStr">
        <is>
          <t>Kablo Kanalı 40x40 (2 m)</t>
        </is>
      </c>
      <c r="J603" t="inlineStr">
        <is>
          <t>Tesisat</t>
        </is>
      </c>
      <c r="K603" t="inlineStr">
        <is>
          <t>Perakende</t>
        </is>
      </c>
      <c r="L603" t="n">
        <v>103</v>
      </c>
      <c r="M603" s="57" t="n">
        <v>3.12</v>
      </c>
      <c r="N603" t="inlineStr">
        <is>
          <t>EUR</t>
        </is>
      </c>
      <c r="O603" s="58" t="n">
        <v>12</v>
      </c>
      <c r="P603" t="n">
        <v>0</v>
      </c>
      <c r="Q603" s="59" t="n">
        <v>65</v>
      </c>
      <c r="R603" s="60">
        <f>IF(N603="TL",1,IF(N603="USD",VLOOKUP(C603,$X$2:$Z$19,2,FALSE),VLOOKUP(C603,$X$2:$Z$19,3,FALSE)))</f>
        <v/>
      </c>
      <c r="S603" s="61">
        <f>IF(P603=1,0,L603*M603*R603*(1-O603/100))</f>
        <v/>
      </c>
      <c r="T603" s="61">
        <f>IF(P603=1,0,L603*Q603)</f>
        <v/>
      </c>
      <c r="U603" s="61">
        <f>S603-T603</f>
        <v/>
      </c>
    </row>
    <row r="604">
      <c r="A604" t="inlineStr">
        <is>
          <t>S000603</t>
        </is>
      </c>
      <c r="B604" t="inlineStr">
        <is>
          <t>2025-03-16</t>
        </is>
      </c>
      <c r="C604" t="inlineStr">
        <is>
          <t>2025-03</t>
        </is>
      </c>
      <c r="D604" t="inlineStr">
        <is>
          <t>2025-Q1</t>
        </is>
      </c>
      <c r="E604" t="inlineStr">
        <is>
          <t>T12</t>
        </is>
      </c>
      <c r="F604" t="inlineStr">
        <is>
          <t>Buse Aksoy</t>
        </is>
      </c>
      <c r="G604" t="inlineStr">
        <is>
          <t>İhracat-Avrupa</t>
        </is>
      </c>
      <c r="H604" t="inlineStr">
        <is>
          <t>EM-TRF-05</t>
        </is>
      </c>
      <c r="I604" t="inlineStr">
        <is>
          <t>İzole Trafo 1 kVA</t>
        </is>
      </c>
      <c r="J604" t="inlineStr">
        <is>
          <t>Güç</t>
        </is>
      </c>
      <c r="K604" t="inlineStr">
        <is>
          <t>Bayi</t>
        </is>
      </c>
      <c r="L604" t="n">
        <v>101</v>
      </c>
      <c r="M604" s="57" t="n">
        <v>152.16</v>
      </c>
      <c r="N604" t="inlineStr">
        <is>
          <t>EUR</t>
        </is>
      </c>
      <c r="O604" s="58" t="n">
        <v>8</v>
      </c>
      <c r="P604" t="n">
        <v>0</v>
      </c>
      <c r="Q604" s="59" t="n">
        <v>3900</v>
      </c>
      <c r="R604" s="60">
        <f>IF(N604="TL",1,IF(N604="USD",VLOOKUP(C604,$X$2:$Z$19,2,FALSE),VLOOKUP(C604,$X$2:$Z$19,3,FALSE)))</f>
        <v/>
      </c>
      <c r="S604" s="61">
        <f>IF(P604=1,0,L604*M604*R604*(1-O604/100))</f>
        <v/>
      </c>
      <c r="T604" s="61">
        <f>IF(P604=1,0,L604*Q604)</f>
        <v/>
      </c>
      <c r="U604" s="61">
        <f>S604-T604</f>
        <v/>
      </c>
    </row>
    <row r="605">
      <c r="A605" t="inlineStr">
        <is>
          <t>S000604</t>
        </is>
      </c>
      <c r="B605" t="inlineStr">
        <is>
          <t>2025-03-19</t>
        </is>
      </c>
      <c r="C605" t="inlineStr">
        <is>
          <t>2025-03</t>
        </is>
      </c>
      <c r="D605" t="inlineStr">
        <is>
          <t>2025-Q1</t>
        </is>
      </c>
      <c r="E605" t="inlineStr">
        <is>
          <t>T12</t>
        </is>
      </c>
      <c r="F605" t="inlineStr">
        <is>
          <t>Buse Aksoy</t>
        </is>
      </c>
      <c r="G605" t="inlineStr">
        <is>
          <t>İhracat-Avrupa</t>
        </is>
      </c>
      <c r="H605" t="inlineStr">
        <is>
          <t>EM-KND-03</t>
        </is>
      </c>
      <c r="I605" t="inlineStr">
        <is>
          <t>Kablo Kanalı 40x40 (2 m)</t>
        </is>
      </c>
      <c r="J605" t="inlineStr">
        <is>
          <t>Tesisat</t>
        </is>
      </c>
      <c r="K605" t="inlineStr">
        <is>
          <t>Proje</t>
        </is>
      </c>
      <c r="L605" t="n">
        <v>4</v>
      </c>
      <c r="M605" s="57" t="n">
        <v>2.97</v>
      </c>
      <c r="N605" t="inlineStr">
        <is>
          <t>EUR</t>
        </is>
      </c>
      <c r="O605" s="58" t="n">
        <v>0</v>
      </c>
      <c r="P605" t="n">
        <v>0</v>
      </c>
      <c r="Q605" s="59" t="n">
        <v>65</v>
      </c>
      <c r="R605" s="60">
        <f>IF(N605="TL",1,IF(N605="USD",VLOOKUP(C605,$X$2:$Z$19,2,FALSE),VLOOKUP(C605,$X$2:$Z$19,3,FALSE)))</f>
        <v/>
      </c>
      <c r="S605" s="61">
        <f>IF(P605=1,0,L605*M605*R605*(1-O605/100))</f>
        <v/>
      </c>
      <c r="T605" s="61">
        <f>IF(P605=1,0,L605*Q605)</f>
        <v/>
      </c>
      <c r="U605" s="61">
        <f>S605-T605</f>
        <v/>
      </c>
    </row>
    <row r="606">
      <c r="A606" t="inlineStr">
        <is>
          <t>S000605</t>
        </is>
      </c>
      <c r="B606" t="inlineStr">
        <is>
          <t>2025-03-07</t>
        </is>
      </c>
      <c r="C606" t="inlineStr">
        <is>
          <t>2025-03</t>
        </is>
      </c>
      <c r="D606" t="inlineStr">
        <is>
          <t>2025-Q1</t>
        </is>
      </c>
      <c r="E606" t="inlineStr">
        <is>
          <t>T12</t>
        </is>
      </c>
      <c r="F606" t="inlineStr">
        <is>
          <t>Buse Aksoy</t>
        </is>
      </c>
      <c r="G606" t="inlineStr">
        <is>
          <t>İhracat-Avrupa</t>
        </is>
      </c>
      <c r="H606" t="inlineStr">
        <is>
          <t>EM-AYD-40</t>
        </is>
      </c>
      <c r="I606" t="inlineStr">
        <is>
          <t>LED Panel Armatür 40W</t>
        </is>
      </c>
      <c r="J606" t="inlineStr">
        <is>
          <t>Aydınlatma</t>
        </is>
      </c>
      <c r="K606" t="inlineStr">
        <is>
          <t>Kurumsal</t>
        </is>
      </c>
      <c r="L606" t="n">
        <v>77</v>
      </c>
      <c r="M606" s="57" t="n">
        <v>8.039999999999999</v>
      </c>
      <c r="N606" t="inlineStr">
        <is>
          <t>EUR</t>
        </is>
      </c>
      <c r="O606" s="58" t="n">
        <v>0</v>
      </c>
      <c r="P606" t="n">
        <v>0</v>
      </c>
      <c r="Q606" s="59" t="n">
        <v>190</v>
      </c>
      <c r="R606" s="60">
        <f>IF(N606="TL",1,IF(N606="USD",VLOOKUP(C606,$X$2:$Z$19,2,FALSE),VLOOKUP(C606,$X$2:$Z$19,3,FALSE)))</f>
        <v/>
      </c>
      <c r="S606" s="61">
        <f>IF(P606=1,0,L606*M606*R606*(1-O606/100))</f>
        <v/>
      </c>
      <c r="T606" s="61">
        <f>IF(P606=1,0,L606*Q606)</f>
        <v/>
      </c>
      <c r="U606" s="61">
        <f>S606-T606</f>
        <v/>
      </c>
    </row>
    <row r="607">
      <c r="A607" t="inlineStr">
        <is>
          <t>S000606</t>
        </is>
      </c>
      <c r="B607" t="inlineStr">
        <is>
          <t>2025-03-15</t>
        </is>
      </c>
      <c r="C607" t="inlineStr">
        <is>
          <t>2025-03</t>
        </is>
      </c>
      <c r="D607" t="inlineStr">
        <is>
          <t>2025-Q1</t>
        </is>
      </c>
      <c r="E607" t="inlineStr">
        <is>
          <t>T12</t>
        </is>
      </c>
      <c r="F607" t="inlineStr">
        <is>
          <t>Buse Aksoy</t>
        </is>
      </c>
      <c r="G607" t="inlineStr">
        <is>
          <t>İhracat-Avrupa</t>
        </is>
      </c>
      <c r="H607" t="inlineStr">
        <is>
          <t>EM-SNS-06</t>
        </is>
      </c>
      <c r="I607" t="inlineStr">
        <is>
          <t>Hareket Sensörü PIR</t>
        </is>
      </c>
      <c r="J607" t="inlineStr">
        <is>
          <t>Otomasyon</t>
        </is>
      </c>
      <c r="K607" t="inlineStr">
        <is>
          <t>Bayi</t>
        </is>
      </c>
      <c r="L607" t="n">
        <v>78</v>
      </c>
      <c r="M607" s="57" t="n">
        <v>5.72</v>
      </c>
      <c r="N607" t="inlineStr">
        <is>
          <t>EUR</t>
        </is>
      </c>
      <c r="O607" s="58" t="n">
        <v>5</v>
      </c>
      <c r="P607" t="n">
        <v>0</v>
      </c>
      <c r="Q607" s="59" t="n">
        <v>120</v>
      </c>
      <c r="R607" s="60">
        <f>IF(N607="TL",1,IF(N607="USD",VLOOKUP(C607,$X$2:$Z$19,2,FALSE),VLOOKUP(C607,$X$2:$Z$19,3,FALSE)))</f>
        <v/>
      </c>
      <c r="S607" s="61">
        <f>IF(P607=1,0,L607*M607*R607*(1-O607/100))</f>
        <v/>
      </c>
      <c r="T607" s="61">
        <f>IF(P607=1,0,L607*Q607)</f>
        <v/>
      </c>
      <c r="U607" s="61">
        <f>S607-T607</f>
        <v/>
      </c>
    </row>
    <row r="608">
      <c r="A608" t="inlineStr">
        <is>
          <t>S000607</t>
        </is>
      </c>
      <c r="B608" t="inlineStr">
        <is>
          <t>2025-03-04</t>
        </is>
      </c>
      <c r="C608" t="inlineStr">
        <is>
          <t>2025-03</t>
        </is>
      </c>
      <c r="D608" t="inlineStr">
        <is>
          <t>2025-Q1</t>
        </is>
      </c>
      <c r="E608" t="inlineStr">
        <is>
          <t>T12</t>
        </is>
      </c>
      <c r="F608" t="inlineStr">
        <is>
          <t>Buse Aksoy</t>
        </is>
      </c>
      <c r="G608" t="inlineStr">
        <is>
          <t>İhracat-Avrupa</t>
        </is>
      </c>
      <c r="H608" t="inlineStr">
        <is>
          <t>EM-AYD-18</t>
        </is>
      </c>
      <c r="I608" t="inlineStr">
        <is>
          <t>LED Ampul 18W (10'lu)</t>
        </is>
      </c>
      <c r="J608" t="inlineStr">
        <is>
          <t>Aydınlatma</t>
        </is>
      </c>
      <c r="K608" t="inlineStr">
        <is>
          <t>Bayi</t>
        </is>
      </c>
      <c r="L608" t="n">
        <v>1</v>
      </c>
      <c r="M608" s="57" t="n">
        <v>4.58</v>
      </c>
      <c r="N608" t="inlineStr">
        <is>
          <t>EUR</t>
        </is>
      </c>
      <c r="O608" s="58" t="n">
        <v>5</v>
      </c>
      <c r="P608" t="n">
        <v>0</v>
      </c>
      <c r="Q608" s="59" t="n">
        <v>95</v>
      </c>
      <c r="R608" s="60">
        <f>IF(N608="TL",1,IF(N608="USD",VLOOKUP(C608,$X$2:$Z$19,2,FALSE),VLOOKUP(C608,$X$2:$Z$19,3,FALSE)))</f>
        <v/>
      </c>
      <c r="S608" s="61">
        <f>IF(P608=1,0,L608*M608*R608*(1-O608/100))</f>
        <v/>
      </c>
      <c r="T608" s="61">
        <f>IF(P608=1,0,L608*Q608)</f>
        <v/>
      </c>
      <c r="U608" s="61">
        <f>S608-T608</f>
        <v/>
      </c>
    </row>
    <row r="609">
      <c r="A609" t="inlineStr">
        <is>
          <t>S000608</t>
        </is>
      </c>
      <c r="B609" t="inlineStr">
        <is>
          <t>2025-03-11</t>
        </is>
      </c>
      <c r="C609" t="inlineStr">
        <is>
          <t>2025-03</t>
        </is>
      </c>
      <c r="D609" t="inlineStr">
        <is>
          <t>2025-Q1</t>
        </is>
      </c>
      <c r="E609" t="inlineStr">
        <is>
          <t>T12</t>
        </is>
      </c>
      <c r="F609" t="inlineStr">
        <is>
          <t>Buse Aksoy</t>
        </is>
      </c>
      <c r="G609" t="inlineStr">
        <is>
          <t>İhracat-Avrupa</t>
        </is>
      </c>
      <c r="H609" t="inlineStr">
        <is>
          <t>EM-KBL-16</t>
        </is>
      </c>
      <c r="I609" t="inlineStr">
        <is>
          <t>NYM Kablo 3x2,5 (100 m)</t>
        </is>
      </c>
      <c r="J609" t="inlineStr">
        <is>
          <t>Kablo</t>
        </is>
      </c>
      <c r="K609" t="inlineStr">
        <is>
          <t>Proje</t>
        </is>
      </c>
      <c r="L609" t="n">
        <v>6</v>
      </c>
      <c r="M609" s="57" t="n">
        <v>29.45</v>
      </c>
      <c r="N609" t="inlineStr">
        <is>
          <t>EUR</t>
        </is>
      </c>
      <c r="O609" s="58" t="n">
        <v>5</v>
      </c>
      <c r="P609" t="n">
        <v>0</v>
      </c>
      <c r="Q609" s="59" t="n">
        <v>820</v>
      </c>
      <c r="R609" s="60">
        <f>IF(N609="TL",1,IF(N609="USD",VLOOKUP(C609,$X$2:$Z$19,2,FALSE),VLOOKUP(C609,$X$2:$Z$19,3,FALSE)))</f>
        <v/>
      </c>
      <c r="S609" s="61">
        <f>IF(P609=1,0,L609*M609*R609*(1-O609/100))</f>
        <v/>
      </c>
      <c r="T609" s="61">
        <f>IF(P609=1,0,L609*Q609)</f>
        <v/>
      </c>
      <c r="U609" s="61">
        <f>S609-T609</f>
        <v/>
      </c>
    </row>
    <row r="610">
      <c r="A610" t="inlineStr">
        <is>
          <t>S000609</t>
        </is>
      </c>
      <c r="B610" t="inlineStr">
        <is>
          <t>2025-03-06</t>
        </is>
      </c>
      <c r="C610" t="inlineStr">
        <is>
          <t>2025-03</t>
        </is>
      </c>
      <c r="D610" t="inlineStr">
        <is>
          <t>2025-Q1</t>
        </is>
      </c>
      <c r="E610" t="inlineStr">
        <is>
          <t>T12</t>
        </is>
      </c>
      <c r="F610" t="inlineStr">
        <is>
          <t>Buse Aksoy</t>
        </is>
      </c>
      <c r="G610" t="inlineStr">
        <is>
          <t>İhracat-Avrupa</t>
        </is>
      </c>
      <c r="H610" t="inlineStr">
        <is>
          <t>EM-KND-03</t>
        </is>
      </c>
      <c r="I610" t="inlineStr">
        <is>
          <t>Kablo Kanalı 40x40 (2 m)</t>
        </is>
      </c>
      <c r="J610" t="inlineStr">
        <is>
          <t>Tesisat</t>
        </is>
      </c>
      <c r="K610" t="inlineStr">
        <is>
          <t>Bayi</t>
        </is>
      </c>
      <c r="L610" t="n">
        <v>2</v>
      </c>
      <c r="M610" s="57" t="n">
        <v>2.98</v>
      </c>
      <c r="N610" t="inlineStr">
        <is>
          <t>EUR</t>
        </is>
      </c>
      <c r="O610" s="58" t="n">
        <v>5</v>
      </c>
      <c r="P610" t="n">
        <v>0</v>
      </c>
      <c r="Q610" s="59" t="n">
        <v>65</v>
      </c>
      <c r="R610" s="60">
        <f>IF(N610="TL",1,IF(N610="USD",VLOOKUP(C610,$X$2:$Z$19,2,FALSE),VLOOKUP(C610,$X$2:$Z$19,3,FALSE)))</f>
        <v/>
      </c>
      <c r="S610" s="61">
        <f>IF(P610=1,0,L610*M610*R610*(1-O610/100))</f>
        <v/>
      </c>
      <c r="T610" s="61">
        <f>IF(P610=1,0,L610*Q610)</f>
        <v/>
      </c>
      <c r="U610" s="61">
        <f>S610-T610</f>
        <v/>
      </c>
    </row>
    <row r="611">
      <c r="A611" t="inlineStr">
        <is>
          <t>S000610</t>
        </is>
      </c>
      <c r="B611" t="inlineStr">
        <is>
          <t>2025-03-16</t>
        </is>
      </c>
      <c r="C611" t="inlineStr">
        <is>
          <t>2025-03</t>
        </is>
      </c>
      <c r="D611" t="inlineStr">
        <is>
          <t>2025-Q1</t>
        </is>
      </c>
      <c r="E611" t="inlineStr">
        <is>
          <t>T12</t>
        </is>
      </c>
      <c r="F611" t="inlineStr">
        <is>
          <t>Buse Aksoy</t>
        </is>
      </c>
      <c r="G611" t="inlineStr">
        <is>
          <t>İhracat-Avrupa</t>
        </is>
      </c>
      <c r="H611" t="inlineStr">
        <is>
          <t>EM-AYD-18</t>
        </is>
      </c>
      <c r="I611" t="inlineStr">
        <is>
          <t>LED Ampul 18W (10'lu)</t>
        </is>
      </c>
      <c r="J611" t="inlineStr">
        <is>
          <t>Aydınlatma</t>
        </is>
      </c>
      <c r="K611" t="inlineStr">
        <is>
          <t>Bayi</t>
        </is>
      </c>
      <c r="L611" t="n">
        <v>19</v>
      </c>
      <c r="M611" s="57" t="n">
        <v>4.64</v>
      </c>
      <c r="N611" t="inlineStr">
        <is>
          <t>EUR</t>
        </is>
      </c>
      <c r="O611" s="58" t="n">
        <v>8</v>
      </c>
      <c r="P611" t="n">
        <v>0</v>
      </c>
      <c r="Q611" s="59" t="n">
        <v>95</v>
      </c>
      <c r="R611" s="60">
        <f>IF(N611="TL",1,IF(N611="USD",VLOOKUP(C611,$X$2:$Z$19,2,FALSE),VLOOKUP(C611,$X$2:$Z$19,3,FALSE)))</f>
        <v/>
      </c>
      <c r="S611" s="61">
        <f>IF(P611=1,0,L611*M611*R611*(1-O611/100))</f>
        <v/>
      </c>
      <c r="T611" s="61">
        <f>IF(P611=1,0,L611*Q611)</f>
        <v/>
      </c>
      <c r="U611" s="61">
        <f>S611-T611</f>
        <v/>
      </c>
    </row>
    <row r="612">
      <c r="A612" t="inlineStr">
        <is>
          <t>S000611</t>
        </is>
      </c>
      <c r="B612" t="inlineStr">
        <is>
          <t>2025-03-16</t>
        </is>
      </c>
      <c r="C612" t="inlineStr">
        <is>
          <t>2025-03</t>
        </is>
      </c>
      <c r="D612" t="inlineStr">
        <is>
          <t>2025-Q1</t>
        </is>
      </c>
      <c r="E612" t="inlineStr">
        <is>
          <t>T12</t>
        </is>
      </c>
      <c r="F612" t="inlineStr">
        <is>
          <t>Buse Aksoy</t>
        </is>
      </c>
      <c r="G612" t="inlineStr">
        <is>
          <t>İhracat-Avrupa</t>
        </is>
      </c>
      <c r="H612" t="inlineStr">
        <is>
          <t>EM-TOP-08</t>
        </is>
      </c>
      <c r="I612" t="inlineStr">
        <is>
          <t>Topraklama Seti</t>
        </is>
      </c>
      <c r="J612" t="inlineStr">
        <is>
          <t>Koruma</t>
        </is>
      </c>
      <c r="K612" t="inlineStr">
        <is>
          <t>Bayi</t>
        </is>
      </c>
      <c r="L612" t="n">
        <v>1</v>
      </c>
      <c r="M612" s="57" t="n">
        <v>20.9</v>
      </c>
      <c r="N612" t="inlineStr">
        <is>
          <t>EUR</t>
        </is>
      </c>
      <c r="O612" s="58" t="n">
        <v>18</v>
      </c>
      <c r="P612" t="n">
        <v>0</v>
      </c>
      <c r="Q612" s="59" t="n">
        <v>540</v>
      </c>
      <c r="R612" s="60">
        <f>IF(N612="TL",1,IF(N612="USD",VLOOKUP(C612,$X$2:$Z$19,2,FALSE),VLOOKUP(C612,$X$2:$Z$19,3,FALSE)))</f>
        <v/>
      </c>
      <c r="S612" s="61">
        <f>IF(P612=1,0,L612*M612*R612*(1-O612/100))</f>
        <v/>
      </c>
      <c r="T612" s="61">
        <f>IF(P612=1,0,L612*Q612)</f>
        <v/>
      </c>
      <c r="U612" s="61">
        <f>S612-T612</f>
        <v/>
      </c>
    </row>
    <row r="613">
      <c r="A613" t="inlineStr">
        <is>
          <t>S000612</t>
        </is>
      </c>
      <c r="B613" t="inlineStr">
        <is>
          <t>2025-03-06</t>
        </is>
      </c>
      <c r="C613" t="inlineStr">
        <is>
          <t>2025-03</t>
        </is>
      </c>
      <c r="D613" t="inlineStr">
        <is>
          <t>2025-Q1</t>
        </is>
      </c>
      <c r="E613" t="inlineStr">
        <is>
          <t>T12</t>
        </is>
      </c>
      <c r="F613" t="inlineStr">
        <is>
          <t>Buse Aksoy</t>
        </is>
      </c>
      <c r="G613" t="inlineStr">
        <is>
          <t>İhracat-Avrupa</t>
        </is>
      </c>
      <c r="H613" t="inlineStr">
        <is>
          <t>EM-PNO-12</t>
        </is>
      </c>
      <c r="I613" t="inlineStr">
        <is>
          <t>Sıva Üstü Dağıtım Panosu 24'lü</t>
        </is>
      </c>
      <c r="J613" t="inlineStr">
        <is>
          <t>Pano</t>
        </is>
      </c>
      <c r="K613" t="inlineStr">
        <is>
          <t>Bayi</t>
        </is>
      </c>
      <c r="L613" t="n">
        <v>4</v>
      </c>
      <c r="M613" s="57" t="n">
        <v>45.59</v>
      </c>
      <c r="N613" t="inlineStr">
        <is>
          <t>EUR</t>
        </is>
      </c>
      <c r="O613" s="58" t="n">
        <v>0</v>
      </c>
      <c r="P613" t="n">
        <v>0</v>
      </c>
      <c r="Q613" s="59" t="n">
        <v>1180</v>
      </c>
      <c r="R613" s="60">
        <f>IF(N613="TL",1,IF(N613="USD",VLOOKUP(C613,$X$2:$Z$19,2,FALSE),VLOOKUP(C613,$X$2:$Z$19,3,FALSE)))</f>
        <v/>
      </c>
      <c r="S613" s="61">
        <f>IF(P613=1,0,L613*M613*R613*(1-O613/100))</f>
        <v/>
      </c>
      <c r="T613" s="61">
        <f>IF(P613=1,0,L613*Q613)</f>
        <v/>
      </c>
      <c r="U613" s="61">
        <f>S613-T613</f>
        <v/>
      </c>
    </row>
    <row r="614">
      <c r="A614" t="inlineStr">
        <is>
          <t>S000613</t>
        </is>
      </c>
      <c r="B614" t="inlineStr">
        <is>
          <t>2025-03-13</t>
        </is>
      </c>
      <c r="C614" t="inlineStr">
        <is>
          <t>2025-03</t>
        </is>
      </c>
      <c r="D614" t="inlineStr">
        <is>
          <t>2025-Q1</t>
        </is>
      </c>
      <c r="E614" t="inlineStr">
        <is>
          <t>T12</t>
        </is>
      </c>
      <c r="F614" t="inlineStr">
        <is>
          <t>Buse Aksoy</t>
        </is>
      </c>
      <c r="G614" t="inlineStr">
        <is>
          <t>İhracat-Avrupa</t>
        </is>
      </c>
      <c r="H614" t="inlineStr">
        <is>
          <t>EM-TOP-08</t>
        </is>
      </c>
      <c r="I614" t="inlineStr">
        <is>
          <t>Topraklama Seti</t>
        </is>
      </c>
      <c r="J614" t="inlineStr">
        <is>
          <t>Koruma</t>
        </is>
      </c>
      <c r="K614" t="inlineStr">
        <is>
          <t>Proje</t>
        </is>
      </c>
      <c r="L614" t="n">
        <v>4</v>
      </c>
      <c r="M614" s="57" t="n">
        <v>22.19</v>
      </c>
      <c r="N614" t="inlineStr">
        <is>
          <t>EUR</t>
        </is>
      </c>
      <c r="O614" s="58" t="n">
        <v>12</v>
      </c>
      <c r="P614" t="n">
        <v>0</v>
      </c>
      <c r="Q614" s="59" t="n">
        <v>540</v>
      </c>
      <c r="R614" s="60">
        <f>IF(N614="TL",1,IF(N614="USD",VLOOKUP(C614,$X$2:$Z$19,2,FALSE),VLOOKUP(C614,$X$2:$Z$19,3,FALSE)))</f>
        <v/>
      </c>
      <c r="S614" s="61">
        <f>IF(P614=1,0,L614*M614*R614*(1-O614/100))</f>
        <v/>
      </c>
      <c r="T614" s="61">
        <f>IF(P614=1,0,L614*Q614)</f>
        <v/>
      </c>
      <c r="U614" s="61">
        <f>S614-T614</f>
        <v/>
      </c>
    </row>
    <row r="615">
      <c r="A615" t="inlineStr">
        <is>
          <t>S000614</t>
        </is>
      </c>
      <c r="B615" t="inlineStr">
        <is>
          <t>2025-03-21</t>
        </is>
      </c>
      <c r="C615" t="inlineStr">
        <is>
          <t>2025-03</t>
        </is>
      </c>
      <c r="D615" t="inlineStr">
        <is>
          <t>2025-Q1</t>
        </is>
      </c>
      <c r="E615" t="inlineStr">
        <is>
          <t>T12</t>
        </is>
      </c>
      <c r="F615" t="inlineStr">
        <is>
          <t>Buse Aksoy</t>
        </is>
      </c>
      <c r="G615" t="inlineStr">
        <is>
          <t>İhracat-Avrupa</t>
        </is>
      </c>
      <c r="H615" t="inlineStr">
        <is>
          <t>EM-KBL-25</t>
        </is>
      </c>
      <c r="I615" t="inlineStr">
        <is>
          <t>NYY Kablo 4x6 (100 m)</t>
        </is>
      </c>
      <c r="J615" t="inlineStr">
        <is>
          <t>Kablo</t>
        </is>
      </c>
      <c r="K615" t="inlineStr">
        <is>
          <t>Proje</t>
        </is>
      </c>
      <c r="L615" t="n">
        <v>9</v>
      </c>
      <c r="M615" s="57" t="n">
        <v>80.66</v>
      </c>
      <c r="N615" t="inlineStr">
        <is>
          <t>EUR</t>
        </is>
      </c>
      <c r="O615" s="58" t="n">
        <v>18</v>
      </c>
      <c r="P615" t="n">
        <v>0</v>
      </c>
      <c r="Q615" s="59" t="n">
        <v>2150</v>
      </c>
      <c r="R615" s="60">
        <f>IF(N615="TL",1,IF(N615="USD",VLOOKUP(C615,$X$2:$Z$19,2,FALSE),VLOOKUP(C615,$X$2:$Z$19,3,FALSE)))</f>
        <v/>
      </c>
      <c r="S615" s="61">
        <f>IF(P615=1,0,L615*M615*R615*(1-O615/100))</f>
        <v/>
      </c>
      <c r="T615" s="61">
        <f>IF(P615=1,0,L615*Q615)</f>
        <v/>
      </c>
      <c r="U615" s="61">
        <f>S615-T615</f>
        <v/>
      </c>
    </row>
    <row r="616">
      <c r="A616" t="inlineStr">
        <is>
          <t>S000615</t>
        </is>
      </c>
      <c r="B616" t="inlineStr">
        <is>
          <t>2025-03-06</t>
        </is>
      </c>
      <c r="C616" t="inlineStr">
        <is>
          <t>2025-03</t>
        </is>
      </c>
      <c r="D616" t="inlineStr">
        <is>
          <t>2025-Q1</t>
        </is>
      </c>
      <c r="E616" t="inlineStr">
        <is>
          <t>T13</t>
        </is>
      </c>
      <c r="F616" t="inlineStr">
        <is>
          <t>Cem Kurt</t>
        </is>
      </c>
      <c r="G616" t="inlineStr">
        <is>
          <t>Marmara</t>
        </is>
      </c>
      <c r="H616" t="inlineStr">
        <is>
          <t>EM-KBL-25</t>
        </is>
      </c>
      <c r="I616" t="inlineStr">
        <is>
          <t>NYY Kablo 4x6 (100 m)</t>
        </is>
      </c>
      <c r="J616" t="inlineStr">
        <is>
          <t>Kablo</t>
        </is>
      </c>
      <c r="K616" t="inlineStr">
        <is>
          <t>Kurumsal</t>
        </is>
      </c>
      <c r="L616" t="n">
        <v>17</v>
      </c>
      <c r="M616" s="57" t="n">
        <v>3498</v>
      </c>
      <c r="N616" t="inlineStr">
        <is>
          <t>TL</t>
        </is>
      </c>
      <c r="O616" s="58" t="n">
        <v>18</v>
      </c>
      <c r="P616" t="n">
        <v>0</v>
      </c>
      <c r="Q616" s="59" t="n">
        <v>2150</v>
      </c>
      <c r="R616" s="60">
        <f>IF(N616="TL",1,IF(N616="USD",VLOOKUP(C616,$X$2:$Z$19,2,FALSE),VLOOKUP(C616,$X$2:$Z$19,3,FALSE)))</f>
        <v/>
      </c>
      <c r="S616" s="61">
        <f>IF(P616=1,0,L616*M616*R616*(1-O616/100))</f>
        <v/>
      </c>
      <c r="T616" s="61">
        <f>IF(P616=1,0,L616*Q616)</f>
        <v/>
      </c>
      <c r="U616" s="61">
        <f>S616-T616</f>
        <v/>
      </c>
    </row>
    <row r="617">
      <c r="A617" t="inlineStr">
        <is>
          <t>S000616</t>
        </is>
      </c>
      <c r="B617" t="inlineStr">
        <is>
          <t>2025-03-18</t>
        </is>
      </c>
      <c r="C617" t="inlineStr">
        <is>
          <t>2025-03</t>
        </is>
      </c>
      <c r="D617" t="inlineStr">
        <is>
          <t>2025-Q1</t>
        </is>
      </c>
      <c r="E617" t="inlineStr">
        <is>
          <t>T13</t>
        </is>
      </c>
      <c r="F617" t="inlineStr">
        <is>
          <t>Cem Kurt</t>
        </is>
      </c>
      <c r="G617" t="inlineStr">
        <is>
          <t>Marmara</t>
        </is>
      </c>
      <c r="H617" t="inlineStr">
        <is>
          <t>EM-KBL-16</t>
        </is>
      </c>
      <c r="I617" t="inlineStr">
        <is>
          <t>NYM Kablo 3x2,5 (100 m)</t>
        </is>
      </c>
      <c r="J617" t="inlineStr">
        <is>
          <t>Kablo</t>
        </is>
      </c>
      <c r="K617" t="inlineStr">
        <is>
          <t>Proje</t>
        </is>
      </c>
      <c r="L617" t="n">
        <v>3</v>
      </c>
      <c r="M617" s="57" t="n">
        <v>1286</v>
      </c>
      <c r="N617" t="inlineStr">
        <is>
          <t>TL</t>
        </is>
      </c>
      <c r="O617" s="58" t="n">
        <v>0</v>
      </c>
      <c r="P617" t="n">
        <v>0</v>
      </c>
      <c r="Q617" s="59" t="n">
        <v>820</v>
      </c>
      <c r="R617" s="60">
        <f>IF(N617="TL",1,IF(N617="USD",VLOOKUP(C617,$X$2:$Z$19,2,FALSE),VLOOKUP(C617,$X$2:$Z$19,3,FALSE)))</f>
        <v/>
      </c>
      <c r="S617" s="61">
        <f>IF(P617=1,0,L617*M617*R617*(1-O617/100))</f>
        <v/>
      </c>
      <c r="T617" s="61">
        <f>IF(P617=1,0,L617*Q617)</f>
        <v/>
      </c>
      <c r="U617" s="61">
        <f>S617-T617</f>
        <v/>
      </c>
    </row>
    <row r="618">
      <c r="A618" t="inlineStr">
        <is>
          <t>S000617</t>
        </is>
      </c>
      <c r="B618" t="inlineStr">
        <is>
          <t>2025-03-16</t>
        </is>
      </c>
      <c r="C618" t="inlineStr">
        <is>
          <t>2025-03</t>
        </is>
      </c>
      <c r="D618" t="inlineStr">
        <is>
          <t>2025-Q1</t>
        </is>
      </c>
      <c r="E618" t="inlineStr">
        <is>
          <t>T13</t>
        </is>
      </c>
      <c r="F618" t="inlineStr">
        <is>
          <t>Cem Kurt</t>
        </is>
      </c>
      <c r="G618" t="inlineStr">
        <is>
          <t>Marmara</t>
        </is>
      </c>
      <c r="H618" t="inlineStr">
        <is>
          <t>EM-SNS-06</t>
        </is>
      </c>
      <c r="I618" t="inlineStr">
        <is>
          <t>Hareket Sensörü PIR</t>
        </is>
      </c>
      <c r="J618" t="inlineStr">
        <is>
          <t>Otomasyon</t>
        </is>
      </c>
      <c r="K618" t="inlineStr">
        <is>
          <t>Proje</t>
        </is>
      </c>
      <c r="L618" t="n">
        <v>5</v>
      </c>
      <c r="M618" s="57" t="n">
        <v>251</v>
      </c>
      <c r="N618" t="inlineStr">
        <is>
          <t>TL</t>
        </is>
      </c>
      <c r="O618" s="58" t="n">
        <v>18</v>
      </c>
      <c r="P618" t="n">
        <v>0</v>
      </c>
      <c r="Q618" s="59" t="n">
        <v>120</v>
      </c>
      <c r="R618" s="60">
        <f>IF(N618="TL",1,IF(N618="USD",VLOOKUP(C618,$X$2:$Z$19,2,FALSE),VLOOKUP(C618,$X$2:$Z$19,3,FALSE)))</f>
        <v/>
      </c>
      <c r="S618" s="61">
        <f>IF(P618=1,0,L618*M618*R618*(1-O618/100))</f>
        <v/>
      </c>
      <c r="T618" s="61">
        <f>IF(P618=1,0,L618*Q618)</f>
        <v/>
      </c>
      <c r="U618" s="61">
        <f>S618-T618</f>
        <v/>
      </c>
    </row>
    <row r="619">
      <c r="A619" t="inlineStr">
        <is>
          <t>S000618</t>
        </is>
      </c>
      <c r="B619" t="inlineStr">
        <is>
          <t>2025-03-08</t>
        </is>
      </c>
      <c r="C619" t="inlineStr">
        <is>
          <t>2025-03</t>
        </is>
      </c>
      <c r="D619" t="inlineStr">
        <is>
          <t>2025-Q1</t>
        </is>
      </c>
      <c r="E619" t="inlineStr">
        <is>
          <t>T13</t>
        </is>
      </c>
      <c r="F619" t="inlineStr">
        <is>
          <t>Cem Kurt</t>
        </is>
      </c>
      <c r="G619" t="inlineStr">
        <is>
          <t>Marmara</t>
        </is>
      </c>
      <c r="H619" t="inlineStr">
        <is>
          <t>EM-SGT-01</t>
        </is>
      </c>
      <c r="I619" t="inlineStr">
        <is>
          <t>Otomatik Sigorta C16 (12'li)</t>
        </is>
      </c>
      <c r="J619" t="inlineStr">
        <is>
          <t>Koruma</t>
        </is>
      </c>
      <c r="K619" t="inlineStr">
        <is>
          <t>Bayi</t>
        </is>
      </c>
      <c r="L619" t="n">
        <v>60</v>
      </c>
      <c r="M619" s="57" t="n">
        <v>421</v>
      </c>
      <c r="N619" t="inlineStr">
        <is>
          <t>TL</t>
        </is>
      </c>
      <c r="O619" s="58" t="n">
        <v>8</v>
      </c>
      <c r="P619" t="n">
        <v>0</v>
      </c>
      <c r="Q619" s="59" t="n">
        <v>240</v>
      </c>
      <c r="R619" s="60">
        <f>IF(N619="TL",1,IF(N619="USD",VLOOKUP(C619,$X$2:$Z$19,2,FALSE),VLOOKUP(C619,$X$2:$Z$19,3,FALSE)))</f>
        <v/>
      </c>
      <c r="S619" s="61">
        <f>IF(P619=1,0,L619*M619*R619*(1-O619/100))</f>
        <v/>
      </c>
      <c r="T619" s="61">
        <f>IF(P619=1,0,L619*Q619)</f>
        <v/>
      </c>
      <c r="U619" s="61">
        <f>S619-T619</f>
        <v/>
      </c>
    </row>
    <row r="620">
      <c r="A620" t="inlineStr">
        <is>
          <t>S000619</t>
        </is>
      </c>
      <c r="B620" t="inlineStr">
        <is>
          <t>2025-03-03</t>
        </is>
      </c>
      <c r="C620" t="inlineStr">
        <is>
          <t>2025-03</t>
        </is>
      </c>
      <c r="D620" t="inlineStr">
        <is>
          <t>2025-Q1</t>
        </is>
      </c>
      <c r="E620" t="inlineStr">
        <is>
          <t>T13</t>
        </is>
      </c>
      <c r="F620" t="inlineStr">
        <is>
          <t>Cem Kurt</t>
        </is>
      </c>
      <c r="G620" t="inlineStr">
        <is>
          <t>Marmara</t>
        </is>
      </c>
      <c r="H620" t="inlineStr">
        <is>
          <t>EM-AYD-18</t>
        </is>
      </c>
      <c r="I620" t="inlineStr">
        <is>
          <t>LED Ampul 18W (10'lu)</t>
        </is>
      </c>
      <c r="J620" t="inlineStr">
        <is>
          <t>Aydınlatma</t>
        </is>
      </c>
      <c r="K620" t="inlineStr">
        <is>
          <t>Bayi</t>
        </is>
      </c>
      <c r="L620" t="n">
        <v>22</v>
      </c>
      <c r="M620" s="57" t="n">
        <v>210</v>
      </c>
      <c r="N620" t="inlineStr">
        <is>
          <t>TL</t>
        </is>
      </c>
      <c r="O620" s="58" t="n">
        <v>18</v>
      </c>
      <c r="P620" t="n">
        <v>0</v>
      </c>
      <c r="Q620" s="59" t="n">
        <v>95</v>
      </c>
      <c r="R620" s="60">
        <f>IF(N620="TL",1,IF(N620="USD",VLOOKUP(C620,$X$2:$Z$19,2,FALSE),VLOOKUP(C620,$X$2:$Z$19,3,FALSE)))</f>
        <v/>
      </c>
      <c r="S620" s="61">
        <f>IF(P620=1,0,L620*M620*R620*(1-O620/100))</f>
        <v/>
      </c>
      <c r="T620" s="61">
        <f>IF(P620=1,0,L620*Q620)</f>
        <v/>
      </c>
      <c r="U620" s="61">
        <f>S620-T620</f>
        <v/>
      </c>
    </row>
    <row r="621">
      <c r="A621" t="inlineStr">
        <is>
          <t>S000620</t>
        </is>
      </c>
      <c r="B621" t="inlineStr">
        <is>
          <t>2025-03-19</t>
        </is>
      </c>
      <c r="C621" t="inlineStr">
        <is>
          <t>2025-03</t>
        </is>
      </c>
      <c r="D621" t="inlineStr">
        <is>
          <t>2025-Q1</t>
        </is>
      </c>
      <c r="E621" t="inlineStr">
        <is>
          <t>T13</t>
        </is>
      </c>
      <c r="F621" t="inlineStr">
        <is>
          <t>Cem Kurt</t>
        </is>
      </c>
      <c r="G621" t="inlineStr">
        <is>
          <t>Marmara</t>
        </is>
      </c>
      <c r="H621" t="inlineStr">
        <is>
          <t>EM-PNO-12</t>
        </is>
      </c>
      <c r="I621" t="inlineStr">
        <is>
          <t>Sıva Üstü Dağıtım Panosu 24'lü</t>
        </is>
      </c>
      <c r="J621" t="inlineStr">
        <is>
          <t>Pano</t>
        </is>
      </c>
      <c r="K621" t="inlineStr">
        <is>
          <t>Proje</t>
        </is>
      </c>
      <c r="L621" t="n">
        <v>1</v>
      </c>
      <c r="M621" s="57" t="n">
        <v>2030</v>
      </c>
      <c r="N621" t="inlineStr">
        <is>
          <t>TL</t>
        </is>
      </c>
      <c r="O621" s="58" t="n">
        <v>0</v>
      </c>
      <c r="P621" t="n">
        <v>0</v>
      </c>
      <c r="Q621" s="59" t="n">
        <v>1180</v>
      </c>
      <c r="R621" s="60">
        <f>IF(N621="TL",1,IF(N621="USD",VLOOKUP(C621,$X$2:$Z$19,2,FALSE),VLOOKUP(C621,$X$2:$Z$19,3,FALSE)))</f>
        <v/>
      </c>
      <c r="S621" s="61">
        <f>IF(P621=1,0,L621*M621*R621*(1-O621/100))</f>
        <v/>
      </c>
      <c r="T621" s="61">
        <f>IF(P621=1,0,L621*Q621)</f>
        <v/>
      </c>
      <c r="U621" s="61">
        <f>S621-T621</f>
        <v/>
      </c>
    </row>
    <row r="622">
      <c r="A622" t="inlineStr">
        <is>
          <t>S000621</t>
        </is>
      </c>
      <c r="B622" t="inlineStr">
        <is>
          <t>2025-03-13</t>
        </is>
      </c>
      <c r="C622" t="inlineStr">
        <is>
          <t>2025-03</t>
        </is>
      </c>
      <c r="D622" t="inlineStr">
        <is>
          <t>2025-Q1</t>
        </is>
      </c>
      <c r="E622" t="inlineStr">
        <is>
          <t>T13</t>
        </is>
      </c>
      <c r="F622" t="inlineStr">
        <is>
          <t>Cem Kurt</t>
        </is>
      </c>
      <c r="G622" t="inlineStr">
        <is>
          <t>Marmara</t>
        </is>
      </c>
      <c r="H622" t="inlineStr">
        <is>
          <t>EM-UPS-10</t>
        </is>
      </c>
      <c r="I622" t="inlineStr">
        <is>
          <t>Kesintisiz Güç Kaynağı 3 kVA</t>
        </is>
      </c>
      <c r="J622" t="inlineStr">
        <is>
          <t>Güç</t>
        </is>
      </c>
      <c r="K622" t="inlineStr">
        <is>
          <t>Bayi</t>
        </is>
      </c>
      <c r="L622" t="n">
        <v>2</v>
      </c>
      <c r="M622" s="57" t="n">
        <v>13144</v>
      </c>
      <c r="N622" t="inlineStr">
        <is>
          <t>TL</t>
        </is>
      </c>
      <c r="O622" s="58" t="n">
        <v>5</v>
      </c>
      <c r="P622" t="n">
        <v>0</v>
      </c>
      <c r="Q622" s="59" t="n">
        <v>8200</v>
      </c>
      <c r="R622" s="60">
        <f>IF(N622="TL",1,IF(N622="USD",VLOOKUP(C622,$X$2:$Z$19,2,FALSE),VLOOKUP(C622,$X$2:$Z$19,3,FALSE)))</f>
        <v/>
      </c>
      <c r="S622" s="61">
        <f>IF(P622=1,0,L622*M622*R622*(1-O622/100))</f>
        <v/>
      </c>
      <c r="T622" s="61">
        <f>IF(P622=1,0,L622*Q622)</f>
        <v/>
      </c>
      <c r="U622" s="61">
        <f>S622-T622</f>
        <v/>
      </c>
    </row>
    <row r="623">
      <c r="A623" t="inlineStr">
        <is>
          <t>S000622</t>
        </is>
      </c>
      <c r="B623" t="inlineStr">
        <is>
          <t>2025-03-24</t>
        </is>
      </c>
      <c r="C623" t="inlineStr">
        <is>
          <t>2025-03</t>
        </is>
      </c>
      <c r="D623" t="inlineStr">
        <is>
          <t>2025-Q1</t>
        </is>
      </c>
      <c r="E623" t="inlineStr">
        <is>
          <t>T13</t>
        </is>
      </c>
      <c r="F623" t="inlineStr">
        <is>
          <t>Cem Kurt</t>
        </is>
      </c>
      <c r="G623" t="inlineStr">
        <is>
          <t>Marmara</t>
        </is>
      </c>
      <c r="H623" t="inlineStr">
        <is>
          <t>EM-PRZ-02</t>
        </is>
      </c>
      <c r="I623" t="inlineStr">
        <is>
          <t>Priz-Anahtar Seti (20'li)</t>
        </is>
      </c>
      <c r="J623" t="inlineStr">
        <is>
          <t>Anahtar</t>
        </is>
      </c>
      <c r="K623" t="inlineStr">
        <is>
          <t>Kurumsal</t>
        </is>
      </c>
      <c r="L623" t="n">
        <v>11</v>
      </c>
      <c r="M623" s="57" t="n">
        <v>587</v>
      </c>
      <c r="N623" t="inlineStr">
        <is>
          <t>TL</t>
        </is>
      </c>
      <c r="O623" s="58" t="n">
        <v>0</v>
      </c>
      <c r="P623" t="n">
        <v>0</v>
      </c>
      <c r="Q623" s="59" t="n">
        <v>310</v>
      </c>
      <c r="R623" s="60">
        <f>IF(N623="TL",1,IF(N623="USD",VLOOKUP(C623,$X$2:$Z$19,2,FALSE),VLOOKUP(C623,$X$2:$Z$19,3,FALSE)))</f>
        <v/>
      </c>
      <c r="S623" s="61">
        <f>IF(P623=1,0,L623*M623*R623*(1-O623/100))</f>
        <v/>
      </c>
      <c r="T623" s="61">
        <f>IF(P623=1,0,L623*Q623)</f>
        <v/>
      </c>
      <c r="U623" s="61">
        <f>S623-T623</f>
        <v/>
      </c>
    </row>
    <row r="624">
      <c r="A624" t="inlineStr">
        <is>
          <t>S000623</t>
        </is>
      </c>
      <c r="B624" t="inlineStr">
        <is>
          <t>2025-03-26</t>
        </is>
      </c>
      <c r="C624" t="inlineStr">
        <is>
          <t>2025-03</t>
        </is>
      </c>
      <c r="D624" t="inlineStr">
        <is>
          <t>2025-Q1</t>
        </is>
      </c>
      <c r="E624" t="inlineStr">
        <is>
          <t>T13</t>
        </is>
      </c>
      <c r="F624" t="inlineStr">
        <is>
          <t>Cem Kurt</t>
        </is>
      </c>
      <c r="G624" t="inlineStr">
        <is>
          <t>Marmara</t>
        </is>
      </c>
      <c r="H624" t="inlineStr">
        <is>
          <t>EM-AYD-40</t>
        </is>
      </c>
      <c r="I624" t="inlineStr">
        <is>
          <t>LED Panel Armatür 40W</t>
        </is>
      </c>
      <c r="J624" t="inlineStr">
        <is>
          <t>Aydınlatma</t>
        </is>
      </c>
      <c r="K624" t="inlineStr">
        <is>
          <t>Bayi</t>
        </is>
      </c>
      <c r="L624" t="n">
        <v>9</v>
      </c>
      <c r="M624" s="57" t="n">
        <v>342</v>
      </c>
      <c r="N624" t="inlineStr">
        <is>
          <t>TL</t>
        </is>
      </c>
      <c r="O624" s="58" t="n">
        <v>5</v>
      </c>
      <c r="P624" t="n">
        <v>0</v>
      </c>
      <c r="Q624" s="59" t="n">
        <v>190</v>
      </c>
      <c r="R624" s="60">
        <f>IF(N624="TL",1,IF(N624="USD",VLOOKUP(C624,$X$2:$Z$19,2,FALSE),VLOOKUP(C624,$X$2:$Z$19,3,FALSE)))</f>
        <v/>
      </c>
      <c r="S624" s="61">
        <f>IF(P624=1,0,L624*M624*R624*(1-O624/100))</f>
        <v/>
      </c>
      <c r="T624" s="61">
        <f>IF(P624=1,0,L624*Q624)</f>
        <v/>
      </c>
      <c r="U624" s="61">
        <f>S624-T624</f>
        <v/>
      </c>
    </row>
    <row r="625">
      <c r="A625" t="inlineStr">
        <is>
          <t>S000624</t>
        </is>
      </c>
      <c r="B625" t="inlineStr">
        <is>
          <t>2025-03-16</t>
        </is>
      </c>
      <c r="C625" t="inlineStr">
        <is>
          <t>2025-03</t>
        </is>
      </c>
      <c r="D625" t="inlineStr">
        <is>
          <t>2025-Q1</t>
        </is>
      </c>
      <c r="E625" t="inlineStr">
        <is>
          <t>T13</t>
        </is>
      </c>
      <c r="F625" t="inlineStr">
        <is>
          <t>Cem Kurt</t>
        </is>
      </c>
      <c r="G625" t="inlineStr">
        <is>
          <t>Marmara</t>
        </is>
      </c>
      <c r="H625" t="inlineStr">
        <is>
          <t>EM-PNO-12</t>
        </is>
      </c>
      <c r="I625" t="inlineStr">
        <is>
          <t>Sıva Üstü Dağıtım Panosu 24'lü</t>
        </is>
      </c>
      <c r="J625" t="inlineStr">
        <is>
          <t>Pano</t>
        </is>
      </c>
      <c r="K625" t="inlineStr">
        <is>
          <t>Bayi</t>
        </is>
      </c>
      <c r="L625" t="n">
        <v>5</v>
      </c>
      <c r="M625" s="57" t="n">
        <v>2002</v>
      </c>
      <c r="N625" t="inlineStr">
        <is>
          <t>TL</t>
        </is>
      </c>
      <c r="O625" s="58" t="n">
        <v>18</v>
      </c>
      <c r="P625" t="n">
        <v>0</v>
      </c>
      <c r="Q625" s="59" t="n">
        <v>1180</v>
      </c>
      <c r="R625" s="60">
        <f>IF(N625="TL",1,IF(N625="USD",VLOOKUP(C625,$X$2:$Z$19,2,FALSE),VLOOKUP(C625,$X$2:$Z$19,3,FALSE)))</f>
        <v/>
      </c>
      <c r="S625" s="61">
        <f>IF(P625=1,0,L625*M625*R625*(1-O625/100))</f>
        <v/>
      </c>
      <c r="T625" s="61">
        <f>IF(P625=1,0,L625*Q625)</f>
        <v/>
      </c>
      <c r="U625" s="61">
        <f>S625-T625</f>
        <v/>
      </c>
    </row>
    <row r="626">
      <c r="A626" t="inlineStr">
        <is>
          <t>S000625</t>
        </is>
      </c>
      <c r="B626" t="inlineStr">
        <is>
          <t>2025-03-05</t>
        </is>
      </c>
      <c r="C626" t="inlineStr">
        <is>
          <t>2025-03</t>
        </is>
      </c>
      <c r="D626" t="inlineStr">
        <is>
          <t>2025-Q1</t>
        </is>
      </c>
      <c r="E626" t="inlineStr">
        <is>
          <t>T13</t>
        </is>
      </c>
      <c r="F626" t="inlineStr">
        <is>
          <t>Cem Kurt</t>
        </is>
      </c>
      <c r="G626" t="inlineStr">
        <is>
          <t>Marmara</t>
        </is>
      </c>
      <c r="H626" t="inlineStr">
        <is>
          <t>EM-PNO-12</t>
        </is>
      </c>
      <c r="I626" t="inlineStr">
        <is>
          <t>Sıva Üstü Dağıtım Panosu 24'lü</t>
        </is>
      </c>
      <c r="J626" t="inlineStr">
        <is>
          <t>Pano</t>
        </is>
      </c>
      <c r="K626" t="inlineStr">
        <is>
          <t>Kurumsal</t>
        </is>
      </c>
      <c r="L626" t="n">
        <v>3</v>
      </c>
      <c r="M626" s="57" t="n">
        <v>2004</v>
      </c>
      <c r="N626" t="inlineStr">
        <is>
          <t>TL</t>
        </is>
      </c>
      <c r="O626" s="58" t="n">
        <v>12</v>
      </c>
      <c r="P626" t="n">
        <v>0</v>
      </c>
      <c r="Q626" s="59" t="n">
        <v>1180</v>
      </c>
      <c r="R626" s="60">
        <f>IF(N626="TL",1,IF(N626="USD",VLOOKUP(C626,$X$2:$Z$19,2,FALSE),VLOOKUP(C626,$X$2:$Z$19,3,FALSE)))</f>
        <v/>
      </c>
      <c r="S626" s="61">
        <f>IF(P626=1,0,L626*M626*R626*(1-O626/100))</f>
        <v/>
      </c>
      <c r="T626" s="61">
        <f>IF(P626=1,0,L626*Q626)</f>
        <v/>
      </c>
      <c r="U626" s="61">
        <f>S626-T626</f>
        <v/>
      </c>
    </row>
    <row r="627">
      <c r="A627" t="inlineStr">
        <is>
          <t>S000626</t>
        </is>
      </c>
      <c r="B627" t="inlineStr">
        <is>
          <t>2025-03-07</t>
        </is>
      </c>
      <c r="C627" t="inlineStr">
        <is>
          <t>2025-03</t>
        </is>
      </c>
      <c r="D627" t="inlineStr">
        <is>
          <t>2025-Q1</t>
        </is>
      </c>
      <c r="E627" t="inlineStr">
        <is>
          <t>T13</t>
        </is>
      </c>
      <c r="F627" t="inlineStr">
        <is>
          <t>Cem Kurt</t>
        </is>
      </c>
      <c r="G627" t="inlineStr">
        <is>
          <t>Marmara</t>
        </is>
      </c>
      <c r="H627" t="inlineStr">
        <is>
          <t>EM-TRF-05</t>
        </is>
      </c>
      <c r="I627" t="inlineStr">
        <is>
          <t>İzole Trafo 1 kVA</t>
        </is>
      </c>
      <c r="J627" t="inlineStr">
        <is>
          <t>Güç</t>
        </is>
      </c>
      <c r="K627" t="inlineStr">
        <is>
          <t>Bayi</t>
        </is>
      </c>
      <c r="L627" t="n">
        <v>5</v>
      </c>
      <c r="M627" s="57" t="n">
        <v>6422</v>
      </c>
      <c r="N627" t="inlineStr">
        <is>
          <t>TL</t>
        </is>
      </c>
      <c r="O627" s="58" t="n">
        <v>0</v>
      </c>
      <c r="P627" t="n">
        <v>0</v>
      </c>
      <c r="Q627" s="59" t="n">
        <v>3900</v>
      </c>
      <c r="R627" s="60">
        <f>IF(N627="TL",1,IF(N627="USD",VLOOKUP(C627,$X$2:$Z$19,2,FALSE),VLOOKUP(C627,$X$2:$Z$19,3,FALSE)))</f>
        <v/>
      </c>
      <c r="S627" s="61">
        <f>IF(P627=1,0,L627*M627*R627*(1-O627/100))</f>
        <v/>
      </c>
      <c r="T627" s="61">
        <f>IF(P627=1,0,L627*Q627)</f>
        <v/>
      </c>
      <c r="U627" s="61">
        <f>S627-T627</f>
        <v/>
      </c>
    </row>
    <row r="628">
      <c r="A628" t="inlineStr">
        <is>
          <t>S000627</t>
        </is>
      </c>
      <c r="B628" t="inlineStr">
        <is>
          <t>2025-03-22</t>
        </is>
      </c>
      <c r="C628" t="inlineStr">
        <is>
          <t>2025-03</t>
        </is>
      </c>
      <c r="D628" t="inlineStr">
        <is>
          <t>2025-Q1</t>
        </is>
      </c>
      <c r="E628" t="inlineStr">
        <is>
          <t>T13</t>
        </is>
      </c>
      <c r="F628" t="inlineStr">
        <is>
          <t>Cem Kurt</t>
        </is>
      </c>
      <c r="G628" t="inlineStr">
        <is>
          <t>Marmara</t>
        </is>
      </c>
      <c r="H628" t="inlineStr">
        <is>
          <t>EM-KND-03</t>
        </is>
      </c>
      <c r="I628" t="inlineStr">
        <is>
          <t>Kablo Kanalı 40x40 (2 m)</t>
        </is>
      </c>
      <c r="J628" t="inlineStr">
        <is>
          <t>Tesisat</t>
        </is>
      </c>
      <c r="K628" t="inlineStr">
        <is>
          <t>Bayi</t>
        </is>
      </c>
      <c r="L628" t="n">
        <v>4</v>
      </c>
      <c r="M628" s="57" t="n">
        <v>130</v>
      </c>
      <c r="N628" t="inlineStr">
        <is>
          <t>TL</t>
        </is>
      </c>
      <c r="O628" s="58" t="n">
        <v>8</v>
      </c>
      <c r="P628" t="n">
        <v>0</v>
      </c>
      <c r="Q628" s="59" t="n">
        <v>65</v>
      </c>
      <c r="R628" s="60">
        <f>IF(N628="TL",1,IF(N628="USD",VLOOKUP(C628,$X$2:$Z$19,2,FALSE),VLOOKUP(C628,$X$2:$Z$19,3,FALSE)))</f>
        <v/>
      </c>
      <c r="S628" s="61">
        <f>IF(P628=1,0,L628*M628*R628*(1-O628/100))</f>
        <v/>
      </c>
      <c r="T628" s="61">
        <f>IF(P628=1,0,L628*Q628)</f>
        <v/>
      </c>
      <c r="U628" s="61">
        <f>S628-T628</f>
        <v/>
      </c>
    </row>
    <row r="629">
      <c r="A629" t="inlineStr">
        <is>
          <t>S000628</t>
        </is>
      </c>
      <c r="B629" t="inlineStr">
        <is>
          <t>2025-03-04</t>
        </is>
      </c>
      <c r="C629" t="inlineStr">
        <is>
          <t>2025-03</t>
        </is>
      </c>
      <c r="D629" t="inlineStr">
        <is>
          <t>2025-Q1</t>
        </is>
      </c>
      <c r="E629" t="inlineStr">
        <is>
          <t>T13</t>
        </is>
      </c>
      <c r="F629" t="inlineStr">
        <is>
          <t>Cem Kurt</t>
        </is>
      </c>
      <c r="G629" t="inlineStr">
        <is>
          <t>Marmara</t>
        </is>
      </c>
      <c r="H629" t="inlineStr">
        <is>
          <t>EM-PRZ-02</t>
        </is>
      </c>
      <c r="I629" t="inlineStr">
        <is>
          <t>Priz-Anahtar Seti (20'li)</t>
        </is>
      </c>
      <c r="J629" t="inlineStr">
        <is>
          <t>Anahtar</t>
        </is>
      </c>
      <c r="K629" t="inlineStr">
        <is>
          <t>Proje</t>
        </is>
      </c>
      <c r="L629" t="n">
        <v>2</v>
      </c>
      <c r="M629" s="57" t="n">
        <v>570</v>
      </c>
      <c r="N629" t="inlineStr">
        <is>
          <t>TL</t>
        </is>
      </c>
      <c r="O629" s="58" t="n">
        <v>5</v>
      </c>
      <c r="P629" t="n">
        <v>0</v>
      </c>
      <c r="Q629" s="59" t="n">
        <v>310</v>
      </c>
      <c r="R629" s="60">
        <f>IF(N629="TL",1,IF(N629="USD",VLOOKUP(C629,$X$2:$Z$19,2,FALSE),VLOOKUP(C629,$X$2:$Z$19,3,FALSE)))</f>
        <v/>
      </c>
      <c r="S629" s="61">
        <f>IF(P629=1,0,L629*M629*R629*(1-O629/100))</f>
        <v/>
      </c>
      <c r="T629" s="61">
        <f>IF(P629=1,0,L629*Q629)</f>
        <v/>
      </c>
      <c r="U629" s="61">
        <f>S629-T629</f>
        <v/>
      </c>
    </row>
    <row r="630">
      <c r="A630" t="inlineStr">
        <is>
          <t>S000629</t>
        </is>
      </c>
      <c r="B630" t="inlineStr">
        <is>
          <t>2025-03-24</t>
        </is>
      </c>
      <c r="C630" t="inlineStr">
        <is>
          <t>2025-03</t>
        </is>
      </c>
      <c r="D630" t="inlineStr">
        <is>
          <t>2025-Q1</t>
        </is>
      </c>
      <c r="E630" t="inlineStr">
        <is>
          <t>T13</t>
        </is>
      </c>
      <c r="F630" t="inlineStr">
        <is>
          <t>Cem Kurt</t>
        </is>
      </c>
      <c r="G630" t="inlineStr">
        <is>
          <t>Marmara</t>
        </is>
      </c>
      <c r="H630" t="inlineStr">
        <is>
          <t>EM-AYD-40</t>
        </is>
      </c>
      <c r="I630" t="inlineStr">
        <is>
          <t>LED Panel Armatür 40W</t>
        </is>
      </c>
      <c r="J630" t="inlineStr">
        <is>
          <t>Aydınlatma</t>
        </is>
      </c>
      <c r="K630" t="inlineStr">
        <is>
          <t>Proje</t>
        </is>
      </c>
      <c r="L630" t="n">
        <v>19</v>
      </c>
      <c r="M630" s="57" t="n">
        <v>360</v>
      </c>
      <c r="N630" t="inlineStr">
        <is>
          <t>TL</t>
        </is>
      </c>
      <c r="O630" s="58" t="n">
        <v>5</v>
      </c>
      <c r="P630" t="n">
        <v>0</v>
      </c>
      <c r="Q630" s="59" t="n">
        <v>190</v>
      </c>
      <c r="R630" s="60">
        <f>IF(N630="TL",1,IF(N630="USD",VLOOKUP(C630,$X$2:$Z$19,2,FALSE),VLOOKUP(C630,$X$2:$Z$19,3,FALSE)))</f>
        <v/>
      </c>
      <c r="S630" s="61">
        <f>IF(P630=1,0,L630*M630*R630*(1-O630/100))</f>
        <v/>
      </c>
      <c r="T630" s="61">
        <f>IF(P630=1,0,L630*Q630)</f>
        <v/>
      </c>
      <c r="U630" s="61">
        <f>S630-T630</f>
        <v/>
      </c>
    </row>
    <row r="631">
      <c r="A631" t="inlineStr">
        <is>
          <t>S000630</t>
        </is>
      </c>
      <c r="B631" t="inlineStr">
        <is>
          <t>2025-03-07</t>
        </is>
      </c>
      <c r="C631" t="inlineStr">
        <is>
          <t>2025-03</t>
        </is>
      </c>
      <c r="D631" t="inlineStr">
        <is>
          <t>2025-Q1</t>
        </is>
      </c>
      <c r="E631" t="inlineStr">
        <is>
          <t>T13</t>
        </is>
      </c>
      <c r="F631" t="inlineStr">
        <is>
          <t>Cem Kurt</t>
        </is>
      </c>
      <c r="G631" t="inlineStr">
        <is>
          <t>Marmara</t>
        </is>
      </c>
      <c r="H631" t="inlineStr">
        <is>
          <t>EM-KBL-16</t>
        </is>
      </c>
      <c r="I631" t="inlineStr">
        <is>
          <t>NYM Kablo 3x2,5 (100 m)</t>
        </is>
      </c>
      <c r="J631" t="inlineStr">
        <is>
          <t>Kablo</t>
        </is>
      </c>
      <c r="K631" t="inlineStr">
        <is>
          <t>Proje</t>
        </is>
      </c>
      <c r="L631" t="n">
        <v>5</v>
      </c>
      <c r="M631" s="57" t="n">
        <v>1318</v>
      </c>
      <c r="N631" t="inlineStr">
        <is>
          <t>TL</t>
        </is>
      </c>
      <c r="O631" s="58" t="n">
        <v>8</v>
      </c>
      <c r="P631" t="n">
        <v>0</v>
      </c>
      <c r="Q631" s="59" t="n">
        <v>820</v>
      </c>
      <c r="R631" s="60">
        <f>IF(N631="TL",1,IF(N631="USD",VLOOKUP(C631,$X$2:$Z$19,2,FALSE),VLOOKUP(C631,$X$2:$Z$19,3,FALSE)))</f>
        <v/>
      </c>
      <c r="S631" s="61">
        <f>IF(P631=1,0,L631*M631*R631*(1-O631/100))</f>
        <v/>
      </c>
      <c r="T631" s="61">
        <f>IF(P631=1,0,L631*Q631)</f>
        <v/>
      </c>
      <c r="U631" s="61">
        <f>S631-T631</f>
        <v/>
      </c>
    </row>
    <row r="632">
      <c r="A632" t="inlineStr">
        <is>
          <t>S000631</t>
        </is>
      </c>
      <c r="B632" t="inlineStr">
        <is>
          <t>2025-03-10</t>
        </is>
      </c>
      <c r="C632" t="inlineStr">
        <is>
          <t>2025-03</t>
        </is>
      </c>
      <c r="D632" t="inlineStr">
        <is>
          <t>2025-Q1</t>
        </is>
      </c>
      <c r="E632" t="inlineStr">
        <is>
          <t>T13</t>
        </is>
      </c>
      <c r="F632" t="inlineStr">
        <is>
          <t>Cem Kurt</t>
        </is>
      </c>
      <c r="G632" t="inlineStr">
        <is>
          <t>Marmara</t>
        </is>
      </c>
      <c r="H632" t="inlineStr">
        <is>
          <t>EM-KND-03</t>
        </is>
      </c>
      <c r="I632" t="inlineStr">
        <is>
          <t>Kablo Kanalı 40x40 (2 m)</t>
        </is>
      </c>
      <c r="J632" t="inlineStr">
        <is>
          <t>Tesisat</t>
        </is>
      </c>
      <c r="K632" t="inlineStr">
        <is>
          <t>Proje</t>
        </is>
      </c>
      <c r="L632" t="n">
        <v>2</v>
      </c>
      <c r="M632" s="57" t="n">
        <v>132</v>
      </c>
      <c r="N632" t="inlineStr">
        <is>
          <t>TL</t>
        </is>
      </c>
      <c r="O632" s="58" t="n">
        <v>8</v>
      </c>
      <c r="P632" t="n">
        <v>0</v>
      </c>
      <c r="Q632" s="59" t="n">
        <v>65</v>
      </c>
      <c r="R632" s="60">
        <f>IF(N632="TL",1,IF(N632="USD",VLOOKUP(C632,$X$2:$Z$19,2,FALSE),VLOOKUP(C632,$X$2:$Z$19,3,FALSE)))</f>
        <v/>
      </c>
      <c r="S632" s="61">
        <f>IF(P632=1,0,L632*M632*R632*(1-O632/100))</f>
        <v/>
      </c>
      <c r="T632" s="61">
        <f>IF(P632=1,0,L632*Q632)</f>
        <v/>
      </c>
      <c r="U632" s="61">
        <f>S632-T632</f>
        <v/>
      </c>
    </row>
    <row r="633">
      <c r="A633" t="inlineStr">
        <is>
          <t>S000632</t>
        </is>
      </c>
      <c r="B633" t="inlineStr">
        <is>
          <t>2025-03-05</t>
        </is>
      </c>
      <c r="C633" t="inlineStr">
        <is>
          <t>2025-03</t>
        </is>
      </c>
      <c r="D633" t="inlineStr">
        <is>
          <t>2025-Q1</t>
        </is>
      </c>
      <c r="E633" t="inlineStr">
        <is>
          <t>T13</t>
        </is>
      </c>
      <c r="F633" t="inlineStr">
        <is>
          <t>Cem Kurt</t>
        </is>
      </c>
      <c r="G633" t="inlineStr">
        <is>
          <t>Marmara</t>
        </is>
      </c>
      <c r="H633" t="inlineStr">
        <is>
          <t>EM-PNO-12</t>
        </is>
      </c>
      <c r="I633" t="inlineStr">
        <is>
          <t>Sıva Üstü Dağıtım Panosu 24'lü</t>
        </is>
      </c>
      <c r="J633" t="inlineStr">
        <is>
          <t>Pano</t>
        </is>
      </c>
      <c r="K633" t="inlineStr">
        <is>
          <t>Bayi</t>
        </is>
      </c>
      <c r="L633" t="n">
        <v>5</v>
      </c>
      <c r="M633" s="57" t="n">
        <v>1967</v>
      </c>
      <c r="N633" t="inlineStr">
        <is>
          <t>TL</t>
        </is>
      </c>
      <c r="O633" s="58" t="n">
        <v>12</v>
      </c>
      <c r="P633" t="n">
        <v>0</v>
      </c>
      <c r="Q633" s="59" t="n">
        <v>1180</v>
      </c>
      <c r="R633" s="60">
        <f>IF(N633="TL",1,IF(N633="USD",VLOOKUP(C633,$X$2:$Z$19,2,FALSE),VLOOKUP(C633,$X$2:$Z$19,3,FALSE)))</f>
        <v/>
      </c>
      <c r="S633" s="61">
        <f>IF(P633=1,0,L633*M633*R633*(1-O633/100))</f>
        <v/>
      </c>
      <c r="T633" s="61">
        <f>IF(P633=1,0,L633*Q633)</f>
        <v/>
      </c>
      <c r="U633" s="61">
        <f>S633-T633</f>
        <v/>
      </c>
    </row>
    <row r="634">
      <c r="A634" t="inlineStr">
        <is>
          <t>S000633</t>
        </is>
      </c>
      <c r="B634" t="inlineStr">
        <is>
          <t>2025-03-14</t>
        </is>
      </c>
      <c r="C634" t="inlineStr">
        <is>
          <t>2025-03</t>
        </is>
      </c>
      <c r="D634" t="inlineStr">
        <is>
          <t>2025-Q1</t>
        </is>
      </c>
      <c r="E634" t="inlineStr">
        <is>
          <t>T13</t>
        </is>
      </c>
      <c r="F634" t="inlineStr">
        <is>
          <t>Cem Kurt</t>
        </is>
      </c>
      <c r="G634" t="inlineStr">
        <is>
          <t>Marmara</t>
        </is>
      </c>
      <c r="H634" t="inlineStr">
        <is>
          <t>EM-SNS-06</t>
        </is>
      </c>
      <c r="I634" t="inlineStr">
        <is>
          <t>Hareket Sensörü PIR</t>
        </is>
      </c>
      <c r="J634" t="inlineStr">
        <is>
          <t>Otomasyon</t>
        </is>
      </c>
      <c r="K634" t="inlineStr">
        <is>
          <t>Proje</t>
        </is>
      </c>
      <c r="L634" t="n">
        <v>4</v>
      </c>
      <c r="M634" s="57" t="n">
        <v>256</v>
      </c>
      <c r="N634" t="inlineStr">
        <is>
          <t>TL</t>
        </is>
      </c>
      <c r="O634" s="58" t="n">
        <v>12</v>
      </c>
      <c r="P634" t="n">
        <v>0</v>
      </c>
      <c r="Q634" s="59" t="n">
        <v>120</v>
      </c>
      <c r="R634" s="60">
        <f>IF(N634="TL",1,IF(N634="USD",VLOOKUP(C634,$X$2:$Z$19,2,FALSE),VLOOKUP(C634,$X$2:$Z$19,3,FALSE)))</f>
        <v/>
      </c>
      <c r="S634" s="61">
        <f>IF(P634=1,0,L634*M634*R634*(1-O634/100))</f>
        <v/>
      </c>
      <c r="T634" s="61">
        <f>IF(P634=1,0,L634*Q634)</f>
        <v/>
      </c>
      <c r="U634" s="61">
        <f>S634-T634</f>
        <v/>
      </c>
    </row>
    <row r="635">
      <c r="A635" t="inlineStr">
        <is>
          <t>S000634</t>
        </is>
      </c>
      <c r="B635" t="inlineStr">
        <is>
          <t>2025-03-10</t>
        </is>
      </c>
      <c r="C635" t="inlineStr">
        <is>
          <t>2025-03</t>
        </is>
      </c>
      <c r="D635" t="inlineStr">
        <is>
          <t>2025-Q1</t>
        </is>
      </c>
      <c r="E635" t="inlineStr">
        <is>
          <t>T13</t>
        </is>
      </c>
      <c r="F635" t="inlineStr">
        <is>
          <t>Cem Kurt</t>
        </is>
      </c>
      <c r="G635" t="inlineStr">
        <is>
          <t>Marmara</t>
        </is>
      </c>
      <c r="H635" t="inlineStr">
        <is>
          <t>EM-KBL-16</t>
        </is>
      </c>
      <c r="I635" t="inlineStr">
        <is>
          <t>NYM Kablo 3x2,5 (100 m)</t>
        </is>
      </c>
      <c r="J635" t="inlineStr">
        <is>
          <t>Kablo</t>
        </is>
      </c>
      <c r="K635" t="inlineStr">
        <is>
          <t>Proje</t>
        </is>
      </c>
      <c r="L635" t="n">
        <v>8</v>
      </c>
      <c r="M635" s="57" t="n">
        <v>1330</v>
      </c>
      <c r="N635" t="inlineStr">
        <is>
          <t>TL</t>
        </is>
      </c>
      <c r="O635" s="58" t="n">
        <v>18</v>
      </c>
      <c r="P635" t="n">
        <v>0</v>
      </c>
      <c r="Q635" s="59" t="n">
        <v>820</v>
      </c>
      <c r="R635" s="60">
        <f>IF(N635="TL",1,IF(N635="USD",VLOOKUP(C635,$X$2:$Z$19,2,FALSE),VLOOKUP(C635,$X$2:$Z$19,3,FALSE)))</f>
        <v/>
      </c>
      <c r="S635" s="61">
        <f>IF(P635=1,0,L635*M635*R635*(1-O635/100))</f>
        <v/>
      </c>
      <c r="T635" s="61">
        <f>IF(P635=1,0,L635*Q635)</f>
        <v/>
      </c>
      <c r="U635" s="61">
        <f>S635-T635</f>
        <v/>
      </c>
    </row>
    <row r="636">
      <c r="A636" t="inlineStr">
        <is>
          <t>S000635</t>
        </is>
      </c>
      <c r="B636" t="inlineStr">
        <is>
          <t>2025-03-18</t>
        </is>
      </c>
      <c r="C636" t="inlineStr">
        <is>
          <t>2025-03</t>
        </is>
      </c>
      <c r="D636" t="inlineStr">
        <is>
          <t>2025-Q1</t>
        </is>
      </c>
      <c r="E636" t="inlineStr">
        <is>
          <t>T13</t>
        </is>
      </c>
      <c r="F636" t="inlineStr">
        <is>
          <t>Cem Kurt</t>
        </is>
      </c>
      <c r="G636" t="inlineStr">
        <is>
          <t>Marmara</t>
        </is>
      </c>
      <c r="H636" t="inlineStr">
        <is>
          <t>EM-PRZ-02</t>
        </is>
      </c>
      <c r="I636" t="inlineStr">
        <is>
          <t>Priz-Anahtar Seti (20'li)</t>
        </is>
      </c>
      <c r="J636" t="inlineStr">
        <is>
          <t>Anahtar</t>
        </is>
      </c>
      <c r="K636" t="inlineStr">
        <is>
          <t>Kurumsal</t>
        </is>
      </c>
      <c r="L636" t="n">
        <v>24</v>
      </c>
      <c r="M636" s="57" t="n">
        <v>566</v>
      </c>
      <c r="N636" t="inlineStr">
        <is>
          <t>TL</t>
        </is>
      </c>
      <c r="O636" s="58" t="n">
        <v>12</v>
      </c>
      <c r="P636" t="n">
        <v>0</v>
      </c>
      <c r="Q636" s="59" t="n">
        <v>310</v>
      </c>
      <c r="R636" s="60">
        <f>IF(N636="TL",1,IF(N636="USD",VLOOKUP(C636,$X$2:$Z$19,2,FALSE),VLOOKUP(C636,$X$2:$Z$19,3,FALSE)))</f>
        <v/>
      </c>
      <c r="S636" s="61">
        <f>IF(P636=1,0,L636*M636*R636*(1-O636/100))</f>
        <v/>
      </c>
      <c r="T636" s="61">
        <f>IF(P636=1,0,L636*Q636)</f>
        <v/>
      </c>
      <c r="U636" s="61">
        <f>S636-T636</f>
        <v/>
      </c>
    </row>
    <row r="637">
      <c r="A637" t="inlineStr">
        <is>
          <t>S000636</t>
        </is>
      </c>
      <c r="B637" t="inlineStr">
        <is>
          <t>2025-03-19</t>
        </is>
      </c>
      <c r="C637" t="inlineStr">
        <is>
          <t>2025-03</t>
        </is>
      </c>
      <c r="D637" t="inlineStr">
        <is>
          <t>2025-Q1</t>
        </is>
      </c>
      <c r="E637" t="inlineStr">
        <is>
          <t>T13</t>
        </is>
      </c>
      <c r="F637" t="inlineStr">
        <is>
          <t>Cem Kurt</t>
        </is>
      </c>
      <c r="G637" t="inlineStr">
        <is>
          <t>Marmara</t>
        </is>
      </c>
      <c r="H637" t="inlineStr">
        <is>
          <t>EM-AYD-40</t>
        </is>
      </c>
      <c r="I637" t="inlineStr">
        <is>
          <t>LED Panel Armatür 40W</t>
        </is>
      </c>
      <c r="J637" t="inlineStr">
        <is>
          <t>Aydınlatma</t>
        </is>
      </c>
      <c r="K637" t="inlineStr">
        <is>
          <t>Kurumsal</t>
        </is>
      </c>
      <c r="L637" t="n">
        <v>5</v>
      </c>
      <c r="M637" s="57" t="n">
        <v>345</v>
      </c>
      <c r="N637" t="inlineStr">
        <is>
          <t>TL</t>
        </is>
      </c>
      <c r="O637" s="58" t="n">
        <v>0</v>
      </c>
      <c r="P637" t="n">
        <v>0</v>
      </c>
      <c r="Q637" s="59" t="n">
        <v>190</v>
      </c>
      <c r="R637" s="60">
        <f>IF(N637="TL",1,IF(N637="USD",VLOOKUP(C637,$X$2:$Z$19,2,FALSE),VLOOKUP(C637,$X$2:$Z$19,3,FALSE)))</f>
        <v/>
      </c>
      <c r="S637" s="61">
        <f>IF(P637=1,0,L637*M637*R637*(1-O637/100))</f>
        <v/>
      </c>
      <c r="T637" s="61">
        <f>IF(P637=1,0,L637*Q637)</f>
        <v/>
      </c>
      <c r="U637" s="61">
        <f>S637-T637</f>
        <v/>
      </c>
    </row>
    <row r="638">
      <c r="A638" t="inlineStr">
        <is>
          <t>S000637</t>
        </is>
      </c>
      <c r="B638" t="inlineStr">
        <is>
          <t>2025-03-23</t>
        </is>
      </c>
      <c r="C638" t="inlineStr">
        <is>
          <t>2025-03</t>
        </is>
      </c>
      <c r="D638" t="inlineStr">
        <is>
          <t>2025-Q1</t>
        </is>
      </c>
      <c r="E638" t="inlineStr">
        <is>
          <t>T13</t>
        </is>
      </c>
      <c r="F638" t="inlineStr">
        <is>
          <t>Cem Kurt</t>
        </is>
      </c>
      <c r="G638" t="inlineStr">
        <is>
          <t>Marmara</t>
        </is>
      </c>
      <c r="H638" t="inlineStr">
        <is>
          <t>EM-KND-03</t>
        </is>
      </c>
      <c r="I638" t="inlineStr">
        <is>
          <t>Kablo Kanalı 40x40 (2 m)</t>
        </is>
      </c>
      <c r="J638" t="inlineStr">
        <is>
          <t>Tesisat</t>
        </is>
      </c>
      <c r="K638" t="inlineStr">
        <is>
          <t>Bayi</t>
        </is>
      </c>
      <c r="L638" t="n">
        <v>5</v>
      </c>
      <c r="M638" s="57" t="n">
        <v>127</v>
      </c>
      <c r="N638" t="inlineStr">
        <is>
          <t>TL</t>
        </is>
      </c>
      <c r="O638" s="58" t="n">
        <v>5</v>
      </c>
      <c r="P638" t="n">
        <v>0</v>
      </c>
      <c r="Q638" s="59" t="n">
        <v>65</v>
      </c>
      <c r="R638" s="60">
        <f>IF(N638="TL",1,IF(N638="USD",VLOOKUP(C638,$X$2:$Z$19,2,FALSE),VLOOKUP(C638,$X$2:$Z$19,3,FALSE)))</f>
        <v/>
      </c>
      <c r="S638" s="61">
        <f>IF(P638=1,0,L638*M638*R638*(1-O638/100))</f>
        <v/>
      </c>
      <c r="T638" s="61">
        <f>IF(P638=1,0,L638*Q638)</f>
        <v/>
      </c>
      <c r="U638" s="61">
        <f>S638-T638</f>
        <v/>
      </c>
    </row>
    <row r="639">
      <c r="A639" t="inlineStr">
        <is>
          <t>S000638</t>
        </is>
      </c>
      <c r="B639" t="inlineStr">
        <is>
          <t>2025-03-13</t>
        </is>
      </c>
      <c r="C639" t="inlineStr">
        <is>
          <t>2025-03</t>
        </is>
      </c>
      <c r="D639" t="inlineStr">
        <is>
          <t>2025-Q1</t>
        </is>
      </c>
      <c r="E639" t="inlineStr">
        <is>
          <t>T13</t>
        </is>
      </c>
      <c r="F639" t="inlineStr">
        <is>
          <t>Cem Kurt</t>
        </is>
      </c>
      <c r="G639" t="inlineStr">
        <is>
          <t>Marmara</t>
        </is>
      </c>
      <c r="H639" t="inlineStr">
        <is>
          <t>EM-KND-03</t>
        </is>
      </c>
      <c r="I639" t="inlineStr">
        <is>
          <t>Kablo Kanalı 40x40 (2 m)</t>
        </is>
      </c>
      <c r="J639" t="inlineStr">
        <is>
          <t>Tesisat</t>
        </is>
      </c>
      <c r="K639" t="inlineStr">
        <is>
          <t>Kurumsal</t>
        </is>
      </c>
      <c r="L639" t="n">
        <v>1</v>
      </c>
      <c r="M639" s="57" t="n">
        <v>136</v>
      </c>
      <c r="N639" t="inlineStr">
        <is>
          <t>TL</t>
        </is>
      </c>
      <c r="O639" s="58" t="n">
        <v>5</v>
      </c>
      <c r="P639" t="n">
        <v>0</v>
      </c>
      <c r="Q639" s="59" t="n">
        <v>65</v>
      </c>
      <c r="R639" s="60">
        <f>IF(N639="TL",1,IF(N639="USD",VLOOKUP(C639,$X$2:$Z$19,2,FALSE),VLOOKUP(C639,$X$2:$Z$19,3,FALSE)))</f>
        <v/>
      </c>
      <c r="S639" s="61">
        <f>IF(P639=1,0,L639*M639*R639*(1-O639/100))</f>
        <v/>
      </c>
      <c r="T639" s="61">
        <f>IF(P639=1,0,L639*Q639)</f>
        <v/>
      </c>
      <c r="U639" s="61">
        <f>S639-T639</f>
        <v/>
      </c>
    </row>
    <row r="640">
      <c r="A640" t="inlineStr">
        <is>
          <t>S000639</t>
        </is>
      </c>
      <c r="B640" t="inlineStr">
        <is>
          <t>2025-03-23</t>
        </is>
      </c>
      <c r="C640" t="inlineStr">
        <is>
          <t>2025-03</t>
        </is>
      </c>
      <c r="D640" t="inlineStr">
        <is>
          <t>2025-Q1</t>
        </is>
      </c>
      <c r="E640" t="inlineStr">
        <is>
          <t>T13</t>
        </is>
      </c>
      <c r="F640" t="inlineStr">
        <is>
          <t>Cem Kurt</t>
        </is>
      </c>
      <c r="G640" t="inlineStr">
        <is>
          <t>Marmara</t>
        </is>
      </c>
      <c r="H640" t="inlineStr">
        <is>
          <t>EM-KBL-25</t>
        </is>
      </c>
      <c r="I640" t="inlineStr">
        <is>
          <t>NYY Kablo 4x6 (100 m)</t>
        </is>
      </c>
      <c r="J640" t="inlineStr">
        <is>
          <t>Kablo</t>
        </is>
      </c>
      <c r="K640" t="inlineStr">
        <is>
          <t>Perakende</t>
        </is>
      </c>
      <c r="L640" t="n">
        <v>7</v>
      </c>
      <c r="M640" s="57" t="n">
        <v>3405</v>
      </c>
      <c r="N640" t="inlineStr">
        <is>
          <t>TL</t>
        </is>
      </c>
      <c r="O640" s="58" t="n">
        <v>8</v>
      </c>
      <c r="P640" t="n">
        <v>0</v>
      </c>
      <c r="Q640" s="59" t="n">
        <v>2150</v>
      </c>
      <c r="R640" s="60">
        <f>IF(N640="TL",1,IF(N640="USD",VLOOKUP(C640,$X$2:$Z$19,2,FALSE),VLOOKUP(C640,$X$2:$Z$19,3,FALSE)))</f>
        <v/>
      </c>
      <c r="S640" s="61">
        <f>IF(P640=1,0,L640*M640*R640*(1-O640/100))</f>
        <v/>
      </c>
      <c r="T640" s="61">
        <f>IF(P640=1,0,L640*Q640)</f>
        <v/>
      </c>
      <c r="U640" s="61">
        <f>S640-T640</f>
        <v/>
      </c>
    </row>
    <row r="641">
      <c r="A641" t="inlineStr">
        <is>
          <t>S000640</t>
        </is>
      </c>
      <c r="B641" t="inlineStr">
        <is>
          <t>2025-03-10</t>
        </is>
      </c>
      <c r="C641" t="inlineStr">
        <is>
          <t>2025-03</t>
        </is>
      </c>
      <c r="D641" t="inlineStr">
        <is>
          <t>2025-Q1</t>
        </is>
      </c>
      <c r="E641" t="inlineStr">
        <is>
          <t>T14</t>
        </is>
      </c>
      <c r="F641" t="inlineStr">
        <is>
          <t>Elif Şen</t>
        </is>
      </c>
      <c r="G641" t="inlineStr">
        <is>
          <t>İç Anadolu</t>
        </is>
      </c>
      <c r="H641" t="inlineStr">
        <is>
          <t>EM-UPS-10</t>
        </is>
      </c>
      <c r="I641" t="inlineStr">
        <is>
          <t>Kesintisiz Güç Kaynağı 3 kVA</t>
        </is>
      </c>
      <c r="J641" t="inlineStr">
        <is>
          <t>Güç</t>
        </is>
      </c>
      <c r="K641" t="inlineStr">
        <is>
          <t>Perakende</t>
        </is>
      </c>
      <c r="L641" t="n">
        <v>1</v>
      </c>
      <c r="M641" s="57" t="n">
        <v>13225</v>
      </c>
      <c r="N641" t="inlineStr">
        <is>
          <t>TL</t>
        </is>
      </c>
      <c r="O641" s="58" t="n">
        <v>0</v>
      </c>
      <c r="P641" t="n">
        <v>0</v>
      </c>
      <c r="Q641" s="59" t="n">
        <v>8200</v>
      </c>
      <c r="R641" s="60">
        <f>IF(N641="TL",1,IF(N641="USD",VLOOKUP(C641,$X$2:$Z$19,2,FALSE),VLOOKUP(C641,$X$2:$Z$19,3,FALSE)))</f>
        <v/>
      </c>
      <c r="S641" s="61">
        <f>IF(P641=1,0,L641*M641*R641*(1-O641/100))</f>
        <v/>
      </c>
      <c r="T641" s="61">
        <f>IF(P641=1,0,L641*Q641)</f>
        <v/>
      </c>
      <c r="U641" s="61">
        <f>S641-T641</f>
        <v/>
      </c>
    </row>
    <row r="642">
      <c r="A642" t="inlineStr">
        <is>
          <t>S000641</t>
        </is>
      </c>
      <c r="B642" t="inlineStr">
        <is>
          <t>2025-03-17</t>
        </is>
      </c>
      <c r="C642" t="inlineStr">
        <is>
          <t>2025-03</t>
        </is>
      </c>
      <c r="D642" t="inlineStr">
        <is>
          <t>2025-Q1</t>
        </is>
      </c>
      <c r="E642" t="inlineStr">
        <is>
          <t>T14</t>
        </is>
      </c>
      <c r="F642" t="inlineStr">
        <is>
          <t>Elif Şen</t>
        </is>
      </c>
      <c r="G642" t="inlineStr">
        <is>
          <t>İç Anadolu</t>
        </is>
      </c>
      <c r="H642" t="inlineStr">
        <is>
          <t>EM-KBL-25</t>
        </is>
      </c>
      <c r="I642" t="inlineStr">
        <is>
          <t>NYY Kablo 4x6 (100 m)</t>
        </is>
      </c>
      <c r="J642" t="inlineStr">
        <is>
          <t>Kablo</t>
        </is>
      </c>
      <c r="K642" t="inlineStr">
        <is>
          <t>Bayi</t>
        </is>
      </c>
      <c r="L642" t="n">
        <v>14</v>
      </c>
      <c r="M642" s="57" t="n">
        <v>3489</v>
      </c>
      <c r="N642" t="inlineStr">
        <is>
          <t>TL</t>
        </is>
      </c>
      <c r="O642" s="58" t="n">
        <v>8</v>
      </c>
      <c r="P642" t="n">
        <v>0</v>
      </c>
      <c r="Q642" s="59" t="n">
        <v>2150</v>
      </c>
      <c r="R642" s="60">
        <f>IF(N642="TL",1,IF(N642="USD",VLOOKUP(C642,$X$2:$Z$19,2,FALSE),VLOOKUP(C642,$X$2:$Z$19,3,FALSE)))</f>
        <v/>
      </c>
      <c r="S642" s="61">
        <f>IF(P642=1,0,L642*M642*R642*(1-O642/100))</f>
        <v/>
      </c>
      <c r="T642" s="61">
        <f>IF(P642=1,0,L642*Q642)</f>
        <v/>
      </c>
      <c r="U642" s="61">
        <f>S642-T642</f>
        <v/>
      </c>
    </row>
    <row r="643">
      <c r="A643" t="inlineStr">
        <is>
          <t>S000642</t>
        </is>
      </c>
      <c r="B643" t="inlineStr">
        <is>
          <t>2025-03-22</t>
        </is>
      </c>
      <c r="C643" t="inlineStr">
        <is>
          <t>2025-03</t>
        </is>
      </c>
      <c r="D643" t="inlineStr">
        <is>
          <t>2025-Q1</t>
        </is>
      </c>
      <c r="E643" t="inlineStr">
        <is>
          <t>T14</t>
        </is>
      </c>
      <c r="F643" t="inlineStr">
        <is>
          <t>Elif Şen</t>
        </is>
      </c>
      <c r="G643" t="inlineStr">
        <is>
          <t>İç Anadolu</t>
        </is>
      </c>
      <c r="H643" t="inlineStr">
        <is>
          <t>EM-KND-03</t>
        </is>
      </c>
      <c r="I643" t="inlineStr">
        <is>
          <t>Kablo Kanalı 40x40 (2 m)</t>
        </is>
      </c>
      <c r="J643" t="inlineStr">
        <is>
          <t>Tesisat</t>
        </is>
      </c>
      <c r="K643" t="inlineStr">
        <is>
          <t>Proje</t>
        </is>
      </c>
      <c r="L643" t="n">
        <v>4</v>
      </c>
      <c r="M643" s="57" t="n">
        <v>132</v>
      </c>
      <c r="N643" t="inlineStr">
        <is>
          <t>TL</t>
        </is>
      </c>
      <c r="O643" s="58" t="n">
        <v>5</v>
      </c>
      <c r="P643" t="n">
        <v>0</v>
      </c>
      <c r="Q643" s="59" t="n">
        <v>65</v>
      </c>
      <c r="R643" s="60">
        <f>IF(N643="TL",1,IF(N643="USD",VLOOKUP(C643,$X$2:$Z$19,2,FALSE),VLOOKUP(C643,$X$2:$Z$19,3,FALSE)))</f>
        <v/>
      </c>
      <c r="S643" s="61">
        <f>IF(P643=1,0,L643*M643*R643*(1-O643/100))</f>
        <v/>
      </c>
      <c r="T643" s="61">
        <f>IF(P643=1,0,L643*Q643)</f>
        <v/>
      </c>
      <c r="U643" s="61">
        <f>S643-T643</f>
        <v/>
      </c>
    </row>
    <row r="644">
      <c r="A644" t="inlineStr">
        <is>
          <t>S000643</t>
        </is>
      </c>
      <c r="B644" t="inlineStr">
        <is>
          <t>2025-03-07</t>
        </is>
      </c>
      <c r="C644" t="inlineStr">
        <is>
          <t>2025-03</t>
        </is>
      </c>
      <c r="D644" t="inlineStr">
        <is>
          <t>2025-Q1</t>
        </is>
      </c>
      <c r="E644" t="inlineStr">
        <is>
          <t>T14</t>
        </is>
      </c>
      <c r="F644" t="inlineStr">
        <is>
          <t>Elif Şen</t>
        </is>
      </c>
      <c r="G644" t="inlineStr">
        <is>
          <t>İç Anadolu</t>
        </is>
      </c>
      <c r="H644" t="inlineStr">
        <is>
          <t>EM-SGT-01</t>
        </is>
      </c>
      <c r="I644" t="inlineStr">
        <is>
          <t>Otomatik Sigorta C16 (12'li)</t>
        </is>
      </c>
      <c r="J644" t="inlineStr">
        <is>
          <t>Koruma</t>
        </is>
      </c>
      <c r="K644" t="inlineStr">
        <is>
          <t>Kurumsal</t>
        </is>
      </c>
      <c r="L644" t="n">
        <v>19</v>
      </c>
      <c r="M644" s="57" t="n">
        <v>437</v>
      </c>
      <c r="N644" t="inlineStr">
        <is>
          <t>TL</t>
        </is>
      </c>
      <c r="O644" s="58" t="n">
        <v>5</v>
      </c>
      <c r="P644" t="n">
        <v>0</v>
      </c>
      <c r="Q644" s="59" t="n">
        <v>240</v>
      </c>
      <c r="R644" s="60">
        <f>IF(N644="TL",1,IF(N644="USD",VLOOKUP(C644,$X$2:$Z$19,2,FALSE),VLOOKUP(C644,$X$2:$Z$19,3,FALSE)))</f>
        <v/>
      </c>
      <c r="S644" s="61">
        <f>IF(P644=1,0,L644*M644*R644*(1-O644/100))</f>
        <v/>
      </c>
      <c r="T644" s="61">
        <f>IF(P644=1,0,L644*Q644)</f>
        <v/>
      </c>
      <c r="U644" s="61">
        <f>S644-T644</f>
        <v/>
      </c>
    </row>
    <row r="645">
      <c r="A645" t="inlineStr">
        <is>
          <t>S000644</t>
        </is>
      </c>
      <c r="B645" t="inlineStr">
        <is>
          <t>2025-03-01</t>
        </is>
      </c>
      <c r="C645" t="inlineStr">
        <is>
          <t>2025-03</t>
        </is>
      </c>
      <c r="D645" t="inlineStr">
        <is>
          <t>2025-Q1</t>
        </is>
      </c>
      <c r="E645" t="inlineStr">
        <is>
          <t>T14</t>
        </is>
      </c>
      <c r="F645" t="inlineStr">
        <is>
          <t>Elif Şen</t>
        </is>
      </c>
      <c r="G645" t="inlineStr">
        <is>
          <t>İç Anadolu</t>
        </is>
      </c>
      <c r="H645" t="inlineStr">
        <is>
          <t>EM-KBL-16</t>
        </is>
      </c>
      <c r="I645" t="inlineStr">
        <is>
          <t>NYM Kablo 3x2,5 (100 m)</t>
        </is>
      </c>
      <c r="J645" t="inlineStr">
        <is>
          <t>Kablo</t>
        </is>
      </c>
      <c r="K645" t="inlineStr">
        <is>
          <t>Bayi</t>
        </is>
      </c>
      <c r="L645" t="n">
        <v>3</v>
      </c>
      <c r="M645" s="57" t="n">
        <v>1306</v>
      </c>
      <c r="N645" t="inlineStr">
        <is>
          <t>TL</t>
        </is>
      </c>
      <c r="O645" s="58" t="n">
        <v>5</v>
      </c>
      <c r="P645" t="n">
        <v>0</v>
      </c>
      <c r="Q645" s="59" t="n">
        <v>820</v>
      </c>
      <c r="R645" s="60">
        <f>IF(N645="TL",1,IF(N645="USD",VLOOKUP(C645,$X$2:$Z$19,2,FALSE),VLOOKUP(C645,$X$2:$Z$19,3,FALSE)))</f>
        <v/>
      </c>
      <c r="S645" s="61">
        <f>IF(P645=1,0,L645*M645*R645*(1-O645/100))</f>
        <v/>
      </c>
      <c r="T645" s="61">
        <f>IF(P645=1,0,L645*Q645)</f>
        <v/>
      </c>
      <c r="U645" s="61">
        <f>S645-T645</f>
        <v/>
      </c>
    </row>
    <row r="646">
      <c r="A646" t="inlineStr">
        <is>
          <t>S000645</t>
        </is>
      </c>
      <c r="B646" t="inlineStr">
        <is>
          <t>2025-03-06</t>
        </is>
      </c>
      <c r="C646" t="inlineStr">
        <is>
          <t>2025-03</t>
        </is>
      </c>
      <c r="D646" t="inlineStr">
        <is>
          <t>2025-Q1</t>
        </is>
      </c>
      <c r="E646" t="inlineStr">
        <is>
          <t>T14</t>
        </is>
      </c>
      <c r="F646" t="inlineStr">
        <is>
          <t>Elif Şen</t>
        </is>
      </c>
      <c r="G646" t="inlineStr">
        <is>
          <t>İç Anadolu</t>
        </is>
      </c>
      <c r="H646" t="inlineStr">
        <is>
          <t>EM-KBL-16</t>
        </is>
      </c>
      <c r="I646" t="inlineStr">
        <is>
          <t>NYM Kablo 3x2,5 (100 m)</t>
        </is>
      </c>
      <c r="J646" t="inlineStr">
        <is>
          <t>Kablo</t>
        </is>
      </c>
      <c r="K646" t="inlineStr">
        <is>
          <t>Proje</t>
        </is>
      </c>
      <c r="L646" t="n">
        <v>24</v>
      </c>
      <c r="M646" s="57" t="n">
        <v>1361</v>
      </c>
      <c r="N646" t="inlineStr">
        <is>
          <t>TL</t>
        </is>
      </c>
      <c r="O646" s="58" t="n">
        <v>12</v>
      </c>
      <c r="P646" t="n">
        <v>0</v>
      </c>
      <c r="Q646" s="59" t="n">
        <v>820</v>
      </c>
      <c r="R646" s="60">
        <f>IF(N646="TL",1,IF(N646="USD",VLOOKUP(C646,$X$2:$Z$19,2,FALSE),VLOOKUP(C646,$X$2:$Z$19,3,FALSE)))</f>
        <v/>
      </c>
      <c r="S646" s="61">
        <f>IF(P646=1,0,L646*M646*R646*(1-O646/100))</f>
        <v/>
      </c>
      <c r="T646" s="61">
        <f>IF(P646=1,0,L646*Q646)</f>
        <v/>
      </c>
      <c r="U646" s="61">
        <f>S646-T646</f>
        <v/>
      </c>
    </row>
    <row r="647">
      <c r="A647" t="inlineStr">
        <is>
          <t>S000646</t>
        </is>
      </c>
      <c r="B647" t="inlineStr">
        <is>
          <t>2025-03-25</t>
        </is>
      </c>
      <c r="C647" t="inlineStr">
        <is>
          <t>2025-03</t>
        </is>
      </c>
      <c r="D647" t="inlineStr">
        <is>
          <t>2025-Q1</t>
        </is>
      </c>
      <c r="E647" t="inlineStr">
        <is>
          <t>T14</t>
        </is>
      </c>
      <c r="F647" t="inlineStr">
        <is>
          <t>Elif Şen</t>
        </is>
      </c>
      <c r="G647" t="inlineStr">
        <is>
          <t>İç Anadolu</t>
        </is>
      </c>
      <c r="H647" t="inlineStr">
        <is>
          <t>EM-KBL-16</t>
        </is>
      </c>
      <c r="I647" t="inlineStr">
        <is>
          <t>NYM Kablo 3x2,5 (100 m)</t>
        </is>
      </c>
      <c r="J647" t="inlineStr">
        <is>
          <t>Kablo</t>
        </is>
      </c>
      <c r="K647" t="inlineStr">
        <is>
          <t>Bayi</t>
        </is>
      </c>
      <c r="L647" t="n">
        <v>4</v>
      </c>
      <c r="M647" s="57" t="n">
        <v>1319</v>
      </c>
      <c r="N647" t="inlineStr">
        <is>
          <t>TL</t>
        </is>
      </c>
      <c r="O647" s="58" t="n">
        <v>0</v>
      </c>
      <c r="P647" t="n">
        <v>0</v>
      </c>
      <c r="Q647" s="59" t="n">
        <v>820</v>
      </c>
      <c r="R647" s="60">
        <f>IF(N647="TL",1,IF(N647="USD",VLOOKUP(C647,$X$2:$Z$19,2,FALSE),VLOOKUP(C647,$X$2:$Z$19,3,FALSE)))</f>
        <v/>
      </c>
      <c r="S647" s="61">
        <f>IF(P647=1,0,L647*M647*R647*(1-O647/100))</f>
        <v/>
      </c>
      <c r="T647" s="61">
        <f>IF(P647=1,0,L647*Q647)</f>
        <v/>
      </c>
      <c r="U647" s="61">
        <f>S647-T647</f>
        <v/>
      </c>
    </row>
    <row r="648">
      <c r="A648" t="inlineStr">
        <is>
          <t>S000647</t>
        </is>
      </c>
      <c r="B648" t="inlineStr">
        <is>
          <t>2025-03-10</t>
        </is>
      </c>
      <c r="C648" t="inlineStr">
        <is>
          <t>2025-03</t>
        </is>
      </c>
      <c r="D648" t="inlineStr">
        <is>
          <t>2025-Q1</t>
        </is>
      </c>
      <c r="E648" t="inlineStr">
        <is>
          <t>T14</t>
        </is>
      </c>
      <c r="F648" t="inlineStr">
        <is>
          <t>Elif Şen</t>
        </is>
      </c>
      <c r="G648" t="inlineStr">
        <is>
          <t>İç Anadolu</t>
        </is>
      </c>
      <c r="H648" t="inlineStr">
        <is>
          <t>EM-KND-03</t>
        </is>
      </c>
      <c r="I648" t="inlineStr">
        <is>
          <t>Kablo Kanalı 40x40 (2 m)</t>
        </is>
      </c>
      <c r="J648" t="inlineStr">
        <is>
          <t>Tesisat</t>
        </is>
      </c>
      <c r="K648" t="inlineStr">
        <is>
          <t>Proje</t>
        </is>
      </c>
      <c r="L648" t="n">
        <v>18</v>
      </c>
      <c r="M648" s="57" t="n">
        <v>128</v>
      </c>
      <c r="N648" t="inlineStr">
        <is>
          <t>TL</t>
        </is>
      </c>
      <c r="O648" s="58" t="n">
        <v>0</v>
      </c>
      <c r="P648" t="n">
        <v>0</v>
      </c>
      <c r="Q648" s="59" t="n">
        <v>65</v>
      </c>
      <c r="R648" s="60">
        <f>IF(N648="TL",1,IF(N648="USD",VLOOKUP(C648,$X$2:$Z$19,2,FALSE),VLOOKUP(C648,$X$2:$Z$19,3,FALSE)))</f>
        <v/>
      </c>
      <c r="S648" s="61">
        <f>IF(P648=1,0,L648*M648*R648*(1-O648/100))</f>
        <v/>
      </c>
      <c r="T648" s="61">
        <f>IF(P648=1,0,L648*Q648)</f>
        <v/>
      </c>
      <c r="U648" s="61">
        <f>S648-T648</f>
        <v/>
      </c>
    </row>
    <row r="649">
      <c r="A649" t="inlineStr">
        <is>
          <t>S000648</t>
        </is>
      </c>
      <c r="B649" t="inlineStr">
        <is>
          <t>2025-03-23</t>
        </is>
      </c>
      <c r="C649" t="inlineStr">
        <is>
          <t>2025-03</t>
        </is>
      </c>
      <c r="D649" t="inlineStr">
        <is>
          <t>2025-Q1</t>
        </is>
      </c>
      <c r="E649" t="inlineStr">
        <is>
          <t>T14</t>
        </is>
      </c>
      <c r="F649" t="inlineStr">
        <is>
          <t>Elif Şen</t>
        </is>
      </c>
      <c r="G649" t="inlineStr">
        <is>
          <t>İç Anadolu</t>
        </is>
      </c>
      <c r="H649" t="inlineStr">
        <is>
          <t>EM-PRZ-02</t>
        </is>
      </c>
      <c r="I649" t="inlineStr">
        <is>
          <t>Priz-Anahtar Seti (20'li)</t>
        </is>
      </c>
      <c r="J649" t="inlineStr">
        <is>
          <t>Anahtar</t>
        </is>
      </c>
      <c r="K649" t="inlineStr">
        <is>
          <t>Proje</t>
        </is>
      </c>
      <c r="L649" t="n">
        <v>90</v>
      </c>
      <c r="M649" s="57" t="n">
        <v>588</v>
      </c>
      <c r="N649" t="inlineStr">
        <is>
          <t>TL</t>
        </is>
      </c>
      <c r="O649" s="58" t="n">
        <v>0</v>
      </c>
      <c r="P649" t="n">
        <v>0</v>
      </c>
      <c r="Q649" s="59" t="n">
        <v>310</v>
      </c>
      <c r="R649" s="60">
        <f>IF(N649="TL",1,IF(N649="USD",VLOOKUP(C649,$X$2:$Z$19,2,FALSE),VLOOKUP(C649,$X$2:$Z$19,3,FALSE)))</f>
        <v/>
      </c>
      <c r="S649" s="61">
        <f>IF(P649=1,0,L649*M649*R649*(1-O649/100))</f>
        <v/>
      </c>
      <c r="T649" s="61">
        <f>IF(P649=1,0,L649*Q649)</f>
        <v/>
      </c>
      <c r="U649" s="61">
        <f>S649-T649</f>
        <v/>
      </c>
    </row>
    <row r="650">
      <c r="A650" t="inlineStr">
        <is>
          <t>S000649</t>
        </is>
      </c>
      <c r="B650" t="inlineStr">
        <is>
          <t>2025-03-08</t>
        </is>
      </c>
      <c r="C650" t="inlineStr">
        <is>
          <t>2025-03</t>
        </is>
      </c>
      <c r="D650" t="inlineStr">
        <is>
          <t>2025-Q1</t>
        </is>
      </c>
      <c r="E650" t="inlineStr">
        <is>
          <t>T14</t>
        </is>
      </c>
      <c r="F650" t="inlineStr">
        <is>
          <t>Elif Şen</t>
        </is>
      </c>
      <c r="G650" t="inlineStr">
        <is>
          <t>İç Anadolu</t>
        </is>
      </c>
      <c r="H650" t="inlineStr">
        <is>
          <t>EM-KND-03</t>
        </is>
      </c>
      <c r="I650" t="inlineStr">
        <is>
          <t>Kablo Kanalı 40x40 (2 m)</t>
        </is>
      </c>
      <c r="J650" t="inlineStr">
        <is>
          <t>Tesisat</t>
        </is>
      </c>
      <c r="K650" t="inlineStr">
        <is>
          <t>Kurumsal</t>
        </is>
      </c>
      <c r="L650" t="n">
        <v>10</v>
      </c>
      <c r="M650" s="57" t="n">
        <v>133</v>
      </c>
      <c r="N650" t="inlineStr">
        <is>
          <t>TL</t>
        </is>
      </c>
      <c r="O650" s="58" t="n">
        <v>18</v>
      </c>
      <c r="P650" t="n">
        <v>0</v>
      </c>
      <c r="Q650" s="59" t="n">
        <v>65</v>
      </c>
      <c r="R650" s="60">
        <f>IF(N650="TL",1,IF(N650="USD",VLOOKUP(C650,$X$2:$Z$19,2,FALSE),VLOOKUP(C650,$X$2:$Z$19,3,FALSE)))</f>
        <v/>
      </c>
      <c r="S650" s="61">
        <f>IF(P650=1,0,L650*M650*R650*(1-O650/100))</f>
        <v/>
      </c>
      <c r="T650" s="61">
        <f>IF(P650=1,0,L650*Q650)</f>
        <v/>
      </c>
      <c r="U650" s="61">
        <f>S650-T650</f>
        <v/>
      </c>
    </row>
    <row r="651">
      <c r="A651" t="inlineStr">
        <is>
          <t>S000650</t>
        </is>
      </c>
      <c r="B651" t="inlineStr">
        <is>
          <t>2025-03-27</t>
        </is>
      </c>
      <c r="C651" t="inlineStr">
        <is>
          <t>2025-03</t>
        </is>
      </c>
      <c r="D651" t="inlineStr">
        <is>
          <t>2025-Q1</t>
        </is>
      </c>
      <c r="E651" t="inlineStr">
        <is>
          <t>T14</t>
        </is>
      </c>
      <c r="F651" t="inlineStr">
        <is>
          <t>Elif Şen</t>
        </is>
      </c>
      <c r="G651" t="inlineStr">
        <is>
          <t>İç Anadolu</t>
        </is>
      </c>
      <c r="H651" t="inlineStr">
        <is>
          <t>EM-AYD-18</t>
        </is>
      </c>
      <c r="I651" t="inlineStr">
        <is>
          <t>LED Ampul 18W (10'lu)</t>
        </is>
      </c>
      <c r="J651" t="inlineStr">
        <is>
          <t>Aydınlatma</t>
        </is>
      </c>
      <c r="K651" t="inlineStr">
        <is>
          <t>Perakende</t>
        </is>
      </c>
      <c r="L651" t="n">
        <v>34</v>
      </c>
      <c r="M651" s="57" t="n">
        <v>206</v>
      </c>
      <c r="N651" t="inlineStr">
        <is>
          <t>TL</t>
        </is>
      </c>
      <c r="O651" s="58" t="n">
        <v>12</v>
      </c>
      <c r="P651" t="n">
        <v>0</v>
      </c>
      <c r="Q651" s="59" t="n">
        <v>95</v>
      </c>
      <c r="R651" s="60">
        <f>IF(N651="TL",1,IF(N651="USD",VLOOKUP(C651,$X$2:$Z$19,2,FALSE),VLOOKUP(C651,$X$2:$Z$19,3,FALSE)))</f>
        <v/>
      </c>
      <c r="S651" s="61">
        <f>IF(P651=1,0,L651*M651*R651*(1-O651/100))</f>
        <v/>
      </c>
      <c r="T651" s="61">
        <f>IF(P651=1,0,L651*Q651)</f>
        <v/>
      </c>
      <c r="U651" s="61">
        <f>S651-T651</f>
        <v/>
      </c>
    </row>
    <row r="652">
      <c r="A652" t="inlineStr">
        <is>
          <t>S000651</t>
        </is>
      </c>
      <c r="B652" t="inlineStr">
        <is>
          <t>2025-03-15</t>
        </is>
      </c>
      <c r="C652" t="inlineStr">
        <is>
          <t>2025-03</t>
        </is>
      </c>
      <c r="D652" t="inlineStr">
        <is>
          <t>2025-Q1</t>
        </is>
      </c>
      <c r="E652" t="inlineStr">
        <is>
          <t>T14</t>
        </is>
      </c>
      <c r="F652" t="inlineStr">
        <is>
          <t>Elif Şen</t>
        </is>
      </c>
      <c r="G652" t="inlineStr">
        <is>
          <t>İç Anadolu</t>
        </is>
      </c>
      <c r="H652" t="inlineStr">
        <is>
          <t>EM-SNS-06</t>
        </is>
      </c>
      <c r="I652" t="inlineStr">
        <is>
          <t>Hareket Sensörü PIR</t>
        </is>
      </c>
      <c r="J652" t="inlineStr">
        <is>
          <t>Otomasyon</t>
        </is>
      </c>
      <c r="K652" t="inlineStr">
        <is>
          <t>Proje</t>
        </is>
      </c>
      <c r="L652" t="n">
        <v>1</v>
      </c>
      <c r="M652" s="57" t="n">
        <v>250</v>
      </c>
      <c r="N652" t="inlineStr">
        <is>
          <t>TL</t>
        </is>
      </c>
      <c r="O652" s="58" t="n">
        <v>0</v>
      </c>
      <c r="P652" t="n">
        <v>0</v>
      </c>
      <c r="Q652" s="59" t="n">
        <v>120</v>
      </c>
      <c r="R652" s="60">
        <f>IF(N652="TL",1,IF(N652="USD",VLOOKUP(C652,$X$2:$Z$19,2,FALSE),VLOOKUP(C652,$X$2:$Z$19,3,FALSE)))</f>
        <v/>
      </c>
      <c r="S652" s="61">
        <f>IF(P652=1,0,L652*M652*R652*(1-O652/100))</f>
        <v/>
      </c>
      <c r="T652" s="61">
        <f>IF(P652=1,0,L652*Q652)</f>
        <v/>
      </c>
      <c r="U652" s="61">
        <f>S652-T652</f>
        <v/>
      </c>
    </row>
    <row r="653">
      <c r="A653" t="inlineStr">
        <is>
          <t>S000652</t>
        </is>
      </c>
      <c r="B653" t="inlineStr">
        <is>
          <t>2025-03-24</t>
        </is>
      </c>
      <c r="C653" t="inlineStr">
        <is>
          <t>2025-03</t>
        </is>
      </c>
      <c r="D653" t="inlineStr">
        <is>
          <t>2025-Q1</t>
        </is>
      </c>
      <c r="E653" t="inlineStr">
        <is>
          <t>T14</t>
        </is>
      </c>
      <c r="F653" t="inlineStr">
        <is>
          <t>Elif Şen</t>
        </is>
      </c>
      <c r="G653" t="inlineStr">
        <is>
          <t>İç Anadolu</t>
        </is>
      </c>
      <c r="H653" t="inlineStr">
        <is>
          <t>EM-TOP-08</t>
        </is>
      </c>
      <c r="I653" t="inlineStr">
        <is>
          <t>Topraklama Seti</t>
        </is>
      </c>
      <c r="J653" t="inlineStr">
        <is>
          <t>Koruma</t>
        </is>
      </c>
      <c r="K653" t="inlineStr">
        <is>
          <t>Proje</t>
        </is>
      </c>
      <c r="L653" t="n">
        <v>19</v>
      </c>
      <c r="M653" s="57" t="n">
        <v>938</v>
      </c>
      <c r="N653" t="inlineStr">
        <is>
          <t>TL</t>
        </is>
      </c>
      <c r="O653" s="58" t="n">
        <v>5</v>
      </c>
      <c r="P653" t="n">
        <v>0</v>
      </c>
      <c r="Q653" s="59" t="n">
        <v>540</v>
      </c>
      <c r="R653" s="60">
        <f>IF(N653="TL",1,IF(N653="USD",VLOOKUP(C653,$X$2:$Z$19,2,FALSE),VLOOKUP(C653,$X$2:$Z$19,3,FALSE)))</f>
        <v/>
      </c>
      <c r="S653" s="61">
        <f>IF(P653=1,0,L653*M653*R653*(1-O653/100))</f>
        <v/>
      </c>
      <c r="T653" s="61">
        <f>IF(P653=1,0,L653*Q653)</f>
        <v/>
      </c>
      <c r="U653" s="61">
        <f>S653-T653</f>
        <v/>
      </c>
    </row>
    <row r="654">
      <c r="A654" t="inlineStr">
        <is>
          <t>S000653</t>
        </is>
      </c>
      <c r="B654" t="inlineStr">
        <is>
          <t>2025-03-22</t>
        </is>
      </c>
      <c r="C654" t="inlineStr">
        <is>
          <t>2025-03</t>
        </is>
      </c>
      <c r="D654" t="inlineStr">
        <is>
          <t>2025-Q1</t>
        </is>
      </c>
      <c r="E654" t="inlineStr">
        <is>
          <t>T15</t>
        </is>
      </c>
      <c r="F654" t="inlineStr">
        <is>
          <t>Barış Polat</t>
        </is>
      </c>
      <c r="G654" t="inlineStr">
        <is>
          <t>Ege</t>
        </is>
      </c>
      <c r="H654" t="inlineStr">
        <is>
          <t>EM-AYD-18</t>
        </is>
      </c>
      <c r="I654" t="inlineStr">
        <is>
          <t>LED Ampul 18W (10'lu)</t>
        </is>
      </c>
      <c r="J654" t="inlineStr">
        <is>
          <t>Aydınlatma</t>
        </is>
      </c>
      <c r="K654" t="inlineStr">
        <is>
          <t>Bayi</t>
        </is>
      </c>
      <c r="L654" t="n">
        <v>7</v>
      </c>
      <c r="M654" s="57" t="n">
        <v>197</v>
      </c>
      <c r="N654" t="inlineStr">
        <is>
          <t>TL</t>
        </is>
      </c>
      <c r="O654" s="58" t="n">
        <v>5</v>
      </c>
      <c r="P654" t="n">
        <v>0</v>
      </c>
      <c r="Q654" s="59" t="n">
        <v>95</v>
      </c>
      <c r="R654" s="60">
        <f>IF(N654="TL",1,IF(N654="USD",VLOOKUP(C654,$X$2:$Z$19,2,FALSE),VLOOKUP(C654,$X$2:$Z$19,3,FALSE)))</f>
        <v/>
      </c>
      <c r="S654" s="61">
        <f>IF(P654=1,0,L654*M654*R654*(1-O654/100))</f>
        <v/>
      </c>
      <c r="T654" s="61">
        <f>IF(P654=1,0,L654*Q654)</f>
        <v/>
      </c>
      <c r="U654" s="61">
        <f>S654-T654</f>
        <v/>
      </c>
    </row>
    <row r="655">
      <c r="A655" t="inlineStr">
        <is>
          <t>S000654</t>
        </is>
      </c>
      <c r="B655" t="inlineStr">
        <is>
          <t>2025-03-06</t>
        </is>
      </c>
      <c r="C655" t="inlineStr">
        <is>
          <t>2025-03</t>
        </is>
      </c>
      <c r="D655" t="inlineStr">
        <is>
          <t>2025-Q1</t>
        </is>
      </c>
      <c r="E655" t="inlineStr">
        <is>
          <t>T15</t>
        </is>
      </c>
      <c r="F655" t="inlineStr">
        <is>
          <t>Barış Polat</t>
        </is>
      </c>
      <c r="G655" t="inlineStr">
        <is>
          <t>Ege</t>
        </is>
      </c>
      <c r="H655" t="inlineStr">
        <is>
          <t>EM-KBL-16</t>
        </is>
      </c>
      <c r="I655" t="inlineStr">
        <is>
          <t>NYM Kablo 3x2,5 (100 m)</t>
        </is>
      </c>
      <c r="J655" t="inlineStr">
        <is>
          <t>Kablo</t>
        </is>
      </c>
      <c r="K655" t="inlineStr">
        <is>
          <t>Bayi</t>
        </is>
      </c>
      <c r="L655" t="n">
        <v>2</v>
      </c>
      <c r="M655" s="57" t="n">
        <v>1327</v>
      </c>
      <c r="N655" t="inlineStr">
        <is>
          <t>TL</t>
        </is>
      </c>
      <c r="O655" s="58" t="n">
        <v>0</v>
      </c>
      <c r="P655" t="n">
        <v>0</v>
      </c>
      <c r="Q655" s="59" t="n">
        <v>820</v>
      </c>
      <c r="R655" s="60">
        <f>IF(N655="TL",1,IF(N655="USD",VLOOKUP(C655,$X$2:$Z$19,2,FALSE),VLOOKUP(C655,$X$2:$Z$19,3,FALSE)))</f>
        <v/>
      </c>
      <c r="S655" s="61">
        <f>IF(P655=1,0,L655*M655*R655*(1-O655/100))</f>
        <v/>
      </c>
      <c r="T655" s="61">
        <f>IF(P655=1,0,L655*Q655)</f>
        <v/>
      </c>
      <c r="U655" s="61">
        <f>S655-T655</f>
        <v/>
      </c>
    </row>
    <row r="656">
      <c r="A656" t="inlineStr">
        <is>
          <t>S000655</t>
        </is>
      </c>
      <c r="B656" t="inlineStr">
        <is>
          <t>2025-03-02</t>
        </is>
      </c>
      <c r="C656" t="inlineStr">
        <is>
          <t>2025-03</t>
        </is>
      </c>
      <c r="D656" t="inlineStr">
        <is>
          <t>2025-Q1</t>
        </is>
      </c>
      <c r="E656" t="inlineStr">
        <is>
          <t>T15</t>
        </is>
      </c>
      <c r="F656" t="inlineStr">
        <is>
          <t>Barış Polat</t>
        </is>
      </c>
      <c r="G656" t="inlineStr">
        <is>
          <t>Ege</t>
        </is>
      </c>
      <c r="H656" t="inlineStr">
        <is>
          <t>EM-UPS-10</t>
        </is>
      </c>
      <c r="I656" t="inlineStr">
        <is>
          <t>Kesintisiz Güç Kaynağı 3 kVA</t>
        </is>
      </c>
      <c r="J656" t="inlineStr">
        <is>
          <t>Güç</t>
        </is>
      </c>
      <c r="K656" t="inlineStr">
        <is>
          <t>Proje</t>
        </is>
      </c>
      <c r="L656" t="n">
        <v>14</v>
      </c>
      <c r="M656" s="57" t="n">
        <v>13650</v>
      </c>
      <c r="N656" t="inlineStr">
        <is>
          <t>TL</t>
        </is>
      </c>
      <c r="O656" s="58" t="n">
        <v>8</v>
      </c>
      <c r="P656" t="n">
        <v>0</v>
      </c>
      <c r="Q656" s="59" t="n">
        <v>8200</v>
      </c>
      <c r="R656" s="60">
        <f>IF(N656="TL",1,IF(N656="USD",VLOOKUP(C656,$X$2:$Z$19,2,FALSE),VLOOKUP(C656,$X$2:$Z$19,3,FALSE)))</f>
        <v/>
      </c>
      <c r="S656" s="61">
        <f>IF(P656=1,0,L656*M656*R656*(1-O656/100))</f>
        <v/>
      </c>
      <c r="T656" s="61">
        <f>IF(P656=1,0,L656*Q656)</f>
        <v/>
      </c>
      <c r="U656" s="61">
        <f>S656-T656</f>
        <v/>
      </c>
    </row>
    <row r="657">
      <c r="A657" t="inlineStr">
        <is>
          <t>S000656</t>
        </is>
      </c>
      <c r="B657" t="inlineStr">
        <is>
          <t>2025-03-17</t>
        </is>
      </c>
      <c r="C657" t="inlineStr">
        <is>
          <t>2025-03</t>
        </is>
      </c>
      <c r="D657" t="inlineStr">
        <is>
          <t>2025-Q1</t>
        </is>
      </c>
      <c r="E657" t="inlineStr">
        <is>
          <t>T15</t>
        </is>
      </c>
      <c r="F657" t="inlineStr">
        <is>
          <t>Barış Polat</t>
        </is>
      </c>
      <c r="G657" t="inlineStr">
        <is>
          <t>Ege</t>
        </is>
      </c>
      <c r="H657" t="inlineStr">
        <is>
          <t>EM-KBL-16</t>
        </is>
      </c>
      <c r="I657" t="inlineStr">
        <is>
          <t>NYM Kablo 3x2,5 (100 m)</t>
        </is>
      </c>
      <c r="J657" t="inlineStr">
        <is>
          <t>Kablo</t>
        </is>
      </c>
      <c r="K657" t="inlineStr">
        <is>
          <t>Bayi</t>
        </is>
      </c>
      <c r="L657" t="n">
        <v>16</v>
      </c>
      <c r="M657" s="57" t="n">
        <v>1278</v>
      </c>
      <c r="N657" t="inlineStr">
        <is>
          <t>TL</t>
        </is>
      </c>
      <c r="O657" s="58" t="n">
        <v>18</v>
      </c>
      <c r="P657" t="n">
        <v>0</v>
      </c>
      <c r="Q657" s="59" t="n">
        <v>820</v>
      </c>
      <c r="R657" s="60">
        <f>IF(N657="TL",1,IF(N657="USD",VLOOKUP(C657,$X$2:$Z$19,2,FALSE),VLOOKUP(C657,$X$2:$Z$19,3,FALSE)))</f>
        <v/>
      </c>
      <c r="S657" s="61">
        <f>IF(P657=1,0,L657*M657*R657*(1-O657/100))</f>
        <v/>
      </c>
      <c r="T657" s="61">
        <f>IF(P657=1,0,L657*Q657)</f>
        <v/>
      </c>
      <c r="U657" s="61">
        <f>S657-T657</f>
        <v/>
      </c>
    </row>
    <row r="658">
      <c r="A658" t="inlineStr">
        <is>
          <t>S000657</t>
        </is>
      </c>
      <c r="B658" t="inlineStr">
        <is>
          <t>2025-03-08</t>
        </is>
      </c>
      <c r="C658" t="inlineStr">
        <is>
          <t>2025-03</t>
        </is>
      </c>
      <c r="D658" t="inlineStr">
        <is>
          <t>2025-Q1</t>
        </is>
      </c>
      <c r="E658" t="inlineStr">
        <is>
          <t>T15</t>
        </is>
      </c>
      <c r="F658" t="inlineStr">
        <is>
          <t>Barış Polat</t>
        </is>
      </c>
      <c r="G658" t="inlineStr">
        <is>
          <t>Ege</t>
        </is>
      </c>
      <c r="H658" t="inlineStr">
        <is>
          <t>EM-SNS-06</t>
        </is>
      </c>
      <c r="I658" t="inlineStr">
        <is>
          <t>Hareket Sensörü PIR</t>
        </is>
      </c>
      <c r="J658" t="inlineStr">
        <is>
          <t>Otomasyon</t>
        </is>
      </c>
      <c r="K658" t="inlineStr">
        <is>
          <t>Kurumsal</t>
        </is>
      </c>
      <c r="L658" t="n">
        <v>17</v>
      </c>
      <c r="M658" s="57" t="n">
        <v>253</v>
      </c>
      <c r="N658" t="inlineStr">
        <is>
          <t>TL</t>
        </is>
      </c>
      <c r="O658" s="58" t="n">
        <v>12</v>
      </c>
      <c r="P658" t="n">
        <v>0</v>
      </c>
      <c r="Q658" s="59" t="n">
        <v>120</v>
      </c>
      <c r="R658" s="60">
        <f>IF(N658="TL",1,IF(N658="USD",VLOOKUP(C658,$X$2:$Z$19,2,FALSE),VLOOKUP(C658,$X$2:$Z$19,3,FALSE)))</f>
        <v/>
      </c>
      <c r="S658" s="61">
        <f>IF(P658=1,0,L658*M658*R658*(1-O658/100))</f>
        <v/>
      </c>
      <c r="T658" s="61">
        <f>IF(P658=1,0,L658*Q658)</f>
        <v/>
      </c>
      <c r="U658" s="61">
        <f>S658-T658</f>
        <v/>
      </c>
    </row>
    <row r="659">
      <c r="A659" t="inlineStr">
        <is>
          <t>S000658</t>
        </is>
      </c>
      <c r="B659" t="inlineStr">
        <is>
          <t>2025-03-14</t>
        </is>
      </c>
      <c r="C659" t="inlineStr">
        <is>
          <t>2025-03</t>
        </is>
      </c>
      <c r="D659" t="inlineStr">
        <is>
          <t>2025-Q1</t>
        </is>
      </c>
      <c r="E659" t="inlineStr">
        <is>
          <t>T15</t>
        </is>
      </c>
      <c r="F659" t="inlineStr">
        <is>
          <t>Barış Polat</t>
        </is>
      </c>
      <c r="G659" t="inlineStr">
        <is>
          <t>Ege</t>
        </is>
      </c>
      <c r="H659" t="inlineStr">
        <is>
          <t>EM-AYD-18</t>
        </is>
      </c>
      <c r="I659" t="inlineStr">
        <is>
          <t>LED Ampul 18W (10'lu)</t>
        </is>
      </c>
      <c r="J659" t="inlineStr">
        <is>
          <t>Aydınlatma</t>
        </is>
      </c>
      <c r="K659" t="inlineStr">
        <is>
          <t>Bayi</t>
        </is>
      </c>
      <c r="L659" t="n">
        <v>19</v>
      </c>
      <c r="M659" s="57" t="n">
        <v>201</v>
      </c>
      <c r="N659" t="inlineStr">
        <is>
          <t>TL</t>
        </is>
      </c>
      <c r="O659" s="58" t="n">
        <v>8</v>
      </c>
      <c r="P659" t="n">
        <v>0</v>
      </c>
      <c r="Q659" s="59" t="n">
        <v>95</v>
      </c>
      <c r="R659" s="60">
        <f>IF(N659="TL",1,IF(N659="USD",VLOOKUP(C659,$X$2:$Z$19,2,FALSE),VLOOKUP(C659,$X$2:$Z$19,3,FALSE)))</f>
        <v/>
      </c>
      <c r="S659" s="61">
        <f>IF(P659=1,0,L659*M659*R659*(1-O659/100))</f>
        <v/>
      </c>
      <c r="T659" s="61">
        <f>IF(P659=1,0,L659*Q659)</f>
        <v/>
      </c>
      <c r="U659" s="61">
        <f>S659-T659</f>
        <v/>
      </c>
    </row>
    <row r="660">
      <c r="A660" t="inlineStr">
        <is>
          <t>S000659</t>
        </is>
      </c>
      <c r="B660" t="inlineStr">
        <is>
          <t>2025-03-04</t>
        </is>
      </c>
      <c r="C660" t="inlineStr">
        <is>
          <t>2025-03</t>
        </is>
      </c>
      <c r="D660" t="inlineStr">
        <is>
          <t>2025-Q1</t>
        </is>
      </c>
      <c r="E660" t="inlineStr">
        <is>
          <t>T15</t>
        </is>
      </c>
      <c r="F660" t="inlineStr">
        <is>
          <t>Barış Polat</t>
        </is>
      </c>
      <c r="G660" t="inlineStr">
        <is>
          <t>Ege</t>
        </is>
      </c>
      <c r="H660" t="inlineStr">
        <is>
          <t>EM-SGT-01</t>
        </is>
      </c>
      <c r="I660" t="inlineStr">
        <is>
          <t>Otomatik Sigorta C16 (12'li)</t>
        </is>
      </c>
      <c r="J660" t="inlineStr">
        <is>
          <t>Koruma</t>
        </is>
      </c>
      <c r="K660" t="inlineStr">
        <is>
          <t>Bayi</t>
        </is>
      </c>
      <c r="L660" t="n">
        <v>2</v>
      </c>
      <c r="M660" s="57" t="n">
        <v>424</v>
      </c>
      <c r="N660" t="inlineStr">
        <is>
          <t>TL</t>
        </is>
      </c>
      <c r="O660" s="58" t="n">
        <v>5</v>
      </c>
      <c r="P660" t="n">
        <v>0</v>
      </c>
      <c r="Q660" s="59" t="n">
        <v>240</v>
      </c>
      <c r="R660" s="60">
        <f>IF(N660="TL",1,IF(N660="USD",VLOOKUP(C660,$X$2:$Z$19,2,FALSE),VLOOKUP(C660,$X$2:$Z$19,3,FALSE)))</f>
        <v/>
      </c>
      <c r="S660" s="61">
        <f>IF(P660=1,0,L660*M660*R660*(1-O660/100))</f>
        <v/>
      </c>
      <c r="T660" s="61">
        <f>IF(P660=1,0,L660*Q660)</f>
        <v/>
      </c>
      <c r="U660" s="61">
        <f>S660-T660</f>
        <v/>
      </c>
    </row>
    <row r="661">
      <c r="A661" t="inlineStr">
        <is>
          <t>S000660</t>
        </is>
      </c>
      <c r="B661" t="inlineStr">
        <is>
          <t>2025-03-11</t>
        </is>
      </c>
      <c r="C661" t="inlineStr">
        <is>
          <t>2025-03</t>
        </is>
      </c>
      <c r="D661" t="inlineStr">
        <is>
          <t>2025-Q1</t>
        </is>
      </c>
      <c r="E661" t="inlineStr">
        <is>
          <t>T15</t>
        </is>
      </c>
      <c r="F661" t="inlineStr">
        <is>
          <t>Barış Polat</t>
        </is>
      </c>
      <c r="G661" t="inlineStr">
        <is>
          <t>Ege</t>
        </is>
      </c>
      <c r="H661" t="inlineStr">
        <is>
          <t>EM-TRF-05</t>
        </is>
      </c>
      <c r="I661" t="inlineStr">
        <is>
          <t>İzole Trafo 1 kVA</t>
        </is>
      </c>
      <c r="J661" t="inlineStr">
        <is>
          <t>Güç</t>
        </is>
      </c>
      <c r="K661" t="inlineStr">
        <is>
          <t>Perakende</t>
        </is>
      </c>
      <c r="L661" t="n">
        <v>3</v>
      </c>
      <c r="M661" s="57" t="n">
        <v>6638</v>
      </c>
      <c r="N661" t="inlineStr">
        <is>
          <t>TL</t>
        </is>
      </c>
      <c r="O661" s="58" t="n">
        <v>0</v>
      </c>
      <c r="P661" t="n">
        <v>0</v>
      </c>
      <c r="Q661" s="59" t="n">
        <v>3900</v>
      </c>
      <c r="R661" s="60">
        <f>IF(N661="TL",1,IF(N661="USD",VLOOKUP(C661,$X$2:$Z$19,2,FALSE),VLOOKUP(C661,$X$2:$Z$19,3,FALSE)))</f>
        <v/>
      </c>
      <c r="S661" s="61">
        <f>IF(P661=1,0,L661*M661*R661*(1-O661/100))</f>
        <v/>
      </c>
      <c r="T661" s="61">
        <f>IF(P661=1,0,L661*Q661)</f>
        <v/>
      </c>
      <c r="U661" s="61">
        <f>S661-T661</f>
        <v/>
      </c>
    </row>
    <row r="662">
      <c r="A662" t="inlineStr">
        <is>
          <t>S000661</t>
        </is>
      </c>
      <c r="B662" t="inlineStr">
        <is>
          <t>2025-03-15</t>
        </is>
      </c>
      <c r="C662" t="inlineStr">
        <is>
          <t>2025-03</t>
        </is>
      </c>
      <c r="D662" t="inlineStr">
        <is>
          <t>2025-Q1</t>
        </is>
      </c>
      <c r="E662" t="inlineStr">
        <is>
          <t>T15</t>
        </is>
      </c>
      <c r="F662" t="inlineStr">
        <is>
          <t>Barış Polat</t>
        </is>
      </c>
      <c r="G662" t="inlineStr">
        <is>
          <t>Ege</t>
        </is>
      </c>
      <c r="H662" t="inlineStr">
        <is>
          <t>EM-PNO-12</t>
        </is>
      </c>
      <c r="I662" t="inlineStr">
        <is>
          <t>Sıva Üstü Dağıtım Panosu 24'lü</t>
        </is>
      </c>
      <c r="J662" t="inlineStr">
        <is>
          <t>Pano</t>
        </is>
      </c>
      <c r="K662" t="inlineStr">
        <is>
          <t>Proje</t>
        </is>
      </c>
      <c r="L662" t="n">
        <v>22</v>
      </c>
      <c r="M662" s="57" t="n">
        <v>2001</v>
      </c>
      <c r="N662" t="inlineStr">
        <is>
          <t>TL</t>
        </is>
      </c>
      <c r="O662" s="58" t="n">
        <v>0</v>
      </c>
      <c r="P662" t="n">
        <v>0</v>
      </c>
      <c r="Q662" s="59" t="n">
        <v>1180</v>
      </c>
      <c r="R662" s="60">
        <f>IF(N662="TL",1,IF(N662="USD",VLOOKUP(C662,$X$2:$Z$19,2,FALSE),VLOOKUP(C662,$X$2:$Z$19,3,FALSE)))</f>
        <v/>
      </c>
      <c r="S662" s="61">
        <f>IF(P662=1,0,L662*M662*R662*(1-O662/100))</f>
        <v/>
      </c>
      <c r="T662" s="61">
        <f>IF(P662=1,0,L662*Q662)</f>
        <v/>
      </c>
      <c r="U662" s="61">
        <f>S662-T662</f>
        <v/>
      </c>
    </row>
    <row r="663">
      <c r="A663" t="inlineStr">
        <is>
          <t>S000662</t>
        </is>
      </c>
      <c r="B663" t="inlineStr">
        <is>
          <t>2025-03-18</t>
        </is>
      </c>
      <c r="C663" t="inlineStr">
        <is>
          <t>2025-03</t>
        </is>
      </c>
      <c r="D663" t="inlineStr">
        <is>
          <t>2025-Q1</t>
        </is>
      </c>
      <c r="E663" t="inlineStr">
        <is>
          <t>T15</t>
        </is>
      </c>
      <c r="F663" t="inlineStr">
        <is>
          <t>Barış Polat</t>
        </is>
      </c>
      <c r="G663" t="inlineStr">
        <is>
          <t>Ege</t>
        </is>
      </c>
      <c r="H663" t="inlineStr">
        <is>
          <t>EM-KBL-25</t>
        </is>
      </c>
      <c r="I663" t="inlineStr">
        <is>
          <t>NYY Kablo 4x6 (100 m)</t>
        </is>
      </c>
      <c r="J663" t="inlineStr">
        <is>
          <t>Kablo</t>
        </is>
      </c>
      <c r="K663" t="inlineStr">
        <is>
          <t>Proje</t>
        </is>
      </c>
      <c r="L663" t="n">
        <v>1</v>
      </c>
      <c r="M663" s="57" t="n">
        <v>3490</v>
      </c>
      <c r="N663" t="inlineStr">
        <is>
          <t>TL</t>
        </is>
      </c>
      <c r="O663" s="58" t="n">
        <v>8</v>
      </c>
      <c r="P663" t="n">
        <v>0</v>
      </c>
      <c r="Q663" s="59" t="n">
        <v>2150</v>
      </c>
      <c r="R663" s="60">
        <f>IF(N663="TL",1,IF(N663="USD",VLOOKUP(C663,$X$2:$Z$19,2,FALSE),VLOOKUP(C663,$X$2:$Z$19,3,FALSE)))</f>
        <v/>
      </c>
      <c r="S663" s="61">
        <f>IF(P663=1,0,L663*M663*R663*(1-O663/100))</f>
        <v/>
      </c>
      <c r="T663" s="61">
        <f>IF(P663=1,0,L663*Q663)</f>
        <v/>
      </c>
      <c r="U663" s="61">
        <f>S663-T663</f>
        <v/>
      </c>
    </row>
    <row r="664">
      <c r="A664" t="inlineStr">
        <is>
          <t>S000663</t>
        </is>
      </c>
      <c r="B664" t="inlineStr">
        <is>
          <t>2025-03-23</t>
        </is>
      </c>
      <c r="C664" t="inlineStr">
        <is>
          <t>2025-03</t>
        </is>
      </c>
      <c r="D664" t="inlineStr">
        <is>
          <t>2025-Q1</t>
        </is>
      </c>
      <c r="E664" t="inlineStr">
        <is>
          <t>T15</t>
        </is>
      </c>
      <c r="F664" t="inlineStr">
        <is>
          <t>Barış Polat</t>
        </is>
      </c>
      <c r="G664" t="inlineStr">
        <is>
          <t>Ege</t>
        </is>
      </c>
      <c r="H664" t="inlineStr">
        <is>
          <t>EM-SGT-01</t>
        </is>
      </c>
      <c r="I664" t="inlineStr">
        <is>
          <t>Otomatik Sigorta C16 (12'li)</t>
        </is>
      </c>
      <c r="J664" t="inlineStr">
        <is>
          <t>Koruma</t>
        </is>
      </c>
      <c r="K664" t="inlineStr">
        <is>
          <t>Bayi</t>
        </is>
      </c>
      <c r="L664" t="n">
        <v>107</v>
      </c>
      <c r="M664" s="57" t="n">
        <v>424</v>
      </c>
      <c r="N664" t="inlineStr">
        <is>
          <t>TL</t>
        </is>
      </c>
      <c r="O664" s="58" t="n">
        <v>8</v>
      </c>
      <c r="P664" t="n">
        <v>1</v>
      </c>
      <c r="Q664" s="59" t="n">
        <v>240</v>
      </c>
      <c r="R664" s="60">
        <f>IF(N664="TL",1,IF(N664="USD",VLOOKUP(C664,$X$2:$Z$19,2,FALSE),VLOOKUP(C664,$X$2:$Z$19,3,FALSE)))</f>
        <v/>
      </c>
      <c r="S664" s="61">
        <f>IF(P664=1,0,L664*M664*R664*(1-O664/100))</f>
        <v/>
      </c>
      <c r="T664" s="61">
        <f>IF(P664=1,0,L664*Q664)</f>
        <v/>
      </c>
      <c r="U664" s="61">
        <f>S664-T664</f>
        <v/>
      </c>
    </row>
    <row r="665">
      <c r="A665" t="inlineStr">
        <is>
          <t>S000664</t>
        </is>
      </c>
      <c r="B665" t="inlineStr">
        <is>
          <t>2025-03-08</t>
        </is>
      </c>
      <c r="C665" t="inlineStr">
        <is>
          <t>2025-03</t>
        </is>
      </c>
      <c r="D665" t="inlineStr">
        <is>
          <t>2025-Q1</t>
        </is>
      </c>
      <c r="E665" t="inlineStr">
        <is>
          <t>T15</t>
        </is>
      </c>
      <c r="F665" t="inlineStr">
        <is>
          <t>Barış Polat</t>
        </is>
      </c>
      <c r="G665" t="inlineStr">
        <is>
          <t>Ege</t>
        </is>
      </c>
      <c r="H665" t="inlineStr">
        <is>
          <t>EM-AYD-18</t>
        </is>
      </c>
      <c r="I665" t="inlineStr">
        <is>
          <t>LED Ampul 18W (10'lu)</t>
        </is>
      </c>
      <c r="J665" t="inlineStr">
        <is>
          <t>Aydınlatma</t>
        </is>
      </c>
      <c r="K665" t="inlineStr">
        <is>
          <t>Bayi</t>
        </is>
      </c>
      <c r="L665" t="n">
        <v>31</v>
      </c>
      <c r="M665" s="57" t="n">
        <v>209</v>
      </c>
      <c r="N665" t="inlineStr">
        <is>
          <t>TL</t>
        </is>
      </c>
      <c r="O665" s="58" t="n">
        <v>5</v>
      </c>
      <c r="P665" t="n">
        <v>0</v>
      </c>
      <c r="Q665" s="59" t="n">
        <v>95</v>
      </c>
      <c r="R665" s="60">
        <f>IF(N665="TL",1,IF(N665="USD",VLOOKUP(C665,$X$2:$Z$19,2,FALSE),VLOOKUP(C665,$X$2:$Z$19,3,FALSE)))</f>
        <v/>
      </c>
      <c r="S665" s="61">
        <f>IF(P665=1,0,L665*M665*R665*(1-O665/100))</f>
        <v/>
      </c>
      <c r="T665" s="61">
        <f>IF(P665=1,0,L665*Q665)</f>
        <v/>
      </c>
      <c r="U665" s="61">
        <f>S665-T665</f>
        <v/>
      </c>
    </row>
    <row r="666">
      <c r="A666" t="inlineStr">
        <is>
          <t>S000665</t>
        </is>
      </c>
      <c r="B666" t="inlineStr">
        <is>
          <t>2025-03-28</t>
        </is>
      </c>
      <c r="C666" t="inlineStr">
        <is>
          <t>2025-03</t>
        </is>
      </c>
      <c r="D666" t="inlineStr">
        <is>
          <t>2025-Q1</t>
        </is>
      </c>
      <c r="E666" t="inlineStr">
        <is>
          <t>T15</t>
        </is>
      </c>
      <c r="F666" t="inlineStr">
        <is>
          <t>Barış Polat</t>
        </is>
      </c>
      <c r="G666" t="inlineStr">
        <is>
          <t>Ege</t>
        </is>
      </c>
      <c r="H666" t="inlineStr">
        <is>
          <t>EM-PRZ-02</t>
        </is>
      </c>
      <c r="I666" t="inlineStr">
        <is>
          <t>Priz-Anahtar Seti (20'li)</t>
        </is>
      </c>
      <c r="J666" t="inlineStr">
        <is>
          <t>Anahtar</t>
        </is>
      </c>
      <c r="K666" t="inlineStr">
        <is>
          <t>Kurumsal</t>
        </is>
      </c>
      <c r="L666" t="n">
        <v>114</v>
      </c>
      <c r="M666" s="57" t="n">
        <v>571</v>
      </c>
      <c r="N666" t="inlineStr">
        <is>
          <t>TL</t>
        </is>
      </c>
      <c r="O666" s="58" t="n">
        <v>0</v>
      </c>
      <c r="P666" t="n">
        <v>0</v>
      </c>
      <c r="Q666" s="59" t="n">
        <v>310</v>
      </c>
      <c r="R666" s="60">
        <f>IF(N666="TL",1,IF(N666="USD",VLOOKUP(C666,$X$2:$Z$19,2,FALSE),VLOOKUP(C666,$X$2:$Z$19,3,FALSE)))</f>
        <v/>
      </c>
      <c r="S666" s="61">
        <f>IF(P666=1,0,L666*M666*R666*(1-O666/100))</f>
        <v/>
      </c>
      <c r="T666" s="61">
        <f>IF(P666=1,0,L666*Q666)</f>
        <v/>
      </c>
      <c r="U666" s="61">
        <f>S666-T666</f>
        <v/>
      </c>
    </row>
    <row r="667">
      <c r="A667" t="inlineStr">
        <is>
          <t>S000666</t>
        </is>
      </c>
      <c r="B667" t="inlineStr">
        <is>
          <t>2025-03-28</t>
        </is>
      </c>
      <c r="C667" t="inlineStr">
        <is>
          <t>2025-03</t>
        </is>
      </c>
      <c r="D667" t="inlineStr">
        <is>
          <t>2025-Q1</t>
        </is>
      </c>
      <c r="E667" t="inlineStr">
        <is>
          <t>T15</t>
        </is>
      </c>
      <c r="F667" t="inlineStr">
        <is>
          <t>Barış Polat</t>
        </is>
      </c>
      <c r="G667" t="inlineStr">
        <is>
          <t>Ege</t>
        </is>
      </c>
      <c r="H667" t="inlineStr">
        <is>
          <t>EM-TRF-05</t>
        </is>
      </c>
      <c r="I667" t="inlineStr">
        <is>
          <t>İzole Trafo 1 kVA</t>
        </is>
      </c>
      <c r="J667" t="inlineStr">
        <is>
          <t>Güç</t>
        </is>
      </c>
      <c r="K667" t="inlineStr">
        <is>
          <t>Bayi</t>
        </is>
      </c>
      <c r="L667" t="n">
        <v>1</v>
      </c>
      <c r="M667" s="57" t="n">
        <v>6718</v>
      </c>
      <c r="N667" t="inlineStr">
        <is>
          <t>TL</t>
        </is>
      </c>
      <c r="O667" s="58" t="n">
        <v>8</v>
      </c>
      <c r="P667" t="n">
        <v>0</v>
      </c>
      <c r="Q667" s="59" t="n">
        <v>3900</v>
      </c>
      <c r="R667" s="60">
        <f>IF(N667="TL",1,IF(N667="USD",VLOOKUP(C667,$X$2:$Z$19,2,FALSE),VLOOKUP(C667,$X$2:$Z$19,3,FALSE)))</f>
        <v/>
      </c>
      <c r="S667" s="61">
        <f>IF(P667=1,0,L667*M667*R667*(1-O667/100))</f>
        <v/>
      </c>
      <c r="T667" s="61">
        <f>IF(P667=1,0,L667*Q667)</f>
        <v/>
      </c>
      <c r="U667" s="61">
        <f>S667-T667</f>
        <v/>
      </c>
    </row>
    <row r="668">
      <c r="A668" t="inlineStr">
        <is>
          <t>S000667</t>
        </is>
      </c>
      <c r="B668" t="inlineStr">
        <is>
          <t>2025-03-05</t>
        </is>
      </c>
      <c r="C668" t="inlineStr">
        <is>
          <t>2025-03</t>
        </is>
      </c>
      <c r="D668" t="inlineStr">
        <is>
          <t>2025-Q1</t>
        </is>
      </c>
      <c r="E668" t="inlineStr">
        <is>
          <t>T15</t>
        </is>
      </c>
      <c r="F668" t="inlineStr">
        <is>
          <t>Barış Polat</t>
        </is>
      </c>
      <c r="G668" t="inlineStr">
        <is>
          <t>Ege</t>
        </is>
      </c>
      <c r="H668" t="inlineStr">
        <is>
          <t>EM-PRZ-02</t>
        </is>
      </c>
      <c r="I668" t="inlineStr">
        <is>
          <t>Priz-Anahtar Seti (20'li)</t>
        </is>
      </c>
      <c r="J668" t="inlineStr">
        <is>
          <t>Anahtar</t>
        </is>
      </c>
      <c r="K668" t="inlineStr">
        <is>
          <t>Proje</t>
        </is>
      </c>
      <c r="L668" t="n">
        <v>1</v>
      </c>
      <c r="M668" s="57" t="n">
        <v>581</v>
      </c>
      <c r="N668" t="inlineStr">
        <is>
          <t>TL</t>
        </is>
      </c>
      <c r="O668" s="58" t="n">
        <v>12</v>
      </c>
      <c r="P668" t="n">
        <v>0</v>
      </c>
      <c r="Q668" s="59" t="n">
        <v>310</v>
      </c>
      <c r="R668" s="60">
        <f>IF(N668="TL",1,IF(N668="USD",VLOOKUP(C668,$X$2:$Z$19,2,FALSE),VLOOKUP(C668,$X$2:$Z$19,3,FALSE)))</f>
        <v/>
      </c>
      <c r="S668" s="61">
        <f>IF(P668=1,0,L668*M668*R668*(1-O668/100))</f>
        <v/>
      </c>
      <c r="T668" s="61">
        <f>IF(P668=1,0,L668*Q668)</f>
        <v/>
      </c>
      <c r="U668" s="61">
        <f>S668-T668</f>
        <v/>
      </c>
    </row>
    <row r="669">
      <c r="A669" t="inlineStr">
        <is>
          <t>S000668</t>
        </is>
      </c>
      <c r="B669" t="inlineStr">
        <is>
          <t>2025-03-22</t>
        </is>
      </c>
      <c r="C669" t="inlineStr">
        <is>
          <t>2025-03</t>
        </is>
      </c>
      <c r="D669" t="inlineStr">
        <is>
          <t>2025-Q1</t>
        </is>
      </c>
      <c r="E669" t="inlineStr">
        <is>
          <t>T15</t>
        </is>
      </c>
      <c r="F669" t="inlineStr">
        <is>
          <t>Barış Polat</t>
        </is>
      </c>
      <c r="G669" t="inlineStr">
        <is>
          <t>Ege</t>
        </is>
      </c>
      <c r="H669" t="inlineStr">
        <is>
          <t>EM-PNO-12</t>
        </is>
      </c>
      <c r="I669" t="inlineStr">
        <is>
          <t>Sıva Üstü Dağıtım Panosu 24'lü</t>
        </is>
      </c>
      <c r="J669" t="inlineStr">
        <is>
          <t>Pano</t>
        </is>
      </c>
      <c r="K669" t="inlineStr">
        <is>
          <t>Proje</t>
        </is>
      </c>
      <c r="L669" t="n">
        <v>2</v>
      </c>
      <c r="M669" s="57" t="n">
        <v>1954</v>
      </c>
      <c r="N669" t="inlineStr">
        <is>
          <t>TL</t>
        </is>
      </c>
      <c r="O669" s="58" t="n">
        <v>5</v>
      </c>
      <c r="P669" t="n">
        <v>0</v>
      </c>
      <c r="Q669" s="59" t="n">
        <v>1180</v>
      </c>
      <c r="R669" s="60">
        <f>IF(N669="TL",1,IF(N669="USD",VLOOKUP(C669,$X$2:$Z$19,2,FALSE),VLOOKUP(C669,$X$2:$Z$19,3,FALSE)))</f>
        <v/>
      </c>
      <c r="S669" s="61">
        <f>IF(P669=1,0,L669*M669*R669*(1-O669/100))</f>
        <v/>
      </c>
      <c r="T669" s="61">
        <f>IF(P669=1,0,L669*Q669)</f>
        <v/>
      </c>
      <c r="U669" s="61">
        <f>S669-T669</f>
        <v/>
      </c>
    </row>
    <row r="670">
      <c r="A670" t="inlineStr">
        <is>
          <t>S000669</t>
        </is>
      </c>
      <c r="B670" t="inlineStr">
        <is>
          <t>2025-03-28</t>
        </is>
      </c>
      <c r="C670" t="inlineStr">
        <is>
          <t>2025-03</t>
        </is>
      </c>
      <c r="D670" t="inlineStr">
        <is>
          <t>2025-Q1</t>
        </is>
      </c>
      <c r="E670" t="inlineStr">
        <is>
          <t>T15</t>
        </is>
      </c>
      <c r="F670" t="inlineStr">
        <is>
          <t>Barış Polat</t>
        </is>
      </c>
      <c r="G670" t="inlineStr">
        <is>
          <t>Ege</t>
        </is>
      </c>
      <c r="H670" t="inlineStr">
        <is>
          <t>EM-KND-03</t>
        </is>
      </c>
      <c r="I670" t="inlineStr">
        <is>
          <t>Kablo Kanalı 40x40 (2 m)</t>
        </is>
      </c>
      <c r="J670" t="inlineStr">
        <is>
          <t>Tesisat</t>
        </is>
      </c>
      <c r="K670" t="inlineStr">
        <is>
          <t>Proje</t>
        </is>
      </c>
      <c r="L670" t="n">
        <v>1</v>
      </c>
      <c r="M670" s="57" t="n">
        <v>133</v>
      </c>
      <c r="N670" t="inlineStr">
        <is>
          <t>TL</t>
        </is>
      </c>
      <c r="O670" s="58" t="n">
        <v>0</v>
      </c>
      <c r="P670" t="n">
        <v>0</v>
      </c>
      <c r="Q670" s="59" t="n">
        <v>65</v>
      </c>
      <c r="R670" s="60">
        <f>IF(N670="TL",1,IF(N670="USD",VLOOKUP(C670,$X$2:$Z$19,2,FALSE),VLOOKUP(C670,$X$2:$Z$19,3,FALSE)))</f>
        <v/>
      </c>
      <c r="S670" s="61">
        <f>IF(P670=1,0,L670*M670*R670*(1-O670/100))</f>
        <v/>
      </c>
      <c r="T670" s="61">
        <f>IF(P670=1,0,L670*Q670)</f>
        <v/>
      </c>
      <c r="U670" s="61">
        <f>S670-T670</f>
        <v/>
      </c>
    </row>
    <row r="671">
      <c r="A671" t="inlineStr">
        <is>
          <t>S000670</t>
        </is>
      </c>
      <c r="B671" t="inlineStr">
        <is>
          <t>2025-03-18</t>
        </is>
      </c>
      <c r="C671" t="inlineStr">
        <is>
          <t>2025-03</t>
        </is>
      </c>
      <c r="D671" t="inlineStr">
        <is>
          <t>2025-Q1</t>
        </is>
      </c>
      <c r="E671" t="inlineStr">
        <is>
          <t>T15</t>
        </is>
      </c>
      <c r="F671" t="inlineStr">
        <is>
          <t>Barış Polat</t>
        </is>
      </c>
      <c r="G671" t="inlineStr">
        <is>
          <t>Ege</t>
        </is>
      </c>
      <c r="H671" t="inlineStr">
        <is>
          <t>EM-TRF-05</t>
        </is>
      </c>
      <c r="I671" t="inlineStr">
        <is>
          <t>İzole Trafo 1 kVA</t>
        </is>
      </c>
      <c r="J671" t="inlineStr">
        <is>
          <t>Güç</t>
        </is>
      </c>
      <c r="K671" t="inlineStr">
        <is>
          <t>Proje</t>
        </is>
      </c>
      <c r="L671" t="n">
        <v>18</v>
      </c>
      <c r="M671" s="57" t="n">
        <v>6431</v>
      </c>
      <c r="N671" t="inlineStr">
        <is>
          <t>TL</t>
        </is>
      </c>
      <c r="O671" s="58" t="n">
        <v>8</v>
      </c>
      <c r="P671" t="n">
        <v>0</v>
      </c>
      <c r="Q671" s="59" t="n">
        <v>3900</v>
      </c>
      <c r="R671" s="60">
        <f>IF(N671="TL",1,IF(N671="USD",VLOOKUP(C671,$X$2:$Z$19,2,FALSE),VLOOKUP(C671,$X$2:$Z$19,3,FALSE)))</f>
        <v/>
      </c>
      <c r="S671" s="61">
        <f>IF(P671=1,0,L671*M671*R671*(1-O671/100))</f>
        <v/>
      </c>
      <c r="T671" s="61">
        <f>IF(P671=1,0,L671*Q671)</f>
        <v/>
      </c>
      <c r="U671" s="61">
        <f>S671-T671</f>
        <v/>
      </c>
    </row>
    <row r="672">
      <c r="A672" t="inlineStr">
        <is>
          <t>S000671</t>
        </is>
      </c>
      <c r="B672" t="inlineStr">
        <is>
          <t>2025-03-15</t>
        </is>
      </c>
      <c r="C672" t="inlineStr">
        <is>
          <t>2025-03</t>
        </is>
      </c>
      <c r="D672" t="inlineStr">
        <is>
          <t>2025-Q1</t>
        </is>
      </c>
      <c r="E672" t="inlineStr">
        <is>
          <t>T15</t>
        </is>
      </c>
      <c r="F672" t="inlineStr">
        <is>
          <t>Barış Polat</t>
        </is>
      </c>
      <c r="G672" t="inlineStr">
        <is>
          <t>Ege</t>
        </is>
      </c>
      <c r="H672" t="inlineStr">
        <is>
          <t>EM-KBL-25</t>
        </is>
      </c>
      <c r="I672" t="inlineStr">
        <is>
          <t>NYY Kablo 4x6 (100 m)</t>
        </is>
      </c>
      <c r="J672" t="inlineStr">
        <is>
          <t>Kablo</t>
        </is>
      </c>
      <c r="K672" t="inlineStr">
        <is>
          <t>Proje</t>
        </is>
      </c>
      <c r="L672" t="n">
        <v>4</v>
      </c>
      <c r="M672" s="57" t="n">
        <v>3515</v>
      </c>
      <c r="N672" t="inlineStr">
        <is>
          <t>TL</t>
        </is>
      </c>
      <c r="O672" s="58" t="n">
        <v>5</v>
      </c>
      <c r="P672" t="n">
        <v>0</v>
      </c>
      <c r="Q672" s="59" t="n">
        <v>2150</v>
      </c>
      <c r="R672" s="60">
        <f>IF(N672="TL",1,IF(N672="USD",VLOOKUP(C672,$X$2:$Z$19,2,FALSE),VLOOKUP(C672,$X$2:$Z$19,3,FALSE)))</f>
        <v/>
      </c>
      <c r="S672" s="61">
        <f>IF(P672=1,0,L672*M672*R672*(1-O672/100))</f>
        <v/>
      </c>
      <c r="T672" s="61">
        <f>IF(P672=1,0,L672*Q672)</f>
        <v/>
      </c>
      <c r="U672" s="61">
        <f>S672-T672</f>
        <v/>
      </c>
    </row>
    <row r="673">
      <c r="A673" t="inlineStr">
        <is>
          <t>S000672</t>
        </is>
      </c>
      <c r="B673" t="inlineStr">
        <is>
          <t>2025-03-01</t>
        </is>
      </c>
      <c r="C673" t="inlineStr">
        <is>
          <t>2025-03</t>
        </is>
      </c>
      <c r="D673" t="inlineStr">
        <is>
          <t>2025-Q1</t>
        </is>
      </c>
      <c r="E673" t="inlineStr">
        <is>
          <t>T15</t>
        </is>
      </c>
      <c r="F673" t="inlineStr">
        <is>
          <t>Barış Polat</t>
        </is>
      </c>
      <c r="G673" t="inlineStr">
        <is>
          <t>Ege</t>
        </is>
      </c>
      <c r="H673" t="inlineStr">
        <is>
          <t>EM-PNO-12</t>
        </is>
      </c>
      <c r="I673" t="inlineStr">
        <is>
          <t>Sıva Üstü Dağıtım Panosu 24'lü</t>
        </is>
      </c>
      <c r="J673" t="inlineStr">
        <is>
          <t>Pano</t>
        </is>
      </c>
      <c r="K673" t="inlineStr">
        <is>
          <t>Proje</t>
        </is>
      </c>
      <c r="L673" t="n">
        <v>3</v>
      </c>
      <c r="M673" s="57" t="n">
        <v>1950</v>
      </c>
      <c r="N673" t="inlineStr">
        <is>
          <t>TL</t>
        </is>
      </c>
      <c r="O673" s="58" t="n">
        <v>0</v>
      </c>
      <c r="P673" t="n">
        <v>0</v>
      </c>
      <c r="Q673" s="59" t="n">
        <v>1180</v>
      </c>
      <c r="R673" s="60">
        <f>IF(N673="TL",1,IF(N673="USD",VLOOKUP(C673,$X$2:$Z$19,2,FALSE),VLOOKUP(C673,$X$2:$Z$19,3,FALSE)))</f>
        <v/>
      </c>
      <c r="S673" s="61">
        <f>IF(P673=1,0,L673*M673*R673*(1-O673/100))</f>
        <v/>
      </c>
      <c r="T673" s="61">
        <f>IF(P673=1,0,L673*Q673)</f>
        <v/>
      </c>
      <c r="U673" s="61">
        <f>S673-T673</f>
        <v/>
      </c>
    </row>
    <row r="674">
      <c r="A674" t="inlineStr">
        <is>
          <t>S000673</t>
        </is>
      </c>
      <c r="B674" t="inlineStr">
        <is>
          <t>2025-03-14</t>
        </is>
      </c>
      <c r="C674" t="inlineStr">
        <is>
          <t>2025-03</t>
        </is>
      </c>
      <c r="D674" t="inlineStr">
        <is>
          <t>2025-Q1</t>
        </is>
      </c>
      <c r="E674" t="inlineStr">
        <is>
          <t>T15</t>
        </is>
      </c>
      <c r="F674" t="inlineStr">
        <is>
          <t>Barış Polat</t>
        </is>
      </c>
      <c r="G674" t="inlineStr">
        <is>
          <t>Ege</t>
        </is>
      </c>
      <c r="H674" t="inlineStr">
        <is>
          <t>EM-SGT-01</t>
        </is>
      </c>
      <c r="I674" t="inlineStr">
        <is>
          <t>Otomatik Sigorta C16 (12'li)</t>
        </is>
      </c>
      <c r="J674" t="inlineStr">
        <is>
          <t>Koruma</t>
        </is>
      </c>
      <c r="K674" t="inlineStr">
        <is>
          <t>Bayi</t>
        </is>
      </c>
      <c r="L674" t="n">
        <v>13</v>
      </c>
      <c r="M674" s="57" t="n">
        <v>431</v>
      </c>
      <c r="N674" t="inlineStr">
        <is>
          <t>TL</t>
        </is>
      </c>
      <c r="O674" s="58" t="n">
        <v>18</v>
      </c>
      <c r="P674" t="n">
        <v>0</v>
      </c>
      <c r="Q674" s="59" t="n">
        <v>240</v>
      </c>
      <c r="R674" s="60">
        <f>IF(N674="TL",1,IF(N674="USD",VLOOKUP(C674,$X$2:$Z$19,2,FALSE),VLOOKUP(C674,$X$2:$Z$19,3,FALSE)))</f>
        <v/>
      </c>
      <c r="S674" s="61">
        <f>IF(P674=1,0,L674*M674*R674*(1-O674/100))</f>
        <v/>
      </c>
      <c r="T674" s="61">
        <f>IF(P674=1,0,L674*Q674)</f>
        <v/>
      </c>
      <c r="U674" s="61">
        <f>S674-T674</f>
        <v/>
      </c>
    </row>
    <row r="675">
      <c r="A675" t="inlineStr">
        <is>
          <t>S000674</t>
        </is>
      </c>
      <c r="B675" t="inlineStr">
        <is>
          <t>2025-04-11</t>
        </is>
      </c>
      <c r="C675" t="inlineStr">
        <is>
          <t>2025-04</t>
        </is>
      </c>
      <c r="D675" t="inlineStr">
        <is>
          <t>2025-Q2</t>
        </is>
      </c>
      <c r="E675" t="inlineStr">
        <is>
          <t>T01</t>
        </is>
      </c>
      <c r="F675" t="inlineStr">
        <is>
          <t>Deniz Yılmaz</t>
        </is>
      </c>
      <c r="G675" t="inlineStr">
        <is>
          <t>Marmara</t>
        </is>
      </c>
      <c r="H675" t="inlineStr">
        <is>
          <t>EM-KBL-16</t>
        </is>
      </c>
      <c r="I675" t="inlineStr">
        <is>
          <t>NYM Kablo 3x2,5 (100 m)</t>
        </is>
      </c>
      <c r="J675" t="inlineStr">
        <is>
          <t>Kablo</t>
        </is>
      </c>
      <c r="K675" t="inlineStr">
        <is>
          <t>Perakende</t>
        </is>
      </c>
      <c r="L675" t="n">
        <v>5</v>
      </c>
      <c r="M675" s="57" t="n">
        <v>1362</v>
      </c>
      <c r="N675" t="inlineStr">
        <is>
          <t>TL</t>
        </is>
      </c>
      <c r="O675" s="58" t="n">
        <v>8</v>
      </c>
      <c r="P675" t="n">
        <v>0</v>
      </c>
      <c r="Q675" s="59" t="n">
        <v>820</v>
      </c>
      <c r="R675" s="60">
        <f>IF(N675="TL",1,IF(N675="USD",VLOOKUP(C675,$X$2:$Z$19,2,FALSE),VLOOKUP(C675,$X$2:$Z$19,3,FALSE)))</f>
        <v/>
      </c>
      <c r="S675" s="61">
        <f>IF(P675=1,0,L675*M675*R675*(1-O675/100))</f>
        <v/>
      </c>
      <c r="T675" s="61">
        <f>IF(P675=1,0,L675*Q675)</f>
        <v/>
      </c>
      <c r="U675" s="61">
        <f>S675-T675</f>
        <v/>
      </c>
    </row>
    <row r="676">
      <c r="A676" t="inlineStr">
        <is>
          <t>S000675</t>
        </is>
      </c>
      <c r="B676" t="inlineStr">
        <is>
          <t>2025-04-21</t>
        </is>
      </c>
      <c r="C676" t="inlineStr">
        <is>
          <t>2025-04</t>
        </is>
      </c>
      <c r="D676" t="inlineStr">
        <is>
          <t>2025-Q2</t>
        </is>
      </c>
      <c r="E676" t="inlineStr">
        <is>
          <t>T01</t>
        </is>
      </c>
      <c r="F676" t="inlineStr">
        <is>
          <t>Deniz Yılmaz</t>
        </is>
      </c>
      <c r="G676" t="inlineStr">
        <is>
          <t>Marmara</t>
        </is>
      </c>
      <c r="H676" t="inlineStr">
        <is>
          <t>EM-PRZ-02</t>
        </is>
      </c>
      <c r="I676" t="inlineStr">
        <is>
          <t>Priz-Anahtar Seti (20'li)</t>
        </is>
      </c>
      <c r="J676" t="inlineStr">
        <is>
          <t>Anahtar</t>
        </is>
      </c>
      <c r="K676" t="inlineStr">
        <is>
          <t>Perakende</t>
        </is>
      </c>
      <c r="L676" t="n">
        <v>50</v>
      </c>
      <c r="M676" s="57" t="n">
        <v>576</v>
      </c>
      <c r="N676" t="inlineStr">
        <is>
          <t>TL</t>
        </is>
      </c>
      <c r="O676" s="58" t="n">
        <v>18</v>
      </c>
      <c r="P676" t="n">
        <v>0</v>
      </c>
      <c r="Q676" s="59" t="n">
        <v>310</v>
      </c>
      <c r="R676" s="60">
        <f>IF(N676="TL",1,IF(N676="USD",VLOOKUP(C676,$X$2:$Z$19,2,FALSE),VLOOKUP(C676,$X$2:$Z$19,3,FALSE)))</f>
        <v/>
      </c>
      <c r="S676" s="61">
        <f>IF(P676=1,0,L676*M676*R676*(1-O676/100))</f>
        <v/>
      </c>
      <c r="T676" s="61">
        <f>IF(P676=1,0,L676*Q676)</f>
        <v/>
      </c>
      <c r="U676" s="61">
        <f>S676-T676</f>
        <v/>
      </c>
    </row>
    <row r="677">
      <c r="A677" t="inlineStr">
        <is>
          <t>S000676</t>
        </is>
      </c>
      <c r="B677" t="inlineStr">
        <is>
          <t>2025-04-21</t>
        </is>
      </c>
      <c r="C677" t="inlineStr">
        <is>
          <t>2025-04</t>
        </is>
      </c>
      <c r="D677" t="inlineStr">
        <is>
          <t>2025-Q2</t>
        </is>
      </c>
      <c r="E677" t="inlineStr">
        <is>
          <t>T01</t>
        </is>
      </c>
      <c r="F677" t="inlineStr">
        <is>
          <t>Deniz Yılmaz</t>
        </is>
      </c>
      <c r="G677" t="inlineStr">
        <is>
          <t>Marmara</t>
        </is>
      </c>
      <c r="H677" t="inlineStr">
        <is>
          <t>EM-TOP-08</t>
        </is>
      </c>
      <c r="I677" t="inlineStr">
        <is>
          <t>Topraklama Seti</t>
        </is>
      </c>
      <c r="J677" t="inlineStr">
        <is>
          <t>Koruma</t>
        </is>
      </c>
      <c r="K677" t="inlineStr">
        <is>
          <t>Proje</t>
        </is>
      </c>
      <c r="L677" t="n">
        <v>103</v>
      </c>
      <c r="M677" s="57" t="n">
        <v>937</v>
      </c>
      <c r="N677" t="inlineStr">
        <is>
          <t>TL</t>
        </is>
      </c>
      <c r="O677" s="58" t="n">
        <v>12</v>
      </c>
      <c r="P677" t="n">
        <v>0</v>
      </c>
      <c r="Q677" s="59" t="n">
        <v>540</v>
      </c>
      <c r="R677" s="60">
        <f>IF(N677="TL",1,IF(N677="USD",VLOOKUP(C677,$X$2:$Z$19,2,FALSE),VLOOKUP(C677,$X$2:$Z$19,3,FALSE)))</f>
        <v/>
      </c>
      <c r="S677" s="61">
        <f>IF(P677=1,0,L677*M677*R677*(1-O677/100))</f>
        <v/>
      </c>
      <c r="T677" s="61">
        <f>IF(P677=1,0,L677*Q677)</f>
        <v/>
      </c>
      <c r="U677" s="61">
        <f>S677-T677</f>
        <v/>
      </c>
    </row>
    <row r="678">
      <c r="A678" t="inlineStr">
        <is>
          <t>S000677</t>
        </is>
      </c>
      <c r="B678" t="inlineStr">
        <is>
          <t>2025-04-20</t>
        </is>
      </c>
      <c r="C678" t="inlineStr">
        <is>
          <t>2025-04</t>
        </is>
      </c>
      <c r="D678" t="inlineStr">
        <is>
          <t>2025-Q2</t>
        </is>
      </c>
      <c r="E678" t="inlineStr">
        <is>
          <t>T01</t>
        </is>
      </c>
      <c r="F678" t="inlineStr">
        <is>
          <t>Deniz Yılmaz</t>
        </is>
      </c>
      <c r="G678" t="inlineStr">
        <is>
          <t>Marmara</t>
        </is>
      </c>
      <c r="H678" t="inlineStr">
        <is>
          <t>EM-TRF-05</t>
        </is>
      </c>
      <c r="I678" t="inlineStr">
        <is>
          <t>İzole Trafo 1 kVA</t>
        </is>
      </c>
      <c r="J678" t="inlineStr">
        <is>
          <t>Güç</t>
        </is>
      </c>
      <c r="K678" t="inlineStr">
        <is>
          <t>Bayi</t>
        </is>
      </c>
      <c r="L678" t="n">
        <v>13</v>
      </c>
      <c r="M678" s="57" t="n">
        <v>6790</v>
      </c>
      <c r="N678" t="inlineStr">
        <is>
          <t>TL</t>
        </is>
      </c>
      <c r="O678" s="58" t="n">
        <v>0</v>
      </c>
      <c r="P678" t="n">
        <v>0</v>
      </c>
      <c r="Q678" s="59" t="n">
        <v>3900</v>
      </c>
      <c r="R678" s="60">
        <f>IF(N678="TL",1,IF(N678="USD",VLOOKUP(C678,$X$2:$Z$19,2,FALSE),VLOOKUP(C678,$X$2:$Z$19,3,FALSE)))</f>
        <v/>
      </c>
      <c r="S678" s="61">
        <f>IF(P678=1,0,L678*M678*R678*(1-O678/100))</f>
        <v/>
      </c>
      <c r="T678" s="61">
        <f>IF(P678=1,0,L678*Q678)</f>
        <v/>
      </c>
      <c r="U678" s="61">
        <f>S678-T678</f>
        <v/>
      </c>
    </row>
    <row r="679">
      <c r="A679" t="inlineStr">
        <is>
          <t>S000678</t>
        </is>
      </c>
      <c r="B679" t="inlineStr">
        <is>
          <t>2025-04-21</t>
        </is>
      </c>
      <c r="C679" t="inlineStr">
        <is>
          <t>2025-04</t>
        </is>
      </c>
      <c r="D679" t="inlineStr">
        <is>
          <t>2025-Q2</t>
        </is>
      </c>
      <c r="E679" t="inlineStr">
        <is>
          <t>T01</t>
        </is>
      </c>
      <c r="F679" t="inlineStr">
        <is>
          <t>Deniz Yılmaz</t>
        </is>
      </c>
      <c r="G679" t="inlineStr">
        <is>
          <t>Marmara</t>
        </is>
      </c>
      <c r="H679" t="inlineStr">
        <is>
          <t>EM-SNS-06</t>
        </is>
      </c>
      <c r="I679" t="inlineStr">
        <is>
          <t>Hareket Sensörü PIR</t>
        </is>
      </c>
      <c r="J679" t="inlineStr">
        <is>
          <t>Otomasyon</t>
        </is>
      </c>
      <c r="K679" t="inlineStr">
        <is>
          <t>Proje</t>
        </is>
      </c>
      <c r="L679" t="n">
        <v>86</v>
      </c>
      <c r="M679" s="57" t="n">
        <v>254</v>
      </c>
      <c r="N679" t="inlineStr">
        <is>
          <t>TL</t>
        </is>
      </c>
      <c r="O679" s="58" t="n">
        <v>8</v>
      </c>
      <c r="P679" t="n">
        <v>0</v>
      </c>
      <c r="Q679" s="59" t="n">
        <v>120</v>
      </c>
      <c r="R679" s="60">
        <f>IF(N679="TL",1,IF(N679="USD",VLOOKUP(C679,$X$2:$Z$19,2,FALSE),VLOOKUP(C679,$X$2:$Z$19,3,FALSE)))</f>
        <v/>
      </c>
      <c r="S679" s="61">
        <f>IF(P679=1,0,L679*M679*R679*(1-O679/100))</f>
        <v/>
      </c>
      <c r="T679" s="61">
        <f>IF(P679=1,0,L679*Q679)</f>
        <v/>
      </c>
      <c r="U679" s="61">
        <f>S679-T679</f>
        <v/>
      </c>
    </row>
    <row r="680">
      <c r="A680" t="inlineStr">
        <is>
          <t>S000679</t>
        </is>
      </c>
      <c r="B680" t="inlineStr">
        <is>
          <t>2025-04-09</t>
        </is>
      </c>
      <c r="C680" t="inlineStr">
        <is>
          <t>2025-04</t>
        </is>
      </c>
      <c r="D680" t="inlineStr">
        <is>
          <t>2025-Q2</t>
        </is>
      </c>
      <c r="E680" t="inlineStr">
        <is>
          <t>T01</t>
        </is>
      </c>
      <c r="F680" t="inlineStr">
        <is>
          <t>Deniz Yılmaz</t>
        </is>
      </c>
      <c r="G680" t="inlineStr">
        <is>
          <t>Marmara</t>
        </is>
      </c>
      <c r="H680" t="inlineStr">
        <is>
          <t>EM-KBL-16</t>
        </is>
      </c>
      <c r="I680" t="inlineStr">
        <is>
          <t>NYM Kablo 3x2,5 (100 m)</t>
        </is>
      </c>
      <c r="J680" t="inlineStr">
        <is>
          <t>Kablo</t>
        </is>
      </c>
      <c r="K680" t="inlineStr">
        <is>
          <t>Perakende</t>
        </is>
      </c>
      <c r="L680" t="n">
        <v>17</v>
      </c>
      <c r="M680" s="57" t="n">
        <v>1364</v>
      </c>
      <c r="N680" t="inlineStr">
        <is>
          <t>TL</t>
        </is>
      </c>
      <c r="O680" s="58" t="n">
        <v>5</v>
      </c>
      <c r="P680" t="n">
        <v>0</v>
      </c>
      <c r="Q680" s="59" t="n">
        <v>820</v>
      </c>
      <c r="R680" s="60">
        <f>IF(N680="TL",1,IF(N680="USD",VLOOKUP(C680,$X$2:$Z$19,2,FALSE),VLOOKUP(C680,$X$2:$Z$19,3,FALSE)))</f>
        <v/>
      </c>
      <c r="S680" s="61">
        <f>IF(P680=1,0,L680*M680*R680*(1-O680/100))</f>
        <v/>
      </c>
      <c r="T680" s="61">
        <f>IF(P680=1,0,L680*Q680)</f>
        <v/>
      </c>
      <c r="U680" s="61">
        <f>S680-T680</f>
        <v/>
      </c>
    </row>
    <row r="681">
      <c r="A681" t="inlineStr">
        <is>
          <t>S000680</t>
        </is>
      </c>
      <c r="B681" t="inlineStr">
        <is>
          <t>2025-04-04</t>
        </is>
      </c>
      <c r="C681" t="inlineStr">
        <is>
          <t>2025-04</t>
        </is>
      </c>
      <c r="D681" t="inlineStr">
        <is>
          <t>2025-Q2</t>
        </is>
      </c>
      <c r="E681" t="inlineStr">
        <is>
          <t>T01</t>
        </is>
      </c>
      <c r="F681" t="inlineStr">
        <is>
          <t>Deniz Yılmaz</t>
        </is>
      </c>
      <c r="G681" t="inlineStr">
        <is>
          <t>Marmara</t>
        </is>
      </c>
      <c r="H681" t="inlineStr">
        <is>
          <t>EM-TRF-05</t>
        </is>
      </c>
      <c r="I681" t="inlineStr">
        <is>
          <t>İzole Trafo 1 kVA</t>
        </is>
      </c>
      <c r="J681" t="inlineStr">
        <is>
          <t>Güç</t>
        </is>
      </c>
      <c r="K681" t="inlineStr">
        <is>
          <t>Kurumsal</t>
        </is>
      </c>
      <c r="L681" t="n">
        <v>5</v>
      </c>
      <c r="M681" s="57" t="n">
        <v>6759</v>
      </c>
      <c r="N681" t="inlineStr">
        <is>
          <t>TL</t>
        </is>
      </c>
      <c r="O681" s="58" t="n">
        <v>5</v>
      </c>
      <c r="P681" t="n">
        <v>0</v>
      </c>
      <c r="Q681" s="59" t="n">
        <v>3900</v>
      </c>
      <c r="R681" s="60">
        <f>IF(N681="TL",1,IF(N681="USD",VLOOKUP(C681,$X$2:$Z$19,2,FALSE),VLOOKUP(C681,$X$2:$Z$19,3,FALSE)))</f>
        <v/>
      </c>
      <c r="S681" s="61">
        <f>IF(P681=1,0,L681*M681*R681*(1-O681/100))</f>
        <v/>
      </c>
      <c r="T681" s="61">
        <f>IF(P681=1,0,L681*Q681)</f>
        <v/>
      </c>
      <c r="U681" s="61">
        <f>S681-T681</f>
        <v/>
      </c>
    </row>
    <row r="682">
      <c r="A682" t="inlineStr">
        <is>
          <t>S000681</t>
        </is>
      </c>
      <c r="B682" t="inlineStr">
        <is>
          <t>2025-04-14</t>
        </is>
      </c>
      <c r="C682" t="inlineStr">
        <is>
          <t>2025-04</t>
        </is>
      </c>
      <c r="D682" t="inlineStr">
        <is>
          <t>2025-Q2</t>
        </is>
      </c>
      <c r="E682" t="inlineStr">
        <is>
          <t>T01</t>
        </is>
      </c>
      <c r="F682" t="inlineStr">
        <is>
          <t>Deniz Yılmaz</t>
        </is>
      </c>
      <c r="G682" t="inlineStr">
        <is>
          <t>Marmara</t>
        </is>
      </c>
      <c r="H682" t="inlineStr">
        <is>
          <t>EM-SGT-01</t>
        </is>
      </c>
      <c r="I682" t="inlineStr">
        <is>
          <t>Otomatik Sigorta C16 (12'li)</t>
        </is>
      </c>
      <c r="J682" t="inlineStr">
        <is>
          <t>Koruma</t>
        </is>
      </c>
      <c r="K682" t="inlineStr">
        <is>
          <t>Bayi</t>
        </is>
      </c>
      <c r="L682" t="n">
        <v>4</v>
      </c>
      <c r="M682" s="57" t="n">
        <v>429</v>
      </c>
      <c r="N682" t="inlineStr">
        <is>
          <t>TL</t>
        </is>
      </c>
      <c r="O682" s="58" t="n">
        <v>12</v>
      </c>
      <c r="P682" t="n">
        <v>0</v>
      </c>
      <c r="Q682" s="59" t="n">
        <v>240</v>
      </c>
      <c r="R682" s="60">
        <f>IF(N682="TL",1,IF(N682="USD",VLOOKUP(C682,$X$2:$Z$19,2,FALSE),VLOOKUP(C682,$X$2:$Z$19,3,FALSE)))</f>
        <v/>
      </c>
      <c r="S682" s="61">
        <f>IF(P682=1,0,L682*M682*R682*(1-O682/100))</f>
        <v/>
      </c>
      <c r="T682" s="61">
        <f>IF(P682=1,0,L682*Q682)</f>
        <v/>
      </c>
      <c r="U682" s="61">
        <f>S682-T682</f>
        <v/>
      </c>
    </row>
    <row r="683">
      <c r="A683" t="inlineStr">
        <is>
          <t>S000682</t>
        </is>
      </c>
      <c r="B683" t="inlineStr">
        <is>
          <t>2025-04-09</t>
        </is>
      </c>
      <c r="C683" t="inlineStr">
        <is>
          <t>2025-04</t>
        </is>
      </c>
      <c r="D683" t="inlineStr">
        <is>
          <t>2025-Q2</t>
        </is>
      </c>
      <c r="E683" t="inlineStr">
        <is>
          <t>T01</t>
        </is>
      </c>
      <c r="F683" t="inlineStr">
        <is>
          <t>Deniz Yılmaz</t>
        </is>
      </c>
      <c r="G683" t="inlineStr">
        <is>
          <t>Marmara</t>
        </is>
      </c>
      <c r="H683" t="inlineStr">
        <is>
          <t>EM-KBL-25</t>
        </is>
      </c>
      <c r="I683" t="inlineStr">
        <is>
          <t>NYY Kablo 4x6 (100 m)</t>
        </is>
      </c>
      <c r="J683" t="inlineStr">
        <is>
          <t>Kablo</t>
        </is>
      </c>
      <c r="K683" t="inlineStr">
        <is>
          <t>Proje</t>
        </is>
      </c>
      <c r="L683" t="n">
        <v>5</v>
      </c>
      <c r="M683" s="57" t="n">
        <v>3515</v>
      </c>
      <c r="N683" t="inlineStr">
        <is>
          <t>TL</t>
        </is>
      </c>
      <c r="O683" s="58" t="n">
        <v>18</v>
      </c>
      <c r="P683" t="n">
        <v>0</v>
      </c>
      <c r="Q683" s="59" t="n">
        <v>2150</v>
      </c>
      <c r="R683" s="60">
        <f>IF(N683="TL",1,IF(N683="USD",VLOOKUP(C683,$X$2:$Z$19,2,FALSE),VLOOKUP(C683,$X$2:$Z$19,3,FALSE)))</f>
        <v/>
      </c>
      <c r="S683" s="61">
        <f>IF(P683=1,0,L683*M683*R683*(1-O683/100))</f>
        <v/>
      </c>
      <c r="T683" s="61">
        <f>IF(P683=1,0,L683*Q683)</f>
        <v/>
      </c>
      <c r="U683" s="61">
        <f>S683-T683</f>
        <v/>
      </c>
    </row>
    <row r="684">
      <c r="A684" t="inlineStr">
        <is>
          <t>S000683</t>
        </is>
      </c>
      <c r="B684" t="inlineStr">
        <is>
          <t>2025-04-17</t>
        </is>
      </c>
      <c r="C684" t="inlineStr">
        <is>
          <t>2025-04</t>
        </is>
      </c>
      <c r="D684" t="inlineStr">
        <is>
          <t>2025-Q2</t>
        </is>
      </c>
      <c r="E684" t="inlineStr">
        <is>
          <t>T01</t>
        </is>
      </c>
      <c r="F684" t="inlineStr">
        <is>
          <t>Deniz Yılmaz</t>
        </is>
      </c>
      <c r="G684" t="inlineStr">
        <is>
          <t>Marmara</t>
        </is>
      </c>
      <c r="H684" t="inlineStr">
        <is>
          <t>EM-TRF-05</t>
        </is>
      </c>
      <c r="I684" t="inlineStr">
        <is>
          <t>İzole Trafo 1 kVA</t>
        </is>
      </c>
      <c r="J684" t="inlineStr">
        <is>
          <t>Güç</t>
        </is>
      </c>
      <c r="K684" t="inlineStr">
        <is>
          <t>Bayi</t>
        </is>
      </c>
      <c r="L684" t="n">
        <v>3</v>
      </c>
      <c r="M684" s="57" t="n">
        <v>6560</v>
      </c>
      <c r="N684" t="inlineStr">
        <is>
          <t>TL</t>
        </is>
      </c>
      <c r="O684" s="58" t="n">
        <v>5</v>
      </c>
      <c r="P684" t="n">
        <v>0</v>
      </c>
      <c r="Q684" s="59" t="n">
        <v>3900</v>
      </c>
      <c r="R684" s="60">
        <f>IF(N684="TL",1,IF(N684="USD",VLOOKUP(C684,$X$2:$Z$19,2,FALSE),VLOOKUP(C684,$X$2:$Z$19,3,FALSE)))</f>
        <v/>
      </c>
      <c r="S684" s="61">
        <f>IF(P684=1,0,L684*M684*R684*(1-O684/100))</f>
        <v/>
      </c>
      <c r="T684" s="61">
        <f>IF(P684=1,0,L684*Q684)</f>
        <v/>
      </c>
      <c r="U684" s="61">
        <f>S684-T684</f>
        <v/>
      </c>
    </row>
    <row r="685">
      <c r="A685" t="inlineStr">
        <is>
          <t>S000684</t>
        </is>
      </c>
      <c r="B685" t="inlineStr">
        <is>
          <t>2025-04-22</t>
        </is>
      </c>
      <c r="C685" t="inlineStr">
        <is>
          <t>2025-04</t>
        </is>
      </c>
      <c r="D685" t="inlineStr">
        <is>
          <t>2025-Q2</t>
        </is>
      </c>
      <c r="E685" t="inlineStr">
        <is>
          <t>T01</t>
        </is>
      </c>
      <c r="F685" t="inlineStr">
        <is>
          <t>Deniz Yılmaz</t>
        </is>
      </c>
      <c r="G685" t="inlineStr">
        <is>
          <t>Marmara</t>
        </is>
      </c>
      <c r="H685" t="inlineStr">
        <is>
          <t>EM-UPS-10</t>
        </is>
      </c>
      <c r="I685" t="inlineStr">
        <is>
          <t>Kesintisiz Güç Kaynağı 3 kVA</t>
        </is>
      </c>
      <c r="J685" t="inlineStr">
        <is>
          <t>Güç</t>
        </is>
      </c>
      <c r="K685" t="inlineStr">
        <is>
          <t>Bayi</t>
        </is>
      </c>
      <c r="L685" t="n">
        <v>95</v>
      </c>
      <c r="M685" s="57" t="n">
        <v>13203</v>
      </c>
      <c r="N685" t="inlineStr">
        <is>
          <t>TL</t>
        </is>
      </c>
      <c r="O685" s="58" t="n">
        <v>0</v>
      </c>
      <c r="P685" t="n">
        <v>0</v>
      </c>
      <c r="Q685" s="59" t="n">
        <v>8200</v>
      </c>
      <c r="R685" s="60">
        <f>IF(N685="TL",1,IF(N685="USD",VLOOKUP(C685,$X$2:$Z$19,2,FALSE),VLOOKUP(C685,$X$2:$Z$19,3,FALSE)))</f>
        <v/>
      </c>
      <c r="S685" s="61">
        <f>IF(P685=1,0,L685*M685*R685*(1-O685/100))</f>
        <v/>
      </c>
      <c r="T685" s="61">
        <f>IF(P685=1,0,L685*Q685)</f>
        <v/>
      </c>
      <c r="U685" s="61">
        <f>S685-T685</f>
        <v/>
      </c>
    </row>
    <row r="686">
      <c r="A686" t="inlineStr">
        <is>
          <t>S000685</t>
        </is>
      </c>
      <c r="B686" t="inlineStr">
        <is>
          <t>2025-04-13</t>
        </is>
      </c>
      <c r="C686" t="inlineStr">
        <is>
          <t>2025-04</t>
        </is>
      </c>
      <c r="D686" t="inlineStr">
        <is>
          <t>2025-Q2</t>
        </is>
      </c>
      <c r="E686" t="inlineStr">
        <is>
          <t>T01</t>
        </is>
      </c>
      <c r="F686" t="inlineStr">
        <is>
          <t>Deniz Yılmaz</t>
        </is>
      </c>
      <c r="G686" t="inlineStr">
        <is>
          <t>Marmara</t>
        </is>
      </c>
      <c r="H686" t="inlineStr">
        <is>
          <t>EM-KBL-25</t>
        </is>
      </c>
      <c r="I686" t="inlineStr">
        <is>
          <t>NYY Kablo 4x6 (100 m)</t>
        </is>
      </c>
      <c r="J686" t="inlineStr">
        <is>
          <t>Kablo</t>
        </is>
      </c>
      <c r="K686" t="inlineStr">
        <is>
          <t>Proje</t>
        </is>
      </c>
      <c r="L686" t="n">
        <v>23</v>
      </c>
      <c r="M686" s="57" t="n">
        <v>3467</v>
      </c>
      <c r="N686" t="inlineStr">
        <is>
          <t>TL</t>
        </is>
      </c>
      <c r="O686" s="58" t="n">
        <v>8</v>
      </c>
      <c r="P686" t="n">
        <v>0</v>
      </c>
      <c r="Q686" s="59" t="n">
        <v>2150</v>
      </c>
      <c r="R686" s="60">
        <f>IF(N686="TL",1,IF(N686="USD",VLOOKUP(C686,$X$2:$Z$19,2,FALSE),VLOOKUP(C686,$X$2:$Z$19,3,FALSE)))</f>
        <v/>
      </c>
      <c r="S686" s="61">
        <f>IF(P686=1,0,L686*M686*R686*(1-O686/100))</f>
        <v/>
      </c>
      <c r="T686" s="61">
        <f>IF(P686=1,0,L686*Q686)</f>
        <v/>
      </c>
      <c r="U686" s="61">
        <f>S686-T686</f>
        <v/>
      </c>
    </row>
    <row r="687">
      <c r="A687" t="inlineStr">
        <is>
          <t>S000686</t>
        </is>
      </c>
      <c r="B687" t="inlineStr">
        <is>
          <t>2025-04-28</t>
        </is>
      </c>
      <c r="C687" t="inlineStr">
        <is>
          <t>2025-04</t>
        </is>
      </c>
      <c r="D687" t="inlineStr">
        <is>
          <t>2025-Q2</t>
        </is>
      </c>
      <c r="E687" t="inlineStr">
        <is>
          <t>T01</t>
        </is>
      </c>
      <c r="F687" t="inlineStr">
        <is>
          <t>Deniz Yılmaz</t>
        </is>
      </c>
      <c r="G687" t="inlineStr">
        <is>
          <t>Marmara</t>
        </is>
      </c>
      <c r="H687" t="inlineStr">
        <is>
          <t>EM-KBL-25</t>
        </is>
      </c>
      <c r="I687" t="inlineStr">
        <is>
          <t>NYY Kablo 4x6 (100 m)</t>
        </is>
      </c>
      <c r="J687" t="inlineStr">
        <is>
          <t>Kablo</t>
        </is>
      </c>
      <c r="K687" t="inlineStr">
        <is>
          <t>Perakende</t>
        </is>
      </c>
      <c r="L687" t="n">
        <v>41</v>
      </c>
      <c r="M687" s="57" t="n">
        <v>3410</v>
      </c>
      <c r="N687" t="inlineStr">
        <is>
          <t>TL</t>
        </is>
      </c>
      <c r="O687" s="58" t="n">
        <v>12</v>
      </c>
      <c r="P687" t="n">
        <v>0</v>
      </c>
      <c r="Q687" s="59" t="n">
        <v>2150</v>
      </c>
      <c r="R687" s="60">
        <f>IF(N687="TL",1,IF(N687="USD",VLOOKUP(C687,$X$2:$Z$19,2,FALSE),VLOOKUP(C687,$X$2:$Z$19,3,FALSE)))</f>
        <v/>
      </c>
      <c r="S687" s="61">
        <f>IF(P687=1,0,L687*M687*R687*(1-O687/100))</f>
        <v/>
      </c>
      <c r="T687" s="61">
        <f>IF(P687=1,0,L687*Q687)</f>
        <v/>
      </c>
      <c r="U687" s="61">
        <f>S687-T687</f>
        <v/>
      </c>
    </row>
    <row r="688">
      <c r="A688" t="inlineStr">
        <is>
          <t>S000687</t>
        </is>
      </c>
      <c r="B688" t="inlineStr">
        <is>
          <t>2025-04-24</t>
        </is>
      </c>
      <c r="C688" t="inlineStr">
        <is>
          <t>2025-04</t>
        </is>
      </c>
      <c r="D688" t="inlineStr">
        <is>
          <t>2025-Q2</t>
        </is>
      </c>
      <c r="E688" t="inlineStr">
        <is>
          <t>T01</t>
        </is>
      </c>
      <c r="F688" t="inlineStr">
        <is>
          <t>Deniz Yılmaz</t>
        </is>
      </c>
      <c r="G688" t="inlineStr">
        <is>
          <t>Marmara</t>
        </is>
      </c>
      <c r="H688" t="inlineStr">
        <is>
          <t>EM-PRZ-02</t>
        </is>
      </c>
      <c r="I688" t="inlineStr">
        <is>
          <t>Priz-Anahtar Seti (20'li)</t>
        </is>
      </c>
      <c r="J688" t="inlineStr">
        <is>
          <t>Anahtar</t>
        </is>
      </c>
      <c r="K688" t="inlineStr">
        <is>
          <t>Perakende</t>
        </is>
      </c>
      <c r="L688" t="n">
        <v>39</v>
      </c>
      <c r="M688" s="57" t="n">
        <v>556</v>
      </c>
      <c r="N688" t="inlineStr">
        <is>
          <t>TL</t>
        </is>
      </c>
      <c r="O688" s="58" t="n">
        <v>12</v>
      </c>
      <c r="P688" t="n">
        <v>0</v>
      </c>
      <c r="Q688" s="59" t="n">
        <v>310</v>
      </c>
      <c r="R688" s="60">
        <f>IF(N688="TL",1,IF(N688="USD",VLOOKUP(C688,$X$2:$Z$19,2,FALSE),VLOOKUP(C688,$X$2:$Z$19,3,FALSE)))</f>
        <v/>
      </c>
      <c r="S688" s="61">
        <f>IF(P688=1,0,L688*M688*R688*(1-O688/100))</f>
        <v/>
      </c>
      <c r="T688" s="61">
        <f>IF(P688=1,0,L688*Q688)</f>
        <v/>
      </c>
      <c r="U688" s="61">
        <f>S688-T688</f>
        <v/>
      </c>
    </row>
    <row r="689">
      <c r="A689" t="inlineStr">
        <is>
          <t>S000688</t>
        </is>
      </c>
      <c r="B689" t="inlineStr">
        <is>
          <t>2025-04-18</t>
        </is>
      </c>
      <c r="C689" t="inlineStr">
        <is>
          <t>2025-04</t>
        </is>
      </c>
      <c r="D689" t="inlineStr">
        <is>
          <t>2025-Q2</t>
        </is>
      </c>
      <c r="E689" t="inlineStr">
        <is>
          <t>T01</t>
        </is>
      </c>
      <c r="F689" t="inlineStr">
        <is>
          <t>Deniz Yılmaz</t>
        </is>
      </c>
      <c r="G689" t="inlineStr">
        <is>
          <t>Marmara</t>
        </is>
      </c>
      <c r="H689" t="inlineStr">
        <is>
          <t>EM-AYD-40</t>
        </is>
      </c>
      <c r="I689" t="inlineStr">
        <is>
          <t>LED Panel Armatür 40W</t>
        </is>
      </c>
      <c r="J689" t="inlineStr">
        <is>
          <t>Aydınlatma</t>
        </is>
      </c>
      <c r="K689" t="inlineStr">
        <is>
          <t>Bayi</t>
        </is>
      </c>
      <c r="L689" t="n">
        <v>3</v>
      </c>
      <c r="M689" s="57" t="n">
        <v>351</v>
      </c>
      <c r="N689" t="inlineStr">
        <is>
          <t>TL</t>
        </is>
      </c>
      <c r="O689" s="58" t="n">
        <v>0</v>
      </c>
      <c r="P689" t="n">
        <v>0</v>
      </c>
      <c r="Q689" s="59" t="n">
        <v>190</v>
      </c>
      <c r="R689" s="60">
        <f>IF(N689="TL",1,IF(N689="USD",VLOOKUP(C689,$X$2:$Z$19,2,FALSE),VLOOKUP(C689,$X$2:$Z$19,3,FALSE)))</f>
        <v/>
      </c>
      <c r="S689" s="61">
        <f>IF(P689=1,0,L689*M689*R689*(1-O689/100))</f>
        <v/>
      </c>
      <c r="T689" s="61">
        <f>IF(P689=1,0,L689*Q689)</f>
        <v/>
      </c>
      <c r="U689" s="61">
        <f>S689-T689</f>
        <v/>
      </c>
    </row>
    <row r="690">
      <c r="A690" t="inlineStr">
        <is>
          <t>S000689</t>
        </is>
      </c>
      <c r="B690" t="inlineStr">
        <is>
          <t>2025-04-28</t>
        </is>
      </c>
      <c r="C690" t="inlineStr">
        <is>
          <t>2025-04</t>
        </is>
      </c>
      <c r="D690" t="inlineStr">
        <is>
          <t>2025-Q2</t>
        </is>
      </c>
      <c r="E690" t="inlineStr">
        <is>
          <t>T01</t>
        </is>
      </c>
      <c r="F690" t="inlineStr">
        <is>
          <t>Deniz Yılmaz</t>
        </is>
      </c>
      <c r="G690" t="inlineStr">
        <is>
          <t>Marmara</t>
        </is>
      </c>
      <c r="H690" t="inlineStr">
        <is>
          <t>EM-TOP-08</t>
        </is>
      </c>
      <c r="I690" t="inlineStr">
        <is>
          <t>Topraklama Seti</t>
        </is>
      </c>
      <c r="J690" t="inlineStr">
        <is>
          <t>Koruma</t>
        </is>
      </c>
      <c r="K690" t="inlineStr">
        <is>
          <t>Perakende</t>
        </is>
      </c>
      <c r="L690" t="n">
        <v>22</v>
      </c>
      <c r="M690" s="57" t="n">
        <v>887</v>
      </c>
      <c r="N690" t="inlineStr">
        <is>
          <t>TL</t>
        </is>
      </c>
      <c r="O690" s="58" t="n">
        <v>18</v>
      </c>
      <c r="P690" t="n">
        <v>0</v>
      </c>
      <c r="Q690" s="59" t="n">
        <v>540</v>
      </c>
      <c r="R690" s="60">
        <f>IF(N690="TL",1,IF(N690="USD",VLOOKUP(C690,$X$2:$Z$19,2,FALSE),VLOOKUP(C690,$X$2:$Z$19,3,FALSE)))</f>
        <v/>
      </c>
      <c r="S690" s="61">
        <f>IF(P690=1,0,L690*M690*R690*(1-O690/100))</f>
        <v/>
      </c>
      <c r="T690" s="61">
        <f>IF(P690=1,0,L690*Q690)</f>
        <v/>
      </c>
      <c r="U690" s="61">
        <f>S690-T690</f>
        <v/>
      </c>
    </row>
    <row r="691">
      <c r="A691" t="inlineStr">
        <is>
          <t>S000690</t>
        </is>
      </c>
      <c r="B691" t="inlineStr">
        <is>
          <t>2025-04-02</t>
        </is>
      </c>
      <c r="C691" t="inlineStr">
        <is>
          <t>2025-04</t>
        </is>
      </c>
      <c r="D691" t="inlineStr">
        <is>
          <t>2025-Q2</t>
        </is>
      </c>
      <c r="E691" t="inlineStr">
        <is>
          <t>T01</t>
        </is>
      </c>
      <c r="F691" t="inlineStr">
        <is>
          <t>Deniz Yılmaz</t>
        </is>
      </c>
      <c r="G691" t="inlineStr">
        <is>
          <t>Marmara</t>
        </is>
      </c>
      <c r="H691" t="inlineStr">
        <is>
          <t>EM-KBL-16</t>
        </is>
      </c>
      <c r="I691" t="inlineStr">
        <is>
          <t>NYM Kablo 3x2,5 (100 m)</t>
        </is>
      </c>
      <c r="J691" t="inlineStr">
        <is>
          <t>Kablo</t>
        </is>
      </c>
      <c r="K691" t="inlineStr">
        <is>
          <t>Proje</t>
        </is>
      </c>
      <c r="L691" t="n">
        <v>7</v>
      </c>
      <c r="M691" s="57" t="n">
        <v>1297</v>
      </c>
      <c r="N691" t="inlineStr">
        <is>
          <t>TL</t>
        </is>
      </c>
      <c r="O691" s="58" t="n">
        <v>5</v>
      </c>
      <c r="P691" t="n">
        <v>0</v>
      </c>
      <c r="Q691" s="59" t="n">
        <v>820</v>
      </c>
      <c r="R691" s="60">
        <f>IF(N691="TL",1,IF(N691="USD",VLOOKUP(C691,$X$2:$Z$19,2,FALSE),VLOOKUP(C691,$X$2:$Z$19,3,FALSE)))</f>
        <v/>
      </c>
      <c r="S691" s="61">
        <f>IF(P691=1,0,L691*M691*R691*(1-O691/100))</f>
        <v/>
      </c>
      <c r="T691" s="61">
        <f>IF(P691=1,0,L691*Q691)</f>
        <v/>
      </c>
      <c r="U691" s="61">
        <f>S691-T691</f>
        <v/>
      </c>
    </row>
    <row r="692">
      <c r="A692" t="inlineStr">
        <is>
          <t>S000691</t>
        </is>
      </c>
      <c r="B692" t="inlineStr">
        <is>
          <t>2025-04-18</t>
        </is>
      </c>
      <c r="C692" t="inlineStr">
        <is>
          <t>2025-04</t>
        </is>
      </c>
      <c r="D692" t="inlineStr">
        <is>
          <t>2025-Q2</t>
        </is>
      </c>
      <c r="E692" t="inlineStr">
        <is>
          <t>T01</t>
        </is>
      </c>
      <c r="F692" t="inlineStr">
        <is>
          <t>Deniz Yılmaz</t>
        </is>
      </c>
      <c r="G692" t="inlineStr">
        <is>
          <t>Marmara</t>
        </is>
      </c>
      <c r="H692" t="inlineStr">
        <is>
          <t>EM-AYD-18</t>
        </is>
      </c>
      <c r="I692" t="inlineStr">
        <is>
          <t>LED Ampul 18W (10'lu)</t>
        </is>
      </c>
      <c r="J692" t="inlineStr">
        <is>
          <t>Aydınlatma</t>
        </is>
      </c>
      <c r="K692" t="inlineStr">
        <is>
          <t>Bayi</t>
        </is>
      </c>
      <c r="L692" t="n">
        <v>22</v>
      </c>
      <c r="M692" s="57" t="n">
        <v>201</v>
      </c>
      <c r="N692" t="inlineStr">
        <is>
          <t>TL</t>
        </is>
      </c>
      <c r="O692" s="58" t="n">
        <v>0</v>
      </c>
      <c r="P692" t="n">
        <v>0</v>
      </c>
      <c r="Q692" s="59" t="n">
        <v>95</v>
      </c>
      <c r="R692" s="60">
        <f>IF(N692="TL",1,IF(N692="USD",VLOOKUP(C692,$X$2:$Z$19,2,FALSE),VLOOKUP(C692,$X$2:$Z$19,3,FALSE)))</f>
        <v/>
      </c>
      <c r="S692" s="61">
        <f>IF(P692=1,0,L692*M692*R692*(1-O692/100))</f>
        <v/>
      </c>
      <c r="T692" s="61">
        <f>IF(P692=1,0,L692*Q692)</f>
        <v/>
      </c>
      <c r="U692" s="61">
        <f>S692-T692</f>
        <v/>
      </c>
    </row>
    <row r="693">
      <c r="A693" t="inlineStr">
        <is>
          <t>S000692</t>
        </is>
      </c>
      <c r="B693" t="inlineStr">
        <is>
          <t>2025-04-03</t>
        </is>
      </c>
      <c r="C693" t="inlineStr">
        <is>
          <t>2025-04</t>
        </is>
      </c>
      <c r="D693" t="inlineStr">
        <is>
          <t>2025-Q2</t>
        </is>
      </c>
      <c r="E693" t="inlineStr">
        <is>
          <t>T01</t>
        </is>
      </c>
      <c r="F693" t="inlineStr">
        <is>
          <t>Deniz Yılmaz</t>
        </is>
      </c>
      <c r="G693" t="inlineStr">
        <is>
          <t>Marmara</t>
        </is>
      </c>
      <c r="H693" t="inlineStr">
        <is>
          <t>EM-TRF-05</t>
        </is>
      </c>
      <c r="I693" t="inlineStr">
        <is>
          <t>İzole Trafo 1 kVA</t>
        </is>
      </c>
      <c r="J693" t="inlineStr">
        <is>
          <t>Güç</t>
        </is>
      </c>
      <c r="K693" t="inlineStr">
        <is>
          <t>Kurumsal</t>
        </is>
      </c>
      <c r="L693" t="n">
        <v>4</v>
      </c>
      <c r="M693" s="57" t="n">
        <v>6743</v>
      </c>
      <c r="N693" t="inlineStr">
        <is>
          <t>TL</t>
        </is>
      </c>
      <c r="O693" s="58" t="n">
        <v>12</v>
      </c>
      <c r="P693" t="n">
        <v>0</v>
      </c>
      <c r="Q693" s="59" t="n">
        <v>3900</v>
      </c>
      <c r="R693" s="60">
        <f>IF(N693="TL",1,IF(N693="USD",VLOOKUP(C693,$X$2:$Z$19,2,FALSE),VLOOKUP(C693,$X$2:$Z$19,3,FALSE)))</f>
        <v/>
      </c>
      <c r="S693" s="61">
        <f>IF(P693=1,0,L693*M693*R693*(1-O693/100))</f>
        <v/>
      </c>
      <c r="T693" s="61">
        <f>IF(P693=1,0,L693*Q693)</f>
        <v/>
      </c>
      <c r="U693" s="61">
        <f>S693-T693</f>
        <v/>
      </c>
    </row>
    <row r="694">
      <c r="A694" t="inlineStr">
        <is>
          <t>S000693</t>
        </is>
      </c>
      <c r="B694" t="inlineStr">
        <is>
          <t>2025-04-02</t>
        </is>
      </c>
      <c r="C694" t="inlineStr">
        <is>
          <t>2025-04</t>
        </is>
      </c>
      <c r="D694" t="inlineStr">
        <is>
          <t>2025-Q2</t>
        </is>
      </c>
      <c r="E694" t="inlineStr">
        <is>
          <t>T01</t>
        </is>
      </c>
      <c r="F694" t="inlineStr">
        <is>
          <t>Deniz Yılmaz</t>
        </is>
      </c>
      <c r="G694" t="inlineStr">
        <is>
          <t>Marmara</t>
        </is>
      </c>
      <c r="H694" t="inlineStr">
        <is>
          <t>EM-KBL-16</t>
        </is>
      </c>
      <c r="I694" t="inlineStr">
        <is>
          <t>NYM Kablo 3x2,5 (100 m)</t>
        </is>
      </c>
      <c r="J694" t="inlineStr">
        <is>
          <t>Kablo</t>
        </is>
      </c>
      <c r="K694" t="inlineStr">
        <is>
          <t>Perakende</t>
        </is>
      </c>
      <c r="L694" t="n">
        <v>4</v>
      </c>
      <c r="M694" s="57" t="n">
        <v>1335</v>
      </c>
      <c r="N694" t="inlineStr">
        <is>
          <t>TL</t>
        </is>
      </c>
      <c r="O694" s="58" t="n">
        <v>5</v>
      </c>
      <c r="P694" t="n">
        <v>0</v>
      </c>
      <c r="Q694" s="59" t="n">
        <v>820</v>
      </c>
      <c r="R694" s="60">
        <f>IF(N694="TL",1,IF(N694="USD",VLOOKUP(C694,$X$2:$Z$19,2,FALSE),VLOOKUP(C694,$X$2:$Z$19,3,FALSE)))</f>
        <v/>
      </c>
      <c r="S694" s="61">
        <f>IF(P694=1,0,L694*M694*R694*(1-O694/100))</f>
        <v/>
      </c>
      <c r="T694" s="61">
        <f>IF(P694=1,0,L694*Q694)</f>
        <v/>
      </c>
      <c r="U694" s="61">
        <f>S694-T694</f>
        <v/>
      </c>
    </row>
    <row r="695">
      <c r="A695" t="inlineStr">
        <is>
          <t>S000694</t>
        </is>
      </c>
      <c r="B695" t="inlineStr">
        <is>
          <t>2025-04-27</t>
        </is>
      </c>
      <c r="C695" t="inlineStr">
        <is>
          <t>2025-04</t>
        </is>
      </c>
      <c r="D695" t="inlineStr">
        <is>
          <t>2025-Q2</t>
        </is>
      </c>
      <c r="E695" t="inlineStr">
        <is>
          <t>T01</t>
        </is>
      </c>
      <c r="F695" t="inlineStr">
        <is>
          <t>Deniz Yılmaz</t>
        </is>
      </c>
      <c r="G695" t="inlineStr">
        <is>
          <t>Marmara</t>
        </is>
      </c>
      <c r="H695" t="inlineStr">
        <is>
          <t>EM-KND-03</t>
        </is>
      </c>
      <c r="I695" t="inlineStr">
        <is>
          <t>Kablo Kanalı 40x40 (2 m)</t>
        </is>
      </c>
      <c r="J695" t="inlineStr">
        <is>
          <t>Tesisat</t>
        </is>
      </c>
      <c r="K695" t="inlineStr">
        <is>
          <t>Proje</t>
        </is>
      </c>
      <c r="L695" t="n">
        <v>3</v>
      </c>
      <c r="M695" s="57" t="n">
        <v>132</v>
      </c>
      <c r="N695" t="inlineStr">
        <is>
          <t>TL</t>
        </is>
      </c>
      <c r="O695" s="58" t="n">
        <v>12</v>
      </c>
      <c r="P695" t="n">
        <v>0</v>
      </c>
      <c r="Q695" s="59" t="n">
        <v>65</v>
      </c>
      <c r="R695" s="60">
        <f>IF(N695="TL",1,IF(N695="USD",VLOOKUP(C695,$X$2:$Z$19,2,FALSE),VLOOKUP(C695,$X$2:$Z$19,3,FALSE)))</f>
        <v/>
      </c>
      <c r="S695" s="61">
        <f>IF(P695=1,0,L695*M695*R695*(1-O695/100))</f>
        <v/>
      </c>
      <c r="T695" s="61">
        <f>IF(P695=1,0,L695*Q695)</f>
        <v/>
      </c>
      <c r="U695" s="61">
        <f>S695-T695</f>
        <v/>
      </c>
    </row>
    <row r="696">
      <c r="A696" t="inlineStr">
        <is>
          <t>S000695</t>
        </is>
      </c>
      <c r="B696" t="inlineStr">
        <is>
          <t>2025-04-16</t>
        </is>
      </c>
      <c r="C696" t="inlineStr">
        <is>
          <t>2025-04</t>
        </is>
      </c>
      <c r="D696" t="inlineStr">
        <is>
          <t>2025-Q2</t>
        </is>
      </c>
      <c r="E696" t="inlineStr">
        <is>
          <t>T01</t>
        </is>
      </c>
      <c r="F696" t="inlineStr">
        <is>
          <t>Deniz Yılmaz</t>
        </is>
      </c>
      <c r="G696" t="inlineStr">
        <is>
          <t>Marmara</t>
        </is>
      </c>
      <c r="H696" t="inlineStr">
        <is>
          <t>EM-SGT-01</t>
        </is>
      </c>
      <c r="I696" t="inlineStr">
        <is>
          <t>Otomatik Sigorta C16 (12'li)</t>
        </is>
      </c>
      <c r="J696" t="inlineStr">
        <is>
          <t>Koruma</t>
        </is>
      </c>
      <c r="K696" t="inlineStr">
        <is>
          <t>Perakende</t>
        </is>
      </c>
      <c r="L696" t="n">
        <v>75</v>
      </c>
      <c r="M696" s="57" t="n">
        <v>430</v>
      </c>
      <c r="N696" t="inlineStr">
        <is>
          <t>TL</t>
        </is>
      </c>
      <c r="O696" s="58" t="n">
        <v>5</v>
      </c>
      <c r="P696" t="n">
        <v>0</v>
      </c>
      <c r="Q696" s="59" t="n">
        <v>240</v>
      </c>
      <c r="R696" s="60">
        <f>IF(N696="TL",1,IF(N696="USD",VLOOKUP(C696,$X$2:$Z$19,2,FALSE),VLOOKUP(C696,$X$2:$Z$19,3,FALSE)))</f>
        <v/>
      </c>
      <c r="S696" s="61">
        <f>IF(P696=1,0,L696*M696*R696*(1-O696/100))</f>
        <v/>
      </c>
      <c r="T696" s="61">
        <f>IF(P696=1,0,L696*Q696)</f>
        <v/>
      </c>
      <c r="U696" s="61">
        <f>S696-T696</f>
        <v/>
      </c>
    </row>
    <row r="697">
      <c r="A697" t="inlineStr">
        <is>
          <t>S000696</t>
        </is>
      </c>
      <c r="B697" t="inlineStr">
        <is>
          <t>2025-04-04</t>
        </is>
      </c>
      <c r="C697" t="inlineStr">
        <is>
          <t>2025-04</t>
        </is>
      </c>
      <c r="D697" t="inlineStr">
        <is>
          <t>2025-Q2</t>
        </is>
      </c>
      <c r="E697" t="inlineStr">
        <is>
          <t>T01</t>
        </is>
      </c>
      <c r="F697" t="inlineStr">
        <is>
          <t>Deniz Yılmaz</t>
        </is>
      </c>
      <c r="G697" t="inlineStr">
        <is>
          <t>Marmara</t>
        </is>
      </c>
      <c r="H697" t="inlineStr">
        <is>
          <t>EM-TOP-08</t>
        </is>
      </c>
      <c r="I697" t="inlineStr">
        <is>
          <t>Topraklama Seti</t>
        </is>
      </c>
      <c r="J697" t="inlineStr">
        <is>
          <t>Koruma</t>
        </is>
      </c>
      <c r="K697" t="inlineStr">
        <is>
          <t>Kurumsal</t>
        </is>
      </c>
      <c r="L697" t="n">
        <v>23</v>
      </c>
      <c r="M697" s="57" t="n">
        <v>918</v>
      </c>
      <c r="N697" t="inlineStr">
        <is>
          <t>TL</t>
        </is>
      </c>
      <c r="O697" s="58" t="n">
        <v>5</v>
      </c>
      <c r="P697" t="n">
        <v>0</v>
      </c>
      <c r="Q697" s="59" t="n">
        <v>540</v>
      </c>
      <c r="R697" s="60">
        <f>IF(N697="TL",1,IF(N697="USD",VLOOKUP(C697,$X$2:$Z$19,2,FALSE),VLOOKUP(C697,$X$2:$Z$19,3,FALSE)))</f>
        <v/>
      </c>
      <c r="S697" s="61">
        <f>IF(P697=1,0,L697*M697*R697*(1-O697/100))</f>
        <v/>
      </c>
      <c r="T697" s="61">
        <f>IF(P697=1,0,L697*Q697)</f>
        <v/>
      </c>
      <c r="U697" s="61">
        <f>S697-T697</f>
        <v/>
      </c>
    </row>
    <row r="698">
      <c r="A698" t="inlineStr">
        <is>
          <t>S000697</t>
        </is>
      </c>
      <c r="B698" t="inlineStr">
        <is>
          <t>2025-04-17</t>
        </is>
      </c>
      <c r="C698" t="inlineStr">
        <is>
          <t>2025-04</t>
        </is>
      </c>
      <c r="D698" t="inlineStr">
        <is>
          <t>2025-Q2</t>
        </is>
      </c>
      <c r="E698" t="inlineStr">
        <is>
          <t>T01</t>
        </is>
      </c>
      <c r="F698" t="inlineStr">
        <is>
          <t>Deniz Yılmaz</t>
        </is>
      </c>
      <c r="G698" t="inlineStr">
        <is>
          <t>Marmara</t>
        </is>
      </c>
      <c r="H698" t="inlineStr">
        <is>
          <t>EM-AYD-18</t>
        </is>
      </c>
      <c r="I698" t="inlineStr">
        <is>
          <t>LED Ampul 18W (10'lu)</t>
        </is>
      </c>
      <c r="J698" t="inlineStr">
        <is>
          <t>Aydınlatma</t>
        </is>
      </c>
      <c r="K698" t="inlineStr">
        <is>
          <t>Perakende</t>
        </is>
      </c>
      <c r="L698" t="n">
        <v>1</v>
      </c>
      <c r="M698" s="57" t="n">
        <v>199</v>
      </c>
      <c r="N698" t="inlineStr">
        <is>
          <t>TL</t>
        </is>
      </c>
      <c r="O698" s="58" t="n">
        <v>0</v>
      </c>
      <c r="P698" t="n">
        <v>0</v>
      </c>
      <c r="Q698" s="59" t="n">
        <v>95</v>
      </c>
      <c r="R698" s="60">
        <f>IF(N698="TL",1,IF(N698="USD",VLOOKUP(C698,$X$2:$Z$19,2,FALSE),VLOOKUP(C698,$X$2:$Z$19,3,FALSE)))</f>
        <v/>
      </c>
      <c r="S698" s="61">
        <f>IF(P698=1,0,L698*M698*R698*(1-O698/100))</f>
        <v/>
      </c>
      <c r="T698" s="61">
        <f>IF(P698=1,0,L698*Q698)</f>
        <v/>
      </c>
      <c r="U698" s="61">
        <f>S698-T698</f>
        <v/>
      </c>
    </row>
    <row r="699">
      <c r="A699" t="inlineStr">
        <is>
          <t>S000698</t>
        </is>
      </c>
      <c r="B699" t="inlineStr">
        <is>
          <t>2025-04-11</t>
        </is>
      </c>
      <c r="C699" t="inlineStr">
        <is>
          <t>2025-04</t>
        </is>
      </c>
      <c r="D699" t="inlineStr">
        <is>
          <t>2025-Q2</t>
        </is>
      </c>
      <c r="E699" t="inlineStr">
        <is>
          <t>T01</t>
        </is>
      </c>
      <c r="F699" t="inlineStr">
        <is>
          <t>Deniz Yılmaz</t>
        </is>
      </c>
      <c r="G699" t="inlineStr">
        <is>
          <t>Marmara</t>
        </is>
      </c>
      <c r="H699" t="inlineStr">
        <is>
          <t>EM-PRZ-02</t>
        </is>
      </c>
      <c r="I699" t="inlineStr">
        <is>
          <t>Priz-Anahtar Seti (20'li)</t>
        </is>
      </c>
      <c r="J699" t="inlineStr">
        <is>
          <t>Anahtar</t>
        </is>
      </c>
      <c r="K699" t="inlineStr">
        <is>
          <t>Proje</t>
        </is>
      </c>
      <c r="L699" t="n">
        <v>110</v>
      </c>
      <c r="M699" s="57" t="n">
        <v>583</v>
      </c>
      <c r="N699" t="inlineStr">
        <is>
          <t>TL</t>
        </is>
      </c>
      <c r="O699" s="58" t="n">
        <v>5</v>
      </c>
      <c r="P699" t="n">
        <v>0</v>
      </c>
      <c r="Q699" s="59" t="n">
        <v>310</v>
      </c>
      <c r="R699" s="60">
        <f>IF(N699="TL",1,IF(N699="USD",VLOOKUP(C699,$X$2:$Z$19,2,FALSE),VLOOKUP(C699,$X$2:$Z$19,3,FALSE)))</f>
        <v/>
      </c>
      <c r="S699" s="61">
        <f>IF(P699=1,0,L699*M699*R699*(1-O699/100))</f>
        <v/>
      </c>
      <c r="T699" s="61">
        <f>IF(P699=1,0,L699*Q699)</f>
        <v/>
      </c>
      <c r="U699" s="61">
        <f>S699-T699</f>
        <v/>
      </c>
    </row>
    <row r="700">
      <c r="A700" t="inlineStr">
        <is>
          <t>S000699</t>
        </is>
      </c>
      <c r="B700" t="inlineStr">
        <is>
          <t>2025-04-01</t>
        </is>
      </c>
      <c r="C700" t="inlineStr">
        <is>
          <t>2025-04</t>
        </is>
      </c>
      <c r="D700" t="inlineStr">
        <is>
          <t>2025-Q2</t>
        </is>
      </c>
      <c r="E700" t="inlineStr">
        <is>
          <t>T02</t>
        </is>
      </c>
      <c r="F700" t="inlineStr">
        <is>
          <t>Ece Kaya</t>
        </is>
      </c>
      <c r="G700" t="inlineStr">
        <is>
          <t>İç Anadolu</t>
        </is>
      </c>
      <c r="H700" t="inlineStr">
        <is>
          <t>EM-TOP-08</t>
        </is>
      </c>
      <c r="I700" t="inlineStr">
        <is>
          <t>Topraklama Seti</t>
        </is>
      </c>
      <c r="J700" t="inlineStr">
        <is>
          <t>Koruma</t>
        </is>
      </c>
      <c r="K700" t="inlineStr">
        <is>
          <t>Perakende</t>
        </is>
      </c>
      <c r="L700" t="n">
        <v>3</v>
      </c>
      <c r="M700" s="57" t="n">
        <v>904</v>
      </c>
      <c r="N700" t="inlineStr">
        <is>
          <t>TL</t>
        </is>
      </c>
      <c r="O700" s="58" t="n">
        <v>0</v>
      </c>
      <c r="P700" t="n">
        <v>0</v>
      </c>
      <c r="Q700" s="59" t="n">
        <v>540</v>
      </c>
      <c r="R700" s="60">
        <f>IF(N700="TL",1,IF(N700="USD",VLOOKUP(C700,$X$2:$Z$19,2,FALSE),VLOOKUP(C700,$X$2:$Z$19,3,FALSE)))</f>
        <v/>
      </c>
      <c r="S700" s="61">
        <f>IF(P700=1,0,L700*M700*R700*(1-O700/100))</f>
        <v/>
      </c>
      <c r="T700" s="61">
        <f>IF(P700=1,0,L700*Q700)</f>
        <v/>
      </c>
      <c r="U700" s="61">
        <f>S700-T700</f>
        <v/>
      </c>
    </row>
    <row r="701">
      <c r="A701" t="inlineStr">
        <is>
          <t>S000700</t>
        </is>
      </c>
      <c r="B701" t="inlineStr">
        <is>
          <t>2025-04-15</t>
        </is>
      </c>
      <c r="C701" t="inlineStr">
        <is>
          <t>2025-04</t>
        </is>
      </c>
      <c r="D701" t="inlineStr">
        <is>
          <t>2025-Q2</t>
        </is>
      </c>
      <c r="E701" t="inlineStr">
        <is>
          <t>T02</t>
        </is>
      </c>
      <c r="F701" t="inlineStr">
        <is>
          <t>Ece Kaya</t>
        </is>
      </c>
      <c r="G701" t="inlineStr">
        <is>
          <t>İç Anadolu</t>
        </is>
      </c>
      <c r="H701" t="inlineStr">
        <is>
          <t>EM-KBL-16</t>
        </is>
      </c>
      <c r="I701" t="inlineStr">
        <is>
          <t>NYM Kablo 3x2,5 (100 m)</t>
        </is>
      </c>
      <c r="J701" t="inlineStr">
        <is>
          <t>Kablo</t>
        </is>
      </c>
      <c r="K701" t="inlineStr">
        <is>
          <t>Bayi</t>
        </is>
      </c>
      <c r="L701" t="n">
        <v>64</v>
      </c>
      <c r="M701" s="57" t="n">
        <v>1352</v>
      </c>
      <c r="N701" t="inlineStr">
        <is>
          <t>TL</t>
        </is>
      </c>
      <c r="O701" s="58" t="n">
        <v>18</v>
      </c>
      <c r="P701" t="n">
        <v>0</v>
      </c>
      <c r="Q701" s="59" t="n">
        <v>820</v>
      </c>
      <c r="R701" s="60">
        <f>IF(N701="TL",1,IF(N701="USD",VLOOKUP(C701,$X$2:$Z$19,2,FALSE),VLOOKUP(C701,$X$2:$Z$19,3,FALSE)))</f>
        <v/>
      </c>
      <c r="S701" s="61">
        <f>IF(P701=1,0,L701*M701*R701*(1-O701/100))</f>
        <v/>
      </c>
      <c r="T701" s="61">
        <f>IF(P701=1,0,L701*Q701)</f>
        <v/>
      </c>
      <c r="U701" s="61">
        <f>S701-T701</f>
        <v/>
      </c>
    </row>
    <row r="702">
      <c r="A702" t="inlineStr">
        <is>
          <t>S000701</t>
        </is>
      </c>
      <c r="B702" t="inlineStr">
        <is>
          <t>2025-04-12</t>
        </is>
      </c>
      <c r="C702" t="inlineStr">
        <is>
          <t>2025-04</t>
        </is>
      </c>
      <c r="D702" t="inlineStr">
        <is>
          <t>2025-Q2</t>
        </is>
      </c>
      <c r="E702" t="inlineStr">
        <is>
          <t>T02</t>
        </is>
      </c>
      <c r="F702" t="inlineStr">
        <is>
          <t>Ece Kaya</t>
        </is>
      </c>
      <c r="G702" t="inlineStr">
        <is>
          <t>İç Anadolu</t>
        </is>
      </c>
      <c r="H702" t="inlineStr">
        <is>
          <t>EM-KBL-16</t>
        </is>
      </c>
      <c r="I702" t="inlineStr">
        <is>
          <t>NYM Kablo 3x2,5 (100 m)</t>
        </is>
      </c>
      <c r="J702" t="inlineStr">
        <is>
          <t>Kablo</t>
        </is>
      </c>
      <c r="K702" t="inlineStr">
        <is>
          <t>Perakende</t>
        </is>
      </c>
      <c r="L702" t="n">
        <v>15</v>
      </c>
      <c r="M702" s="57" t="n">
        <v>1277</v>
      </c>
      <c r="N702" t="inlineStr">
        <is>
          <t>TL</t>
        </is>
      </c>
      <c r="O702" s="58" t="n">
        <v>12</v>
      </c>
      <c r="P702" t="n">
        <v>0</v>
      </c>
      <c r="Q702" s="59" t="n">
        <v>820</v>
      </c>
      <c r="R702" s="60">
        <f>IF(N702="TL",1,IF(N702="USD",VLOOKUP(C702,$X$2:$Z$19,2,FALSE),VLOOKUP(C702,$X$2:$Z$19,3,FALSE)))</f>
        <v/>
      </c>
      <c r="S702" s="61">
        <f>IF(P702=1,0,L702*M702*R702*(1-O702/100))</f>
        <v/>
      </c>
      <c r="T702" s="61">
        <f>IF(P702=1,0,L702*Q702)</f>
        <v/>
      </c>
      <c r="U702" s="61">
        <f>S702-T702</f>
        <v/>
      </c>
    </row>
    <row r="703">
      <c r="A703" t="inlineStr">
        <is>
          <t>S000702</t>
        </is>
      </c>
      <c r="B703" t="inlineStr">
        <is>
          <t>2025-04-23</t>
        </is>
      </c>
      <c r="C703" t="inlineStr">
        <is>
          <t>2025-04</t>
        </is>
      </c>
      <c r="D703" t="inlineStr">
        <is>
          <t>2025-Q2</t>
        </is>
      </c>
      <c r="E703" t="inlineStr">
        <is>
          <t>T02</t>
        </is>
      </c>
      <c r="F703" t="inlineStr">
        <is>
          <t>Ece Kaya</t>
        </is>
      </c>
      <c r="G703" t="inlineStr">
        <is>
          <t>İç Anadolu</t>
        </is>
      </c>
      <c r="H703" t="inlineStr">
        <is>
          <t>EM-KBL-25</t>
        </is>
      </c>
      <c r="I703" t="inlineStr">
        <is>
          <t>NYY Kablo 4x6 (100 m)</t>
        </is>
      </c>
      <c r="J703" t="inlineStr">
        <is>
          <t>Kablo</t>
        </is>
      </c>
      <c r="K703" t="inlineStr">
        <is>
          <t>Kurumsal</t>
        </is>
      </c>
      <c r="L703" t="n">
        <v>5</v>
      </c>
      <c r="M703" s="57" t="n">
        <v>3582</v>
      </c>
      <c r="N703" t="inlineStr">
        <is>
          <t>TL</t>
        </is>
      </c>
      <c r="O703" s="58" t="n">
        <v>5</v>
      </c>
      <c r="P703" t="n">
        <v>0</v>
      </c>
      <c r="Q703" s="59" t="n">
        <v>2150</v>
      </c>
      <c r="R703" s="60">
        <f>IF(N703="TL",1,IF(N703="USD",VLOOKUP(C703,$X$2:$Z$19,2,FALSE),VLOOKUP(C703,$X$2:$Z$19,3,FALSE)))</f>
        <v/>
      </c>
      <c r="S703" s="61">
        <f>IF(P703=1,0,L703*M703*R703*(1-O703/100))</f>
        <v/>
      </c>
      <c r="T703" s="61">
        <f>IF(P703=1,0,L703*Q703)</f>
        <v/>
      </c>
      <c r="U703" s="61">
        <f>S703-T703</f>
        <v/>
      </c>
    </row>
    <row r="704">
      <c r="A704" t="inlineStr">
        <is>
          <t>S000703</t>
        </is>
      </c>
      <c r="B704" t="inlineStr">
        <is>
          <t>2025-04-20</t>
        </is>
      </c>
      <c r="C704" t="inlineStr">
        <is>
          <t>2025-04</t>
        </is>
      </c>
      <c r="D704" t="inlineStr">
        <is>
          <t>2025-Q2</t>
        </is>
      </c>
      <c r="E704" t="inlineStr">
        <is>
          <t>T02</t>
        </is>
      </c>
      <c r="F704" t="inlineStr">
        <is>
          <t>Ece Kaya</t>
        </is>
      </c>
      <c r="G704" t="inlineStr">
        <is>
          <t>İç Anadolu</t>
        </is>
      </c>
      <c r="H704" t="inlineStr">
        <is>
          <t>EM-AYD-18</t>
        </is>
      </c>
      <c r="I704" t="inlineStr">
        <is>
          <t>LED Ampul 18W (10'lu)</t>
        </is>
      </c>
      <c r="J704" t="inlineStr">
        <is>
          <t>Aydınlatma</t>
        </is>
      </c>
      <c r="K704" t="inlineStr">
        <is>
          <t>Perakende</t>
        </is>
      </c>
      <c r="L704" t="n">
        <v>6</v>
      </c>
      <c r="M704" s="57" t="n">
        <v>206</v>
      </c>
      <c r="N704" t="inlineStr">
        <is>
          <t>TL</t>
        </is>
      </c>
      <c r="O704" s="58" t="n">
        <v>0</v>
      </c>
      <c r="P704" t="n">
        <v>0</v>
      </c>
      <c r="Q704" s="59" t="n">
        <v>95</v>
      </c>
      <c r="R704" s="60">
        <f>IF(N704="TL",1,IF(N704="USD",VLOOKUP(C704,$X$2:$Z$19,2,FALSE),VLOOKUP(C704,$X$2:$Z$19,3,FALSE)))</f>
        <v/>
      </c>
      <c r="S704" s="61">
        <f>IF(P704=1,0,L704*M704*R704*(1-O704/100))</f>
        <v/>
      </c>
      <c r="T704" s="61">
        <f>IF(P704=1,0,L704*Q704)</f>
        <v/>
      </c>
      <c r="U704" s="61">
        <f>S704-T704</f>
        <v/>
      </c>
    </row>
    <row r="705">
      <c r="A705" t="inlineStr">
        <is>
          <t>S000704</t>
        </is>
      </c>
      <c r="B705" t="inlineStr">
        <is>
          <t>2025-04-17</t>
        </is>
      </c>
      <c r="C705" t="inlineStr">
        <is>
          <t>2025-04</t>
        </is>
      </c>
      <c r="D705" t="inlineStr">
        <is>
          <t>2025-Q2</t>
        </is>
      </c>
      <c r="E705" t="inlineStr">
        <is>
          <t>T02</t>
        </is>
      </c>
      <c r="F705" t="inlineStr">
        <is>
          <t>Ece Kaya</t>
        </is>
      </c>
      <c r="G705" t="inlineStr">
        <is>
          <t>İç Anadolu</t>
        </is>
      </c>
      <c r="H705" t="inlineStr">
        <is>
          <t>EM-TOP-08</t>
        </is>
      </c>
      <c r="I705" t="inlineStr">
        <is>
          <t>Topraklama Seti</t>
        </is>
      </c>
      <c r="J705" t="inlineStr">
        <is>
          <t>Koruma</t>
        </is>
      </c>
      <c r="K705" t="inlineStr">
        <is>
          <t>Perakende</t>
        </is>
      </c>
      <c r="L705" t="n">
        <v>5</v>
      </c>
      <c r="M705" s="57" t="n">
        <v>906</v>
      </c>
      <c r="N705" t="inlineStr">
        <is>
          <t>TL</t>
        </is>
      </c>
      <c r="O705" s="58" t="n">
        <v>0</v>
      </c>
      <c r="P705" t="n">
        <v>0</v>
      </c>
      <c r="Q705" s="59" t="n">
        <v>540</v>
      </c>
      <c r="R705" s="60">
        <f>IF(N705="TL",1,IF(N705="USD",VLOOKUP(C705,$X$2:$Z$19,2,FALSE),VLOOKUP(C705,$X$2:$Z$19,3,FALSE)))</f>
        <v/>
      </c>
      <c r="S705" s="61">
        <f>IF(P705=1,0,L705*M705*R705*(1-O705/100))</f>
        <v/>
      </c>
      <c r="T705" s="61">
        <f>IF(P705=1,0,L705*Q705)</f>
        <v/>
      </c>
      <c r="U705" s="61">
        <f>S705-T705</f>
        <v/>
      </c>
    </row>
    <row r="706">
      <c r="A706" t="inlineStr">
        <is>
          <t>S000705</t>
        </is>
      </c>
      <c r="B706" t="inlineStr">
        <is>
          <t>2025-04-08</t>
        </is>
      </c>
      <c r="C706" t="inlineStr">
        <is>
          <t>2025-04</t>
        </is>
      </c>
      <c r="D706" t="inlineStr">
        <is>
          <t>2025-Q2</t>
        </is>
      </c>
      <c r="E706" t="inlineStr">
        <is>
          <t>T02</t>
        </is>
      </c>
      <c r="F706" t="inlineStr">
        <is>
          <t>Ece Kaya</t>
        </is>
      </c>
      <c r="G706" t="inlineStr">
        <is>
          <t>İç Anadolu</t>
        </is>
      </c>
      <c r="H706" t="inlineStr">
        <is>
          <t>EM-SNS-06</t>
        </is>
      </c>
      <c r="I706" t="inlineStr">
        <is>
          <t>Hareket Sensörü PIR</t>
        </is>
      </c>
      <c r="J706" t="inlineStr">
        <is>
          <t>Otomasyon</t>
        </is>
      </c>
      <c r="K706" t="inlineStr">
        <is>
          <t>Proje</t>
        </is>
      </c>
      <c r="L706" t="n">
        <v>11</v>
      </c>
      <c r="M706" s="57" t="n">
        <v>261</v>
      </c>
      <c r="N706" t="inlineStr">
        <is>
          <t>TL</t>
        </is>
      </c>
      <c r="O706" s="58" t="n">
        <v>8</v>
      </c>
      <c r="P706" t="n">
        <v>0</v>
      </c>
      <c r="Q706" s="59" t="n">
        <v>120</v>
      </c>
      <c r="R706" s="60">
        <f>IF(N706="TL",1,IF(N706="USD",VLOOKUP(C706,$X$2:$Z$19,2,FALSE),VLOOKUP(C706,$X$2:$Z$19,3,FALSE)))</f>
        <v/>
      </c>
      <c r="S706" s="61">
        <f>IF(P706=1,0,L706*M706*R706*(1-O706/100))</f>
        <v/>
      </c>
      <c r="T706" s="61">
        <f>IF(P706=1,0,L706*Q706)</f>
        <v/>
      </c>
      <c r="U706" s="61">
        <f>S706-T706</f>
        <v/>
      </c>
    </row>
    <row r="707">
      <c r="A707" t="inlineStr">
        <is>
          <t>S000706</t>
        </is>
      </c>
      <c r="B707" t="inlineStr">
        <is>
          <t>2025-04-04</t>
        </is>
      </c>
      <c r="C707" t="inlineStr">
        <is>
          <t>2025-04</t>
        </is>
      </c>
      <c r="D707" t="inlineStr">
        <is>
          <t>2025-Q2</t>
        </is>
      </c>
      <c r="E707" t="inlineStr">
        <is>
          <t>T02</t>
        </is>
      </c>
      <c r="F707" t="inlineStr">
        <is>
          <t>Ece Kaya</t>
        </is>
      </c>
      <c r="G707" t="inlineStr">
        <is>
          <t>İç Anadolu</t>
        </is>
      </c>
      <c r="H707" t="inlineStr">
        <is>
          <t>EM-KBL-16</t>
        </is>
      </c>
      <c r="I707" t="inlineStr">
        <is>
          <t>NYM Kablo 3x2,5 (100 m)</t>
        </is>
      </c>
      <c r="J707" t="inlineStr">
        <is>
          <t>Kablo</t>
        </is>
      </c>
      <c r="K707" t="inlineStr">
        <is>
          <t>Proje</t>
        </is>
      </c>
      <c r="L707" t="n">
        <v>15</v>
      </c>
      <c r="M707" s="57" t="n">
        <v>1329</v>
      </c>
      <c r="N707" t="inlineStr">
        <is>
          <t>TL</t>
        </is>
      </c>
      <c r="O707" s="58" t="n">
        <v>8</v>
      </c>
      <c r="P707" t="n">
        <v>0</v>
      </c>
      <c r="Q707" s="59" t="n">
        <v>820</v>
      </c>
      <c r="R707" s="60">
        <f>IF(N707="TL",1,IF(N707="USD",VLOOKUP(C707,$X$2:$Z$19,2,FALSE),VLOOKUP(C707,$X$2:$Z$19,3,FALSE)))</f>
        <v/>
      </c>
      <c r="S707" s="61">
        <f>IF(P707=1,0,L707*M707*R707*(1-O707/100))</f>
        <v/>
      </c>
      <c r="T707" s="61">
        <f>IF(P707=1,0,L707*Q707)</f>
        <v/>
      </c>
      <c r="U707" s="61">
        <f>S707-T707</f>
        <v/>
      </c>
    </row>
    <row r="708">
      <c r="A708" t="inlineStr">
        <is>
          <t>S000707</t>
        </is>
      </c>
      <c r="B708" t="inlineStr">
        <is>
          <t>2025-04-03</t>
        </is>
      </c>
      <c r="C708" t="inlineStr">
        <is>
          <t>2025-04</t>
        </is>
      </c>
      <c r="D708" t="inlineStr">
        <is>
          <t>2025-Q2</t>
        </is>
      </c>
      <c r="E708" t="inlineStr">
        <is>
          <t>T02</t>
        </is>
      </c>
      <c r="F708" t="inlineStr">
        <is>
          <t>Ece Kaya</t>
        </is>
      </c>
      <c r="G708" t="inlineStr">
        <is>
          <t>İç Anadolu</t>
        </is>
      </c>
      <c r="H708" t="inlineStr">
        <is>
          <t>EM-KND-03</t>
        </is>
      </c>
      <c r="I708" t="inlineStr">
        <is>
          <t>Kablo Kanalı 40x40 (2 m)</t>
        </is>
      </c>
      <c r="J708" t="inlineStr">
        <is>
          <t>Tesisat</t>
        </is>
      </c>
      <c r="K708" t="inlineStr">
        <is>
          <t>Bayi</t>
        </is>
      </c>
      <c r="L708" t="n">
        <v>2</v>
      </c>
      <c r="M708" s="57" t="n">
        <v>135</v>
      </c>
      <c r="N708" t="inlineStr">
        <is>
          <t>TL</t>
        </is>
      </c>
      <c r="O708" s="58" t="n">
        <v>0</v>
      </c>
      <c r="P708" t="n">
        <v>0</v>
      </c>
      <c r="Q708" s="59" t="n">
        <v>65</v>
      </c>
      <c r="R708" s="60">
        <f>IF(N708="TL",1,IF(N708="USD",VLOOKUP(C708,$X$2:$Z$19,2,FALSE),VLOOKUP(C708,$X$2:$Z$19,3,FALSE)))</f>
        <v/>
      </c>
      <c r="S708" s="61">
        <f>IF(P708=1,0,L708*M708*R708*(1-O708/100))</f>
        <v/>
      </c>
      <c r="T708" s="61">
        <f>IF(P708=1,0,L708*Q708)</f>
        <v/>
      </c>
      <c r="U708" s="61">
        <f>S708-T708</f>
        <v/>
      </c>
    </row>
    <row r="709">
      <c r="A709" t="inlineStr">
        <is>
          <t>S000708</t>
        </is>
      </c>
      <c r="B709" t="inlineStr">
        <is>
          <t>2025-04-16</t>
        </is>
      </c>
      <c r="C709" t="inlineStr">
        <is>
          <t>2025-04</t>
        </is>
      </c>
      <c r="D709" t="inlineStr">
        <is>
          <t>2025-Q2</t>
        </is>
      </c>
      <c r="E709" t="inlineStr">
        <is>
          <t>T02</t>
        </is>
      </c>
      <c r="F709" t="inlineStr">
        <is>
          <t>Ece Kaya</t>
        </is>
      </c>
      <c r="G709" t="inlineStr">
        <is>
          <t>İç Anadolu</t>
        </is>
      </c>
      <c r="H709" t="inlineStr">
        <is>
          <t>EM-PRZ-02</t>
        </is>
      </c>
      <c r="I709" t="inlineStr">
        <is>
          <t>Priz-Anahtar Seti (20'li)</t>
        </is>
      </c>
      <c r="J709" t="inlineStr">
        <is>
          <t>Anahtar</t>
        </is>
      </c>
      <c r="K709" t="inlineStr">
        <is>
          <t>Perakende</t>
        </is>
      </c>
      <c r="L709" t="n">
        <v>4</v>
      </c>
      <c r="M709" s="57" t="n">
        <v>574</v>
      </c>
      <c r="N709" t="inlineStr">
        <is>
          <t>TL</t>
        </is>
      </c>
      <c r="O709" s="58" t="n">
        <v>5</v>
      </c>
      <c r="P709" t="n">
        <v>0</v>
      </c>
      <c r="Q709" s="59" t="n">
        <v>310</v>
      </c>
      <c r="R709" s="60">
        <f>IF(N709="TL",1,IF(N709="USD",VLOOKUP(C709,$X$2:$Z$19,2,FALSE),VLOOKUP(C709,$X$2:$Z$19,3,FALSE)))</f>
        <v/>
      </c>
      <c r="S709" s="61">
        <f>IF(P709=1,0,L709*M709*R709*(1-O709/100))</f>
        <v/>
      </c>
      <c r="T709" s="61">
        <f>IF(P709=1,0,L709*Q709)</f>
        <v/>
      </c>
      <c r="U709" s="61">
        <f>S709-T709</f>
        <v/>
      </c>
    </row>
    <row r="710">
      <c r="A710" t="inlineStr">
        <is>
          <t>S000709</t>
        </is>
      </c>
      <c r="B710" t="inlineStr">
        <is>
          <t>2025-04-05</t>
        </is>
      </c>
      <c r="C710" t="inlineStr">
        <is>
          <t>2025-04</t>
        </is>
      </c>
      <c r="D710" t="inlineStr">
        <is>
          <t>2025-Q2</t>
        </is>
      </c>
      <c r="E710" t="inlineStr">
        <is>
          <t>T02</t>
        </is>
      </c>
      <c r="F710" t="inlineStr">
        <is>
          <t>Ece Kaya</t>
        </is>
      </c>
      <c r="G710" t="inlineStr">
        <is>
          <t>İç Anadolu</t>
        </is>
      </c>
      <c r="H710" t="inlineStr">
        <is>
          <t>EM-SNS-06</t>
        </is>
      </c>
      <c r="I710" t="inlineStr">
        <is>
          <t>Hareket Sensörü PIR</t>
        </is>
      </c>
      <c r="J710" t="inlineStr">
        <is>
          <t>Otomasyon</t>
        </is>
      </c>
      <c r="K710" t="inlineStr">
        <is>
          <t>Kurumsal</t>
        </is>
      </c>
      <c r="L710" t="n">
        <v>5</v>
      </c>
      <c r="M710" s="57" t="n">
        <v>261</v>
      </c>
      <c r="N710" t="inlineStr">
        <is>
          <t>TL</t>
        </is>
      </c>
      <c r="O710" s="58" t="n">
        <v>5</v>
      </c>
      <c r="P710" t="n">
        <v>0</v>
      </c>
      <c r="Q710" s="59" t="n">
        <v>120</v>
      </c>
      <c r="R710" s="60">
        <f>IF(N710="TL",1,IF(N710="USD",VLOOKUP(C710,$X$2:$Z$19,2,FALSE),VLOOKUP(C710,$X$2:$Z$19,3,FALSE)))</f>
        <v/>
      </c>
      <c r="S710" s="61">
        <f>IF(P710=1,0,L710*M710*R710*(1-O710/100))</f>
        <v/>
      </c>
      <c r="T710" s="61">
        <f>IF(P710=1,0,L710*Q710)</f>
        <v/>
      </c>
      <c r="U710" s="61">
        <f>S710-T710</f>
        <v/>
      </c>
    </row>
    <row r="711">
      <c r="A711" t="inlineStr">
        <is>
          <t>S000710</t>
        </is>
      </c>
      <c r="B711" t="inlineStr">
        <is>
          <t>2025-04-05</t>
        </is>
      </c>
      <c r="C711" t="inlineStr">
        <is>
          <t>2025-04</t>
        </is>
      </c>
      <c r="D711" t="inlineStr">
        <is>
          <t>2025-Q2</t>
        </is>
      </c>
      <c r="E711" t="inlineStr">
        <is>
          <t>T02</t>
        </is>
      </c>
      <c r="F711" t="inlineStr">
        <is>
          <t>Ece Kaya</t>
        </is>
      </c>
      <c r="G711" t="inlineStr">
        <is>
          <t>İç Anadolu</t>
        </is>
      </c>
      <c r="H711" t="inlineStr">
        <is>
          <t>EM-KND-03</t>
        </is>
      </c>
      <c r="I711" t="inlineStr">
        <is>
          <t>Kablo Kanalı 40x40 (2 m)</t>
        </is>
      </c>
      <c r="J711" t="inlineStr">
        <is>
          <t>Tesisat</t>
        </is>
      </c>
      <c r="K711" t="inlineStr">
        <is>
          <t>Bayi</t>
        </is>
      </c>
      <c r="L711" t="n">
        <v>10</v>
      </c>
      <c r="M711" s="57" t="n">
        <v>130</v>
      </c>
      <c r="N711" t="inlineStr">
        <is>
          <t>TL</t>
        </is>
      </c>
      <c r="O711" s="58" t="n">
        <v>0</v>
      </c>
      <c r="P711" t="n">
        <v>0</v>
      </c>
      <c r="Q711" s="59" t="n">
        <v>65</v>
      </c>
      <c r="R711" s="60">
        <f>IF(N711="TL",1,IF(N711="USD",VLOOKUP(C711,$X$2:$Z$19,2,FALSE),VLOOKUP(C711,$X$2:$Z$19,3,FALSE)))</f>
        <v/>
      </c>
      <c r="S711" s="61">
        <f>IF(P711=1,0,L711*M711*R711*(1-O711/100))</f>
        <v/>
      </c>
      <c r="T711" s="61">
        <f>IF(P711=1,0,L711*Q711)</f>
        <v/>
      </c>
      <c r="U711" s="61">
        <f>S711-T711</f>
        <v/>
      </c>
    </row>
    <row r="712">
      <c r="A712" t="inlineStr">
        <is>
          <t>S000711</t>
        </is>
      </c>
      <c r="B712" t="inlineStr">
        <is>
          <t>2025-04-11</t>
        </is>
      </c>
      <c r="C712" t="inlineStr">
        <is>
          <t>2025-04</t>
        </is>
      </c>
      <c r="D712" t="inlineStr">
        <is>
          <t>2025-Q2</t>
        </is>
      </c>
      <c r="E712" t="inlineStr">
        <is>
          <t>T02</t>
        </is>
      </c>
      <c r="F712" t="inlineStr">
        <is>
          <t>Ece Kaya</t>
        </is>
      </c>
      <c r="G712" t="inlineStr">
        <is>
          <t>İç Anadolu</t>
        </is>
      </c>
      <c r="H712" t="inlineStr">
        <is>
          <t>EM-TRF-05</t>
        </is>
      </c>
      <c r="I712" t="inlineStr">
        <is>
          <t>İzole Trafo 1 kVA</t>
        </is>
      </c>
      <c r="J712" t="inlineStr">
        <is>
          <t>Güç</t>
        </is>
      </c>
      <c r="K712" t="inlineStr">
        <is>
          <t>Bayi</t>
        </is>
      </c>
      <c r="L712" t="n">
        <v>39</v>
      </c>
      <c r="M712" s="57" t="n">
        <v>6555</v>
      </c>
      <c r="N712" t="inlineStr">
        <is>
          <t>TL</t>
        </is>
      </c>
      <c r="O712" s="58" t="n">
        <v>8</v>
      </c>
      <c r="P712" t="n">
        <v>0</v>
      </c>
      <c r="Q712" s="59" t="n">
        <v>3900</v>
      </c>
      <c r="R712" s="60">
        <f>IF(N712="TL",1,IF(N712="USD",VLOOKUP(C712,$X$2:$Z$19,2,FALSE),VLOOKUP(C712,$X$2:$Z$19,3,FALSE)))</f>
        <v/>
      </c>
      <c r="S712" s="61">
        <f>IF(P712=1,0,L712*M712*R712*(1-O712/100))</f>
        <v/>
      </c>
      <c r="T712" s="61">
        <f>IF(P712=1,0,L712*Q712)</f>
        <v/>
      </c>
      <c r="U712" s="61">
        <f>S712-T712</f>
        <v/>
      </c>
    </row>
    <row r="713">
      <c r="A713" t="inlineStr">
        <is>
          <t>S000712</t>
        </is>
      </c>
      <c r="B713" t="inlineStr">
        <is>
          <t>2025-04-12</t>
        </is>
      </c>
      <c r="C713" t="inlineStr">
        <is>
          <t>2025-04</t>
        </is>
      </c>
      <c r="D713" t="inlineStr">
        <is>
          <t>2025-Q2</t>
        </is>
      </c>
      <c r="E713" t="inlineStr">
        <is>
          <t>T02</t>
        </is>
      </c>
      <c r="F713" t="inlineStr">
        <is>
          <t>Ece Kaya</t>
        </is>
      </c>
      <c r="G713" t="inlineStr">
        <is>
          <t>İç Anadolu</t>
        </is>
      </c>
      <c r="H713" t="inlineStr">
        <is>
          <t>EM-KBL-16</t>
        </is>
      </c>
      <c r="I713" t="inlineStr">
        <is>
          <t>NYM Kablo 3x2,5 (100 m)</t>
        </is>
      </c>
      <c r="J713" t="inlineStr">
        <is>
          <t>Kablo</t>
        </is>
      </c>
      <c r="K713" t="inlineStr">
        <is>
          <t>Bayi</t>
        </is>
      </c>
      <c r="L713" t="n">
        <v>4</v>
      </c>
      <c r="M713" s="57" t="n">
        <v>1336</v>
      </c>
      <c r="N713" t="inlineStr">
        <is>
          <t>TL</t>
        </is>
      </c>
      <c r="O713" s="58" t="n">
        <v>5</v>
      </c>
      <c r="P713" t="n">
        <v>0</v>
      </c>
      <c r="Q713" s="59" t="n">
        <v>820</v>
      </c>
      <c r="R713" s="60">
        <f>IF(N713="TL",1,IF(N713="USD",VLOOKUP(C713,$X$2:$Z$19,2,FALSE),VLOOKUP(C713,$X$2:$Z$19,3,FALSE)))</f>
        <v/>
      </c>
      <c r="S713" s="61">
        <f>IF(P713=1,0,L713*M713*R713*(1-O713/100))</f>
        <v/>
      </c>
      <c r="T713" s="61">
        <f>IF(P713=1,0,L713*Q713)</f>
        <v/>
      </c>
      <c r="U713" s="61">
        <f>S713-T713</f>
        <v/>
      </c>
    </row>
    <row r="714">
      <c r="A714" t="inlineStr">
        <is>
          <t>S000713</t>
        </is>
      </c>
      <c r="B714" t="inlineStr">
        <is>
          <t>2025-04-27</t>
        </is>
      </c>
      <c r="C714" t="inlineStr">
        <is>
          <t>2025-04</t>
        </is>
      </c>
      <c r="D714" t="inlineStr">
        <is>
          <t>2025-Q2</t>
        </is>
      </c>
      <c r="E714" t="inlineStr">
        <is>
          <t>T02</t>
        </is>
      </c>
      <c r="F714" t="inlineStr">
        <is>
          <t>Ece Kaya</t>
        </is>
      </c>
      <c r="G714" t="inlineStr">
        <is>
          <t>İç Anadolu</t>
        </is>
      </c>
      <c r="H714" t="inlineStr">
        <is>
          <t>EM-TRF-05</t>
        </is>
      </c>
      <c r="I714" t="inlineStr">
        <is>
          <t>İzole Trafo 1 kVA</t>
        </is>
      </c>
      <c r="J714" t="inlineStr">
        <is>
          <t>Güç</t>
        </is>
      </c>
      <c r="K714" t="inlineStr">
        <is>
          <t>Proje</t>
        </is>
      </c>
      <c r="L714" t="n">
        <v>23</v>
      </c>
      <c r="M714" s="57" t="n">
        <v>6781</v>
      </c>
      <c r="N714" t="inlineStr">
        <is>
          <t>TL</t>
        </is>
      </c>
      <c r="O714" s="58" t="n">
        <v>0</v>
      </c>
      <c r="P714" t="n">
        <v>0</v>
      </c>
      <c r="Q714" s="59" t="n">
        <v>3900</v>
      </c>
      <c r="R714" s="60">
        <f>IF(N714="TL",1,IF(N714="USD",VLOOKUP(C714,$X$2:$Z$19,2,FALSE),VLOOKUP(C714,$X$2:$Z$19,3,FALSE)))</f>
        <v/>
      </c>
      <c r="S714" s="61">
        <f>IF(P714=1,0,L714*M714*R714*(1-O714/100))</f>
        <v/>
      </c>
      <c r="T714" s="61">
        <f>IF(P714=1,0,L714*Q714)</f>
        <v/>
      </c>
      <c r="U714" s="61">
        <f>S714-T714</f>
        <v/>
      </c>
    </row>
    <row r="715">
      <c r="A715" t="inlineStr">
        <is>
          <t>S000714</t>
        </is>
      </c>
      <c r="B715" t="inlineStr">
        <is>
          <t>2025-04-26</t>
        </is>
      </c>
      <c r="C715" t="inlineStr">
        <is>
          <t>2025-04</t>
        </is>
      </c>
      <c r="D715" t="inlineStr">
        <is>
          <t>2025-Q2</t>
        </is>
      </c>
      <c r="E715" t="inlineStr">
        <is>
          <t>T02</t>
        </is>
      </c>
      <c r="F715" t="inlineStr">
        <is>
          <t>Ece Kaya</t>
        </is>
      </c>
      <c r="G715" t="inlineStr">
        <is>
          <t>İç Anadolu</t>
        </is>
      </c>
      <c r="H715" t="inlineStr">
        <is>
          <t>EM-TOP-08</t>
        </is>
      </c>
      <c r="I715" t="inlineStr">
        <is>
          <t>Topraklama Seti</t>
        </is>
      </c>
      <c r="J715" t="inlineStr">
        <is>
          <t>Koruma</t>
        </is>
      </c>
      <c r="K715" t="inlineStr">
        <is>
          <t>Perakende</t>
        </is>
      </c>
      <c r="L715" t="n">
        <v>19</v>
      </c>
      <c r="M715" s="57" t="n">
        <v>893</v>
      </c>
      <c r="N715" t="inlineStr">
        <is>
          <t>TL</t>
        </is>
      </c>
      <c r="O715" s="58" t="n">
        <v>5</v>
      </c>
      <c r="P715" t="n">
        <v>0</v>
      </c>
      <c r="Q715" s="59" t="n">
        <v>540</v>
      </c>
      <c r="R715" s="60">
        <f>IF(N715="TL",1,IF(N715="USD",VLOOKUP(C715,$X$2:$Z$19,2,FALSE),VLOOKUP(C715,$X$2:$Z$19,3,FALSE)))</f>
        <v/>
      </c>
      <c r="S715" s="61">
        <f>IF(P715=1,0,L715*M715*R715*(1-O715/100))</f>
        <v/>
      </c>
      <c r="T715" s="61">
        <f>IF(P715=1,0,L715*Q715)</f>
        <v/>
      </c>
      <c r="U715" s="61">
        <f>S715-T715</f>
        <v/>
      </c>
    </row>
    <row r="716">
      <c r="A716" t="inlineStr">
        <is>
          <t>S000715</t>
        </is>
      </c>
      <c r="B716" t="inlineStr">
        <is>
          <t>2025-04-16</t>
        </is>
      </c>
      <c r="C716" t="inlineStr">
        <is>
          <t>2025-04</t>
        </is>
      </c>
      <c r="D716" t="inlineStr">
        <is>
          <t>2025-Q2</t>
        </is>
      </c>
      <c r="E716" t="inlineStr">
        <is>
          <t>T02</t>
        </is>
      </c>
      <c r="F716" t="inlineStr">
        <is>
          <t>Ece Kaya</t>
        </is>
      </c>
      <c r="G716" t="inlineStr">
        <is>
          <t>İç Anadolu</t>
        </is>
      </c>
      <c r="H716" t="inlineStr">
        <is>
          <t>EM-TRF-05</t>
        </is>
      </c>
      <c r="I716" t="inlineStr">
        <is>
          <t>İzole Trafo 1 kVA</t>
        </is>
      </c>
      <c r="J716" t="inlineStr">
        <is>
          <t>Güç</t>
        </is>
      </c>
      <c r="K716" t="inlineStr">
        <is>
          <t>Bayi</t>
        </is>
      </c>
      <c r="L716" t="n">
        <v>4</v>
      </c>
      <c r="M716" s="57" t="n">
        <v>6567</v>
      </c>
      <c r="N716" t="inlineStr">
        <is>
          <t>TL</t>
        </is>
      </c>
      <c r="O716" s="58" t="n">
        <v>0</v>
      </c>
      <c r="P716" t="n">
        <v>0</v>
      </c>
      <c r="Q716" s="59" t="n">
        <v>3900</v>
      </c>
      <c r="R716" s="60">
        <f>IF(N716="TL",1,IF(N716="USD",VLOOKUP(C716,$X$2:$Z$19,2,FALSE),VLOOKUP(C716,$X$2:$Z$19,3,FALSE)))</f>
        <v/>
      </c>
      <c r="S716" s="61">
        <f>IF(P716=1,0,L716*M716*R716*(1-O716/100))</f>
        <v/>
      </c>
      <c r="T716" s="61">
        <f>IF(P716=1,0,L716*Q716)</f>
        <v/>
      </c>
      <c r="U716" s="61">
        <f>S716-T716</f>
        <v/>
      </c>
    </row>
    <row r="717">
      <c r="A717" t="inlineStr">
        <is>
          <t>S000716</t>
        </is>
      </c>
      <c r="B717" t="inlineStr">
        <is>
          <t>2025-04-13</t>
        </is>
      </c>
      <c r="C717" t="inlineStr">
        <is>
          <t>2025-04</t>
        </is>
      </c>
      <c r="D717" t="inlineStr">
        <is>
          <t>2025-Q2</t>
        </is>
      </c>
      <c r="E717" t="inlineStr">
        <is>
          <t>T02</t>
        </is>
      </c>
      <c r="F717" t="inlineStr">
        <is>
          <t>Ece Kaya</t>
        </is>
      </c>
      <c r="G717" t="inlineStr">
        <is>
          <t>İç Anadolu</t>
        </is>
      </c>
      <c r="H717" t="inlineStr">
        <is>
          <t>EM-PNO-12</t>
        </is>
      </c>
      <c r="I717" t="inlineStr">
        <is>
          <t>Sıva Üstü Dağıtım Panosu 24'lü</t>
        </is>
      </c>
      <c r="J717" t="inlineStr">
        <is>
          <t>Pano</t>
        </is>
      </c>
      <c r="K717" t="inlineStr">
        <is>
          <t>Bayi</t>
        </is>
      </c>
      <c r="L717" t="n">
        <v>5</v>
      </c>
      <c r="M717" s="57" t="n">
        <v>2054</v>
      </c>
      <c r="N717" t="inlineStr">
        <is>
          <t>TL</t>
        </is>
      </c>
      <c r="O717" s="58" t="n">
        <v>12</v>
      </c>
      <c r="P717" t="n">
        <v>0</v>
      </c>
      <c r="Q717" s="59" t="n">
        <v>1180</v>
      </c>
      <c r="R717" s="60">
        <f>IF(N717="TL",1,IF(N717="USD",VLOOKUP(C717,$X$2:$Z$19,2,FALSE),VLOOKUP(C717,$X$2:$Z$19,3,FALSE)))</f>
        <v/>
      </c>
      <c r="S717" s="61">
        <f>IF(P717=1,0,L717*M717*R717*(1-O717/100))</f>
        <v/>
      </c>
      <c r="T717" s="61">
        <f>IF(P717=1,0,L717*Q717)</f>
        <v/>
      </c>
      <c r="U717" s="61">
        <f>S717-T717</f>
        <v/>
      </c>
    </row>
    <row r="718">
      <c r="A718" t="inlineStr">
        <is>
          <t>S000717</t>
        </is>
      </c>
      <c r="B718" t="inlineStr">
        <is>
          <t>2025-04-07</t>
        </is>
      </c>
      <c r="C718" t="inlineStr">
        <is>
          <t>2025-04</t>
        </is>
      </c>
      <c r="D718" t="inlineStr">
        <is>
          <t>2025-Q2</t>
        </is>
      </c>
      <c r="E718" t="inlineStr">
        <is>
          <t>T02</t>
        </is>
      </c>
      <c r="F718" t="inlineStr">
        <is>
          <t>Ece Kaya</t>
        </is>
      </c>
      <c r="G718" t="inlineStr">
        <is>
          <t>İç Anadolu</t>
        </is>
      </c>
      <c r="H718" t="inlineStr">
        <is>
          <t>EM-UPS-10</t>
        </is>
      </c>
      <c r="I718" t="inlineStr">
        <is>
          <t>Kesintisiz Güç Kaynağı 3 kVA</t>
        </is>
      </c>
      <c r="J718" t="inlineStr">
        <is>
          <t>Güç</t>
        </is>
      </c>
      <c r="K718" t="inlineStr">
        <is>
          <t>Proje</t>
        </is>
      </c>
      <c r="L718" t="n">
        <v>19</v>
      </c>
      <c r="M718" s="57" t="n">
        <v>13408</v>
      </c>
      <c r="N718" t="inlineStr">
        <is>
          <t>TL</t>
        </is>
      </c>
      <c r="O718" s="58" t="n">
        <v>12</v>
      </c>
      <c r="P718" t="n">
        <v>0</v>
      </c>
      <c r="Q718" s="59" t="n">
        <v>8200</v>
      </c>
      <c r="R718" s="60">
        <f>IF(N718="TL",1,IF(N718="USD",VLOOKUP(C718,$X$2:$Z$19,2,FALSE),VLOOKUP(C718,$X$2:$Z$19,3,FALSE)))</f>
        <v/>
      </c>
      <c r="S718" s="61">
        <f>IF(P718=1,0,L718*M718*R718*(1-O718/100))</f>
        <v/>
      </c>
      <c r="T718" s="61">
        <f>IF(P718=1,0,L718*Q718)</f>
        <v/>
      </c>
      <c r="U718" s="61">
        <f>S718-T718</f>
        <v/>
      </c>
    </row>
    <row r="719">
      <c r="A719" t="inlineStr">
        <is>
          <t>S000718</t>
        </is>
      </c>
      <c r="B719" t="inlineStr">
        <is>
          <t>2025-04-25</t>
        </is>
      </c>
      <c r="C719" t="inlineStr">
        <is>
          <t>2025-04</t>
        </is>
      </c>
      <c r="D719" t="inlineStr">
        <is>
          <t>2025-Q2</t>
        </is>
      </c>
      <c r="E719" t="inlineStr">
        <is>
          <t>T02</t>
        </is>
      </c>
      <c r="F719" t="inlineStr">
        <is>
          <t>Ece Kaya</t>
        </is>
      </c>
      <c r="G719" t="inlineStr">
        <is>
          <t>İç Anadolu</t>
        </is>
      </c>
      <c r="H719" t="inlineStr">
        <is>
          <t>EM-UPS-10</t>
        </is>
      </c>
      <c r="I719" t="inlineStr">
        <is>
          <t>Kesintisiz Güç Kaynağı 3 kVA</t>
        </is>
      </c>
      <c r="J719" t="inlineStr">
        <is>
          <t>Güç</t>
        </is>
      </c>
      <c r="K719" t="inlineStr">
        <is>
          <t>Kurumsal</t>
        </is>
      </c>
      <c r="L719" t="n">
        <v>26</v>
      </c>
      <c r="M719" s="57" t="n">
        <v>13452</v>
      </c>
      <c r="N719" t="inlineStr">
        <is>
          <t>TL</t>
        </is>
      </c>
      <c r="O719" s="58" t="n">
        <v>0</v>
      </c>
      <c r="P719" t="n">
        <v>0</v>
      </c>
      <c r="Q719" s="59" t="n">
        <v>8200</v>
      </c>
      <c r="R719" s="60">
        <f>IF(N719="TL",1,IF(N719="USD",VLOOKUP(C719,$X$2:$Z$19,2,FALSE),VLOOKUP(C719,$X$2:$Z$19,3,FALSE)))</f>
        <v/>
      </c>
      <c r="S719" s="61">
        <f>IF(P719=1,0,L719*M719*R719*(1-O719/100))</f>
        <v/>
      </c>
      <c r="T719" s="61">
        <f>IF(P719=1,0,L719*Q719)</f>
        <v/>
      </c>
      <c r="U719" s="61">
        <f>S719-T719</f>
        <v/>
      </c>
    </row>
    <row r="720">
      <c r="A720" t="inlineStr">
        <is>
          <t>S000719</t>
        </is>
      </c>
      <c r="B720" t="inlineStr">
        <is>
          <t>2025-04-08</t>
        </is>
      </c>
      <c r="C720" t="inlineStr">
        <is>
          <t>2025-04</t>
        </is>
      </c>
      <c r="D720" t="inlineStr">
        <is>
          <t>2025-Q2</t>
        </is>
      </c>
      <c r="E720" t="inlineStr">
        <is>
          <t>T03</t>
        </is>
      </c>
      <c r="F720" t="inlineStr">
        <is>
          <t>Mert Demir</t>
        </is>
      </c>
      <c r="G720" t="inlineStr">
        <is>
          <t>Ege</t>
        </is>
      </c>
      <c r="H720" t="inlineStr">
        <is>
          <t>EM-SNS-06</t>
        </is>
      </c>
      <c r="I720" t="inlineStr">
        <is>
          <t>Hareket Sensörü PIR</t>
        </is>
      </c>
      <c r="J720" t="inlineStr">
        <is>
          <t>Otomasyon</t>
        </is>
      </c>
      <c r="K720" t="inlineStr">
        <is>
          <t>Proje</t>
        </is>
      </c>
      <c r="L720" t="n">
        <v>76</v>
      </c>
      <c r="M720" s="57" t="n">
        <v>254</v>
      </c>
      <c r="N720" t="inlineStr">
        <is>
          <t>TL</t>
        </is>
      </c>
      <c r="O720" s="58" t="n">
        <v>18</v>
      </c>
      <c r="P720" t="n">
        <v>1</v>
      </c>
      <c r="Q720" s="59" t="n">
        <v>120</v>
      </c>
      <c r="R720" s="60">
        <f>IF(N720="TL",1,IF(N720="USD",VLOOKUP(C720,$X$2:$Z$19,2,FALSE),VLOOKUP(C720,$X$2:$Z$19,3,FALSE)))</f>
        <v/>
      </c>
      <c r="S720" s="61">
        <f>IF(P720=1,0,L720*M720*R720*(1-O720/100))</f>
        <v/>
      </c>
      <c r="T720" s="61">
        <f>IF(P720=1,0,L720*Q720)</f>
        <v/>
      </c>
      <c r="U720" s="61">
        <f>S720-T720</f>
        <v/>
      </c>
    </row>
    <row r="721">
      <c r="A721" t="inlineStr">
        <is>
          <t>S000720</t>
        </is>
      </c>
      <c r="B721" t="inlineStr">
        <is>
          <t>2025-04-18</t>
        </is>
      </c>
      <c r="C721" t="inlineStr">
        <is>
          <t>2025-04</t>
        </is>
      </c>
      <c r="D721" t="inlineStr">
        <is>
          <t>2025-Q2</t>
        </is>
      </c>
      <c r="E721" t="inlineStr">
        <is>
          <t>T03</t>
        </is>
      </c>
      <c r="F721" t="inlineStr">
        <is>
          <t>Mert Demir</t>
        </is>
      </c>
      <c r="G721" t="inlineStr">
        <is>
          <t>Ege</t>
        </is>
      </c>
      <c r="H721" t="inlineStr">
        <is>
          <t>EM-KND-03</t>
        </is>
      </c>
      <c r="I721" t="inlineStr">
        <is>
          <t>Kablo Kanalı 40x40 (2 m)</t>
        </is>
      </c>
      <c r="J721" t="inlineStr">
        <is>
          <t>Tesisat</t>
        </is>
      </c>
      <c r="K721" t="inlineStr">
        <is>
          <t>Bayi</t>
        </is>
      </c>
      <c r="L721" t="n">
        <v>12</v>
      </c>
      <c r="M721" s="57" t="n">
        <v>131</v>
      </c>
      <c r="N721" t="inlineStr">
        <is>
          <t>TL</t>
        </is>
      </c>
      <c r="O721" s="58" t="n">
        <v>8</v>
      </c>
      <c r="P721" t="n">
        <v>0</v>
      </c>
      <c r="Q721" s="59" t="n">
        <v>65</v>
      </c>
      <c r="R721" s="60">
        <f>IF(N721="TL",1,IF(N721="USD",VLOOKUP(C721,$X$2:$Z$19,2,FALSE),VLOOKUP(C721,$X$2:$Z$19,3,FALSE)))</f>
        <v/>
      </c>
      <c r="S721" s="61">
        <f>IF(P721=1,0,L721*M721*R721*(1-O721/100))</f>
        <v/>
      </c>
      <c r="T721" s="61">
        <f>IF(P721=1,0,L721*Q721)</f>
        <v/>
      </c>
      <c r="U721" s="61">
        <f>S721-T721</f>
        <v/>
      </c>
    </row>
    <row r="722">
      <c r="A722" t="inlineStr">
        <is>
          <t>S000721</t>
        </is>
      </c>
      <c r="B722" t="inlineStr">
        <is>
          <t>2025-04-05</t>
        </is>
      </c>
      <c r="C722" t="inlineStr">
        <is>
          <t>2025-04</t>
        </is>
      </c>
      <c r="D722" t="inlineStr">
        <is>
          <t>2025-Q2</t>
        </is>
      </c>
      <c r="E722" t="inlineStr">
        <is>
          <t>T03</t>
        </is>
      </c>
      <c r="F722" t="inlineStr">
        <is>
          <t>Mert Demir</t>
        </is>
      </c>
      <c r="G722" t="inlineStr">
        <is>
          <t>Ege</t>
        </is>
      </c>
      <c r="H722" t="inlineStr">
        <is>
          <t>EM-KND-03</t>
        </is>
      </c>
      <c r="I722" t="inlineStr">
        <is>
          <t>Kablo Kanalı 40x40 (2 m)</t>
        </is>
      </c>
      <c r="J722" t="inlineStr">
        <is>
          <t>Tesisat</t>
        </is>
      </c>
      <c r="K722" t="inlineStr">
        <is>
          <t>Bayi</t>
        </is>
      </c>
      <c r="L722" t="n">
        <v>12</v>
      </c>
      <c r="M722" s="57" t="n">
        <v>130</v>
      </c>
      <c r="N722" t="inlineStr">
        <is>
          <t>TL</t>
        </is>
      </c>
      <c r="O722" s="58" t="n">
        <v>0</v>
      </c>
      <c r="P722" t="n">
        <v>0</v>
      </c>
      <c r="Q722" s="59" t="n">
        <v>65</v>
      </c>
      <c r="R722" s="60">
        <f>IF(N722="TL",1,IF(N722="USD",VLOOKUP(C722,$X$2:$Z$19,2,FALSE),VLOOKUP(C722,$X$2:$Z$19,3,FALSE)))</f>
        <v/>
      </c>
      <c r="S722" s="61">
        <f>IF(P722=1,0,L722*M722*R722*(1-O722/100))</f>
        <v/>
      </c>
      <c r="T722" s="61">
        <f>IF(P722=1,0,L722*Q722)</f>
        <v/>
      </c>
      <c r="U722" s="61">
        <f>S722-T722</f>
        <v/>
      </c>
    </row>
    <row r="723">
      <c r="A723" t="inlineStr">
        <is>
          <t>S000722</t>
        </is>
      </c>
      <c r="B723" t="inlineStr">
        <is>
          <t>2025-04-23</t>
        </is>
      </c>
      <c r="C723" t="inlineStr">
        <is>
          <t>2025-04</t>
        </is>
      </c>
      <c r="D723" t="inlineStr">
        <is>
          <t>2025-Q2</t>
        </is>
      </c>
      <c r="E723" t="inlineStr">
        <is>
          <t>T03</t>
        </is>
      </c>
      <c r="F723" t="inlineStr">
        <is>
          <t>Mert Demir</t>
        </is>
      </c>
      <c r="G723" t="inlineStr">
        <is>
          <t>Ege</t>
        </is>
      </c>
      <c r="H723" t="inlineStr">
        <is>
          <t>EM-AYD-18</t>
        </is>
      </c>
      <c r="I723" t="inlineStr">
        <is>
          <t>LED Ampul 18W (10'lu)</t>
        </is>
      </c>
      <c r="J723" t="inlineStr">
        <is>
          <t>Aydınlatma</t>
        </is>
      </c>
      <c r="K723" t="inlineStr">
        <is>
          <t>Perakende</t>
        </is>
      </c>
      <c r="L723" t="n">
        <v>104</v>
      </c>
      <c r="M723" s="57" t="n">
        <v>201</v>
      </c>
      <c r="N723" t="inlineStr">
        <is>
          <t>TL</t>
        </is>
      </c>
      <c r="O723" s="58" t="n">
        <v>0</v>
      </c>
      <c r="P723" t="n">
        <v>0</v>
      </c>
      <c r="Q723" s="59" t="n">
        <v>95</v>
      </c>
      <c r="R723" s="60">
        <f>IF(N723="TL",1,IF(N723="USD",VLOOKUP(C723,$X$2:$Z$19,2,FALSE),VLOOKUP(C723,$X$2:$Z$19,3,FALSE)))</f>
        <v/>
      </c>
      <c r="S723" s="61">
        <f>IF(P723=1,0,L723*M723*R723*(1-O723/100))</f>
        <v/>
      </c>
      <c r="T723" s="61">
        <f>IF(P723=1,0,L723*Q723)</f>
        <v/>
      </c>
      <c r="U723" s="61">
        <f>S723-T723</f>
        <v/>
      </c>
    </row>
    <row r="724">
      <c r="A724" t="inlineStr">
        <is>
          <t>S000723</t>
        </is>
      </c>
      <c r="B724" t="inlineStr">
        <is>
          <t>2025-04-23</t>
        </is>
      </c>
      <c r="C724" t="inlineStr">
        <is>
          <t>2025-04</t>
        </is>
      </c>
      <c r="D724" t="inlineStr">
        <is>
          <t>2025-Q2</t>
        </is>
      </c>
      <c r="E724" t="inlineStr">
        <is>
          <t>T03</t>
        </is>
      </c>
      <c r="F724" t="inlineStr">
        <is>
          <t>Mert Demir</t>
        </is>
      </c>
      <c r="G724" t="inlineStr">
        <is>
          <t>Ege</t>
        </is>
      </c>
      <c r="H724" t="inlineStr">
        <is>
          <t>EM-KND-03</t>
        </is>
      </c>
      <c r="I724" t="inlineStr">
        <is>
          <t>Kablo Kanalı 40x40 (2 m)</t>
        </is>
      </c>
      <c r="J724" t="inlineStr">
        <is>
          <t>Tesisat</t>
        </is>
      </c>
      <c r="K724" t="inlineStr">
        <is>
          <t>Proje</t>
        </is>
      </c>
      <c r="L724" t="n">
        <v>13</v>
      </c>
      <c r="M724" s="57" t="n">
        <v>134</v>
      </c>
      <c r="N724" t="inlineStr">
        <is>
          <t>TL</t>
        </is>
      </c>
      <c r="O724" s="58" t="n">
        <v>8</v>
      </c>
      <c r="P724" t="n">
        <v>0</v>
      </c>
      <c r="Q724" s="59" t="n">
        <v>65</v>
      </c>
      <c r="R724" s="60">
        <f>IF(N724="TL",1,IF(N724="USD",VLOOKUP(C724,$X$2:$Z$19,2,FALSE),VLOOKUP(C724,$X$2:$Z$19,3,FALSE)))</f>
        <v/>
      </c>
      <c r="S724" s="61">
        <f>IF(P724=1,0,L724*M724*R724*(1-O724/100))</f>
        <v/>
      </c>
      <c r="T724" s="61">
        <f>IF(P724=1,0,L724*Q724)</f>
        <v/>
      </c>
      <c r="U724" s="61">
        <f>S724-T724</f>
        <v/>
      </c>
    </row>
    <row r="725">
      <c r="A725" t="inlineStr">
        <is>
          <t>S000724</t>
        </is>
      </c>
      <c r="B725" t="inlineStr">
        <is>
          <t>2025-04-24</t>
        </is>
      </c>
      <c r="C725" t="inlineStr">
        <is>
          <t>2025-04</t>
        </is>
      </c>
      <c r="D725" t="inlineStr">
        <is>
          <t>2025-Q2</t>
        </is>
      </c>
      <c r="E725" t="inlineStr">
        <is>
          <t>T03</t>
        </is>
      </c>
      <c r="F725" t="inlineStr">
        <is>
          <t>Mert Demir</t>
        </is>
      </c>
      <c r="G725" t="inlineStr">
        <is>
          <t>Ege</t>
        </is>
      </c>
      <c r="H725" t="inlineStr">
        <is>
          <t>EM-KBL-25</t>
        </is>
      </c>
      <c r="I725" t="inlineStr">
        <is>
          <t>NYY Kablo 4x6 (100 m)</t>
        </is>
      </c>
      <c r="J725" t="inlineStr">
        <is>
          <t>Kablo</t>
        </is>
      </c>
      <c r="K725" t="inlineStr">
        <is>
          <t>Bayi</t>
        </is>
      </c>
      <c r="L725" t="n">
        <v>12</v>
      </c>
      <c r="M725" s="57" t="n">
        <v>3335</v>
      </c>
      <c r="N725" t="inlineStr">
        <is>
          <t>TL</t>
        </is>
      </c>
      <c r="O725" s="58" t="n">
        <v>0</v>
      </c>
      <c r="P725" t="n">
        <v>0</v>
      </c>
      <c r="Q725" s="59" t="n">
        <v>2150</v>
      </c>
      <c r="R725" s="60">
        <f>IF(N725="TL",1,IF(N725="USD",VLOOKUP(C725,$X$2:$Z$19,2,FALSE),VLOOKUP(C725,$X$2:$Z$19,3,FALSE)))</f>
        <v/>
      </c>
      <c r="S725" s="61">
        <f>IF(P725=1,0,L725*M725*R725*(1-O725/100))</f>
        <v/>
      </c>
      <c r="T725" s="61">
        <f>IF(P725=1,0,L725*Q725)</f>
        <v/>
      </c>
      <c r="U725" s="61">
        <f>S725-T725</f>
        <v/>
      </c>
    </row>
    <row r="726">
      <c r="A726" t="inlineStr">
        <is>
          <t>S000725</t>
        </is>
      </c>
      <c r="B726" t="inlineStr">
        <is>
          <t>2025-04-12</t>
        </is>
      </c>
      <c r="C726" t="inlineStr">
        <is>
          <t>2025-04</t>
        </is>
      </c>
      <c r="D726" t="inlineStr">
        <is>
          <t>2025-Q2</t>
        </is>
      </c>
      <c r="E726" t="inlineStr">
        <is>
          <t>T03</t>
        </is>
      </c>
      <c r="F726" t="inlineStr">
        <is>
          <t>Mert Demir</t>
        </is>
      </c>
      <c r="G726" t="inlineStr">
        <is>
          <t>Ege</t>
        </is>
      </c>
      <c r="H726" t="inlineStr">
        <is>
          <t>EM-AYD-40</t>
        </is>
      </c>
      <c r="I726" t="inlineStr">
        <is>
          <t>LED Panel Armatür 40W</t>
        </is>
      </c>
      <c r="J726" t="inlineStr">
        <is>
          <t>Aydınlatma</t>
        </is>
      </c>
      <c r="K726" t="inlineStr">
        <is>
          <t>Bayi</t>
        </is>
      </c>
      <c r="L726" t="n">
        <v>15</v>
      </c>
      <c r="M726" s="57" t="n">
        <v>357</v>
      </c>
      <c r="N726" t="inlineStr">
        <is>
          <t>TL</t>
        </is>
      </c>
      <c r="O726" s="58" t="n">
        <v>12</v>
      </c>
      <c r="P726" t="n">
        <v>0</v>
      </c>
      <c r="Q726" s="59" t="n">
        <v>190</v>
      </c>
      <c r="R726" s="60">
        <f>IF(N726="TL",1,IF(N726="USD",VLOOKUP(C726,$X$2:$Z$19,2,FALSE),VLOOKUP(C726,$X$2:$Z$19,3,FALSE)))</f>
        <v/>
      </c>
      <c r="S726" s="61">
        <f>IF(P726=1,0,L726*M726*R726*(1-O726/100))</f>
        <v/>
      </c>
      <c r="T726" s="61">
        <f>IF(P726=1,0,L726*Q726)</f>
        <v/>
      </c>
      <c r="U726" s="61">
        <f>S726-T726</f>
        <v/>
      </c>
    </row>
    <row r="727">
      <c r="A727" t="inlineStr">
        <is>
          <t>S000726</t>
        </is>
      </c>
      <c r="B727" t="inlineStr">
        <is>
          <t>2025-04-06</t>
        </is>
      </c>
      <c r="C727" t="inlineStr">
        <is>
          <t>2025-04</t>
        </is>
      </c>
      <c r="D727" t="inlineStr">
        <is>
          <t>2025-Q2</t>
        </is>
      </c>
      <c r="E727" t="inlineStr">
        <is>
          <t>T03</t>
        </is>
      </c>
      <c r="F727" t="inlineStr">
        <is>
          <t>Mert Demir</t>
        </is>
      </c>
      <c r="G727" t="inlineStr">
        <is>
          <t>Ege</t>
        </is>
      </c>
      <c r="H727" t="inlineStr">
        <is>
          <t>EM-TOP-08</t>
        </is>
      </c>
      <c r="I727" t="inlineStr">
        <is>
          <t>Topraklama Seti</t>
        </is>
      </c>
      <c r="J727" t="inlineStr">
        <is>
          <t>Koruma</t>
        </is>
      </c>
      <c r="K727" t="inlineStr">
        <is>
          <t>Bayi</t>
        </is>
      </c>
      <c r="L727" t="n">
        <v>13</v>
      </c>
      <c r="M727" s="57" t="n">
        <v>933</v>
      </c>
      <c r="N727" t="inlineStr">
        <is>
          <t>TL</t>
        </is>
      </c>
      <c r="O727" s="58" t="n">
        <v>0</v>
      </c>
      <c r="P727" t="n">
        <v>0</v>
      </c>
      <c r="Q727" s="59" t="n">
        <v>540</v>
      </c>
      <c r="R727" s="60">
        <f>IF(N727="TL",1,IF(N727="USD",VLOOKUP(C727,$X$2:$Z$19,2,FALSE),VLOOKUP(C727,$X$2:$Z$19,3,FALSE)))</f>
        <v/>
      </c>
      <c r="S727" s="61">
        <f>IF(P727=1,0,L727*M727*R727*(1-O727/100))</f>
        <v/>
      </c>
      <c r="T727" s="61">
        <f>IF(P727=1,0,L727*Q727)</f>
        <v/>
      </c>
      <c r="U727" s="61">
        <f>S727-T727</f>
        <v/>
      </c>
    </row>
    <row r="728">
      <c r="A728" t="inlineStr">
        <is>
          <t>S000727</t>
        </is>
      </c>
      <c r="B728" t="inlineStr">
        <is>
          <t>2025-04-23</t>
        </is>
      </c>
      <c r="C728" t="inlineStr">
        <is>
          <t>2025-04</t>
        </is>
      </c>
      <c r="D728" t="inlineStr">
        <is>
          <t>2025-Q2</t>
        </is>
      </c>
      <c r="E728" t="inlineStr">
        <is>
          <t>T03</t>
        </is>
      </c>
      <c r="F728" t="inlineStr">
        <is>
          <t>Mert Demir</t>
        </is>
      </c>
      <c r="G728" t="inlineStr">
        <is>
          <t>Ege</t>
        </is>
      </c>
      <c r="H728" t="inlineStr">
        <is>
          <t>EM-KBL-16</t>
        </is>
      </c>
      <c r="I728" t="inlineStr">
        <is>
          <t>NYM Kablo 3x2,5 (100 m)</t>
        </is>
      </c>
      <c r="J728" t="inlineStr">
        <is>
          <t>Kablo</t>
        </is>
      </c>
      <c r="K728" t="inlineStr">
        <is>
          <t>Bayi</t>
        </is>
      </c>
      <c r="L728" t="n">
        <v>3</v>
      </c>
      <c r="M728" s="57" t="n">
        <v>1289</v>
      </c>
      <c r="N728" t="inlineStr">
        <is>
          <t>TL</t>
        </is>
      </c>
      <c r="O728" s="58" t="n">
        <v>18</v>
      </c>
      <c r="P728" t="n">
        <v>0</v>
      </c>
      <c r="Q728" s="59" t="n">
        <v>820</v>
      </c>
      <c r="R728" s="60">
        <f>IF(N728="TL",1,IF(N728="USD",VLOOKUP(C728,$X$2:$Z$19,2,FALSE),VLOOKUP(C728,$X$2:$Z$19,3,FALSE)))</f>
        <v/>
      </c>
      <c r="S728" s="61">
        <f>IF(P728=1,0,L728*M728*R728*(1-O728/100))</f>
        <v/>
      </c>
      <c r="T728" s="61">
        <f>IF(P728=1,0,L728*Q728)</f>
        <v/>
      </c>
      <c r="U728" s="61">
        <f>S728-T728</f>
        <v/>
      </c>
    </row>
    <row r="729">
      <c r="A729" t="inlineStr">
        <is>
          <t>S000728</t>
        </is>
      </c>
      <c r="B729" t="inlineStr">
        <is>
          <t>2025-04-20</t>
        </is>
      </c>
      <c r="C729" t="inlineStr">
        <is>
          <t>2025-04</t>
        </is>
      </c>
      <c r="D729" t="inlineStr">
        <is>
          <t>2025-Q2</t>
        </is>
      </c>
      <c r="E729" t="inlineStr">
        <is>
          <t>T03</t>
        </is>
      </c>
      <c r="F729" t="inlineStr">
        <is>
          <t>Mert Demir</t>
        </is>
      </c>
      <c r="G729" t="inlineStr">
        <is>
          <t>Ege</t>
        </is>
      </c>
      <c r="H729" t="inlineStr">
        <is>
          <t>EM-KND-03</t>
        </is>
      </c>
      <c r="I729" t="inlineStr">
        <is>
          <t>Kablo Kanalı 40x40 (2 m)</t>
        </is>
      </c>
      <c r="J729" t="inlineStr">
        <is>
          <t>Tesisat</t>
        </is>
      </c>
      <c r="K729" t="inlineStr">
        <is>
          <t>Kurumsal</t>
        </is>
      </c>
      <c r="L729" t="n">
        <v>7</v>
      </c>
      <c r="M729" s="57" t="n">
        <v>128</v>
      </c>
      <c r="N729" t="inlineStr">
        <is>
          <t>TL</t>
        </is>
      </c>
      <c r="O729" s="58" t="n">
        <v>8</v>
      </c>
      <c r="P729" t="n">
        <v>0</v>
      </c>
      <c r="Q729" s="59" t="n">
        <v>65</v>
      </c>
      <c r="R729" s="60">
        <f>IF(N729="TL",1,IF(N729="USD",VLOOKUP(C729,$X$2:$Z$19,2,FALSE),VLOOKUP(C729,$X$2:$Z$19,3,FALSE)))</f>
        <v/>
      </c>
      <c r="S729" s="61">
        <f>IF(P729=1,0,L729*M729*R729*(1-O729/100))</f>
        <v/>
      </c>
      <c r="T729" s="61">
        <f>IF(P729=1,0,L729*Q729)</f>
        <v/>
      </c>
      <c r="U729" s="61">
        <f>S729-T729</f>
        <v/>
      </c>
    </row>
    <row r="730">
      <c r="A730" t="inlineStr">
        <is>
          <t>S000729</t>
        </is>
      </c>
      <c r="B730" t="inlineStr">
        <is>
          <t>2025-04-02</t>
        </is>
      </c>
      <c r="C730" t="inlineStr">
        <is>
          <t>2025-04</t>
        </is>
      </c>
      <c r="D730" t="inlineStr">
        <is>
          <t>2025-Q2</t>
        </is>
      </c>
      <c r="E730" t="inlineStr">
        <is>
          <t>T03</t>
        </is>
      </c>
      <c r="F730" t="inlineStr">
        <is>
          <t>Mert Demir</t>
        </is>
      </c>
      <c r="G730" t="inlineStr">
        <is>
          <t>Ege</t>
        </is>
      </c>
      <c r="H730" t="inlineStr">
        <is>
          <t>EM-SGT-01</t>
        </is>
      </c>
      <c r="I730" t="inlineStr">
        <is>
          <t>Otomatik Sigorta C16 (12'li)</t>
        </is>
      </c>
      <c r="J730" t="inlineStr">
        <is>
          <t>Koruma</t>
        </is>
      </c>
      <c r="K730" t="inlineStr">
        <is>
          <t>Perakende</t>
        </is>
      </c>
      <c r="L730" t="n">
        <v>90</v>
      </c>
      <c r="M730" s="57" t="n">
        <v>451</v>
      </c>
      <c r="N730" t="inlineStr">
        <is>
          <t>TL</t>
        </is>
      </c>
      <c r="O730" s="58" t="n">
        <v>12</v>
      </c>
      <c r="P730" t="n">
        <v>0</v>
      </c>
      <c r="Q730" s="59" t="n">
        <v>240</v>
      </c>
      <c r="R730" s="60">
        <f>IF(N730="TL",1,IF(N730="USD",VLOOKUP(C730,$X$2:$Z$19,2,FALSE),VLOOKUP(C730,$X$2:$Z$19,3,FALSE)))</f>
        <v/>
      </c>
      <c r="S730" s="61">
        <f>IF(P730=1,0,L730*M730*R730*(1-O730/100))</f>
        <v/>
      </c>
      <c r="T730" s="61">
        <f>IF(P730=1,0,L730*Q730)</f>
        <v/>
      </c>
      <c r="U730" s="61">
        <f>S730-T730</f>
        <v/>
      </c>
    </row>
    <row r="731">
      <c r="A731" t="inlineStr">
        <is>
          <t>S000730</t>
        </is>
      </c>
      <c r="B731" t="inlineStr">
        <is>
          <t>2025-04-27</t>
        </is>
      </c>
      <c r="C731" t="inlineStr">
        <is>
          <t>2025-04</t>
        </is>
      </c>
      <c r="D731" t="inlineStr">
        <is>
          <t>2025-Q2</t>
        </is>
      </c>
      <c r="E731" t="inlineStr">
        <is>
          <t>T03</t>
        </is>
      </c>
      <c r="F731" t="inlineStr">
        <is>
          <t>Mert Demir</t>
        </is>
      </c>
      <c r="G731" t="inlineStr">
        <is>
          <t>Ege</t>
        </is>
      </c>
      <c r="H731" t="inlineStr">
        <is>
          <t>EM-SNS-06</t>
        </is>
      </c>
      <c r="I731" t="inlineStr">
        <is>
          <t>Hareket Sensörü PIR</t>
        </is>
      </c>
      <c r="J731" t="inlineStr">
        <is>
          <t>Otomasyon</t>
        </is>
      </c>
      <c r="K731" t="inlineStr">
        <is>
          <t>Bayi</t>
        </is>
      </c>
      <c r="L731" t="n">
        <v>3</v>
      </c>
      <c r="M731" s="57" t="n">
        <v>259</v>
      </c>
      <c r="N731" t="inlineStr">
        <is>
          <t>TL</t>
        </is>
      </c>
      <c r="O731" s="58" t="n">
        <v>5</v>
      </c>
      <c r="P731" t="n">
        <v>0</v>
      </c>
      <c r="Q731" s="59" t="n">
        <v>120</v>
      </c>
      <c r="R731" s="60">
        <f>IF(N731="TL",1,IF(N731="USD",VLOOKUP(C731,$X$2:$Z$19,2,FALSE),VLOOKUP(C731,$X$2:$Z$19,3,FALSE)))</f>
        <v/>
      </c>
      <c r="S731" s="61">
        <f>IF(P731=1,0,L731*M731*R731*(1-O731/100))</f>
        <v/>
      </c>
      <c r="T731" s="61">
        <f>IF(P731=1,0,L731*Q731)</f>
        <v/>
      </c>
      <c r="U731" s="61">
        <f>S731-T731</f>
        <v/>
      </c>
    </row>
    <row r="732">
      <c r="A732" t="inlineStr">
        <is>
          <t>S000731</t>
        </is>
      </c>
      <c r="B732" t="inlineStr">
        <is>
          <t>2025-04-02</t>
        </is>
      </c>
      <c r="C732" t="inlineStr">
        <is>
          <t>2025-04</t>
        </is>
      </c>
      <c r="D732" t="inlineStr">
        <is>
          <t>2025-Q2</t>
        </is>
      </c>
      <c r="E732" t="inlineStr">
        <is>
          <t>T03</t>
        </is>
      </c>
      <c r="F732" t="inlineStr">
        <is>
          <t>Mert Demir</t>
        </is>
      </c>
      <c r="G732" t="inlineStr">
        <is>
          <t>Ege</t>
        </is>
      </c>
      <c r="H732" t="inlineStr">
        <is>
          <t>EM-PRZ-02</t>
        </is>
      </c>
      <c r="I732" t="inlineStr">
        <is>
          <t>Priz-Anahtar Seti (20'li)</t>
        </is>
      </c>
      <c r="J732" t="inlineStr">
        <is>
          <t>Anahtar</t>
        </is>
      </c>
      <c r="K732" t="inlineStr">
        <is>
          <t>Perakende</t>
        </is>
      </c>
      <c r="L732" t="n">
        <v>41</v>
      </c>
      <c r="M732" s="57" t="n">
        <v>562</v>
      </c>
      <c r="N732" t="inlineStr">
        <is>
          <t>TL</t>
        </is>
      </c>
      <c r="O732" s="58" t="n">
        <v>8</v>
      </c>
      <c r="P732" t="n">
        <v>0</v>
      </c>
      <c r="Q732" s="59" t="n">
        <v>310</v>
      </c>
      <c r="R732" s="60">
        <f>IF(N732="TL",1,IF(N732="USD",VLOOKUP(C732,$X$2:$Z$19,2,FALSE),VLOOKUP(C732,$X$2:$Z$19,3,FALSE)))</f>
        <v/>
      </c>
      <c r="S732" s="61">
        <f>IF(P732=1,0,L732*M732*R732*(1-O732/100))</f>
        <v/>
      </c>
      <c r="T732" s="61">
        <f>IF(P732=1,0,L732*Q732)</f>
        <v/>
      </c>
      <c r="U732" s="61">
        <f>S732-T732</f>
        <v/>
      </c>
    </row>
    <row r="733">
      <c r="A733" t="inlineStr">
        <is>
          <t>S000732</t>
        </is>
      </c>
      <c r="B733" t="inlineStr">
        <is>
          <t>2025-04-21</t>
        </is>
      </c>
      <c r="C733" t="inlineStr">
        <is>
          <t>2025-04</t>
        </is>
      </c>
      <c r="D733" t="inlineStr">
        <is>
          <t>2025-Q2</t>
        </is>
      </c>
      <c r="E733" t="inlineStr">
        <is>
          <t>T03</t>
        </is>
      </c>
      <c r="F733" t="inlineStr">
        <is>
          <t>Mert Demir</t>
        </is>
      </c>
      <c r="G733" t="inlineStr">
        <is>
          <t>Ege</t>
        </is>
      </c>
      <c r="H733" t="inlineStr">
        <is>
          <t>EM-TRF-05</t>
        </is>
      </c>
      <c r="I733" t="inlineStr">
        <is>
          <t>İzole Trafo 1 kVA</t>
        </is>
      </c>
      <c r="J733" t="inlineStr">
        <is>
          <t>Güç</t>
        </is>
      </c>
      <c r="K733" t="inlineStr">
        <is>
          <t>Bayi</t>
        </is>
      </c>
      <c r="L733" t="n">
        <v>12</v>
      </c>
      <c r="M733" s="57" t="n">
        <v>6688</v>
      </c>
      <c r="N733" t="inlineStr">
        <is>
          <t>TL</t>
        </is>
      </c>
      <c r="O733" s="58" t="n">
        <v>0</v>
      </c>
      <c r="P733" t="n">
        <v>0</v>
      </c>
      <c r="Q733" s="59" t="n">
        <v>3900</v>
      </c>
      <c r="R733" s="60">
        <f>IF(N733="TL",1,IF(N733="USD",VLOOKUP(C733,$X$2:$Z$19,2,FALSE),VLOOKUP(C733,$X$2:$Z$19,3,FALSE)))</f>
        <v/>
      </c>
      <c r="S733" s="61">
        <f>IF(P733=1,0,L733*M733*R733*(1-O733/100))</f>
        <v/>
      </c>
      <c r="T733" s="61">
        <f>IF(P733=1,0,L733*Q733)</f>
        <v/>
      </c>
      <c r="U733" s="61">
        <f>S733-T733</f>
        <v/>
      </c>
    </row>
    <row r="734">
      <c r="A734" t="inlineStr">
        <is>
          <t>S000733</t>
        </is>
      </c>
      <c r="B734" t="inlineStr">
        <is>
          <t>2025-04-15</t>
        </is>
      </c>
      <c r="C734" t="inlineStr">
        <is>
          <t>2025-04</t>
        </is>
      </c>
      <c r="D734" t="inlineStr">
        <is>
          <t>2025-Q2</t>
        </is>
      </c>
      <c r="E734" t="inlineStr">
        <is>
          <t>T03</t>
        </is>
      </c>
      <c r="F734" t="inlineStr">
        <is>
          <t>Mert Demir</t>
        </is>
      </c>
      <c r="G734" t="inlineStr">
        <is>
          <t>Ege</t>
        </is>
      </c>
      <c r="H734" t="inlineStr">
        <is>
          <t>EM-KBL-25</t>
        </is>
      </c>
      <c r="I734" t="inlineStr">
        <is>
          <t>NYY Kablo 4x6 (100 m)</t>
        </is>
      </c>
      <c r="J734" t="inlineStr">
        <is>
          <t>Kablo</t>
        </is>
      </c>
      <c r="K734" t="inlineStr">
        <is>
          <t>Perakende</t>
        </is>
      </c>
      <c r="L734" t="n">
        <v>53</v>
      </c>
      <c r="M734" s="57" t="n">
        <v>3335</v>
      </c>
      <c r="N734" t="inlineStr">
        <is>
          <t>TL</t>
        </is>
      </c>
      <c r="O734" s="58" t="n">
        <v>0</v>
      </c>
      <c r="P734" t="n">
        <v>0</v>
      </c>
      <c r="Q734" s="59" t="n">
        <v>2150</v>
      </c>
      <c r="R734" s="60">
        <f>IF(N734="TL",1,IF(N734="USD",VLOOKUP(C734,$X$2:$Z$19,2,FALSE),VLOOKUP(C734,$X$2:$Z$19,3,FALSE)))</f>
        <v/>
      </c>
      <c r="S734" s="61">
        <f>IF(P734=1,0,L734*M734*R734*(1-O734/100))</f>
        <v/>
      </c>
      <c r="T734" s="61">
        <f>IF(P734=1,0,L734*Q734)</f>
        <v/>
      </c>
      <c r="U734" s="61">
        <f>S734-T734</f>
        <v/>
      </c>
    </row>
    <row r="735">
      <c r="A735" t="inlineStr">
        <is>
          <t>S000734</t>
        </is>
      </c>
      <c r="B735" t="inlineStr">
        <is>
          <t>2025-04-19</t>
        </is>
      </c>
      <c r="C735" t="inlineStr">
        <is>
          <t>2025-04</t>
        </is>
      </c>
      <c r="D735" t="inlineStr">
        <is>
          <t>2025-Q2</t>
        </is>
      </c>
      <c r="E735" t="inlineStr">
        <is>
          <t>T03</t>
        </is>
      </c>
      <c r="F735" t="inlineStr">
        <is>
          <t>Mert Demir</t>
        </is>
      </c>
      <c r="G735" t="inlineStr">
        <is>
          <t>Ege</t>
        </is>
      </c>
      <c r="H735" t="inlineStr">
        <is>
          <t>EM-AYD-18</t>
        </is>
      </c>
      <c r="I735" t="inlineStr">
        <is>
          <t>LED Ampul 18W (10'lu)</t>
        </is>
      </c>
      <c r="J735" t="inlineStr">
        <is>
          <t>Aydınlatma</t>
        </is>
      </c>
      <c r="K735" t="inlineStr">
        <is>
          <t>Bayi</t>
        </is>
      </c>
      <c r="L735" t="n">
        <v>5</v>
      </c>
      <c r="M735" s="57" t="n">
        <v>198</v>
      </c>
      <c r="N735" t="inlineStr">
        <is>
          <t>TL</t>
        </is>
      </c>
      <c r="O735" s="58" t="n">
        <v>0</v>
      </c>
      <c r="P735" t="n">
        <v>0</v>
      </c>
      <c r="Q735" s="59" t="n">
        <v>95</v>
      </c>
      <c r="R735" s="60">
        <f>IF(N735="TL",1,IF(N735="USD",VLOOKUP(C735,$X$2:$Z$19,2,FALSE),VLOOKUP(C735,$X$2:$Z$19,3,FALSE)))</f>
        <v/>
      </c>
      <c r="S735" s="61">
        <f>IF(P735=1,0,L735*M735*R735*(1-O735/100))</f>
        <v/>
      </c>
      <c r="T735" s="61">
        <f>IF(P735=1,0,L735*Q735)</f>
        <v/>
      </c>
      <c r="U735" s="61">
        <f>S735-T735</f>
        <v/>
      </c>
    </row>
    <row r="736">
      <c r="A736" t="inlineStr">
        <is>
          <t>S000735</t>
        </is>
      </c>
      <c r="B736" t="inlineStr">
        <is>
          <t>2025-04-03</t>
        </is>
      </c>
      <c r="C736" t="inlineStr">
        <is>
          <t>2025-04</t>
        </is>
      </c>
      <c r="D736" t="inlineStr">
        <is>
          <t>2025-Q2</t>
        </is>
      </c>
      <c r="E736" t="inlineStr">
        <is>
          <t>T03</t>
        </is>
      </c>
      <c r="F736" t="inlineStr">
        <is>
          <t>Mert Demir</t>
        </is>
      </c>
      <c r="G736" t="inlineStr">
        <is>
          <t>Ege</t>
        </is>
      </c>
      <c r="H736" t="inlineStr">
        <is>
          <t>EM-PRZ-02</t>
        </is>
      </c>
      <c r="I736" t="inlineStr">
        <is>
          <t>Priz-Anahtar Seti (20'li)</t>
        </is>
      </c>
      <c r="J736" t="inlineStr">
        <is>
          <t>Anahtar</t>
        </is>
      </c>
      <c r="K736" t="inlineStr">
        <is>
          <t>Proje</t>
        </is>
      </c>
      <c r="L736" t="n">
        <v>25</v>
      </c>
      <c r="M736" s="57" t="n">
        <v>586</v>
      </c>
      <c r="N736" t="inlineStr">
        <is>
          <t>TL</t>
        </is>
      </c>
      <c r="O736" s="58" t="n">
        <v>18</v>
      </c>
      <c r="P736" t="n">
        <v>0</v>
      </c>
      <c r="Q736" s="59" t="n">
        <v>310</v>
      </c>
      <c r="R736" s="60">
        <f>IF(N736="TL",1,IF(N736="USD",VLOOKUP(C736,$X$2:$Z$19,2,FALSE),VLOOKUP(C736,$X$2:$Z$19,3,FALSE)))</f>
        <v/>
      </c>
      <c r="S736" s="61">
        <f>IF(P736=1,0,L736*M736*R736*(1-O736/100))</f>
        <v/>
      </c>
      <c r="T736" s="61">
        <f>IF(P736=1,0,L736*Q736)</f>
        <v/>
      </c>
      <c r="U736" s="61">
        <f>S736-T736</f>
        <v/>
      </c>
    </row>
    <row r="737">
      <c r="A737" t="inlineStr">
        <is>
          <t>S000736</t>
        </is>
      </c>
      <c r="B737" t="inlineStr">
        <is>
          <t>2025-04-24</t>
        </is>
      </c>
      <c r="C737" t="inlineStr">
        <is>
          <t>2025-04</t>
        </is>
      </c>
      <c r="D737" t="inlineStr">
        <is>
          <t>2025-Q2</t>
        </is>
      </c>
      <c r="E737" t="inlineStr">
        <is>
          <t>T03</t>
        </is>
      </c>
      <c r="F737" t="inlineStr">
        <is>
          <t>Mert Demir</t>
        </is>
      </c>
      <c r="G737" t="inlineStr">
        <is>
          <t>Ege</t>
        </is>
      </c>
      <c r="H737" t="inlineStr">
        <is>
          <t>EM-KBL-25</t>
        </is>
      </c>
      <c r="I737" t="inlineStr">
        <is>
          <t>NYY Kablo 4x6 (100 m)</t>
        </is>
      </c>
      <c r="J737" t="inlineStr">
        <is>
          <t>Kablo</t>
        </is>
      </c>
      <c r="K737" t="inlineStr">
        <is>
          <t>Bayi</t>
        </is>
      </c>
      <c r="L737" t="n">
        <v>15</v>
      </c>
      <c r="M737" s="57" t="n">
        <v>3334</v>
      </c>
      <c r="N737" t="inlineStr">
        <is>
          <t>TL</t>
        </is>
      </c>
      <c r="O737" s="58" t="n">
        <v>12</v>
      </c>
      <c r="P737" t="n">
        <v>0</v>
      </c>
      <c r="Q737" s="59" t="n">
        <v>2150</v>
      </c>
      <c r="R737" s="60">
        <f>IF(N737="TL",1,IF(N737="USD",VLOOKUP(C737,$X$2:$Z$19,2,FALSE),VLOOKUP(C737,$X$2:$Z$19,3,FALSE)))</f>
        <v/>
      </c>
      <c r="S737" s="61">
        <f>IF(P737=1,0,L737*M737*R737*(1-O737/100))</f>
        <v/>
      </c>
      <c r="T737" s="61">
        <f>IF(P737=1,0,L737*Q737)</f>
        <v/>
      </c>
      <c r="U737" s="61">
        <f>S737-T737</f>
        <v/>
      </c>
    </row>
    <row r="738">
      <c r="A738" t="inlineStr">
        <is>
          <t>S000737</t>
        </is>
      </c>
      <c r="B738" t="inlineStr">
        <is>
          <t>2025-04-13</t>
        </is>
      </c>
      <c r="C738" t="inlineStr">
        <is>
          <t>2025-04</t>
        </is>
      </c>
      <c r="D738" t="inlineStr">
        <is>
          <t>2025-Q2</t>
        </is>
      </c>
      <c r="E738" t="inlineStr">
        <is>
          <t>T03</t>
        </is>
      </c>
      <c r="F738" t="inlineStr">
        <is>
          <t>Mert Demir</t>
        </is>
      </c>
      <c r="G738" t="inlineStr">
        <is>
          <t>Ege</t>
        </is>
      </c>
      <c r="H738" t="inlineStr">
        <is>
          <t>EM-KBL-16</t>
        </is>
      </c>
      <c r="I738" t="inlineStr">
        <is>
          <t>NYM Kablo 3x2,5 (100 m)</t>
        </is>
      </c>
      <c r="J738" t="inlineStr">
        <is>
          <t>Kablo</t>
        </is>
      </c>
      <c r="K738" t="inlineStr">
        <is>
          <t>Kurumsal</t>
        </is>
      </c>
      <c r="L738" t="n">
        <v>1</v>
      </c>
      <c r="M738" s="57" t="n">
        <v>1301</v>
      </c>
      <c r="N738" t="inlineStr">
        <is>
          <t>TL</t>
        </is>
      </c>
      <c r="O738" s="58" t="n">
        <v>5</v>
      </c>
      <c r="P738" t="n">
        <v>0</v>
      </c>
      <c r="Q738" s="59" t="n">
        <v>820</v>
      </c>
      <c r="R738" s="60">
        <f>IF(N738="TL",1,IF(N738="USD",VLOOKUP(C738,$X$2:$Z$19,2,FALSE),VLOOKUP(C738,$X$2:$Z$19,3,FALSE)))</f>
        <v/>
      </c>
      <c r="S738" s="61">
        <f>IF(P738=1,0,L738*M738*R738*(1-O738/100))</f>
        <v/>
      </c>
      <c r="T738" s="61">
        <f>IF(P738=1,0,L738*Q738)</f>
        <v/>
      </c>
      <c r="U738" s="61">
        <f>S738-T738</f>
        <v/>
      </c>
    </row>
    <row r="739">
      <c r="A739" t="inlineStr">
        <is>
          <t>S000738</t>
        </is>
      </c>
      <c r="B739" t="inlineStr">
        <is>
          <t>2025-04-18</t>
        </is>
      </c>
      <c r="C739" t="inlineStr">
        <is>
          <t>2025-04</t>
        </is>
      </c>
      <c r="D739" t="inlineStr">
        <is>
          <t>2025-Q2</t>
        </is>
      </c>
      <c r="E739" t="inlineStr">
        <is>
          <t>T03</t>
        </is>
      </c>
      <c r="F739" t="inlineStr">
        <is>
          <t>Mert Demir</t>
        </is>
      </c>
      <c r="G739" t="inlineStr">
        <is>
          <t>Ege</t>
        </is>
      </c>
      <c r="H739" t="inlineStr">
        <is>
          <t>EM-TOP-08</t>
        </is>
      </c>
      <c r="I739" t="inlineStr">
        <is>
          <t>Topraklama Seti</t>
        </is>
      </c>
      <c r="J739" t="inlineStr">
        <is>
          <t>Koruma</t>
        </is>
      </c>
      <c r="K739" t="inlineStr">
        <is>
          <t>Proje</t>
        </is>
      </c>
      <c r="L739" t="n">
        <v>5</v>
      </c>
      <c r="M739" s="57" t="n">
        <v>889</v>
      </c>
      <c r="N739" t="inlineStr">
        <is>
          <t>TL</t>
        </is>
      </c>
      <c r="O739" s="58" t="n">
        <v>18</v>
      </c>
      <c r="P739" t="n">
        <v>0</v>
      </c>
      <c r="Q739" s="59" t="n">
        <v>540</v>
      </c>
      <c r="R739" s="60">
        <f>IF(N739="TL",1,IF(N739="USD",VLOOKUP(C739,$X$2:$Z$19,2,FALSE),VLOOKUP(C739,$X$2:$Z$19,3,FALSE)))</f>
        <v/>
      </c>
      <c r="S739" s="61">
        <f>IF(P739=1,0,L739*M739*R739*(1-O739/100))</f>
        <v/>
      </c>
      <c r="T739" s="61">
        <f>IF(P739=1,0,L739*Q739)</f>
        <v/>
      </c>
      <c r="U739" s="61">
        <f>S739-T739</f>
        <v/>
      </c>
    </row>
    <row r="740">
      <c r="A740" t="inlineStr">
        <is>
          <t>S000739</t>
        </is>
      </c>
      <c r="B740" t="inlineStr">
        <is>
          <t>2025-04-16</t>
        </is>
      </c>
      <c r="C740" t="inlineStr">
        <is>
          <t>2025-04</t>
        </is>
      </c>
      <c r="D740" t="inlineStr">
        <is>
          <t>2025-Q2</t>
        </is>
      </c>
      <c r="E740" t="inlineStr">
        <is>
          <t>T03</t>
        </is>
      </c>
      <c r="F740" t="inlineStr">
        <is>
          <t>Mert Demir</t>
        </is>
      </c>
      <c r="G740" t="inlineStr">
        <is>
          <t>Ege</t>
        </is>
      </c>
      <c r="H740" t="inlineStr">
        <is>
          <t>EM-KND-03</t>
        </is>
      </c>
      <c r="I740" t="inlineStr">
        <is>
          <t>Kablo Kanalı 40x40 (2 m)</t>
        </is>
      </c>
      <c r="J740" t="inlineStr">
        <is>
          <t>Tesisat</t>
        </is>
      </c>
      <c r="K740" t="inlineStr">
        <is>
          <t>Proje</t>
        </is>
      </c>
      <c r="L740" t="n">
        <v>2</v>
      </c>
      <c r="M740" s="57" t="n">
        <v>133</v>
      </c>
      <c r="N740" t="inlineStr">
        <is>
          <t>TL</t>
        </is>
      </c>
      <c r="O740" s="58" t="n">
        <v>5</v>
      </c>
      <c r="P740" t="n">
        <v>0</v>
      </c>
      <c r="Q740" s="59" t="n">
        <v>65</v>
      </c>
      <c r="R740" s="60">
        <f>IF(N740="TL",1,IF(N740="USD",VLOOKUP(C740,$X$2:$Z$19,2,FALSE),VLOOKUP(C740,$X$2:$Z$19,3,FALSE)))</f>
        <v/>
      </c>
      <c r="S740" s="61">
        <f>IF(P740=1,0,L740*M740*R740*(1-O740/100))</f>
        <v/>
      </c>
      <c r="T740" s="61">
        <f>IF(P740=1,0,L740*Q740)</f>
        <v/>
      </c>
      <c r="U740" s="61">
        <f>S740-T740</f>
        <v/>
      </c>
    </row>
    <row r="741">
      <c r="A741" t="inlineStr">
        <is>
          <t>S000740</t>
        </is>
      </c>
      <c r="B741" t="inlineStr">
        <is>
          <t>2025-04-12</t>
        </is>
      </c>
      <c r="C741" t="inlineStr">
        <is>
          <t>2025-04</t>
        </is>
      </c>
      <c r="D741" t="inlineStr">
        <is>
          <t>2025-Q2</t>
        </is>
      </c>
      <c r="E741" t="inlineStr">
        <is>
          <t>T03</t>
        </is>
      </c>
      <c r="F741" t="inlineStr">
        <is>
          <t>Mert Demir</t>
        </is>
      </c>
      <c r="G741" t="inlineStr">
        <is>
          <t>Ege</t>
        </is>
      </c>
      <c r="H741" t="inlineStr">
        <is>
          <t>EM-UPS-10</t>
        </is>
      </c>
      <c r="I741" t="inlineStr">
        <is>
          <t>Kesintisiz Güç Kaynağı 3 kVA</t>
        </is>
      </c>
      <c r="J741" t="inlineStr">
        <is>
          <t>Güç</t>
        </is>
      </c>
      <c r="K741" t="inlineStr">
        <is>
          <t>Proje</t>
        </is>
      </c>
      <c r="L741" t="n">
        <v>5</v>
      </c>
      <c r="M741" s="57" t="n">
        <v>13543</v>
      </c>
      <c r="N741" t="inlineStr">
        <is>
          <t>TL</t>
        </is>
      </c>
      <c r="O741" s="58" t="n">
        <v>8</v>
      </c>
      <c r="P741" t="n">
        <v>0</v>
      </c>
      <c r="Q741" s="59" t="n">
        <v>8200</v>
      </c>
      <c r="R741" s="60">
        <f>IF(N741="TL",1,IF(N741="USD",VLOOKUP(C741,$X$2:$Z$19,2,FALSE),VLOOKUP(C741,$X$2:$Z$19,3,FALSE)))</f>
        <v/>
      </c>
      <c r="S741" s="61">
        <f>IF(P741=1,0,L741*M741*R741*(1-O741/100))</f>
        <v/>
      </c>
      <c r="T741" s="61">
        <f>IF(P741=1,0,L741*Q741)</f>
        <v/>
      </c>
      <c r="U741" s="61">
        <f>S741-T741</f>
        <v/>
      </c>
    </row>
    <row r="742">
      <c r="A742" t="inlineStr">
        <is>
          <t>S000741</t>
        </is>
      </c>
      <c r="B742" t="inlineStr">
        <is>
          <t>2025-04-24</t>
        </is>
      </c>
      <c r="C742" t="inlineStr">
        <is>
          <t>2025-04</t>
        </is>
      </c>
      <c r="D742" t="inlineStr">
        <is>
          <t>2025-Q2</t>
        </is>
      </c>
      <c r="E742" t="inlineStr">
        <is>
          <t>T03</t>
        </is>
      </c>
      <c r="F742" t="inlineStr">
        <is>
          <t>Mert Demir</t>
        </is>
      </c>
      <c r="G742" t="inlineStr">
        <is>
          <t>Ege</t>
        </is>
      </c>
      <c r="H742" t="inlineStr">
        <is>
          <t>EM-KBL-16</t>
        </is>
      </c>
      <c r="I742" t="inlineStr">
        <is>
          <t>NYM Kablo 3x2,5 (100 m)</t>
        </is>
      </c>
      <c r="J742" t="inlineStr">
        <is>
          <t>Kablo</t>
        </is>
      </c>
      <c r="K742" t="inlineStr">
        <is>
          <t>Perakende</t>
        </is>
      </c>
      <c r="L742" t="n">
        <v>1</v>
      </c>
      <c r="M742" s="57" t="n">
        <v>1348</v>
      </c>
      <c r="N742" t="inlineStr">
        <is>
          <t>TL</t>
        </is>
      </c>
      <c r="O742" s="58" t="n">
        <v>5</v>
      </c>
      <c r="P742" t="n">
        <v>0</v>
      </c>
      <c r="Q742" s="59" t="n">
        <v>820</v>
      </c>
      <c r="R742" s="60">
        <f>IF(N742="TL",1,IF(N742="USD",VLOOKUP(C742,$X$2:$Z$19,2,FALSE),VLOOKUP(C742,$X$2:$Z$19,3,FALSE)))</f>
        <v/>
      </c>
      <c r="S742" s="61">
        <f>IF(P742=1,0,L742*M742*R742*(1-O742/100))</f>
        <v/>
      </c>
      <c r="T742" s="61">
        <f>IF(P742=1,0,L742*Q742)</f>
        <v/>
      </c>
      <c r="U742" s="61">
        <f>S742-T742</f>
        <v/>
      </c>
    </row>
    <row r="743">
      <c r="A743" t="inlineStr">
        <is>
          <t>S000742</t>
        </is>
      </c>
      <c r="B743" t="inlineStr">
        <is>
          <t>2025-04-16</t>
        </is>
      </c>
      <c r="C743" t="inlineStr">
        <is>
          <t>2025-04</t>
        </is>
      </c>
      <c r="D743" t="inlineStr">
        <is>
          <t>2025-Q2</t>
        </is>
      </c>
      <c r="E743" t="inlineStr">
        <is>
          <t>T04</t>
        </is>
      </c>
      <c r="F743" t="inlineStr">
        <is>
          <t>Selin Şahin</t>
        </is>
      </c>
      <c r="G743" t="inlineStr">
        <is>
          <t>Akdeniz</t>
        </is>
      </c>
      <c r="H743" t="inlineStr">
        <is>
          <t>EM-KBL-25</t>
        </is>
      </c>
      <c r="I743" t="inlineStr">
        <is>
          <t>NYY Kablo 4x6 (100 m)</t>
        </is>
      </c>
      <c r="J743" t="inlineStr">
        <is>
          <t>Kablo</t>
        </is>
      </c>
      <c r="K743" t="inlineStr">
        <is>
          <t>Bayi</t>
        </is>
      </c>
      <c r="L743" t="n">
        <v>10</v>
      </c>
      <c r="M743" s="57" t="n">
        <v>3463</v>
      </c>
      <c r="N743" t="inlineStr">
        <is>
          <t>TL</t>
        </is>
      </c>
      <c r="O743" s="58" t="n">
        <v>5</v>
      </c>
      <c r="P743" t="n">
        <v>0</v>
      </c>
      <c r="Q743" s="59" t="n">
        <v>2150</v>
      </c>
      <c r="R743" s="60">
        <f>IF(N743="TL",1,IF(N743="USD",VLOOKUP(C743,$X$2:$Z$19,2,FALSE),VLOOKUP(C743,$X$2:$Z$19,3,FALSE)))</f>
        <v/>
      </c>
      <c r="S743" s="61">
        <f>IF(P743=1,0,L743*M743*R743*(1-O743/100))</f>
        <v/>
      </c>
      <c r="T743" s="61">
        <f>IF(P743=1,0,L743*Q743)</f>
        <v/>
      </c>
      <c r="U743" s="61">
        <f>S743-T743</f>
        <v/>
      </c>
    </row>
    <row r="744">
      <c r="A744" t="inlineStr">
        <is>
          <t>S000743</t>
        </is>
      </c>
      <c r="B744" t="inlineStr">
        <is>
          <t>2025-04-26</t>
        </is>
      </c>
      <c r="C744" t="inlineStr">
        <is>
          <t>2025-04</t>
        </is>
      </c>
      <c r="D744" t="inlineStr">
        <is>
          <t>2025-Q2</t>
        </is>
      </c>
      <c r="E744" t="inlineStr">
        <is>
          <t>T04</t>
        </is>
      </c>
      <c r="F744" t="inlineStr">
        <is>
          <t>Selin Şahin</t>
        </is>
      </c>
      <c r="G744" t="inlineStr">
        <is>
          <t>Akdeniz</t>
        </is>
      </c>
      <c r="H744" t="inlineStr">
        <is>
          <t>EM-PRZ-02</t>
        </is>
      </c>
      <c r="I744" t="inlineStr">
        <is>
          <t>Priz-Anahtar Seti (20'li)</t>
        </is>
      </c>
      <c r="J744" t="inlineStr">
        <is>
          <t>Anahtar</t>
        </is>
      </c>
      <c r="K744" t="inlineStr">
        <is>
          <t>Perakende</t>
        </is>
      </c>
      <c r="L744" t="n">
        <v>1</v>
      </c>
      <c r="M744" s="57" t="n">
        <v>557</v>
      </c>
      <c r="N744" t="inlineStr">
        <is>
          <t>TL</t>
        </is>
      </c>
      <c r="O744" s="58" t="n">
        <v>5</v>
      </c>
      <c r="P744" t="n">
        <v>0</v>
      </c>
      <c r="Q744" s="59" t="n">
        <v>310</v>
      </c>
      <c r="R744" s="60">
        <f>IF(N744="TL",1,IF(N744="USD",VLOOKUP(C744,$X$2:$Z$19,2,FALSE),VLOOKUP(C744,$X$2:$Z$19,3,FALSE)))</f>
        <v/>
      </c>
      <c r="S744" s="61">
        <f>IF(P744=1,0,L744*M744*R744*(1-O744/100))</f>
        <v/>
      </c>
      <c r="T744" s="61">
        <f>IF(P744=1,0,L744*Q744)</f>
        <v/>
      </c>
      <c r="U744" s="61">
        <f>S744-T744</f>
        <v/>
      </c>
    </row>
    <row r="745">
      <c r="A745" t="inlineStr">
        <is>
          <t>S000744</t>
        </is>
      </c>
      <c r="B745" t="inlineStr">
        <is>
          <t>2025-04-08</t>
        </is>
      </c>
      <c r="C745" t="inlineStr">
        <is>
          <t>2025-04</t>
        </is>
      </c>
      <c r="D745" t="inlineStr">
        <is>
          <t>2025-Q2</t>
        </is>
      </c>
      <c r="E745" t="inlineStr">
        <is>
          <t>T04</t>
        </is>
      </c>
      <c r="F745" t="inlineStr">
        <is>
          <t>Selin Şahin</t>
        </is>
      </c>
      <c r="G745" t="inlineStr">
        <is>
          <t>Akdeniz</t>
        </is>
      </c>
      <c r="H745" t="inlineStr">
        <is>
          <t>EM-SNS-06</t>
        </is>
      </c>
      <c r="I745" t="inlineStr">
        <is>
          <t>Hareket Sensörü PIR</t>
        </is>
      </c>
      <c r="J745" t="inlineStr">
        <is>
          <t>Otomasyon</t>
        </is>
      </c>
      <c r="K745" t="inlineStr">
        <is>
          <t>Bayi</t>
        </is>
      </c>
      <c r="L745" t="n">
        <v>5</v>
      </c>
      <c r="M745" s="57" t="n">
        <v>256</v>
      </c>
      <c r="N745" t="inlineStr">
        <is>
          <t>TL</t>
        </is>
      </c>
      <c r="O745" s="58" t="n">
        <v>0</v>
      </c>
      <c r="P745" t="n">
        <v>0</v>
      </c>
      <c r="Q745" s="59" t="n">
        <v>120</v>
      </c>
      <c r="R745" s="60">
        <f>IF(N745="TL",1,IF(N745="USD",VLOOKUP(C745,$X$2:$Z$19,2,FALSE),VLOOKUP(C745,$X$2:$Z$19,3,FALSE)))</f>
        <v/>
      </c>
      <c r="S745" s="61">
        <f>IF(P745=1,0,L745*M745*R745*(1-O745/100))</f>
        <v/>
      </c>
      <c r="T745" s="61">
        <f>IF(P745=1,0,L745*Q745)</f>
        <v/>
      </c>
      <c r="U745" s="61">
        <f>S745-T745</f>
        <v/>
      </c>
    </row>
    <row r="746">
      <c r="A746" t="inlineStr">
        <is>
          <t>S000745</t>
        </is>
      </c>
      <c r="B746" t="inlineStr">
        <is>
          <t>2025-04-02</t>
        </is>
      </c>
      <c r="C746" t="inlineStr">
        <is>
          <t>2025-04</t>
        </is>
      </c>
      <c r="D746" t="inlineStr">
        <is>
          <t>2025-Q2</t>
        </is>
      </c>
      <c r="E746" t="inlineStr">
        <is>
          <t>T04</t>
        </is>
      </c>
      <c r="F746" t="inlineStr">
        <is>
          <t>Selin Şahin</t>
        </is>
      </c>
      <c r="G746" t="inlineStr">
        <is>
          <t>Akdeniz</t>
        </is>
      </c>
      <c r="H746" t="inlineStr">
        <is>
          <t>EM-UPS-10</t>
        </is>
      </c>
      <c r="I746" t="inlineStr">
        <is>
          <t>Kesintisiz Güç Kaynağı 3 kVA</t>
        </is>
      </c>
      <c r="J746" t="inlineStr">
        <is>
          <t>Güç</t>
        </is>
      </c>
      <c r="K746" t="inlineStr">
        <is>
          <t>Bayi</t>
        </is>
      </c>
      <c r="L746" t="n">
        <v>25</v>
      </c>
      <c r="M746" s="57" t="n">
        <v>13331</v>
      </c>
      <c r="N746" t="inlineStr">
        <is>
          <t>TL</t>
        </is>
      </c>
      <c r="O746" s="58" t="n">
        <v>12</v>
      </c>
      <c r="P746" t="n">
        <v>0</v>
      </c>
      <c r="Q746" s="59" t="n">
        <v>8200</v>
      </c>
      <c r="R746" s="60">
        <f>IF(N746="TL",1,IF(N746="USD",VLOOKUP(C746,$X$2:$Z$19,2,FALSE),VLOOKUP(C746,$X$2:$Z$19,3,FALSE)))</f>
        <v/>
      </c>
      <c r="S746" s="61">
        <f>IF(P746=1,0,L746*M746*R746*(1-O746/100))</f>
        <v/>
      </c>
      <c r="T746" s="61">
        <f>IF(P746=1,0,L746*Q746)</f>
        <v/>
      </c>
      <c r="U746" s="61">
        <f>S746-T746</f>
        <v/>
      </c>
    </row>
    <row r="747">
      <c r="A747" t="inlineStr">
        <is>
          <t>S000746</t>
        </is>
      </c>
      <c r="B747" t="inlineStr">
        <is>
          <t>2025-04-25</t>
        </is>
      </c>
      <c r="C747" t="inlineStr">
        <is>
          <t>2025-04</t>
        </is>
      </c>
      <c r="D747" t="inlineStr">
        <is>
          <t>2025-Q2</t>
        </is>
      </c>
      <c r="E747" t="inlineStr">
        <is>
          <t>T04</t>
        </is>
      </c>
      <c r="F747" t="inlineStr">
        <is>
          <t>Selin Şahin</t>
        </is>
      </c>
      <c r="G747" t="inlineStr">
        <is>
          <t>Akdeniz</t>
        </is>
      </c>
      <c r="H747" t="inlineStr">
        <is>
          <t>EM-PRZ-02</t>
        </is>
      </c>
      <c r="I747" t="inlineStr">
        <is>
          <t>Priz-Anahtar Seti (20'li)</t>
        </is>
      </c>
      <c r="J747" t="inlineStr">
        <is>
          <t>Anahtar</t>
        </is>
      </c>
      <c r="K747" t="inlineStr">
        <is>
          <t>Proje</t>
        </is>
      </c>
      <c r="L747" t="n">
        <v>2</v>
      </c>
      <c r="M747" s="57" t="n">
        <v>563</v>
      </c>
      <c r="N747" t="inlineStr">
        <is>
          <t>TL</t>
        </is>
      </c>
      <c r="O747" s="58" t="n">
        <v>8</v>
      </c>
      <c r="P747" t="n">
        <v>0</v>
      </c>
      <c r="Q747" s="59" t="n">
        <v>310</v>
      </c>
      <c r="R747" s="60">
        <f>IF(N747="TL",1,IF(N747="USD",VLOOKUP(C747,$X$2:$Z$19,2,FALSE),VLOOKUP(C747,$X$2:$Z$19,3,FALSE)))</f>
        <v/>
      </c>
      <c r="S747" s="61">
        <f>IF(P747=1,0,L747*M747*R747*(1-O747/100))</f>
        <v/>
      </c>
      <c r="T747" s="61">
        <f>IF(P747=1,0,L747*Q747)</f>
        <v/>
      </c>
      <c r="U747" s="61">
        <f>S747-T747</f>
        <v/>
      </c>
    </row>
    <row r="748">
      <c r="A748" t="inlineStr">
        <is>
          <t>S000747</t>
        </is>
      </c>
      <c r="B748" t="inlineStr">
        <is>
          <t>2025-04-17</t>
        </is>
      </c>
      <c r="C748" t="inlineStr">
        <is>
          <t>2025-04</t>
        </is>
      </c>
      <c r="D748" t="inlineStr">
        <is>
          <t>2025-Q2</t>
        </is>
      </c>
      <c r="E748" t="inlineStr">
        <is>
          <t>T04</t>
        </is>
      </c>
      <c r="F748" t="inlineStr">
        <is>
          <t>Selin Şahin</t>
        </is>
      </c>
      <c r="G748" t="inlineStr">
        <is>
          <t>Akdeniz</t>
        </is>
      </c>
      <c r="H748" t="inlineStr">
        <is>
          <t>EM-PRZ-02</t>
        </is>
      </c>
      <c r="I748" t="inlineStr">
        <is>
          <t>Priz-Anahtar Seti (20'li)</t>
        </is>
      </c>
      <c r="J748" t="inlineStr">
        <is>
          <t>Anahtar</t>
        </is>
      </c>
      <c r="K748" t="inlineStr">
        <is>
          <t>Perakende</t>
        </is>
      </c>
      <c r="L748" t="n">
        <v>5</v>
      </c>
      <c r="M748" s="57" t="n">
        <v>558</v>
      </c>
      <c r="N748" t="inlineStr">
        <is>
          <t>TL</t>
        </is>
      </c>
      <c r="O748" s="58" t="n">
        <v>12</v>
      </c>
      <c r="P748" t="n">
        <v>0</v>
      </c>
      <c r="Q748" s="59" t="n">
        <v>310</v>
      </c>
      <c r="R748" s="60">
        <f>IF(N748="TL",1,IF(N748="USD",VLOOKUP(C748,$X$2:$Z$19,2,FALSE),VLOOKUP(C748,$X$2:$Z$19,3,FALSE)))</f>
        <v/>
      </c>
      <c r="S748" s="61">
        <f>IF(P748=1,0,L748*M748*R748*(1-O748/100))</f>
        <v/>
      </c>
      <c r="T748" s="61">
        <f>IF(P748=1,0,L748*Q748)</f>
        <v/>
      </c>
      <c r="U748" s="61">
        <f>S748-T748</f>
        <v/>
      </c>
    </row>
    <row r="749">
      <c r="A749" t="inlineStr">
        <is>
          <t>S000748</t>
        </is>
      </c>
      <c r="B749" t="inlineStr">
        <is>
          <t>2025-04-02</t>
        </is>
      </c>
      <c r="C749" t="inlineStr">
        <is>
          <t>2025-04</t>
        </is>
      </c>
      <c r="D749" t="inlineStr">
        <is>
          <t>2025-Q2</t>
        </is>
      </c>
      <c r="E749" t="inlineStr">
        <is>
          <t>T04</t>
        </is>
      </c>
      <c r="F749" t="inlineStr">
        <is>
          <t>Selin Şahin</t>
        </is>
      </c>
      <c r="G749" t="inlineStr">
        <is>
          <t>Akdeniz</t>
        </is>
      </c>
      <c r="H749" t="inlineStr">
        <is>
          <t>EM-TOP-08</t>
        </is>
      </c>
      <c r="I749" t="inlineStr">
        <is>
          <t>Topraklama Seti</t>
        </is>
      </c>
      <c r="J749" t="inlineStr">
        <is>
          <t>Koruma</t>
        </is>
      </c>
      <c r="K749" t="inlineStr">
        <is>
          <t>Perakende</t>
        </is>
      </c>
      <c r="L749" t="n">
        <v>7</v>
      </c>
      <c r="M749" s="57" t="n">
        <v>916</v>
      </c>
      <c r="N749" t="inlineStr">
        <is>
          <t>TL</t>
        </is>
      </c>
      <c r="O749" s="58" t="n">
        <v>8</v>
      </c>
      <c r="P749" t="n">
        <v>0</v>
      </c>
      <c r="Q749" s="59" t="n">
        <v>540</v>
      </c>
      <c r="R749" s="60">
        <f>IF(N749="TL",1,IF(N749="USD",VLOOKUP(C749,$X$2:$Z$19,2,FALSE),VLOOKUP(C749,$X$2:$Z$19,3,FALSE)))</f>
        <v/>
      </c>
      <c r="S749" s="61">
        <f>IF(P749=1,0,L749*M749*R749*(1-O749/100))</f>
        <v/>
      </c>
      <c r="T749" s="61">
        <f>IF(P749=1,0,L749*Q749)</f>
        <v/>
      </c>
      <c r="U749" s="61">
        <f>S749-T749</f>
        <v/>
      </c>
    </row>
    <row r="750">
      <c r="A750" t="inlineStr">
        <is>
          <t>S000749</t>
        </is>
      </c>
      <c r="B750" t="inlineStr">
        <is>
          <t>2025-04-14</t>
        </is>
      </c>
      <c r="C750" t="inlineStr">
        <is>
          <t>2025-04</t>
        </is>
      </c>
      <c r="D750" t="inlineStr">
        <is>
          <t>2025-Q2</t>
        </is>
      </c>
      <c r="E750" t="inlineStr">
        <is>
          <t>T04</t>
        </is>
      </c>
      <c r="F750" t="inlineStr">
        <is>
          <t>Selin Şahin</t>
        </is>
      </c>
      <c r="G750" t="inlineStr">
        <is>
          <t>Akdeniz</t>
        </is>
      </c>
      <c r="H750" t="inlineStr">
        <is>
          <t>EM-KND-03</t>
        </is>
      </c>
      <c r="I750" t="inlineStr">
        <is>
          <t>Kablo Kanalı 40x40 (2 m)</t>
        </is>
      </c>
      <c r="J750" t="inlineStr">
        <is>
          <t>Tesisat</t>
        </is>
      </c>
      <c r="K750" t="inlineStr">
        <is>
          <t>Proje</t>
        </is>
      </c>
      <c r="L750" t="n">
        <v>18</v>
      </c>
      <c r="M750" s="57" t="n">
        <v>133</v>
      </c>
      <c r="N750" t="inlineStr">
        <is>
          <t>TL</t>
        </is>
      </c>
      <c r="O750" s="58" t="n">
        <v>0</v>
      </c>
      <c r="P750" t="n">
        <v>1</v>
      </c>
      <c r="Q750" s="59" t="n">
        <v>65</v>
      </c>
      <c r="R750" s="60">
        <f>IF(N750="TL",1,IF(N750="USD",VLOOKUP(C750,$X$2:$Z$19,2,FALSE),VLOOKUP(C750,$X$2:$Z$19,3,FALSE)))</f>
        <v/>
      </c>
      <c r="S750" s="61">
        <f>IF(P750=1,0,L750*M750*R750*(1-O750/100))</f>
        <v/>
      </c>
      <c r="T750" s="61">
        <f>IF(P750=1,0,L750*Q750)</f>
        <v/>
      </c>
      <c r="U750" s="61">
        <f>S750-T750</f>
        <v/>
      </c>
    </row>
    <row r="751">
      <c r="A751" t="inlineStr">
        <is>
          <t>S000750</t>
        </is>
      </c>
      <c r="B751" t="inlineStr">
        <is>
          <t>2025-04-21</t>
        </is>
      </c>
      <c r="C751" t="inlineStr">
        <is>
          <t>2025-04</t>
        </is>
      </c>
      <c r="D751" t="inlineStr">
        <is>
          <t>2025-Q2</t>
        </is>
      </c>
      <c r="E751" t="inlineStr">
        <is>
          <t>T04</t>
        </is>
      </c>
      <c r="F751" t="inlineStr">
        <is>
          <t>Selin Şahin</t>
        </is>
      </c>
      <c r="G751" t="inlineStr">
        <is>
          <t>Akdeniz</t>
        </is>
      </c>
      <c r="H751" t="inlineStr">
        <is>
          <t>EM-KBL-25</t>
        </is>
      </c>
      <c r="I751" t="inlineStr">
        <is>
          <t>NYY Kablo 4x6 (100 m)</t>
        </is>
      </c>
      <c r="J751" t="inlineStr">
        <is>
          <t>Kablo</t>
        </is>
      </c>
      <c r="K751" t="inlineStr">
        <is>
          <t>Bayi</t>
        </is>
      </c>
      <c r="L751" t="n">
        <v>5</v>
      </c>
      <c r="M751" s="57" t="n">
        <v>3516</v>
      </c>
      <c r="N751" t="inlineStr">
        <is>
          <t>TL</t>
        </is>
      </c>
      <c r="O751" s="58" t="n">
        <v>8</v>
      </c>
      <c r="P751" t="n">
        <v>0</v>
      </c>
      <c r="Q751" s="59" t="n">
        <v>2150</v>
      </c>
      <c r="R751" s="60">
        <f>IF(N751="TL",1,IF(N751="USD",VLOOKUP(C751,$X$2:$Z$19,2,FALSE),VLOOKUP(C751,$X$2:$Z$19,3,FALSE)))</f>
        <v/>
      </c>
      <c r="S751" s="61">
        <f>IF(P751=1,0,L751*M751*R751*(1-O751/100))</f>
        <v/>
      </c>
      <c r="T751" s="61">
        <f>IF(P751=1,0,L751*Q751)</f>
        <v/>
      </c>
      <c r="U751" s="61">
        <f>S751-T751</f>
        <v/>
      </c>
    </row>
    <row r="752">
      <c r="A752" t="inlineStr">
        <is>
          <t>S000751</t>
        </is>
      </c>
      <c r="B752" t="inlineStr">
        <is>
          <t>2025-04-17</t>
        </is>
      </c>
      <c r="C752" t="inlineStr">
        <is>
          <t>2025-04</t>
        </is>
      </c>
      <c r="D752" t="inlineStr">
        <is>
          <t>2025-Q2</t>
        </is>
      </c>
      <c r="E752" t="inlineStr">
        <is>
          <t>T04</t>
        </is>
      </c>
      <c r="F752" t="inlineStr">
        <is>
          <t>Selin Şahin</t>
        </is>
      </c>
      <c r="G752" t="inlineStr">
        <is>
          <t>Akdeniz</t>
        </is>
      </c>
      <c r="H752" t="inlineStr">
        <is>
          <t>EM-PNO-12</t>
        </is>
      </c>
      <c r="I752" t="inlineStr">
        <is>
          <t>Sıva Üstü Dağıtım Panosu 24'lü</t>
        </is>
      </c>
      <c r="J752" t="inlineStr">
        <is>
          <t>Pano</t>
        </is>
      </c>
      <c r="K752" t="inlineStr">
        <is>
          <t>Proje</t>
        </is>
      </c>
      <c r="L752" t="n">
        <v>5</v>
      </c>
      <c r="M752" s="57" t="n">
        <v>1976</v>
      </c>
      <c r="N752" t="inlineStr">
        <is>
          <t>TL</t>
        </is>
      </c>
      <c r="O752" s="58" t="n">
        <v>5</v>
      </c>
      <c r="P752" t="n">
        <v>0</v>
      </c>
      <c r="Q752" s="59" t="n">
        <v>1180</v>
      </c>
      <c r="R752" s="60">
        <f>IF(N752="TL",1,IF(N752="USD",VLOOKUP(C752,$X$2:$Z$19,2,FALSE),VLOOKUP(C752,$X$2:$Z$19,3,FALSE)))</f>
        <v/>
      </c>
      <c r="S752" s="61">
        <f>IF(P752=1,0,L752*M752*R752*(1-O752/100))</f>
        <v/>
      </c>
      <c r="T752" s="61">
        <f>IF(P752=1,0,L752*Q752)</f>
        <v/>
      </c>
      <c r="U752" s="61">
        <f>S752-T752</f>
        <v/>
      </c>
    </row>
    <row r="753">
      <c r="A753" t="inlineStr">
        <is>
          <t>S000752</t>
        </is>
      </c>
      <c r="B753" t="inlineStr">
        <is>
          <t>2025-04-22</t>
        </is>
      </c>
      <c r="C753" t="inlineStr">
        <is>
          <t>2025-04</t>
        </is>
      </c>
      <c r="D753" t="inlineStr">
        <is>
          <t>2025-Q2</t>
        </is>
      </c>
      <c r="E753" t="inlineStr">
        <is>
          <t>T04</t>
        </is>
      </c>
      <c r="F753" t="inlineStr">
        <is>
          <t>Selin Şahin</t>
        </is>
      </c>
      <c r="G753" t="inlineStr">
        <is>
          <t>Akdeniz</t>
        </is>
      </c>
      <c r="H753" t="inlineStr">
        <is>
          <t>EM-SNS-06</t>
        </is>
      </c>
      <c r="I753" t="inlineStr">
        <is>
          <t>Hareket Sensörü PIR</t>
        </is>
      </c>
      <c r="J753" t="inlineStr">
        <is>
          <t>Otomasyon</t>
        </is>
      </c>
      <c r="K753" t="inlineStr">
        <is>
          <t>Kurumsal</t>
        </is>
      </c>
      <c r="L753" t="n">
        <v>22</v>
      </c>
      <c r="M753" s="57" t="n">
        <v>249</v>
      </c>
      <c r="N753" t="inlineStr">
        <is>
          <t>TL</t>
        </is>
      </c>
      <c r="O753" s="58" t="n">
        <v>5</v>
      </c>
      <c r="P753" t="n">
        <v>0</v>
      </c>
      <c r="Q753" s="59" t="n">
        <v>120</v>
      </c>
      <c r="R753" s="60">
        <f>IF(N753="TL",1,IF(N753="USD",VLOOKUP(C753,$X$2:$Z$19,2,FALSE),VLOOKUP(C753,$X$2:$Z$19,3,FALSE)))</f>
        <v/>
      </c>
      <c r="S753" s="61">
        <f>IF(P753=1,0,L753*M753*R753*(1-O753/100))</f>
        <v/>
      </c>
      <c r="T753" s="61">
        <f>IF(P753=1,0,L753*Q753)</f>
        <v/>
      </c>
      <c r="U753" s="61">
        <f>S753-T753</f>
        <v/>
      </c>
    </row>
    <row r="754">
      <c r="A754" t="inlineStr">
        <is>
          <t>S000753</t>
        </is>
      </c>
      <c r="B754" t="inlineStr">
        <is>
          <t>2025-04-23</t>
        </is>
      </c>
      <c r="C754" t="inlineStr">
        <is>
          <t>2025-04</t>
        </is>
      </c>
      <c r="D754" t="inlineStr">
        <is>
          <t>2025-Q2</t>
        </is>
      </c>
      <c r="E754" t="inlineStr">
        <is>
          <t>T04</t>
        </is>
      </c>
      <c r="F754" t="inlineStr">
        <is>
          <t>Selin Şahin</t>
        </is>
      </c>
      <c r="G754" t="inlineStr">
        <is>
          <t>Akdeniz</t>
        </is>
      </c>
      <c r="H754" t="inlineStr">
        <is>
          <t>EM-PNO-12</t>
        </is>
      </c>
      <c r="I754" t="inlineStr">
        <is>
          <t>Sıva Üstü Dağıtım Panosu 24'lü</t>
        </is>
      </c>
      <c r="J754" t="inlineStr">
        <is>
          <t>Pano</t>
        </is>
      </c>
      <c r="K754" t="inlineStr">
        <is>
          <t>Kurumsal</t>
        </is>
      </c>
      <c r="L754" t="n">
        <v>68</v>
      </c>
      <c r="M754" s="57" t="n">
        <v>2039</v>
      </c>
      <c r="N754" t="inlineStr">
        <is>
          <t>TL</t>
        </is>
      </c>
      <c r="O754" s="58" t="n">
        <v>8</v>
      </c>
      <c r="P754" t="n">
        <v>0</v>
      </c>
      <c r="Q754" s="59" t="n">
        <v>1180</v>
      </c>
      <c r="R754" s="60">
        <f>IF(N754="TL",1,IF(N754="USD",VLOOKUP(C754,$X$2:$Z$19,2,FALSE),VLOOKUP(C754,$X$2:$Z$19,3,FALSE)))</f>
        <v/>
      </c>
      <c r="S754" s="61">
        <f>IF(P754=1,0,L754*M754*R754*(1-O754/100))</f>
        <v/>
      </c>
      <c r="T754" s="61">
        <f>IF(P754=1,0,L754*Q754)</f>
        <v/>
      </c>
      <c r="U754" s="61">
        <f>S754-T754</f>
        <v/>
      </c>
    </row>
    <row r="755">
      <c r="A755" t="inlineStr">
        <is>
          <t>S000754</t>
        </is>
      </c>
      <c r="B755" t="inlineStr">
        <is>
          <t>2025-04-18</t>
        </is>
      </c>
      <c r="C755" t="inlineStr">
        <is>
          <t>2025-04</t>
        </is>
      </c>
      <c r="D755" t="inlineStr">
        <is>
          <t>2025-Q2</t>
        </is>
      </c>
      <c r="E755" t="inlineStr">
        <is>
          <t>T04</t>
        </is>
      </c>
      <c r="F755" t="inlineStr">
        <is>
          <t>Selin Şahin</t>
        </is>
      </c>
      <c r="G755" t="inlineStr">
        <is>
          <t>Akdeniz</t>
        </is>
      </c>
      <c r="H755" t="inlineStr">
        <is>
          <t>EM-SNS-06</t>
        </is>
      </c>
      <c r="I755" t="inlineStr">
        <is>
          <t>Hareket Sensörü PIR</t>
        </is>
      </c>
      <c r="J755" t="inlineStr">
        <is>
          <t>Otomasyon</t>
        </is>
      </c>
      <c r="K755" t="inlineStr">
        <is>
          <t>Perakende</t>
        </is>
      </c>
      <c r="L755" t="n">
        <v>5</v>
      </c>
      <c r="M755" s="57" t="n">
        <v>253</v>
      </c>
      <c r="N755" t="inlineStr">
        <is>
          <t>TL</t>
        </is>
      </c>
      <c r="O755" s="58" t="n">
        <v>0</v>
      </c>
      <c r="P755" t="n">
        <v>0</v>
      </c>
      <c r="Q755" s="59" t="n">
        <v>120</v>
      </c>
      <c r="R755" s="60">
        <f>IF(N755="TL",1,IF(N755="USD",VLOOKUP(C755,$X$2:$Z$19,2,FALSE),VLOOKUP(C755,$X$2:$Z$19,3,FALSE)))</f>
        <v/>
      </c>
      <c r="S755" s="61">
        <f>IF(P755=1,0,L755*M755*R755*(1-O755/100))</f>
        <v/>
      </c>
      <c r="T755" s="61">
        <f>IF(P755=1,0,L755*Q755)</f>
        <v/>
      </c>
      <c r="U755" s="61">
        <f>S755-T755</f>
        <v/>
      </c>
    </row>
    <row r="756">
      <c r="A756" t="inlineStr">
        <is>
          <t>S000755</t>
        </is>
      </c>
      <c r="B756" t="inlineStr">
        <is>
          <t>2025-04-17</t>
        </is>
      </c>
      <c r="C756" t="inlineStr">
        <is>
          <t>2025-04</t>
        </is>
      </c>
      <c r="D756" t="inlineStr">
        <is>
          <t>2025-Q2</t>
        </is>
      </c>
      <c r="E756" t="inlineStr">
        <is>
          <t>T05</t>
        </is>
      </c>
      <c r="F756" t="inlineStr">
        <is>
          <t>Burak Çelik</t>
        </is>
      </c>
      <c r="G756" t="inlineStr">
        <is>
          <t>İhracat-Körfez</t>
        </is>
      </c>
      <c r="H756" t="inlineStr">
        <is>
          <t>EM-TRF-05</t>
        </is>
      </c>
      <c r="I756" t="inlineStr">
        <is>
          <t>İzole Trafo 1 kVA</t>
        </is>
      </c>
      <c r="J756" t="inlineStr">
        <is>
          <t>Güç</t>
        </is>
      </c>
      <c r="K756" t="inlineStr">
        <is>
          <t>Bayi</t>
        </is>
      </c>
      <c r="L756" t="n">
        <v>8</v>
      </c>
      <c r="M756" s="57" t="n">
        <v>161.66</v>
      </c>
      <c r="N756" t="inlineStr">
        <is>
          <t>USD</t>
        </is>
      </c>
      <c r="O756" s="58" t="n">
        <v>0</v>
      </c>
      <c r="P756" t="n">
        <v>0</v>
      </c>
      <c r="Q756" s="59" t="n">
        <v>3900</v>
      </c>
      <c r="R756" s="60">
        <f>IF(N756="TL",1,IF(N756="USD",VLOOKUP(C756,$X$2:$Z$19,2,FALSE),VLOOKUP(C756,$X$2:$Z$19,3,FALSE)))</f>
        <v/>
      </c>
      <c r="S756" s="61">
        <f>IF(P756=1,0,L756*M756*R756*(1-O756/100))</f>
        <v/>
      </c>
      <c r="T756" s="61">
        <f>IF(P756=1,0,L756*Q756)</f>
        <v/>
      </c>
      <c r="U756" s="61">
        <f>S756-T756</f>
        <v/>
      </c>
    </row>
    <row r="757">
      <c r="A757" t="inlineStr">
        <is>
          <t>S000756</t>
        </is>
      </c>
      <c r="B757" t="inlineStr">
        <is>
          <t>2025-04-28</t>
        </is>
      </c>
      <c r="C757" t="inlineStr">
        <is>
          <t>2025-04</t>
        </is>
      </c>
      <c r="D757" t="inlineStr">
        <is>
          <t>2025-Q2</t>
        </is>
      </c>
      <c r="E757" t="inlineStr">
        <is>
          <t>T05</t>
        </is>
      </c>
      <c r="F757" t="inlineStr">
        <is>
          <t>Burak Çelik</t>
        </is>
      </c>
      <c r="G757" t="inlineStr">
        <is>
          <t>İhracat-Körfez</t>
        </is>
      </c>
      <c r="H757" t="inlineStr">
        <is>
          <t>EM-KBL-16</t>
        </is>
      </c>
      <c r="I757" t="inlineStr">
        <is>
          <t>NYM Kablo 3x2,5 (100 m)</t>
        </is>
      </c>
      <c r="J757" t="inlineStr">
        <is>
          <t>Kablo</t>
        </is>
      </c>
      <c r="K757" t="inlineStr">
        <is>
          <t>Perakende</t>
        </is>
      </c>
      <c r="L757" t="n">
        <v>3</v>
      </c>
      <c r="M757" s="57" t="n">
        <v>33.3</v>
      </c>
      <c r="N757" t="inlineStr">
        <is>
          <t>USD</t>
        </is>
      </c>
      <c r="O757" s="58" t="n">
        <v>8</v>
      </c>
      <c r="P757" t="n">
        <v>0</v>
      </c>
      <c r="Q757" s="59" t="n">
        <v>820</v>
      </c>
      <c r="R757" s="60">
        <f>IF(N757="TL",1,IF(N757="USD",VLOOKUP(C757,$X$2:$Z$19,2,FALSE),VLOOKUP(C757,$X$2:$Z$19,3,FALSE)))</f>
        <v/>
      </c>
      <c r="S757" s="61">
        <f>IF(P757=1,0,L757*M757*R757*(1-O757/100))</f>
        <v/>
      </c>
      <c r="T757" s="61">
        <f>IF(P757=1,0,L757*Q757)</f>
        <v/>
      </c>
      <c r="U757" s="61">
        <f>S757-T757</f>
        <v/>
      </c>
    </row>
    <row r="758">
      <c r="A758" t="inlineStr">
        <is>
          <t>S000757</t>
        </is>
      </c>
      <c r="B758" t="inlineStr">
        <is>
          <t>2025-04-01</t>
        </is>
      </c>
      <c r="C758" t="inlineStr">
        <is>
          <t>2025-04</t>
        </is>
      </c>
      <c r="D758" t="inlineStr">
        <is>
          <t>2025-Q2</t>
        </is>
      </c>
      <c r="E758" t="inlineStr">
        <is>
          <t>T05</t>
        </is>
      </c>
      <c r="F758" t="inlineStr">
        <is>
          <t>Burak Çelik</t>
        </is>
      </c>
      <c r="G758" t="inlineStr">
        <is>
          <t>İhracat-Körfez</t>
        </is>
      </c>
      <c r="H758" t="inlineStr">
        <is>
          <t>EM-TRF-05</t>
        </is>
      </c>
      <c r="I758" t="inlineStr">
        <is>
          <t>İzole Trafo 1 kVA</t>
        </is>
      </c>
      <c r="J758" t="inlineStr">
        <is>
          <t>Güç</t>
        </is>
      </c>
      <c r="K758" t="inlineStr">
        <is>
          <t>Bayi</t>
        </is>
      </c>
      <c r="L758" t="n">
        <v>5</v>
      </c>
      <c r="M758" s="57" t="n">
        <v>162.58</v>
      </c>
      <c r="N758" t="inlineStr">
        <is>
          <t>USD</t>
        </is>
      </c>
      <c r="O758" s="58" t="n">
        <v>8</v>
      </c>
      <c r="P758" t="n">
        <v>0</v>
      </c>
      <c r="Q758" s="59" t="n">
        <v>3900</v>
      </c>
      <c r="R758" s="60">
        <f>IF(N758="TL",1,IF(N758="USD",VLOOKUP(C758,$X$2:$Z$19,2,FALSE),VLOOKUP(C758,$X$2:$Z$19,3,FALSE)))</f>
        <v/>
      </c>
      <c r="S758" s="61">
        <f>IF(P758=1,0,L758*M758*R758*(1-O758/100))</f>
        <v/>
      </c>
      <c r="T758" s="61">
        <f>IF(P758=1,0,L758*Q758)</f>
        <v/>
      </c>
      <c r="U758" s="61">
        <f>S758-T758</f>
        <v/>
      </c>
    </row>
    <row r="759">
      <c r="A759" t="inlineStr">
        <is>
          <t>S000758</t>
        </is>
      </c>
      <c r="B759" t="inlineStr">
        <is>
          <t>2025-04-07</t>
        </is>
      </c>
      <c r="C759" t="inlineStr">
        <is>
          <t>2025-04</t>
        </is>
      </c>
      <c r="D759" t="inlineStr">
        <is>
          <t>2025-Q2</t>
        </is>
      </c>
      <c r="E759" t="inlineStr">
        <is>
          <t>T05</t>
        </is>
      </c>
      <c r="F759" t="inlineStr">
        <is>
          <t>Burak Çelik</t>
        </is>
      </c>
      <c r="G759" t="inlineStr">
        <is>
          <t>İhracat-Körfez</t>
        </is>
      </c>
      <c r="H759" t="inlineStr">
        <is>
          <t>EM-KBL-25</t>
        </is>
      </c>
      <c r="I759" t="inlineStr">
        <is>
          <t>NYY Kablo 4x6 (100 m)</t>
        </is>
      </c>
      <c r="J759" t="inlineStr">
        <is>
          <t>Kablo</t>
        </is>
      </c>
      <c r="K759" t="inlineStr">
        <is>
          <t>Perakende</t>
        </is>
      </c>
      <c r="L759" t="n">
        <v>4</v>
      </c>
      <c r="M759" s="57" t="n">
        <v>85.02</v>
      </c>
      <c r="N759" t="inlineStr">
        <is>
          <t>USD</t>
        </is>
      </c>
      <c r="O759" s="58" t="n">
        <v>8</v>
      </c>
      <c r="P759" t="n">
        <v>0</v>
      </c>
      <c r="Q759" s="59" t="n">
        <v>2150</v>
      </c>
      <c r="R759" s="60">
        <f>IF(N759="TL",1,IF(N759="USD",VLOOKUP(C759,$X$2:$Z$19,2,FALSE),VLOOKUP(C759,$X$2:$Z$19,3,FALSE)))</f>
        <v/>
      </c>
      <c r="S759" s="61">
        <f>IF(P759=1,0,L759*M759*R759*(1-O759/100))</f>
        <v/>
      </c>
      <c r="T759" s="61">
        <f>IF(P759=1,0,L759*Q759)</f>
        <v/>
      </c>
      <c r="U759" s="61">
        <f>S759-T759</f>
        <v/>
      </c>
    </row>
    <row r="760">
      <c r="A760" t="inlineStr">
        <is>
          <t>S000759</t>
        </is>
      </c>
      <c r="B760" t="inlineStr">
        <is>
          <t>2025-04-20</t>
        </is>
      </c>
      <c r="C760" t="inlineStr">
        <is>
          <t>2025-04</t>
        </is>
      </c>
      <c r="D760" t="inlineStr">
        <is>
          <t>2025-Q2</t>
        </is>
      </c>
      <c r="E760" t="inlineStr">
        <is>
          <t>T05</t>
        </is>
      </c>
      <c r="F760" t="inlineStr">
        <is>
          <t>Burak Çelik</t>
        </is>
      </c>
      <c r="G760" t="inlineStr">
        <is>
          <t>İhracat-Körfez</t>
        </is>
      </c>
      <c r="H760" t="inlineStr">
        <is>
          <t>EM-KBL-16</t>
        </is>
      </c>
      <c r="I760" t="inlineStr">
        <is>
          <t>NYM Kablo 3x2,5 (100 m)</t>
        </is>
      </c>
      <c r="J760" t="inlineStr">
        <is>
          <t>Kablo</t>
        </is>
      </c>
      <c r="K760" t="inlineStr">
        <is>
          <t>Proje</t>
        </is>
      </c>
      <c r="L760" t="n">
        <v>5</v>
      </c>
      <c r="M760" s="57" t="n">
        <v>32.23</v>
      </c>
      <c r="N760" t="inlineStr">
        <is>
          <t>USD</t>
        </is>
      </c>
      <c r="O760" s="58" t="n">
        <v>5</v>
      </c>
      <c r="P760" t="n">
        <v>0</v>
      </c>
      <c r="Q760" s="59" t="n">
        <v>820</v>
      </c>
      <c r="R760" s="60">
        <f>IF(N760="TL",1,IF(N760="USD",VLOOKUP(C760,$X$2:$Z$19,2,FALSE),VLOOKUP(C760,$X$2:$Z$19,3,FALSE)))</f>
        <v/>
      </c>
      <c r="S760" s="61">
        <f>IF(P760=1,0,L760*M760*R760*(1-O760/100))</f>
        <v/>
      </c>
      <c r="T760" s="61">
        <f>IF(P760=1,0,L760*Q760)</f>
        <v/>
      </c>
      <c r="U760" s="61">
        <f>S760-T760</f>
        <v/>
      </c>
    </row>
    <row r="761">
      <c r="A761" t="inlineStr">
        <is>
          <t>S000760</t>
        </is>
      </c>
      <c r="B761" t="inlineStr">
        <is>
          <t>2025-04-17</t>
        </is>
      </c>
      <c r="C761" t="inlineStr">
        <is>
          <t>2025-04</t>
        </is>
      </c>
      <c r="D761" t="inlineStr">
        <is>
          <t>2025-Q2</t>
        </is>
      </c>
      <c r="E761" t="inlineStr">
        <is>
          <t>T05</t>
        </is>
      </c>
      <c r="F761" t="inlineStr">
        <is>
          <t>Burak Çelik</t>
        </is>
      </c>
      <c r="G761" t="inlineStr">
        <is>
          <t>İhracat-Körfez</t>
        </is>
      </c>
      <c r="H761" t="inlineStr">
        <is>
          <t>EM-PRZ-02</t>
        </is>
      </c>
      <c r="I761" t="inlineStr">
        <is>
          <t>Priz-Anahtar Seti (20'li)</t>
        </is>
      </c>
      <c r="J761" t="inlineStr">
        <is>
          <t>Anahtar</t>
        </is>
      </c>
      <c r="K761" t="inlineStr">
        <is>
          <t>Kurumsal</t>
        </is>
      </c>
      <c r="L761" t="n">
        <v>5</v>
      </c>
      <c r="M761" s="57" t="n">
        <v>14.08</v>
      </c>
      <c r="N761" t="inlineStr">
        <is>
          <t>USD</t>
        </is>
      </c>
      <c r="O761" s="58" t="n">
        <v>0</v>
      </c>
      <c r="P761" t="n">
        <v>0</v>
      </c>
      <c r="Q761" s="59" t="n">
        <v>310</v>
      </c>
      <c r="R761" s="60">
        <f>IF(N761="TL",1,IF(N761="USD",VLOOKUP(C761,$X$2:$Z$19,2,FALSE),VLOOKUP(C761,$X$2:$Z$19,3,FALSE)))</f>
        <v/>
      </c>
      <c r="S761" s="61">
        <f>IF(P761=1,0,L761*M761*R761*(1-O761/100))</f>
        <v/>
      </c>
      <c r="T761" s="61">
        <f>IF(P761=1,0,L761*Q761)</f>
        <v/>
      </c>
      <c r="U761" s="61">
        <f>S761-T761</f>
        <v/>
      </c>
    </row>
    <row r="762">
      <c r="A762" t="inlineStr">
        <is>
          <t>S000761</t>
        </is>
      </c>
      <c r="B762" t="inlineStr">
        <is>
          <t>2025-04-12</t>
        </is>
      </c>
      <c r="C762" t="inlineStr">
        <is>
          <t>2025-04</t>
        </is>
      </c>
      <c r="D762" t="inlineStr">
        <is>
          <t>2025-Q2</t>
        </is>
      </c>
      <c r="E762" t="inlineStr">
        <is>
          <t>T05</t>
        </is>
      </c>
      <c r="F762" t="inlineStr">
        <is>
          <t>Burak Çelik</t>
        </is>
      </c>
      <c r="G762" t="inlineStr">
        <is>
          <t>İhracat-Körfez</t>
        </is>
      </c>
      <c r="H762" t="inlineStr">
        <is>
          <t>EM-TRF-05</t>
        </is>
      </c>
      <c r="I762" t="inlineStr">
        <is>
          <t>İzole Trafo 1 kVA</t>
        </is>
      </c>
      <c r="J762" t="inlineStr">
        <is>
          <t>Güç</t>
        </is>
      </c>
      <c r="K762" t="inlineStr">
        <is>
          <t>Bayi</t>
        </is>
      </c>
      <c r="L762" t="n">
        <v>4</v>
      </c>
      <c r="M762" s="57" t="n">
        <v>164.64</v>
      </c>
      <c r="N762" t="inlineStr">
        <is>
          <t>USD</t>
        </is>
      </c>
      <c r="O762" s="58" t="n">
        <v>5</v>
      </c>
      <c r="P762" t="n">
        <v>0</v>
      </c>
      <c r="Q762" s="59" t="n">
        <v>3900</v>
      </c>
      <c r="R762" s="60">
        <f>IF(N762="TL",1,IF(N762="USD",VLOOKUP(C762,$X$2:$Z$19,2,FALSE),VLOOKUP(C762,$X$2:$Z$19,3,FALSE)))</f>
        <v/>
      </c>
      <c r="S762" s="61">
        <f>IF(P762=1,0,L762*M762*R762*(1-O762/100))</f>
        <v/>
      </c>
      <c r="T762" s="61">
        <f>IF(P762=1,0,L762*Q762)</f>
        <v/>
      </c>
      <c r="U762" s="61">
        <f>S762-T762</f>
        <v/>
      </c>
    </row>
    <row r="763">
      <c r="A763" t="inlineStr">
        <is>
          <t>S000762</t>
        </is>
      </c>
      <c r="B763" t="inlineStr">
        <is>
          <t>2025-04-06</t>
        </is>
      </c>
      <c r="C763" t="inlineStr">
        <is>
          <t>2025-04</t>
        </is>
      </c>
      <c r="D763" t="inlineStr">
        <is>
          <t>2025-Q2</t>
        </is>
      </c>
      <c r="E763" t="inlineStr">
        <is>
          <t>T05</t>
        </is>
      </c>
      <c r="F763" t="inlineStr">
        <is>
          <t>Burak Çelik</t>
        </is>
      </c>
      <c r="G763" t="inlineStr">
        <is>
          <t>İhracat-Körfez</t>
        </is>
      </c>
      <c r="H763" t="inlineStr">
        <is>
          <t>EM-PRZ-02</t>
        </is>
      </c>
      <c r="I763" t="inlineStr">
        <is>
          <t>Priz-Anahtar Seti (20'li)</t>
        </is>
      </c>
      <c r="J763" t="inlineStr">
        <is>
          <t>Anahtar</t>
        </is>
      </c>
      <c r="K763" t="inlineStr">
        <is>
          <t>Bayi</t>
        </is>
      </c>
      <c r="L763" t="n">
        <v>12</v>
      </c>
      <c r="M763" s="57" t="n">
        <v>13.9</v>
      </c>
      <c r="N763" t="inlineStr">
        <is>
          <t>USD</t>
        </is>
      </c>
      <c r="O763" s="58" t="n">
        <v>8</v>
      </c>
      <c r="P763" t="n">
        <v>0</v>
      </c>
      <c r="Q763" s="59" t="n">
        <v>310</v>
      </c>
      <c r="R763" s="60">
        <f>IF(N763="TL",1,IF(N763="USD",VLOOKUP(C763,$X$2:$Z$19,2,FALSE),VLOOKUP(C763,$X$2:$Z$19,3,FALSE)))</f>
        <v/>
      </c>
      <c r="S763" s="61">
        <f>IF(P763=1,0,L763*M763*R763*(1-O763/100))</f>
        <v/>
      </c>
      <c r="T763" s="61">
        <f>IF(P763=1,0,L763*Q763)</f>
        <v/>
      </c>
      <c r="U763" s="61">
        <f>S763-T763</f>
        <v/>
      </c>
    </row>
    <row r="764">
      <c r="A764" t="inlineStr">
        <is>
          <t>S000763</t>
        </is>
      </c>
      <c r="B764" t="inlineStr">
        <is>
          <t>2025-04-09</t>
        </is>
      </c>
      <c r="C764" t="inlineStr">
        <is>
          <t>2025-04</t>
        </is>
      </c>
      <c r="D764" t="inlineStr">
        <is>
          <t>2025-Q2</t>
        </is>
      </c>
      <c r="E764" t="inlineStr">
        <is>
          <t>T05</t>
        </is>
      </c>
      <c r="F764" t="inlineStr">
        <is>
          <t>Burak Çelik</t>
        </is>
      </c>
      <c r="G764" t="inlineStr">
        <is>
          <t>İhracat-Körfez</t>
        </is>
      </c>
      <c r="H764" t="inlineStr">
        <is>
          <t>EM-TRF-05</t>
        </is>
      </c>
      <c r="I764" t="inlineStr">
        <is>
          <t>İzole Trafo 1 kVA</t>
        </is>
      </c>
      <c r="J764" t="inlineStr">
        <is>
          <t>Güç</t>
        </is>
      </c>
      <c r="K764" t="inlineStr">
        <is>
          <t>Bayi</t>
        </is>
      </c>
      <c r="L764" t="n">
        <v>13</v>
      </c>
      <c r="M764" s="57" t="n">
        <v>166.87</v>
      </c>
      <c r="N764" t="inlineStr">
        <is>
          <t>USD</t>
        </is>
      </c>
      <c r="O764" s="58" t="n">
        <v>5</v>
      </c>
      <c r="P764" t="n">
        <v>0</v>
      </c>
      <c r="Q764" s="59" t="n">
        <v>3900</v>
      </c>
      <c r="R764" s="60">
        <f>IF(N764="TL",1,IF(N764="USD",VLOOKUP(C764,$X$2:$Z$19,2,FALSE),VLOOKUP(C764,$X$2:$Z$19,3,FALSE)))</f>
        <v/>
      </c>
      <c r="S764" s="61">
        <f>IF(P764=1,0,L764*M764*R764*(1-O764/100))</f>
        <v/>
      </c>
      <c r="T764" s="61">
        <f>IF(P764=1,0,L764*Q764)</f>
        <v/>
      </c>
      <c r="U764" s="61">
        <f>S764-T764</f>
        <v/>
      </c>
    </row>
    <row r="765">
      <c r="A765" t="inlineStr">
        <is>
          <t>S000764</t>
        </is>
      </c>
      <c r="B765" t="inlineStr">
        <is>
          <t>2025-04-08</t>
        </is>
      </c>
      <c r="C765" t="inlineStr">
        <is>
          <t>2025-04</t>
        </is>
      </c>
      <c r="D765" t="inlineStr">
        <is>
          <t>2025-Q2</t>
        </is>
      </c>
      <c r="E765" t="inlineStr">
        <is>
          <t>T06</t>
        </is>
      </c>
      <c r="F765" t="inlineStr">
        <is>
          <t>Gizem Aydın</t>
        </is>
      </c>
      <c r="G765" t="inlineStr">
        <is>
          <t>İhracat-Avrupa</t>
        </is>
      </c>
      <c r="H765" t="inlineStr">
        <is>
          <t>EM-PRZ-02</t>
        </is>
      </c>
      <c r="I765" t="inlineStr">
        <is>
          <t>Priz-Anahtar Seti (20'li)</t>
        </is>
      </c>
      <c r="J765" t="inlineStr">
        <is>
          <t>Anahtar</t>
        </is>
      </c>
      <c r="K765" t="inlineStr">
        <is>
          <t>Bayi</t>
        </is>
      </c>
      <c r="L765" t="n">
        <v>10</v>
      </c>
      <c r="M765" s="57" t="n">
        <v>12.55</v>
      </c>
      <c r="N765" t="inlineStr">
        <is>
          <t>EUR</t>
        </is>
      </c>
      <c r="O765" s="58" t="n">
        <v>0</v>
      </c>
      <c r="P765" t="n">
        <v>0</v>
      </c>
      <c r="Q765" s="59" t="n">
        <v>310</v>
      </c>
      <c r="R765" s="60">
        <f>IF(N765="TL",1,IF(N765="USD",VLOOKUP(C765,$X$2:$Z$19,2,FALSE),VLOOKUP(C765,$X$2:$Z$19,3,FALSE)))</f>
        <v/>
      </c>
      <c r="S765" s="61">
        <f>IF(P765=1,0,L765*M765*R765*(1-O765/100))</f>
        <v/>
      </c>
      <c r="T765" s="61">
        <f>IF(P765=1,0,L765*Q765)</f>
        <v/>
      </c>
      <c r="U765" s="61">
        <f>S765-T765</f>
        <v/>
      </c>
    </row>
    <row r="766">
      <c r="A766" t="inlineStr">
        <is>
          <t>S000765</t>
        </is>
      </c>
      <c r="B766" t="inlineStr">
        <is>
          <t>2025-04-24</t>
        </is>
      </c>
      <c r="C766" t="inlineStr">
        <is>
          <t>2025-04</t>
        </is>
      </c>
      <c r="D766" t="inlineStr">
        <is>
          <t>2025-Q2</t>
        </is>
      </c>
      <c r="E766" t="inlineStr">
        <is>
          <t>T06</t>
        </is>
      </c>
      <c r="F766" t="inlineStr">
        <is>
          <t>Gizem Aydın</t>
        </is>
      </c>
      <c r="G766" t="inlineStr">
        <is>
          <t>İhracat-Avrupa</t>
        </is>
      </c>
      <c r="H766" t="inlineStr">
        <is>
          <t>EM-SGT-01</t>
        </is>
      </c>
      <c r="I766" t="inlineStr">
        <is>
          <t>Otomatik Sigorta C16 (12'li)</t>
        </is>
      </c>
      <c r="J766" t="inlineStr">
        <is>
          <t>Koruma</t>
        </is>
      </c>
      <c r="K766" t="inlineStr">
        <is>
          <t>Kurumsal</t>
        </is>
      </c>
      <c r="L766" t="n">
        <v>85</v>
      </c>
      <c r="M766" s="57" t="n">
        <v>9.619999999999999</v>
      </c>
      <c r="N766" t="inlineStr">
        <is>
          <t>EUR</t>
        </is>
      </c>
      <c r="O766" s="58" t="n">
        <v>0</v>
      </c>
      <c r="P766" t="n">
        <v>0</v>
      </c>
      <c r="Q766" s="59" t="n">
        <v>240</v>
      </c>
      <c r="R766" s="60">
        <f>IF(N766="TL",1,IF(N766="USD",VLOOKUP(C766,$X$2:$Z$19,2,FALSE),VLOOKUP(C766,$X$2:$Z$19,3,FALSE)))</f>
        <v/>
      </c>
      <c r="S766" s="61">
        <f>IF(P766=1,0,L766*M766*R766*(1-O766/100))</f>
        <v/>
      </c>
      <c r="T766" s="61">
        <f>IF(P766=1,0,L766*Q766)</f>
        <v/>
      </c>
      <c r="U766" s="61">
        <f>S766-T766</f>
        <v/>
      </c>
    </row>
    <row r="767">
      <c r="A767" t="inlineStr">
        <is>
          <t>S000766</t>
        </is>
      </c>
      <c r="B767" t="inlineStr">
        <is>
          <t>2025-04-25</t>
        </is>
      </c>
      <c r="C767" t="inlineStr">
        <is>
          <t>2025-04</t>
        </is>
      </c>
      <c r="D767" t="inlineStr">
        <is>
          <t>2025-Q2</t>
        </is>
      </c>
      <c r="E767" t="inlineStr">
        <is>
          <t>T06</t>
        </is>
      </c>
      <c r="F767" t="inlineStr">
        <is>
          <t>Gizem Aydın</t>
        </is>
      </c>
      <c r="G767" t="inlineStr">
        <is>
          <t>İhracat-Avrupa</t>
        </is>
      </c>
      <c r="H767" t="inlineStr">
        <is>
          <t>EM-KND-03</t>
        </is>
      </c>
      <c r="I767" t="inlineStr">
        <is>
          <t>Kablo Kanalı 40x40 (2 m)</t>
        </is>
      </c>
      <c r="J767" t="inlineStr">
        <is>
          <t>Tesisat</t>
        </is>
      </c>
      <c r="K767" t="inlineStr">
        <is>
          <t>Proje</t>
        </is>
      </c>
      <c r="L767" t="n">
        <v>13</v>
      </c>
      <c r="M767" s="57" t="n">
        <v>2.96</v>
      </c>
      <c r="N767" t="inlineStr">
        <is>
          <t>EUR</t>
        </is>
      </c>
      <c r="O767" s="58" t="n">
        <v>8</v>
      </c>
      <c r="P767" t="n">
        <v>0</v>
      </c>
      <c r="Q767" s="59" t="n">
        <v>65</v>
      </c>
      <c r="R767" s="60">
        <f>IF(N767="TL",1,IF(N767="USD",VLOOKUP(C767,$X$2:$Z$19,2,FALSE),VLOOKUP(C767,$X$2:$Z$19,3,FALSE)))</f>
        <v/>
      </c>
      <c r="S767" s="61">
        <f>IF(P767=1,0,L767*M767*R767*(1-O767/100))</f>
        <v/>
      </c>
      <c r="T767" s="61">
        <f>IF(P767=1,0,L767*Q767)</f>
        <v/>
      </c>
      <c r="U767" s="61">
        <f>S767-T767</f>
        <v/>
      </c>
    </row>
    <row r="768">
      <c r="A768" t="inlineStr">
        <is>
          <t>S000767</t>
        </is>
      </c>
      <c r="B768" t="inlineStr">
        <is>
          <t>2025-04-18</t>
        </is>
      </c>
      <c r="C768" t="inlineStr">
        <is>
          <t>2025-04</t>
        </is>
      </c>
      <c r="D768" t="inlineStr">
        <is>
          <t>2025-Q2</t>
        </is>
      </c>
      <c r="E768" t="inlineStr">
        <is>
          <t>T06</t>
        </is>
      </c>
      <c r="F768" t="inlineStr">
        <is>
          <t>Gizem Aydın</t>
        </is>
      </c>
      <c r="G768" t="inlineStr">
        <is>
          <t>İhracat-Avrupa</t>
        </is>
      </c>
      <c r="H768" t="inlineStr">
        <is>
          <t>EM-PNO-12</t>
        </is>
      </c>
      <c r="I768" t="inlineStr">
        <is>
          <t>Sıva Üstü Dağıtım Panosu 24'lü</t>
        </is>
      </c>
      <c r="J768" t="inlineStr">
        <is>
          <t>Pano</t>
        </is>
      </c>
      <c r="K768" t="inlineStr">
        <is>
          <t>Perakende</t>
        </is>
      </c>
      <c r="L768" t="n">
        <v>11</v>
      </c>
      <c r="M768" s="57" t="n">
        <v>47.19</v>
      </c>
      <c r="N768" t="inlineStr">
        <is>
          <t>EUR</t>
        </is>
      </c>
      <c r="O768" s="58" t="n">
        <v>5</v>
      </c>
      <c r="P768" t="n">
        <v>0</v>
      </c>
      <c r="Q768" s="59" t="n">
        <v>1180</v>
      </c>
      <c r="R768" s="60">
        <f>IF(N768="TL",1,IF(N768="USD",VLOOKUP(C768,$X$2:$Z$19,2,FALSE),VLOOKUP(C768,$X$2:$Z$19,3,FALSE)))</f>
        <v/>
      </c>
      <c r="S768" s="61">
        <f>IF(P768=1,0,L768*M768*R768*(1-O768/100))</f>
        <v/>
      </c>
      <c r="T768" s="61">
        <f>IF(P768=1,0,L768*Q768)</f>
        <v/>
      </c>
      <c r="U768" s="61">
        <f>S768-T768</f>
        <v/>
      </c>
    </row>
    <row r="769">
      <c r="A769" t="inlineStr">
        <is>
          <t>S000768</t>
        </is>
      </c>
      <c r="B769" t="inlineStr">
        <is>
          <t>2025-04-23</t>
        </is>
      </c>
      <c r="C769" t="inlineStr">
        <is>
          <t>2025-04</t>
        </is>
      </c>
      <c r="D769" t="inlineStr">
        <is>
          <t>2025-Q2</t>
        </is>
      </c>
      <c r="E769" t="inlineStr">
        <is>
          <t>T06</t>
        </is>
      </c>
      <c r="F769" t="inlineStr">
        <is>
          <t>Gizem Aydın</t>
        </is>
      </c>
      <c r="G769" t="inlineStr">
        <is>
          <t>İhracat-Avrupa</t>
        </is>
      </c>
      <c r="H769" t="inlineStr">
        <is>
          <t>EM-TRF-05</t>
        </is>
      </c>
      <c r="I769" t="inlineStr">
        <is>
          <t>İzole Trafo 1 kVA</t>
        </is>
      </c>
      <c r="J769" t="inlineStr">
        <is>
          <t>Güç</t>
        </is>
      </c>
      <c r="K769" t="inlineStr">
        <is>
          <t>Kurumsal</t>
        </is>
      </c>
      <c r="L769" t="n">
        <v>8</v>
      </c>
      <c r="M769" s="57" t="n">
        <v>147.39</v>
      </c>
      <c r="N769" t="inlineStr">
        <is>
          <t>EUR</t>
        </is>
      </c>
      <c r="O769" s="58" t="n">
        <v>12</v>
      </c>
      <c r="P769" t="n">
        <v>0</v>
      </c>
      <c r="Q769" s="59" t="n">
        <v>3900</v>
      </c>
      <c r="R769" s="60">
        <f>IF(N769="TL",1,IF(N769="USD",VLOOKUP(C769,$X$2:$Z$19,2,FALSE),VLOOKUP(C769,$X$2:$Z$19,3,FALSE)))</f>
        <v/>
      </c>
      <c r="S769" s="61">
        <f>IF(P769=1,0,L769*M769*R769*(1-O769/100))</f>
        <v/>
      </c>
      <c r="T769" s="61">
        <f>IF(P769=1,0,L769*Q769)</f>
        <v/>
      </c>
      <c r="U769" s="61">
        <f>S769-T769</f>
        <v/>
      </c>
    </row>
    <row r="770">
      <c r="A770" t="inlineStr">
        <is>
          <t>S000769</t>
        </is>
      </c>
      <c r="B770" t="inlineStr">
        <is>
          <t>2025-04-15</t>
        </is>
      </c>
      <c r="C770" t="inlineStr">
        <is>
          <t>2025-04</t>
        </is>
      </c>
      <c r="D770" t="inlineStr">
        <is>
          <t>2025-Q2</t>
        </is>
      </c>
      <c r="E770" t="inlineStr">
        <is>
          <t>T06</t>
        </is>
      </c>
      <c r="F770" t="inlineStr">
        <is>
          <t>Gizem Aydın</t>
        </is>
      </c>
      <c r="G770" t="inlineStr">
        <is>
          <t>İhracat-Avrupa</t>
        </is>
      </c>
      <c r="H770" t="inlineStr">
        <is>
          <t>EM-SGT-01</t>
        </is>
      </c>
      <c r="I770" t="inlineStr">
        <is>
          <t>Otomatik Sigorta C16 (12'li)</t>
        </is>
      </c>
      <c r="J770" t="inlineStr">
        <is>
          <t>Koruma</t>
        </is>
      </c>
      <c r="K770" t="inlineStr">
        <is>
          <t>Bayi</t>
        </is>
      </c>
      <c r="L770" t="n">
        <v>19</v>
      </c>
      <c r="M770" s="57" t="n">
        <v>10.03</v>
      </c>
      <c r="N770" t="inlineStr">
        <is>
          <t>EUR</t>
        </is>
      </c>
      <c r="O770" s="58" t="n">
        <v>12</v>
      </c>
      <c r="P770" t="n">
        <v>0</v>
      </c>
      <c r="Q770" s="59" t="n">
        <v>240</v>
      </c>
      <c r="R770" s="60">
        <f>IF(N770="TL",1,IF(N770="USD",VLOOKUP(C770,$X$2:$Z$19,2,FALSE),VLOOKUP(C770,$X$2:$Z$19,3,FALSE)))</f>
        <v/>
      </c>
      <c r="S770" s="61">
        <f>IF(P770=1,0,L770*M770*R770*(1-O770/100))</f>
        <v/>
      </c>
      <c r="T770" s="61">
        <f>IF(P770=1,0,L770*Q770)</f>
        <v/>
      </c>
      <c r="U770" s="61">
        <f>S770-T770</f>
        <v/>
      </c>
    </row>
    <row r="771">
      <c r="A771" t="inlineStr">
        <is>
          <t>S000770</t>
        </is>
      </c>
      <c r="B771" t="inlineStr">
        <is>
          <t>2025-04-06</t>
        </is>
      </c>
      <c r="C771" t="inlineStr">
        <is>
          <t>2025-04</t>
        </is>
      </c>
      <c r="D771" t="inlineStr">
        <is>
          <t>2025-Q2</t>
        </is>
      </c>
      <c r="E771" t="inlineStr">
        <is>
          <t>T06</t>
        </is>
      </c>
      <c r="F771" t="inlineStr">
        <is>
          <t>Gizem Aydın</t>
        </is>
      </c>
      <c r="G771" t="inlineStr">
        <is>
          <t>İhracat-Avrupa</t>
        </is>
      </c>
      <c r="H771" t="inlineStr">
        <is>
          <t>EM-PRZ-02</t>
        </is>
      </c>
      <c r="I771" t="inlineStr">
        <is>
          <t>Priz-Anahtar Seti (20'li)</t>
        </is>
      </c>
      <c r="J771" t="inlineStr">
        <is>
          <t>Anahtar</t>
        </is>
      </c>
      <c r="K771" t="inlineStr">
        <is>
          <t>Bayi</t>
        </is>
      </c>
      <c r="L771" t="n">
        <v>41</v>
      </c>
      <c r="M771" s="57" t="n">
        <v>12.54</v>
      </c>
      <c r="N771" t="inlineStr">
        <is>
          <t>EUR</t>
        </is>
      </c>
      <c r="O771" s="58" t="n">
        <v>5</v>
      </c>
      <c r="P771" t="n">
        <v>0</v>
      </c>
      <c r="Q771" s="59" t="n">
        <v>310</v>
      </c>
      <c r="R771" s="60">
        <f>IF(N771="TL",1,IF(N771="USD",VLOOKUP(C771,$X$2:$Z$19,2,FALSE),VLOOKUP(C771,$X$2:$Z$19,3,FALSE)))</f>
        <v/>
      </c>
      <c r="S771" s="61">
        <f>IF(P771=1,0,L771*M771*R771*(1-O771/100))</f>
        <v/>
      </c>
      <c r="T771" s="61">
        <f>IF(P771=1,0,L771*Q771)</f>
        <v/>
      </c>
      <c r="U771" s="61">
        <f>S771-T771</f>
        <v/>
      </c>
    </row>
    <row r="772">
      <c r="A772" t="inlineStr">
        <is>
          <t>S000771</t>
        </is>
      </c>
      <c r="B772" t="inlineStr">
        <is>
          <t>2025-04-11</t>
        </is>
      </c>
      <c r="C772" t="inlineStr">
        <is>
          <t>2025-04</t>
        </is>
      </c>
      <c r="D772" t="inlineStr">
        <is>
          <t>2025-Q2</t>
        </is>
      </c>
      <c r="E772" t="inlineStr">
        <is>
          <t>T06</t>
        </is>
      </c>
      <c r="F772" t="inlineStr">
        <is>
          <t>Gizem Aydın</t>
        </is>
      </c>
      <c r="G772" t="inlineStr">
        <is>
          <t>İhracat-Avrupa</t>
        </is>
      </c>
      <c r="H772" t="inlineStr">
        <is>
          <t>EM-SGT-01</t>
        </is>
      </c>
      <c r="I772" t="inlineStr">
        <is>
          <t>Otomatik Sigorta C16 (12'li)</t>
        </is>
      </c>
      <c r="J772" t="inlineStr">
        <is>
          <t>Koruma</t>
        </is>
      </c>
      <c r="K772" t="inlineStr">
        <is>
          <t>Kurumsal</t>
        </is>
      </c>
      <c r="L772" t="n">
        <v>61</v>
      </c>
      <c r="M772" s="57" t="n">
        <v>9.83</v>
      </c>
      <c r="N772" t="inlineStr">
        <is>
          <t>EUR</t>
        </is>
      </c>
      <c r="O772" s="58" t="n">
        <v>12</v>
      </c>
      <c r="P772" t="n">
        <v>0</v>
      </c>
      <c r="Q772" s="59" t="n">
        <v>240</v>
      </c>
      <c r="R772" s="60">
        <f>IF(N772="TL",1,IF(N772="USD",VLOOKUP(C772,$X$2:$Z$19,2,FALSE),VLOOKUP(C772,$X$2:$Z$19,3,FALSE)))</f>
        <v/>
      </c>
      <c r="S772" s="61">
        <f>IF(P772=1,0,L772*M772*R772*(1-O772/100))</f>
        <v/>
      </c>
      <c r="T772" s="61">
        <f>IF(P772=1,0,L772*Q772)</f>
        <v/>
      </c>
      <c r="U772" s="61">
        <f>S772-T772</f>
        <v/>
      </c>
    </row>
    <row r="773">
      <c r="A773" t="inlineStr">
        <is>
          <t>S000772</t>
        </is>
      </c>
      <c r="B773" t="inlineStr">
        <is>
          <t>2025-04-25</t>
        </is>
      </c>
      <c r="C773" t="inlineStr">
        <is>
          <t>2025-04</t>
        </is>
      </c>
      <c r="D773" t="inlineStr">
        <is>
          <t>2025-Q2</t>
        </is>
      </c>
      <c r="E773" t="inlineStr">
        <is>
          <t>T06</t>
        </is>
      </c>
      <c r="F773" t="inlineStr">
        <is>
          <t>Gizem Aydın</t>
        </is>
      </c>
      <c r="G773" t="inlineStr">
        <is>
          <t>İhracat-Avrupa</t>
        </is>
      </c>
      <c r="H773" t="inlineStr">
        <is>
          <t>EM-PRZ-02</t>
        </is>
      </c>
      <c r="I773" t="inlineStr">
        <is>
          <t>Priz-Anahtar Seti (20'li)</t>
        </is>
      </c>
      <c r="J773" t="inlineStr">
        <is>
          <t>Anahtar</t>
        </is>
      </c>
      <c r="K773" t="inlineStr">
        <is>
          <t>Bayi</t>
        </is>
      </c>
      <c r="L773" t="n">
        <v>3</v>
      </c>
      <c r="M773" s="57" t="n">
        <v>13.28</v>
      </c>
      <c r="N773" t="inlineStr">
        <is>
          <t>EUR</t>
        </is>
      </c>
      <c r="O773" s="58" t="n">
        <v>5</v>
      </c>
      <c r="P773" t="n">
        <v>0</v>
      </c>
      <c r="Q773" s="59" t="n">
        <v>310</v>
      </c>
      <c r="R773" s="60">
        <f>IF(N773="TL",1,IF(N773="USD",VLOOKUP(C773,$X$2:$Z$19,2,FALSE),VLOOKUP(C773,$X$2:$Z$19,3,FALSE)))</f>
        <v/>
      </c>
      <c r="S773" s="61">
        <f>IF(P773=1,0,L773*M773*R773*(1-O773/100))</f>
        <v/>
      </c>
      <c r="T773" s="61">
        <f>IF(P773=1,0,L773*Q773)</f>
        <v/>
      </c>
      <c r="U773" s="61">
        <f>S773-T773</f>
        <v/>
      </c>
    </row>
    <row r="774">
      <c r="A774" t="inlineStr">
        <is>
          <t>S000773</t>
        </is>
      </c>
      <c r="B774" t="inlineStr">
        <is>
          <t>2025-04-25</t>
        </is>
      </c>
      <c r="C774" t="inlineStr">
        <is>
          <t>2025-04</t>
        </is>
      </c>
      <c r="D774" t="inlineStr">
        <is>
          <t>2025-Q2</t>
        </is>
      </c>
      <c r="E774" t="inlineStr">
        <is>
          <t>T06</t>
        </is>
      </c>
      <c r="F774" t="inlineStr">
        <is>
          <t>Gizem Aydın</t>
        </is>
      </c>
      <c r="G774" t="inlineStr">
        <is>
          <t>İhracat-Avrupa</t>
        </is>
      </c>
      <c r="H774" t="inlineStr">
        <is>
          <t>EM-TRF-05</t>
        </is>
      </c>
      <c r="I774" t="inlineStr">
        <is>
          <t>İzole Trafo 1 kVA</t>
        </is>
      </c>
      <c r="J774" t="inlineStr">
        <is>
          <t>Güç</t>
        </is>
      </c>
      <c r="K774" t="inlineStr">
        <is>
          <t>Bayi</t>
        </is>
      </c>
      <c r="L774" t="n">
        <v>1</v>
      </c>
      <c r="M774" s="57" t="n">
        <v>145.33</v>
      </c>
      <c r="N774" t="inlineStr">
        <is>
          <t>EUR</t>
        </is>
      </c>
      <c r="O774" s="58" t="n">
        <v>0</v>
      </c>
      <c r="P774" t="n">
        <v>0</v>
      </c>
      <c r="Q774" s="59" t="n">
        <v>3900</v>
      </c>
      <c r="R774" s="60">
        <f>IF(N774="TL",1,IF(N774="USD",VLOOKUP(C774,$X$2:$Z$19,2,FALSE),VLOOKUP(C774,$X$2:$Z$19,3,FALSE)))</f>
        <v/>
      </c>
      <c r="S774" s="61">
        <f>IF(P774=1,0,L774*M774*R774*(1-O774/100))</f>
        <v/>
      </c>
      <c r="T774" s="61">
        <f>IF(P774=1,0,L774*Q774)</f>
        <v/>
      </c>
      <c r="U774" s="61">
        <f>S774-T774</f>
        <v/>
      </c>
    </row>
    <row r="775">
      <c r="A775" t="inlineStr">
        <is>
          <t>S000774</t>
        </is>
      </c>
      <c r="B775" t="inlineStr">
        <is>
          <t>2025-04-10</t>
        </is>
      </c>
      <c r="C775" t="inlineStr">
        <is>
          <t>2025-04</t>
        </is>
      </c>
      <c r="D775" t="inlineStr">
        <is>
          <t>2025-Q2</t>
        </is>
      </c>
      <c r="E775" t="inlineStr">
        <is>
          <t>T06</t>
        </is>
      </c>
      <c r="F775" t="inlineStr">
        <is>
          <t>Gizem Aydın</t>
        </is>
      </c>
      <c r="G775" t="inlineStr">
        <is>
          <t>İhracat-Avrupa</t>
        </is>
      </c>
      <c r="H775" t="inlineStr">
        <is>
          <t>EM-SNS-06</t>
        </is>
      </c>
      <c r="I775" t="inlineStr">
        <is>
          <t>Hareket Sensörü PIR</t>
        </is>
      </c>
      <c r="J775" t="inlineStr">
        <is>
          <t>Otomasyon</t>
        </is>
      </c>
      <c r="K775" t="inlineStr">
        <is>
          <t>Proje</t>
        </is>
      </c>
      <c r="L775" t="n">
        <v>12</v>
      </c>
      <c r="M775" s="57" t="n">
        <v>5.99</v>
      </c>
      <c r="N775" t="inlineStr">
        <is>
          <t>EUR</t>
        </is>
      </c>
      <c r="O775" s="58" t="n">
        <v>0</v>
      </c>
      <c r="P775" t="n">
        <v>0</v>
      </c>
      <c r="Q775" s="59" t="n">
        <v>120</v>
      </c>
      <c r="R775" s="60">
        <f>IF(N775="TL",1,IF(N775="USD",VLOOKUP(C775,$X$2:$Z$19,2,FALSE),VLOOKUP(C775,$X$2:$Z$19,3,FALSE)))</f>
        <v/>
      </c>
      <c r="S775" s="61">
        <f>IF(P775=1,0,L775*M775*R775*(1-O775/100))</f>
        <v/>
      </c>
      <c r="T775" s="61">
        <f>IF(P775=1,0,L775*Q775)</f>
        <v/>
      </c>
      <c r="U775" s="61">
        <f>S775-T775</f>
        <v/>
      </c>
    </row>
    <row r="776">
      <c r="A776" t="inlineStr">
        <is>
          <t>S000775</t>
        </is>
      </c>
      <c r="B776" t="inlineStr">
        <is>
          <t>2025-04-02</t>
        </is>
      </c>
      <c r="C776" t="inlineStr">
        <is>
          <t>2025-04</t>
        </is>
      </c>
      <c r="D776" t="inlineStr">
        <is>
          <t>2025-Q2</t>
        </is>
      </c>
      <c r="E776" t="inlineStr">
        <is>
          <t>T06</t>
        </is>
      </c>
      <c r="F776" t="inlineStr">
        <is>
          <t>Gizem Aydın</t>
        </is>
      </c>
      <c r="G776" t="inlineStr">
        <is>
          <t>İhracat-Avrupa</t>
        </is>
      </c>
      <c r="H776" t="inlineStr">
        <is>
          <t>EM-PNO-12</t>
        </is>
      </c>
      <c r="I776" t="inlineStr">
        <is>
          <t>Sıva Üstü Dağıtım Panosu 24'lü</t>
        </is>
      </c>
      <c r="J776" t="inlineStr">
        <is>
          <t>Pano</t>
        </is>
      </c>
      <c r="K776" t="inlineStr">
        <is>
          <t>Bayi</t>
        </is>
      </c>
      <c r="L776" t="n">
        <v>95</v>
      </c>
      <c r="M776" s="57" t="n">
        <v>47.73</v>
      </c>
      <c r="N776" t="inlineStr">
        <is>
          <t>EUR</t>
        </is>
      </c>
      <c r="O776" s="58" t="n">
        <v>12</v>
      </c>
      <c r="P776" t="n">
        <v>0</v>
      </c>
      <c r="Q776" s="59" t="n">
        <v>1180</v>
      </c>
      <c r="R776" s="60">
        <f>IF(N776="TL",1,IF(N776="USD",VLOOKUP(C776,$X$2:$Z$19,2,FALSE),VLOOKUP(C776,$X$2:$Z$19,3,FALSE)))</f>
        <v/>
      </c>
      <c r="S776" s="61">
        <f>IF(P776=1,0,L776*M776*R776*(1-O776/100))</f>
        <v/>
      </c>
      <c r="T776" s="61">
        <f>IF(P776=1,0,L776*Q776)</f>
        <v/>
      </c>
      <c r="U776" s="61">
        <f>S776-T776</f>
        <v/>
      </c>
    </row>
    <row r="777">
      <c r="A777" t="inlineStr">
        <is>
          <t>S000776</t>
        </is>
      </c>
      <c r="B777" t="inlineStr">
        <is>
          <t>2025-04-14</t>
        </is>
      </c>
      <c r="C777" t="inlineStr">
        <is>
          <t>2025-04</t>
        </is>
      </c>
      <c r="D777" t="inlineStr">
        <is>
          <t>2025-Q2</t>
        </is>
      </c>
      <c r="E777" t="inlineStr">
        <is>
          <t>T06</t>
        </is>
      </c>
      <c r="F777" t="inlineStr">
        <is>
          <t>Gizem Aydın</t>
        </is>
      </c>
      <c r="G777" t="inlineStr">
        <is>
          <t>İhracat-Avrupa</t>
        </is>
      </c>
      <c r="H777" t="inlineStr">
        <is>
          <t>EM-AYD-40</t>
        </is>
      </c>
      <c r="I777" t="inlineStr">
        <is>
          <t>LED Panel Armatür 40W</t>
        </is>
      </c>
      <c r="J777" t="inlineStr">
        <is>
          <t>Aydınlatma</t>
        </is>
      </c>
      <c r="K777" t="inlineStr">
        <is>
          <t>Proje</t>
        </is>
      </c>
      <c r="L777" t="n">
        <v>2</v>
      </c>
      <c r="M777" s="57" t="n">
        <v>8.08</v>
      </c>
      <c r="N777" t="inlineStr">
        <is>
          <t>EUR</t>
        </is>
      </c>
      <c r="O777" s="58" t="n">
        <v>12</v>
      </c>
      <c r="P777" t="n">
        <v>0</v>
      </c>
      <c r="Q777" s="59" t="n">
        <v>190</v>
      </c>
      <c r="R777" s="60">
        <f>IF(N777="TL",1,IF(N777="USD",VLOOKUP(C777,$X$2:$Z$19,2,FALSE),VLOOKUP(C777,$X$2:$Z$19,3,FALSE)))</f>
        <v/>
      </c>
      <c r="S777" s="61">
        <f>IF(P777=1,0,L777*M777*R777*(1-O777/100))</f>
        <v/>
      </c>
      <c r="T777" s="61">
        <f>IF(P777=1,0,L777*Q777)</f>
        <v/>
      </c>
      <c r="U777" s="61">
        <f>S777-T777</f>
        <v/>
      </c>
    </row>
    <row r="778">
      <c r="A778" t="inlineStr">
        <is>
          <t>S000777</t>
        </is>
      </c>
      <c r="B778" t="inlineStr">
        <is>
          <t>2025-04-01</t>
        </is>
      </c>
      <c r="C778" t="inlineStr">
        <is>
          <t>2025-04</t>
        </is>
      </c>
      <c r="D778" t="inlineStr">
        <is>
          <t>2025-Q2</t>
        </is>
      </c>
      <c r="E778" t="inlineStr">
        <is>
          <t>T06</t>
        </is>
      </c>
      <c r="F778" t="inlineStr">
        <is>
          <t>Gizem Aydın</t>
        </is>
      </c>
      <c r="G778" t="inlineStr">
        <is>
          <t>İhracat-Avrupa</t>
        </is>
      </c>
      <c r="H778" t="inlineStr">
        <is>
          <t>EM-PNO-12</t>
        </is>
      </c>
      <c r="I778" t="inlineStr">
        <is>
          <t>Sıva Üstü Dağıtım Panosu 24'lü</t>
        </is>
      </c>
      <c r="J778" t="inlineStr">
        <is>
          <t>Pano</t>
        </is>
      </c>
      <c r="K778" t="inlineStr">
        <is>
          <t>Kurumsal</t>
        </is>
      </c>
      <c r="L778" t="n">
        <v>5</v>
      </c>
      <c r="M778" s="57" t="n">
        <v>48.09</v>
      </c>
      <c r="N778" t="inlineStr">
        <is>
          <t>EUR</t>
        </is>
      </c>
      <c r="O778" s="58" t="n">
        <v>8</v>
      </c>
      <c r="P778" t="n">
        <v>0</v>
      </c>
      <c r="Q778" s="59" t="n">
        <v>1180</v>
      </c>
      <c r="R778" s="60">
        <f>IF(N778="TL",1,IF(N778="USD",VLOOKUP(C778,$X$2:$Z$19,2,FALSE),VLOOKUP(C778,$X$2:$Z$19,3,FALSE)))</f>
        <v/>
      </c>
      <c r="S778" s="61">
        <f>IF(P778=1,0,L778*M778*R778*(1-O778/100))</f>
        <v/>
      </c>
      <c r="T778" s="61">
        <f>IF(P778=1,0,L778*Q778)</f>
        <v/>
      </c>
      <c r="U778" s="61">
        <f>S778-T778</f>
        <v/>
      </c>
    </row>
    <row r="779">
      <c r="A779" t="inlineStr">
        <is>
          <t>S000778</t>
        </is>
      </c>
      <c r="B779" t="inlineStr">
        <is>
          <t>2025-04-14</t>
        </is>
      </c>
      <c r="C779" t="inlineStr">
        <is>
          <t>2025-04</t>
        </is>
      </c>
      <c r="D779" t="inlineStr">
        <is>
          <t>2025-Q2</t>
        </is>
      </c>
      <c r="E779" t="inlineStr">
        <is>
          <t>T06</t>
        </is>
      </c>
      <c r="F779" t="inlineStr">
        <is>
          <t>Gizem Aydın</t>
        </is>
      </c>
      <c r="G779" t="inlineStr">
        <is>
          <t>İhracat-Avrupa</t>
        </is>
      </c>
      <c r="H779" t="inlineStr">
        <is>
          <t>EM-KND-03</t>
        </is>
      </c>
      <c r="I779" t="inlineStr">
        <is>
          <t>Kablo Kanalı 40x40 (2 m)</t>
        </is>
      </c>
      <c r="J779" t="inlineStr">
        <is>
          <t>Tesisat</t>
        </is>
      </c>
      <c r="K779" t="inlineStr">
        <is>
          <t>Proje</t>
        </is>
      </c>
      <c r="L779" t="n">
        <v>100</v>
      </c>
      <c r="M779" s="57" t="n">
        <v>3.08</v>
      </c>
      <c r="N779" t="inlineStr">
        <is>
          <t>EUR</t>
        </is>
      </c>
      <c r="O779" s="58" t="n">
        <v>0</v>
      </c>
      <c r="P779" t="n">
        <v>0</v>
      </c>
      <c r="Q779" s="59" t="n">
        <v>65</v>
      </c>
      <c r="R779" s="60">
        <f>IF(N779="TL",1,IF(N779="USD",VLOOKUP(C779,$X$2:$Z$19,2,FALSE),VLOOKUP(C779,$X$2:$Z$19,3,FALSE)))</f>
        <v/>
      </c>
      <c r="S779" s="61">
        <f>IF(P779=1,0,L779*M779*R779*(1-O779/100))</f>
        <v/>
      </c>
      <c r="T779" s="61">
        <f>IF(P779=1,0,L779*Q779)</f>
        <v/>
      </c>
      <c r="U779" s="61">
        <f>S779-T779</f>
        <v/>
      </c>
    </row>
    <row r="780">
      <c r="A780" t="inlineStr">
        <is>
          <t>S000779</t>
        </is>
      </c>
      <c r="B780" t="inlineStr">
        <is>
          <t>2025-04-13</t>
        </is>
      </c>
      <c r="C780" t="inlineStr">
        <is>
          <t>2025-04</t>
        </is>
      </c>
      <c r="D780" t="inlineStr">
        <is>
          <t>2025-Q2</t>
        </is>
      </c>
      <c r="E780" t="inlineStr">
        <is>
          <t>T06</t>
        </is>
      </c>
      <c r="F780" t="inlineStr">
        <is>
          <t>Gizem Aydın</t>
        </is>
      </c>
      <c r="G780" t="inlineStr">
        <is>
          <t>İhracat-Avrupa</t>
        </is>
      </c>
      <c r="H780" t="inlineStr">
        <is>
          <t>EM-TOP-08</t>
        </is>
      </c>
      <c r="I780" t="inlineStr">
        <is>
          <t>Topraklama Seti</t>
        </is>
      </c>
      <c r="J780" t="inlineStr">
        <is>
          <t>Koruma</t>
        </is>
      </c>
      <c r="K780" t="inlineStr">
        <is>
          <t>Bayi</t>
        </is>
      </c>
      <c r="L780" t="n">
        <v>14</v>
      </c>
      <c r="M780" s="57" t="n">
        <v>21.15</v>
      </c>
      <c r="N780" t="inlineStr">
        <is>
          <t>EUR</t>
        </is>
      </c>
      <c r="O780" s="58" t="n">
        <v>0</v>
      </c>
      <c r="P780" t="n">
        <v>0</v>
      </c>
      <c r="Q780" s="59" t="n">
        <v>540</v>
      </c>
      <c r="R780" s="60">
        <f>IF(N780="TL",1,IF(N780="USD",VLOOKUP(C780,$X$2:$Z$19,2,FALSE),VLOOKUP(C780,$X$2:$Z$19,3,FALSE)))</f>
        <v/>
      </c>
      <c r="S780" s="61">
        <f>IF(P780=1,0,L780*M780*R780*(1-O780/100))</f>
        <v/>
      </c>
      <c r="T780" s="61">
        <f>IF(P780=1,0,L780*Q780)</f>
        <v/>
      </c>
      <c r="U780" s="61">
        <f>S780-T780</f>
        <v/>
      </c>
    </row>
    <row r="781">
      <c r="A781" t="inlineStr">
        <is>
          <t>S000780</t>
        </is>
      </c>
      <c r="B781" t="inlineStr">
        <is>
          <t>2025-04-27</t>
        </is>
      </c>
      <c r="C781" t="inlineStr">
        <is>
          <t>2025-04</t>
        </is>
      </c>
      <c r="D781" t="inlineStr">
        <is>
          <t>2025-Q2</t>
        </is>
      </c>
      <c r="E781" t="inlineStr">
        <is>
          <t>T06</t>
        </is>
      </c>
      <c r="F781" t="inlineStr">
        <is>
          <t>Gizem Aydın</t>
        </is>
      </c>
      <c r="G781" t="inlineStr">
        <is>
          <t>İhracat-Avrupa</t>
        </is>
      </c>
      <c r="H781" t="inlineStr">
        <is>
          <t>EM-SNS-06</t>
        </is>
      </c>
      <c r="I781" t="inlineStr">
        <is>
          <t>Hareket Sensörü PIR</t>
        </is>
      </c>
      <c r="J781" t="inlineStr">
        <is>
          <t>Otomasyon</t>
        </is>
      </c>
      <c r="K781" t="inlineStr">
        <is>
          <t>Bayi</t>
        </is>
      </c>
      <c r="L781" t="n">
        <v>3</v>
      </c>
      <c r="M781" s="57" t="n">
        <v>5.99</v>
      </c>
      <c r="N781" t="inlineStr">
        <is>
          <t>EUR</t>
        </is>
      </c>
      <c r="O781" s="58" t="n">
        <v>0</v>
      </c>
      <c r="P781" t="n">
        <v>0</v>
      </c>
      <c r="Q781" s="59" t="n">
        <v>120</v>
      </c>
      <c r="R781" s="60">
        <f>IF(N781="TL",1,IF(N781="USD",VLOOKUP(C781,$X$2:$Z$19,2,FALSE),VLOOKUP(C781,$X$2:$Z$19,3,FALSE)))</f>
        <v/>
      </c>
      <c r="S781" s="61">
        <f>IF(P781=1,0,L781*M781*R781*(1-O781/100))</f>
        <v/>
      </c>
      <c r="T781" s="61">
        <f>IF(P781=1,0,L781*Q781)</f>
        <v/>
      </c>
      <c r="U781" s="61">
        <f>S781-T781</f>
        <v/>
      </c>
    </row>
    <row r="782">
      <c r="A782" t="inlineStr">
        <is>
          <t>S000781</t>
        </is>
      </c>
      <c r="B782" t="inlineStr">
        <is>
          <t>2025-04-11</t>
        </is>
      </c>
      <c r="C782" t="inlineStr">
        <is>
          <t>2025-04</t>
        </is>
      </c>
      <c r="D782" t="inlineStr">
        <is>
          <t>2025-Q2</t>
        </is>
      </c>
      <c r="E782" t="inlineStr">
        <is>
          <t>T06</t>
        </is>
      </c>
      <c r="F782" t="inlineStr">
        <is>
          <t>Gizem Aydın</t>
        </is>
      </c>
      <c r="G782" t="inlineStr">
        <is>
          <t>İhracat-Avrupa</t>
        </is>
      </c>
      <c r="H782" t="inlineStr">
        <is>
          <t>EM-PRZ-02</t>
        </is>
      </c>
      <c r="I782" t="inlineStr">
        <is>
          <t>Priz-Anahtar Seti (20'li)</t>
        </is>
      </c>
      <c r="J782" t="inlineStr">
        <is>
          <t>Anahtar</t>
        </is>
      </c>
      <c r="K782" t="inlineStr">
        <is>
          <t>Perakende</t>
        </is>
      </c>
      <c r="L782" t="n">
        <v>110</v>
      </c>
      <c r="M782" s="57" t="n">
        <v>13.25</v>
      </c>
      <c r="N782" t="inlineStr">
        <is>
          <t>EUR</t>
        </is>
      </c>
      <c r="O782" s="58" t="n">
        <v>0</v>
      </c>
      <c r="P782" t="n">
        <v>0</v>
      </c>
      <c r="Q782" s="59" t="n">
        <v>310</v>
      </c>
      <c r="R782" s="60">
        <f>IF(N782="TL",1,IF(N782="USD",VLOOKUP(C782,$X$2:$Z$19,2,FALSE),VLOOKUP(C782,$X$2:$Z$19,3,FALSE)))</f>
        <v/>
      </c>
      <c r="S782" s="61">
        <f>IF(P782=1,0,L782*M782*R782*(1-O782/100))</f>
        <v/>
      </c>
      <c r="T782" s="61">
        <f>IF(P782=1,0,L782*Q782)</f>
        <v/>
      </c>
      <c r="U782" s="61">
        <f>S782-T782</f>
        <v/>
      </c>
    </row>
    <row r="783">
      <c r="A783" t="inlineStr">
        <is>
          <t>S000782</t>
        </is>
      </c>
      <c r="B783" t="inlineStr">
        <is>
          <t>2025-04-16</t>
        </is>
      </c>
      <c r="C783" t="inlineStr">
        <is>
          <t>2025-04</t>
        </is>
      </c>
      <c r="D783" t="inlineStr">
        <is>
          <t>2025-Q2</t>
        </is>
      </c>
      <c r="E783" t="inlineStr">
        <is>
          <t>T06</t>
        </is>
      </c>
      <c r="F783" t="inlineStr">
        <is>
          <t>Gizem Aydın</t>
        </is>
      </c>
      <c r="G783" t="inlineStr">
        <is>
          <t>İhracat-Avrupa</t>
        </is>
      </c>
      <c r="H783" t="inlineStr">
        <is>
          <t>EM-AYD-18</t>
        </is>
      </c>
      <c r="I783" t="inlineStr">
        <is>
          <t>LED Ampul 18W (10'lu)</t>
        </is>
      </c>
      <c r="J783" t="inlineStr">
        <is>
          <t>Aydınlatma</t>
        </is>
      </c>
      <c r="K783" t="inlineStr">
        <is>
          <t>Bayi</t>
        </is>
      </c>
      <c r="L783" t="n">
        <v>2</v>
      </c>
      <c r="M783" s="57" t="n">
        <v>4.56</v>
      </c>
      <c r="N783" t="inlineStr">
        <is>
          <t>EUR</t>
        </is>
      </c>
      <c r="O783" s="58" t="n">
        <v>8</v>
      </c>
      <c r="P783" t="n">
        <v>0</v>
      </c>
      <c r="Q783" s="59" t="n">
        <v>95</v>
      </c>
      <c r="R783" s="60">
        <f>IF(N783="TL",1,IF(N783="USD",VLOOKUP(C783,$X$2:$Z$19,2,FALSE),VLOOKUP(C783,$X$2:$Z$19,3,FALSE)))</f>
        <v/>
      </c>
      <c r="S783" s="61">
        <f>IF(P783=1,0,L783*M783*R783*(1-O783/100))</f>
        <v/>
      </c>
      <c r="T783" s="61">
        <f>IF(P783=1,0,L783*Q783)</f>
        <v/>
      </c>
      <c r="U783" s="61">
        <f>S783-T783</f>
        <v/>
      </c>
    </row>
    <row r="784">
      <c r="A784" t="inlineStr">
        <is>
          <t>S000783</t>
        </is>
      </c>
      <c r="B784" t="inlineStr">
        <is>
          <t>2025-04-20</t>
        </is>
      </c>
      <c r="C784" t="inlineStr">
        <is>
          <t>2025-04</t>
        </is>
      </c>
      <c r="D784" t="inlineStr">
        <is>
          <t>2025-Q2</t>
        </is>
      </c>
      <c r="E784" t="inlineStr">
        <is>
          <t>T07</t>
        </is>
      </c>
      <c r="F784" t="inlineStr">
        <is>
          <t>Onur Arslan</t>
        </is>
      </c>
      <c r="G784" t="inlineStr">
        <is>
          <t>Marmara</t>
        </is>
      </c>
      <c r="H784" t="inlineStr">
        <is>
          <t>EM-SNS-06</t>
        </is>
      </c>
      <c r="I784" t="inlineStr">
        <is>
          <t>Hareket Sensörü PIR</t>
        </is>
      </c>
      <c r="J784" t="inlineStr">
        <is>
          <t>Otomasyon</t>
        </is>
      </c>
      <c r="K784" t="inlineStr">
        <is>
          <t>Proje</t>
        </is>
      </c>
      <c r="L784" t="n">
        <v>17</v>
      </c>
      <c r="M784" s="57" t="n">
        <v>246</v>
      </c>
      <c r="N784" t="inlineStr">
        <is>
          <t>TL</t>
        </is>
      </c>
      <c r="O784" s="58" t="n">
        <v>18</v>
      </c>
      <c r="P784" t="n">
        <v>0</v>
      </c>
      <c r="Q784" s="59" t="n">
        <v>120</v>
      </c>
      <c r="R784" s="60">
        <f>IF(N784="TL",1,IF(N784="USD",VLOOKUP(C784,$X$2:$Z$19,2,FALSE),VLOOKUP(C784,$X$2:$Z$19,3,FALSE)))</f>
        <v/>
      </c>
      <c r="S784" s="61">
        <f>IF(P784=1,0,L784*M784*R784*(1-O784/100))</f>
        <v/>
      </c>
      <c r="T784" s="61">
        <f>IF(P784=1,0,L784*Q784)</f>
        <v/>
      </c>
      <c r="U784" s="61">
        <f>S784-T784</f>
        <v/>
      </c>
    </row>
    <row r="785">
      <c r="A785" t="inlineStr">
        <is>
          <t>S000784</t>
        </is>
      </c>
      <c r="B785" t="inlineStr">
        <is>
          <t>2025-04-24</t>
        </is>
      </c>
      <c r="C785" t="inlineStr">
        <is>
          <t>2025-04</t>
        </is>
      </c>
      <c r="D785" t="inlineStr">
        <is>
          <t>2025-Q2</t>
        </is>
      </c>
      <c r="E785" t="inlineStr">
        <is>
          <t>T07</t>
        </is>
      </c>
      <c r="F785" t="inlineStr">
        <is>
          <t>Onur Arslan</t>
        </is>
      </c>
      <c r="G785" t="inlineStr">
        <is>
          <t>Marmara</t>
        </is>
      </c>
      <c r="H785" t="inlineStr">
        <is>
          <t>EM-KBL-25</t>
        </is>
      </c>
      <c r="I785" t="inlineStr">
        <is>
          <t>NYY Kablo 4x6 (100 m)</t>
        </is>
      </c>
      <c r="J785" t="inlineStr">
        <is>
          <t>Kablo</t>
        </is>
      </c>
      <c r="K785" t="inlineStr">
        <is>
          <t>Bayi</t>
        </is>
      </c>
      <c r="L785" t="n">
        <v>3</v>
      </c>
      <c r="M785" s="57" t="n">
        <v>3471</v>
      </c>
      <c r="N785" t="inlineStr">
        <is>
          <t>TL</t>
        </is>
      </c>
      <c r="O785" s="58" t="n">
        <v>8</v>
      </c>
      <c r="P785" t="n">
        <v>0</v>
      </c>
      <c r="Q785" s="59" t="n">
        <v>2150</v>
      </c>
      <c r="R785" s="60">
        <f>IF(N785="TL",1,IF(N785="USD",VLOOKUP(C785,$X$2:$Z$19,2,FALSE),VLOOKUP(C785,$X$2:$Z$19,3,FALSE)))</f>
        <v/>
      </c>
      <c r="S785" s="61">
        <f>IF(P785=1,0,L785*M785*R785*(1-O785/100))</f>
        <v/>
      </c>
      <c r="T785" s="61">
        <f>IF(P785=1,0,L785*Q785)</f>
        <v/>
      </c>
      <c r="U785" s="61">
        <f>S785-T785</f>
        <v/>
      </c>
    </row>
    <row r="786">
      <c r="A786" t="inlineStr">
        <is>
          <t>S000785</t>
        </is>
      </c>
      <c r="B786" t="inlineStr">
        <is>
          <t>2025-04-05</t>
        </is>
      </c>
      <c r="C786" t="inlineStr">
        <is>
          <t>2025-04</t>
        </is>
      </c>
      <c r="D786" t="inlineStr">
        <is>
          <t>2025-Q2</t>
        </is>
      </c>
      <c r="E786" t="inlineStr">
        <is>
          <t>T07</t>
        </is>
      </c>
      <c r="F786" t="inlineStr">
        <is>
          <t>Onur Arslan</t>
        </is>
      </c>
      <c r="G786" t="inlineStr">
        <is>
          <t>Marmara</t>
        </is>
      </c>
      <c r="H786" t="inlineStr">
        <is>
          <t>EM-SNS-06</t>
        </is>
      </c>
      <c r="I786" t="inlineStr">
        <is>
          <t>Hareket Sensörü PIR</t>
        </is>
      </c>
      <c r="J786" t="inlineStr">
        <is>
          <t>Otomasyon</t>
        </is>
      </c>
      <c r="K786" t="inlineStr">
        <is>
          <t>Bayi</t>
        </is>
      </c>
      <c r="L786" t="n">
        <v>2</v>
      </c>
      <c r="M786" s="57" t="n">
        <v>250</v>
      </c>
      <c r="N786" t="inlineStr">
        <is>
          <t>TL</t>
        </is>
      </c>
      <c r="O786" s="58" t="n">
        <v>0</v>
      </c>
      <c r="P786" t="n">
        <v>1</v>
      </c>
      <c r="Q786" s="59" t="n">
        <v>120</v>
      </c>
      <c r="R786" s="60">
        <f>IF(N786="TL",1,IF(N786="USD",VLOOKUP(C786,$X$2:$Z$19,2,FALSE),VLOOKUP(C786,$X$2:$Z$19,3,FALSE)))</f>
        <v/>
      </c>
      <c r="S786" s="61">
        <f>IF(P786=1,0,L786*M786*R786*(1-O786/100))</f>
        <v/>
      </c>
      <c r="T786" s="61">
        <f>IF(P786=1,0,L786*Q786)</f>
        <v/>
      </c>
      <c r="U786" s="61">
        <f>S786-T786</f>
        <v/>
      </c>
    </row>
    <row r="787">
      <c r="A787" t="inlineStr">
        <is>
          <t>S000786</t>
        </is>
      </c>
      <c r="B787" t="inlineStr">
        <is>
          <t>2025-04-15</t>
        </is>
      </c>
      <c r="C787" t="inlineStr">
        <is>
          <t>2025-04</t>
        </is>
      </c>
      <c r="D787" t="inlineStr">
        <is>
          <t>2025-Q2</t>
        </is>
      </c>
      <c r="E787" t="inlineStr">
        <is>
          <t>T07</t>
        </is>
      </c>
      <c r="F787" t="inlineStr">
        <is>
          <t>Onur Arslan</t>
        </is>
      </c>
      <c r="G787" t="inlineStr">
        <is>
          <t>Marmara</t>
        </is>
      </c>
      <c r="H787" t="inlineStr">
        <is>
          <t>EM-KBL-16</t>
        </is>
      </c>
      <c r="I787" t="inlineStr">
        <is>
          <t>NYM Kablo 3x2,5 (100 m)</t>
        </is>
      </c>
      <c r="J787" t="inlineStr">
        <is>
          <t>Kablo</t>
        </is>
      </c>
      <c r="K787" t="inlineStr">
        <is>
          <t>Kurumsal</t>
        </is>
      </c>
      <c r="L787" t="n">
        <v>24</v>
      </c>
      <c r="M787" s="57" t="n">
        <v>1351</v>
      </c>
      <c r="N787" t="inlineStr">
        <is>
          <t>TL</t>
        </is>
      </c>
      <c r="O787" s="58" t="n">
        <v>8</v>
      </c>
      <c r="P787" t="n">
        <v>0</v>
      </c>
      <c r="Q787" s="59" t="n">
        <v>820</v>
      </c>
      <c r="R787" s="60">
        <f>IF(N787="TL",1,IF(N787="USD",VLOOKUP(C787,$X$2:$Z$19,2,FALSE),VLOOKUP(C787,$X$2:$Z$19,3,FALSE)))</f>
        <v/>
      </c>
      <c r="S787" s="61">
        <f>IF(P787=1,0,L787*M787*R787*(1-O787/100))</f>
        <v/>
      </c>
      <c r="T787" s="61">
        <f>IF(P787=1,0,L787*Q787)</f>
        <v/>
      </c>
      <c r="U787" s="61">
        <f>S787-T787</f>
        <v/>
      </c>
    </row>
    <row r="788">
      <c r="A788" t="inlineStr">
        <is>
          <t>S000787</t>
        </is>
      </c>
      <c r="B788" t="inlineStr">
        <is>
          <t>2025-04-24</t>
        </is>
      </c>
      <c r="C788" t="inlineStr">
        <is>
          <t>2025-04</t>
        </is>
      </c>
      <c r="D788" t="inlineStr">
        <is>
          <t>2025-Q2</t>
        </is>
      </c>
      <c r="E788" t="inlineStr">
        <is>
          <t>T07</t>
        </is>
      </c>
      <c r="F788" t="inlineStr">
        <is>
          <t>Onur Arslan</t>
        </is>
      </c>
      <c r="G788" t="inlineStr">
        <is>
          <t>Marmara</t>
        </is>
      </c>
      <c r="H788" t="inlineStr">
        <is>
          <t>EM-AYD-18</t>
        </is>
      </c>
      <c r="I788" t="inlineStr">
        <is>
          <t>LED Ampul 18W (10'lu)</t>
        </is>
      </c>
      <c r="J788" t="inlineStr">
        <is>
          <t>Aydınlatma</t>
        </is>
      </c>
      <c r="K788" t="inlineStr">
        <is>
          <t>Bayi</t>
        </is>
      </c>
      <c r="L788" t="n">
        <v>4</v>
      </c>
      <c r="M788" s="57" t="n">
        <v>197</v>
      </c>
      <c r="N788" t="inlineStr">
        <is>
          <t>TL</t>
        </is>
      </c>
      <c r="O788" s="58" t="n">
        <v>8</v>
      </c>
      <c r="P788" t="n">
        <v>1</v>
      </c>
      <c r="Q788" s="59" t="n">
        <v>95</v>
      </c>
      <c r="R788" s="60">
        <f>IF(N788="TL",1,IF(N788="USD",VLOOKUP(C788,$X$2:$Z$19,2,FALSE),VLOOKUP(C788,$X$2:$Z$19,3,FALSE)))</f>
        <v/>
      </c>
      <c r="S788" s="61">
        <f>IF(P788=1,0,L788*M788*R788*(1-O788/100))</f>
        <v/>
      </c>
      <c r="T788" s="61">
        <f>IF(P788=1,0,L788*Q788)</f>
        <v/>
      </c>
      <c r="U788" s="61">
        <f>S788-T788</f>
        <v/>
      </c>
    </row>
    <row r="789">
      <c r="A789" t="inlineStr">
        <is>
          <t>S000788</t>
        </is>
      </c>
      <c r="B789" t="inlineStr">
        <is>
          <t>2025-04-05</t>
        </is>
      </c>
      <c r="C789" t="inlineStr">
        <is>
          <t>2025-04</t>
        </is>
      </c>
      <c r="D789" t="inlineStr">
        <is>
          <t>2025-Q2</t>
        </is>
      </c>
      <c r="E789" t="inlineStr">
        <is>
          <t>T07</t>
        </is>
      </c>
      <c r="F789" t="inlineStr">
        <is>
          <t>Onur Arslan</t>
        </is>
      </c>
      <c r="G789" t="inlineStr">
        <is>
          <t>Marmara</t>
        </is>
      </c>
      <c r="H789" t="inlineStr">
        <is>
          <t>EM-UPS-10</t>
        </is>
      </c>
      <c r="I789" t="inlineStr">
        <is>
          <t>Kesintisiz Güç Kaynağı 3 kVA</t>
        </is>
      </c>
      <c r="J789" t="inlineStr">
        <is>
          <t>Güç</t>
        </is>
      </c>
      <c r="K789" t="inlineStr">
        <is>
          <t>Kurumsal</t>
        </is>
      </c>
      <c r="L789" t="n">
        <v>4</v>
      </c>
      <c r="M789" s="57" t="n">
        <v>13576</v>
      </c>
      <c r="N789" t="inlineStr">
        <is>
          <t>TL</t>
        </is>
      </c>
      <c r="O789" s="58" t="n">
        <v>0</v>
      </c>
      <c r="P789" t="n">
        <v>0</v>
      </c>
      <c r="Q789" s="59" t="n">
        <v>8200</v>
      </c>
      <c r="R789" s="60">
        <f>IF(N789="TL",1,IF(N789="USD",VLOOKUP(C789,$X$2:$Z$19,2,FALSE),VLOOKUP(C789,$X$2:$Z$19,3,FALSE)))</f>
        <v/>
      </c>
      <c r="S789" s="61">
        <f>IF(P789=1,0,L789*M789*R789*(1-O789/100))</f>
        <v/>
      </c>
      <c r="T789" s="61">
        <f>IF(P789=1,0,L789*Q789)</f>
        <v/>
      </c>
      <c r="U789" s="61">
        <f>S789-T789</f>
        <v/>
      </c>
    </row>
    <row r="790">
      <c r="A790" t="inlineStr">
        <is>
          <t>S000789</t>
        </is>
      </c>
      <c r="B790" t="inlineStr">
        <is>
          <t>2025-04-07</t>
        </is>
      </c>
      <c r="C790" t="inlineStr">
        <is>
          <t>2025-04</t>
        </is>
      </c>
      <c r="D790" t="inlineStr">
        <is>
          <t>2025-Q2</t>
        </is>
      </c>
      <c r="E790" t="inlineStr">
        <is>
          <t>T07</t>
        </is>
      </c>
      <c r="F790" t="inlineStr">
        <is>
          <t>Onur Arslan</t>
        </is>
      </c>
      <c r="G790" t="inlineStr">
        <is>
          <t>Marmara</t>
        </is>
      </c>
      <c r="H790" t="inlineStr">
        <is>
          <t>EM-AYD-40</t>
        </is>
      </c>
      <c r="I790" t="inlineStr">
        <is>
          <t>LED Panel Armatür 40W</t>
        </is>
      </c>
      <c r="J790" t="inlineStr">
        <is>
          <t>Aydınlatma</t>
        </is>
      </c>
      <c r="K790" t="inlineStr">
        <is>
          <t>Perakende</t>
        </is>
      </c>
      <c r="L790" t="n">
        <v>2</v>
      </c>
      <c r="M790" s="57" t="n">
        <v>343</v>
      </c>
      <c r="N790" t="inlineStr">
        <is>
          <t>TL</t>
        </is>
      </c>
      <c r="O790" s="58" t="n">
        <v>12</v>
      </c>
      <c r="P790" t="n">
        <v>0</v>
      </c>
      <c r="Q790" s="59" t="n">
        <v>190</v>
      </c>
      <c r="R790" s="60">
        <f>IF(N790="TL",1,IF(N790="USD",VLOOKUP(C790,$X$2:$Z$19,2,FALSE),VLOOKUP(C790,$X$2:$Z$19,3,FALSE)))</f>
        <v/>
      </c>
      <c r="S790" s="61">
        <f>IF(P790=1,0,L790*M790*R790*(1-O790/100))</f>
        <v/>
      </c>
      <c r="T790" s="61">
        <f>IF(P790=1,0,L790*Q790)</f>
        <v/>
      </c>
      <c r="U790" s="61">
        <f>S790-T790</f>
        <v/>
      </c>
    </row>
    <row r="791">
      <c r="A791" t="inlineStr">
        <is>
          <t>S000790</t>
        </is>
      </c>
      <c r="B791" t="inlineStr">
        <is>
          <t>2025-04-16</t>
        </is>
      </c>
      <c r="C791" t="inlineStr">
        <is>
          <t>2025-04</t>
        </is>
      </c>
      <c r="D791" t="inlineStr">
        <is>
          <t>2025-Q2</t>
        </is>
      </c>
      <c r="E791" t="inlineStr">
        <is>
          <t>T07</t>
        </is>
      </c>
      <c r="F791" t="inlineStr">
        <is>
          <t>Onur Arslan</t>
        </is>
      </c>
      <c r="G791" t="inlineStr">
        <is>
          <t>Marmara</t>
        </is>
      </c>
      <c r="H791" t="inlineStr">
        <is>
          <t>EM-AYD-40</t>
        </is>
      </c>
      <c r="I791" t="inlineStr">
        <is>
          <t>LED Panel Armatür 40W</t>
        </is>
      </c>
      <c r="J791" t="inlineStr">
        <is>
          <t>Aydınlatma</t>
        </is>
      </c>
      <c r="K791" t="inlineStr">
        <is>
          <t>Kurumsal</t>
        </is>
      </c>
      <c r="L791" t="n">
        <v>3</v>
      </c>
      <c r="M791" s="57" t="n">
        <v>354</v>
      </c>
      <c r="N791" t="inlineStr">
        <is>
          <t>TL</t>
        </is>
      </c>
      <c r="O791" s="58" t="n">
        <v>18</v>
      </c>
      <c r="P791" t="n">
        <v>0</v>
      </c>
      <c r="Q791" s="59" t="n">
        <v>190</v>
      </c>
      <c r="R791" s="60">
        <f>IF(N791="TL",1,IF(N791="USD",VLOOKUP(C791,$X$2:$Z$19,2,FALSE),VLOOKUP(C791,$X$2:$Z$19,3,FALSE)))</f>
        <v/>
      </c>
      <c r="S791" s="61">
        <f>IF(P791=1,0,L791*M791*R791*(1-O791/100))</f>
        <v/>
      </c>
      <c r="T791" s="61">
        <f>IF(P791=1,0,L791*Q791)</f>
        <v/>
      </c>
      <c r="U791" s="61">
        <f>S791-T791</f>
        <v/>
      </c>
    </row>
    <row r="792">
      <c r="A792" t="inlineStr">
        <is>
          <t>S000791</t>
        </is>
      </c>
      <c r="B792" t="inlineStr">
        <is>
          <t>2025-04-14</t>
        </is>
      </c>
      <c r="C792" t="inlineStr">
        <is>
          <t>2025-04</t>
        </is>
      </c>
      <c r="D792" t="inlineStr">
        <is>
          <t>2025-Q2</t>
        </is>
      </c>
      <c r="E792" t="inlineStr">
        <is>
          <t>T07</t>
        </is>
      </c>
      <c r="F792" t="inlineStr">
        <is>
          <t>Onur Arslan</t>
        </is>
      </c>
      <c r="G792" t="inlineStr">
        <is>
          <t>Marmara</t>
        </is>
      </c>
      <c r="H792" t="inlineStr">
        <is>
          <t>EM-UPS-10</t>
        </is>
      </c>
      <c r="I792" t="inlineStr">
        <is>
          <t>Kesintisiz Güç Kaynağı 3 kVA</t>
        </is>
      </c>
      <c r="J792" t="inlineStr">
        <is>
          <t>Güç</t>
        </is>
      </c>
      <c r="K792" t="inlineStr">
        <is>
          <t>Perakende</t>
        </is>
      </c>
      <c r="L792" t="n">
        <v>119</v>
      </c>
      <c r="M792" s="57" t="n">
        <v>12976</v>
      </c>
      <c r="N792" t="inlineStr">
        <is>
          <t>TL</t>
        </is>
      </c>
      <c r="O792" s="58" t="n">
        <v>5</v>
      </c>
      <c r="P792" t="n">
        <v>0</v>
      </c>
      <c r="Q792" s="59" t="n">
        <v>8200</v>
      </c>
      <c r="R792" s="60">
        <f>IF(N792="TL",1,IF(N792="USD",VLOOKUP(C792,$X$2:$Z$19,2,FALSE),VLOOKUP(C792,$X$2:$Z$19,3,FALSE)))</f>
        <v/>
      </c>
      <c r="S792" s="61">
        <f>IF(P792=1,0,L792*M792*R792*(1-O792/100))</f>
        <v/>
      </c>
      <c r="T792" s="61">
        <f>IF(P792=1,0,L792*Q792)</f>
        <v/>
      </c>
      <c r="U792" s="61">
        <f>S792-T792</f>
        <v/>
      </c>
    </row>
    <row r="793">
      <c r="A793" t="inlineStr">
        <is>
          <t>S000792</t>
        </is>
      </c>
      <c r="B793" t="inlineStr">
        <is>
          <t>2025-04-03</t>
        </is>
      </c>
      <c r="C793" t="inlineStr">
        <is>
          <t>2025-04</t>
        </is>
      </c>
      <c r="D793" t="inlineStr">
        <is>
          <t>2025-Q2</t>
        </is>
      </c>
      <c r="E793" t="inlineStr">
        <is>
          <t>T07</t>
        </is>
      </c>
      <c r="F793" t="inlineStr">
        <is>
          <t>Onur Arslan</t>
        </is>
      </c>
      <c r="G793" t="inlineStr">
        <is>
          <t>Marmara</t>
        </is>
      </c>
      <c r="H793" t="inlineStr">
        <is>
          <t>EM-TOP-08</t>
        </is>
      </c>
      <c r="I793" t="inlineStr">
        <is>
          <t>Topraklama Seti</t>
        </is>
      </c>
      <c r="J793" t="inlineStr">
        <is>
          <t>Koruma</t>
        </is>
      </c>
      <c r="K793" t="inlineStr">
        <is>
          <t>Bayi</t>
        </is>
      </c>
      <c r="L793" t="n">
        <v>14</v>
      </c>
      <c r="M793" s="57" t="n">
        <v>927</v>
      </c>
      <c r="N793" t="inlineStr">
        <is>
          <t>TL</t>
        </is>
      </c>
      <c r="O793" s="58" t="n">
        <v>8</v>
      </c>
      <c r="P793" t="n">
        <v>0</v>
      </c>
      <c r="Q793" s="59" t="n">
        <v>540</v>
      </c>
      <c r="R793" s="60">
        <f>IF(N793="TL",1,IF(N793="USD",VLOOKUP(C793,$X$2:$Z$19,2,FALSE),VLOOKUP(C793,$X$2:$Z$19,3,FALSE)))</f>
        <v/>
      </c>
      <c r="S793" s="61">
        <f>IF(P793=1,0,L793*M793*R793*(1-O793/100))</f>
        <v/>
      </c>
      <c r="T793" s="61">
        <f>IF(P793=1,0,L793*Q793)</f>
        <v/>
      </c>
      <c r="U793" s="61">
        <f>S793-T793</f>
        <v/>
      </c>
    </row>
    <row r="794">
      <c r="A794" t="inlineStr">
        <is>
          <t>S000793</t>
        </is>
      </c>
      <c r="B794" t="inlineStr">
        <is>
          <t>2025-04-28</t>
        </is>
      </c>
      <c r="C794" t="inlineStr">
        <is>
          <t>2025-04</t>
        </is>
      </c>
      <c r="D794" t="inlineStr">
        <is>
          <t>2025-Q2</t>
        </is>
      </c>
      <c r="E794" t="inlineStr">
        <is>
          <t>T07</t>
        </is>
      </c>
      <c r="F794" t="inlineStr">
        <is>
          <t>Onur Arslan</t>
        </is>
      </c>
      <c r="G794" t="inlineStr">
        <is>
          <t>Marmara</t>
        </is>
      </c>
      <c r="H794" t="inlineStr">
        <is>
          <t>EM-KBL-25</t>
        </is>
      </c>
      <c r="I794" t="inlineStr">
        <is>
          <t>NYY Kablo 4x6 (100 m)</t>
        </is>
      </c>
      <c r="J794" t="inlineStr">
        <is>
          <t>Kablo</t>
        </is>
      </c>
      <c r="K794" t="inlineStr">
        <is>
          <t>Bayi</t>
        </is>
      </c>
      <c r="L794" t="n">
        <v>5</v>
      </c>
      <c r="M794" s="57" t="n">
        <v>3406</v>
      </c>
      <c r="N794" t="inlineStr">
        <is>
          <t>TL</t>
        </is>
      </c>
      <c r="O794" s="58" t="n">
        <v>0</v>
      </c>
      <c r="P794" t="n">
        <v>0</v>
      </c>
      <c r="Q794" s="59" t="n">
        <v>2150</v>
      </c>
      <c r="R794" s="60">
        <f>IF(N794="TL",1,IF(N794="USD",VLOOKUP(C794,$X$2:$Z$19,2,FALSE),VLOOKUP(C794,$X$2:$Z$19,3,FALSE)))</f>
        <v/>
      </c>
      <c r="S794" s="61">
        <f>IF(P794=1,0,L794*M794*R794*(1-O794/100))</f>
        <v/>
      </c>
      <c r="T794" s="61">
        <f>IF(P794=1,0,L794*Q794)</f>
        <v/>
      </c>
      <c r="U794" s="61">
        <f>S794-T794</f>
        <v/>
      </c>
    </row>
    <row r="795">
      <c r="A795" t="inlineStr">
        <is>
          <t>S000794</t>
        </is>
      </c>
      <c r="B795" t="inlineStr">
        <is>
          <t>2025-04-14</t>
        </is>
      </c>
      <c r="C795" t="inlineStr">
        <is>
          <t>2025-04</t>
        </is>
      </c>
      <c r="D795" t="inlineStr">
        <is>
          <t>2025-Q2</t>
        </is>
      </c>
      <c r="E795" t="inlineStr">
        <is>
          <t>T07</t>
        </is>
      </c>
      <c r="F795" t="inlineStr">
        <is>
          <t>Onur Arslan</t>
        </is>
      </c>
      <c r="G795" t="inlineStr">
        <is>
          <t>Marmara</t>
        </is>
      </c>
      <c r="H795" t="inlineStr">
        <is>
          <t>EM-SNS-06</t>
        </is>
      </c>
      <c r="I795" t="inlineStr">
        <is>
          <t>Hareket Sensörü PIR</t>
        </is>
      </c>
      <c r="J795" t="inlineStr">
        <is>
          <t>Otomasyon</t>
        </is>
      </c>
      <c r="K795" t="inlineStr">
        <is>
          <t>Kurumsal</t>
        </is>
      </c>
      <c r="L795" t="n">
        <v>4</v>
      </c>
      <c r="M795" s="57" t="n">
        <v>250</v>
      </c>
      <c r="N795" t="inlineStr">
        <is>
          <t>TL</t>
        </is>
      </c>
      <c r="O795" s="58" t="n">
        <v>5</v>
      </c>
      <c r="P795" t="n">
        <v>0</v>
      </c>
      <c r="Q795" s="59" t="n">
        <v>120</v>
      </c>
      <c r="R795" s="60">
        <f>IF(N795="TL",1,IF(N795="USD",VLOOKUP(C795,$X$2:$Z$19,2,FALSE),VLOOKUP(C795,$X$2:$Z$19,3,FALSE)))</f>
        <v/>
      </c>
      <c r="S795" s="61">
        <f>IF(P795=1,0,L795*M795*R795*(1-O795/100))</f>
        <v/>
      </c>
      <c r="T795" s="61">
        <f>IF(P795=1,0,L795*Q795)</f>
        <v/>
      </c>
      <c r="U795" s="61">
        <f>S795-T795</f>
        <v/>
      </c>
    </row>
    <row r="796">
      <c r="A796" t="inlineStr">
        <is>
          <t>S000795</t>
        </is>
      </c>
      <c r="B796" t="inlineStr">
        <is>
          <t>2025-04-08</t>
        </is>
      </c>
      <c r="C796" t="inlineStr">
        <is>
          <t>2025-04</t>
        </is>
      </c>
      <c r="D796" t="inlineStr">
        <is>
          <t>2025-Q2</t>
        </is>
      </c>
      <c r="E796" t="inlineStr">
        <is>
          <t>T07</t>
        </is>
      </c>
      <c r="F796" t="inlineStr">
        <is>
          <t>Onur Arslan</t>
        </is>
      </c>
      <c r="G796" t="inlineStr">
        <is>
          <t>Marmara</t>
        </is>
      </c>
      <c r="H796" t="inlineStr">
        <is>
          <t>EM-SNS-06</t>
        </is>
      </c>
      <c r="I796" t="inlineStr">
        <is>
          <t>Hareket Sensörü PIR</t>
        </is>
      </c>
      <c r="J796" t="inlineStr">
        <is>
          <t>Otomasyon</t>
        </is>
      </c>
      <c r="K796" t="inlineStr">
        <is>
          <t>Proje</t>
        </is>
      </c>
      <c r="L796" t="n">
        <v>5</v>
      </c>
      <c r="M796" s="57" t="n">
        <v>262</v>
      </c>
      <c r="N796" t="inlineStr">
        <is>
          <t>TL</t>
        </is>
      </c>
      <c r="O796" s="58" t="n">
        <v>0</v>
      </c>
      <c r="P796" t="n">
        <v>0</v>
      </c>
      <c r="Q796" s="59" t="n">
        <v>120</v>
      </c>
      <c r="R796" s="60">
        <f>IF(N796="TL",1,IF(N796="USD",VLOOKUP(C796,$X$2:$Z$19,2,FALSE),VLOOKUP(C796,$X$2:$Z$19,3,FALSE)))</f>
        <v/>
      </c>
      <c r="S796" s="61">
        <f>IF(P796=1,0,L796*M796*R796*(1-O796/100))</f>
        <v/>
      </c>
      <c r="T796" s="61">
        <f>IF(P796=1,0,L796*Q796)</f>
        <v/>
      </c>
      <c r="U796" s="61">
        <f>S796-T796</f>
        <v/>
      </c>
    </row>
    <row r="797">
      <c r="A797" t="inlineStr">
        <is>
          <t>S000796</t>
        </is>
      </c>
      <c r="B797" t="inlineStr">
        <is>
          <t>2025-04-05</t>
        </is>
      </c>
      <c r="C797" t="inlineStr">
        <is>
          <t>2025-04</t>
        </is>
      </c>
      <c r="D797" t="inlineStr">
        <is>
          <t>2025-Q2</t>
        </is>
      </c>
      <c r="E797" t="inlineStr">
        <is>
          <t>T07</t>
        </is>
      </c>
      <c r="F797" t="inlineStr">
        <is>
          <t>Onur Arslan</t>
        </is>
      </c>
      <c r="G797" t="inlineStr">
        <is>
          <t>Marmara</t>
        </is>
      </c>
      <c r="H797" t="inlineStr">
        <is>
          <t>EM-PRZ-02</t>
        </is>
      </c>
      <c r="I797" t="inlineStr">
        <is>
          <t>Priz-Anahtar Seti (20'li)</t>
        </is>
      </c>
      <c r="J797" t="inlineStr">
        <is>
          <t>Anahtar</t>
        </is>
      </c>
      <c r="K797" t="inlineStr">
        <is>
          <t>Proje</t>
        </is>
      </c>
      <c r="L797" t="n">
        <v>27</v>
      </c>
      <c r="M797" s="57" t="n">
        <v>573</v>
      </c>
      <c r="N797" t="inlineStr">
        <is>
          <t>TL</t>
        </is>
      </c>
      <c r="O797" s="58" t="n">
        <v>0</v>
      </c>
      <c r="P797" t="n">
        <v>0</v>
      </c>
      <c r="Q797" s="59" t="n">
        <v>310</v>
      </c>
      <c r="R797" s="60">
        <f>IF(N797="TL",1,IF(N797="USD",VLOOKUP(C797,$X$2:$Z$19,2,FALSE),VLOOKUP(C797,$X$2:$Z$19,3,FALSE)))</f>
        <v/>
      </c>
      <c r="S797" s="61">
        <f>IF(P797=1,0,L797*M797*R797*(1-O797/100))</f>
        <v/>
      </c>
      <c r="T797" s="61">
        <f>IF(P797=1,0,L797*Q797)</f>
        <v/>
      </c>
      <c r="U797" s="61">
        <f>S797-T797</f>
        <v/>
      </c>
    </row>
    <row r="798">
      <c r="A798" t="inlineStr">
        <is>
          <t>S000797</t>
        </is>
      </c>
      <c r="B798" t="inlineStr">
        <is>
          <t>2025-04-23</t>
        </is>
      </c>
      <c r="C798" t="inlineStr">
        <is>
          <t>2025-04</t>
        </is>
      </c>
      <c r="D798" t="inlineStr">
        <is>
          <t>2025-Q2</t>
        </is>
      </c>
      <c r="E798" t="inlineStr">
        <is>
          <t>T07</t>
        </is>
      </c>
      <c r="F798" t="inlineStr">
        <is>
          <t>Onur Arslan</t>
        </is>
      </c>
      <c r="G798" t="inlineStr">
        <is>
          <t>Marmara</t>
        </is>
      </c>
      <c r="H798" t="inlineStr">
        <is>
          <t>EM-AYD-18</t>
        </is>
      </c>
      <c r="I798" t="inlineStr">
        <is>
          <t>LED Ampul 18W (10'lu)</t>
        </is>
      </c>
      <c r="J798" t="inlineStr">
        <is>
          <t>Aydınlatma</t>
        </is>
      </c>
      <c r="K798" t="inlineStr">
        <is>
          <t>Perakende</t>
        </is>
      </c>
      <c r="L798" t="n">
        <v>36</v>
      </c>
      <c r="M798" s="57" t="n">
        <v>207</v>
      </c>
      <c r="N798" t="inlineStr">
        <is>
          <t>TL</t>
        </is>
      </c>
      <c r="O798" s="58" t="n">
        <v>0</v>
      </c>
      <c r="P798" t="n">
        <v>0</v>
      </c>
      <c r="Q798" s="59" t="n">
        <v>95</v>
      </c>
      <c r="R798" s="60">
        <f>IF(N798="TL",1,IF(N798="USD",VLOOKUP(C798,$X$2:$Z$19,2,FALSE),VLOOKUP(C798,$X$2:$Z$19,3,FALSE)))</f>
        <v/>
      </c>
      <c r="S798" s="61">
        <f>IF(P798=1,0,L798*M798*R798*(1-O798/100))</f>
        <v/>
      </c>
      <c r="T798" s="61">
        <f>IF(P798=1,0,L798*Q798)</f>
        <v/>
      </c>
      <c r="U798" s="61">
        <f>S798-T798</f>
        <v/>
      </c>
    </row>
    <row r="799">
      <c r="A799" t="inlineStr">
        <is>
          <t>S000798</t>
        </is>
      </c>
      <c r="B799" t="inlineStr">
        <is>
          <t>2025-04-04</t>
        </is>
      </c>
      <c r="C799" t="inlineStr">
        <is>
          <t>2025-04</t>
        </is>
      </c>
      <c r="D799" t="inlineStr">
        <is>
          <t>2025-Q2</t>
        </is>
      </c>
      <c r="E799" t="inlineStr">
        <is>
          <t>T07</t>
        </is>
      </c>
      <c r="F799" t="inlineStr">
        <is>
          <t>Onur Arslan</t>
        </is>
      </c>
      <c r="G799" t="inlineStr">
        <is>
          <t>Marmara</t>
        </is>
      </c>
      <c r="H799" t="inlineStr">
        <is>
          <t>EM-PRZ-02</t>
        </is>
      </c>
      <c r="I799" t="inlineStr">
        <is>
          <t>Priz-Anahtar Seti (20'li)</t>
        </is>
      </c>
      <c r="J799" t="inlineStr">
        <is>
          <t>Anahtar</t>
        </is>
      </c>
      <c r="K799" t="inlineStr">
        <is>
          <t>Kurumsal</t>
        </is>
      </c>
      <c r="L799" t="n">
        <v>4</v>
      </c>
      <c r="M799" s="57" t="n">
        <v>566</v>
      </c>
      <c r="N799" t="inlineStr">
        <is>
          <t>TL</t>
        </is>
      </c>
      <c r="O799" s="58" t="n">
        <v>12</v>
      </c>
      <c r="P799" t="n">
        <v>0</v>
      </c>
      <c r="Q799" s="59" t="n">
        <v>310</v>
      </c>
      <c r="R799" s="60">
        <f>IF(N799="TL",1,IF(N799="USD",VLOOKUP(C799,$X$2:$Z$19,2,FALSE),VLOOKUP(C799,$X$2:$Z$19,3,FALSE)))</f>
        <v/>
      </c>
      <c r="S799" s="61">
        <f>IF(P799=1,0,L799*M799*R799*(1-O799/100))</f>
        <v/>
      </c>
      <c r="T799" s="61">
        <f>IF(P799=1,0,L799*Q799)</f>
        <v/>
      </c>
      <c r="U799" s="61">
        <f>S799-T799</f>
        <v/>
      </c>
    </row>
    <row r="800">
      <c r="A800" t="inlineStr">
        <is>
          <t>S000799</t>
        </is>
      </c>
      <c r="B800" t="inlineStr">
        <is>
          <t>2025-04-21</t>
        </is>
      </c>
      <c r="C800" t="inlineStr">
        <is>
          <t>2025-04</t>
        </is>
      </c>
      <c r="D800" t="inlineStr">
        <is>
          <t>2025-Q2</t>
        </is>
      </c>
      <c r="E800" t="inlineStr">
        <is>
          <t>T07</t>
        </is>
      </c>
      <c r="F800" t="inlineStr">
        <is>
          <t>Onur Arslan</t>
        </is>
      </c>
      <c r="G800" t="inlineStr">
        <is>
          <t>Marmara</t>
        </is>
      </c>
      <c r="H800" t="inlineStr">
        <is>
          <t>EM-PRZ-02</t>
        </is>
      </c>
      <c r="I800" t="inlineStr">
        <is>
          <t>Priz-Anahtar Seti (20'li)</t>
        </is>
      </c>
      <c r="J800" t="inlineStr">
        <is>
          <t>Anahtar</t>
        </is>
      </c>
      <c r="K800" t="inlineStr">
        <is>
          <t>Bayi</t>
        </is>
      </c>
      <c r="L800" t="n">
        <v>3</v>
      </c>
      <c r="M800" s="57" t="n">
        <v>587</v>
      </c>
      <c r="N800" t="inlineStr">
        <is>
          <t>TL</t>
        </is>
      </c>
      <c r="O800" s="58" t="n">
        <v>5</v>
      </c>
      <c r="P800" t="n">
        <v>0</v>
      </c>
      <c r="Q800" s="59" t="n">
        <v>310</v>
      </c>
      <c r="R800" s="60">
        <f>IF(N800="TL",1,IF(N800="USD",VLOOKUP(C800,$X$2:$Z$19,2,FALSE),VLOOKUP(C800,$X$2:$Z$19,3,FALSE)))</f>
        <v/>
      </c>
      <c r="S800" s="61">
        <f>IF(P800=1,0,L800*M800*R800*(1-O800/100))</f>
        <v/>
      </c>
      <c r="T800" s="61">
        <f>IF(P800=1,0,L800*Q800)</f>
        <v/>
      </c>
      <c r="U800" s="61">
        <f>S800-T800</f>
        <v/>
      </c>
    </row>
    <row r="801">
      <c r="A801" t="inlineStr">
        <is>
          <t>S000800</t>
        </is>
      </c>
      <c r="B801" t="inlineStr">
        <is>
          <t>2025-04-22</t>
        </is>
      </c>
      <c r="C801" t="inlineStr">
        <is>
          <t>2025-04</t>
        </is>
      </c>
      <c r="D801" t="inlineStr">
        <is>
          <t>2025-Q2</t>
        </is>
      </c>
      <c r="E801" t="inlineStr">
        <is>
          <t>T07</t>
        </is>
      </c>
      <c r="F801" t="inlineStr">
        <is>
          <t>Onur Arslan</t>
        </is>
      </c>
      <c r="G801" t="inlineStr">
        <is>
          <t>Marmara</t>
        </is>
      </c>
      <c r="H801" t="inlineStr">
        <is>
          <t>EM-AYD-40</t>
        </is>
      </c>
      <c r="I801" t="inlineStr">
        <is>
          <t>LED Panel Armatür 40W</t>
        </is>
      </c>
      <c r="J801" t="inlineStr">
        <is>
          <t>Aydınlatma</t>
        </is>
      </c>
      <c r="K801" t="inlineStr">
        <is>
          <t>Perakende</t>
        </is>
      </c>
      <c r="L801" t="n">
        <v>4</v>
      </c>
      <c r="M801" s="57" t="n">
        <v>342</v>
      </c>
      <c r="N801" t="inlineStr">
        <is>
          <t>TL</t>
        </is>
      </c>
      <c r="O801" s="58" t="n">
        <v>8</v>
      </c>
      <c r="P801" t="n">
        <v>0</v>
      </c>
      <c r="Q801" s="59" t="n">
        <v>190</v>
      </c>
      <c r="R801" s="60">
        <f>IF(N801="TL",1,IF(N801="USD",VLOOKUP(C801,$X$2:$Z$19,2,FALSE),VLOOKUP(C801,$X$2:$Z$19,3,FALSE)))</f>
        <v/>
      </c>
      <c r="S801" s="61">
        <f>IF(P801=1,0,L801*M801*R801*(1-O801/100))</f>
        <v/>
      </c>
      <c r="T801" s="61">
        <f>IF(P801=1,0,L801*Q801)</f>
        <v/>
      </c>
      <c r="U801" s="61">
        <f>S801-T801</f>
        <v/>
      </c>
    </row>
    <row r="802">
      <c r="A802" t="inlineStr">
        <is>
          <t>S000801</t>
        </is>
      </c>
      <c r="B802" t="inlineStr">
        <is>
          <t>2025-04-18</t>
        </is>
      </c>
      <c r="C802" t="inlineStr">
        <is>
          <t>2025-04</t>
        </is>
      </c>
      <c r="D802" t="inlineStr">
        <is>
          <t>2025-Q2</t>
        </is>
      </c>
      <c r="E802" t="inlineStr">
        <is>
          <t>T07</t>
        </is>
      </c>
      <c r="F802" t="inlineStr">
        <is>
          <t>Onur Arslan</t>
        </is>
      </c>
      <c r="G802" t="inlineStr">
        <is>
          <t>Marmara</t>
        </is>
      </c>
      <c r="H802" t="inlineStr">
        <is>
          <t>EM-KBL-16</t>
        </is>
      </c>
      <c r="I802" t="inlineStr">
        <is>
          <t>NYM Kablo 3x2,5 (100 m)</t>
        </is>
      </c>
      <c r="J802" t="inlineStr">
        <is>
          <t>Kablo</t>
        </is>
      </c>
      <c r="K802" t="inlineStr">
        <is>
          <t>Perakende</t>
        </is>
      </c>
      <c r="L802" t="n">
        <v>9</v>
      </c>
      <c r="M802" s="57" t="n">
        <v>1275</v>
      </c>
      <c r="N802" t="inlineStr">
        <is>
          <t>TL</t>
        </is>
      </c>
      <c r="O802" s="58" t="n">
        <v>5</v>
      </c>
      <c r="P802" t="n">
        <v>0</v>
      </c>
      <c r="Q802" s="59" t="n">
        <v>820</v>
      </c>
      <c r="R802" s="60">
        <f>IF(N802="TL",1,IF(N802="USD",VLOOKUP(C802,$X$2:$Z$19,2,FALSE),VLOOKUP(C802,$X$2:$Z$19,3,FALSE)))</f>
        <v/>
      </c>
      <c r="S802" s="61">
        <f>IF(P802=1,0,L802*M802*R802*(1-O802/100))</f>
        <v/>
      </c>
      <c r="T802" s="61">
        <f>IF(P802=1,0,L802*Q802)</f>
        <v/>
      </c>
      <c r="U802" s="61">
        <f>S802-T802</f>
        <v/>
      </c>
    </row>
    <row r="803">
      <c r="A803" t="inlineStr">
        <is>
          <t>S000802</t>
        </is>
      </c>
      <c r="B803" t="inlineStr">
        <is>
          <t>2025-04-18</t>
        </is>
      </c>
      <c r="C803" t="inlineStr">
        <is>
          <t>2025-04</t>
        </is>
      </c>
      <c r="D803" t="inlineStr">
        <is>
          <t>2025-Q2</t>
        </is>
      </c>
      <c r="E803" t="inlineStr">
        <is>
          <t>T07</t>
        </is>
      </c>
      <c r="F803" t="inlineStr">
        <is>
          <t>Onur Arslan</t>
        </is>
      </c>
      <c r="G803" t="inlineStr">
        <is>
          <t>Marmara</t>
        </is>
      </c>
      <c r="H803" t="inlineStr">
        <is>
          <t>EM-SNS-06</t>
        </is>
      </c>
      <c r="I803" t="inlineStr">
        <is>
          <t>Hareket Sensörü PIR</t>
        </is>
      </c>
      <c r="J803" t="inlineStr">
        <is>
          <t>Otomasyon</t>
        </is>
      </c>
      <c r="K803" t="inlineStr">
        <is>
          <t>Bayi</t>
        </is>
      </c>
      <c r="L803" t="n">
        <v>14</v>
      </c>
      <c r="M803" s="57" t="n">
        <v>252</v>
      </c>
      <c r="N803" t="inlineStr">
        <is>
          <t>TL</t>
        </is>
      </c>
      <c r="O803" s="58" t="n">
        <v>8</v>
      </c>
      <c r="P803" t="n">
        <v>0</v>
      </c>
      <c r="Q803" s="59" t="n">
        <v>120</v>
      </c>
      <c r="R803" s="60">
        <f>IF(N803="TL",1,IF(N803="USD",VLOOKUP(C803,$X$2:$Z$19,2,FALSE),VLOOKUP(C803,$X$2:$Z$19,3,FALSE)))</f>
        <v/>
      </c>
      <c r="S803" s="61">
        <f>IF(P803=1,0,L803*M803*R803*(1-O803/100))</f>
        <v/>
      </c>
      <c r="T803" s="61">
        <f>IF(P803=1,0,L803*Q803)</f>
        <v/>
      </c>
      <c r="U803" s="61">
        <f>S803-T803</f>
        <v/>
      </c>
    </row>
    <row r="804">
      <c r="A804" t="inlineStr">
        <is>
          <t>S000803</t>
        </is>
      </c>
      <c r="B804" t="inlineStr">
        <is>
          <t>2025-04-22</t>
        </is>
      </c>
      <c r="C804" t="inlineStr">
        <is>
          <t>2025-04</t>
        </is>
      </c>
      <c r="D804" t="inlineStr">
        <is>
          <t>2025-Q2</t>
        </is>
      </c>
      <c r="E804" t="inlineStr">
        <is>
          <t>T07</t>
        </is>
      </c>
      <c r="F804" t="inlineStr">
        <is>
          <t>Onur Arslan</t>
        </is>
      </c>
      <c r="G804" t="inlineStr">
        <is>
          <t>Marmara</t>
        </is>
      </c>
      <c r="H804" t="inlineStr">
        <is>
          <t>EM-PNO-12</t>
        </is>
      </c>
      <c r="I804" t="inlineStr">
        <is>
          <t>Sıva Üstü Dağıtım Panosu 24'lü</t>
        </is>
      </c>
      <c r="J804" t="inlineStr">
        <is>
          <t>Pano</t>
        </is>
      </c>
      <c r="K804" t="inlineStr">
        <is>
          <t>Bayi</t>
        </is>
      </c>
      <c r="L804" t="n">
        <v>3</v>
      </c>
      <c r="M804" s="57" t="n">
        <v>2056</v>
      </c>
      <c r="N804" t="inlineStr">
        <is>
          <t>TL</t>
        </is>
      </c>
      <c r="O804" s="58" t="n">
        <v>8</v>
      </c>
      <c r="P804" t="n">
        <v>0</v>
      </c>
      <c r="Q804" s="59" t="n">
        <v>1180</v>
      </c>
      <c r="R804" s="60">
        <f>IF(N804="TL",1,IF(N804="USD",VLOOKUP(C804,$X$2:$Z$19,2,FALSE),VLOOKUP(C804,$X$2:$Z$19,3,FALSE)))</f>
        <v/>
      </c>
      <c r="S804" s="61">
        <f>IF(P804=1,0,L804*M804*R804*(1-O804/100))</f>
        <v/>
      </c>
      <c r="T804" s="61">
        <f>IF(P804=1,0,L804*Q804)</f>
        <v/>
      </c>
      <c r="U804" s="61">
        <f>S804-T804</f>
        <v/>
      </c>
    </row>
    <row r="805">
      <c r="A805" t="inlineStr">
        <is>
          <t>S000804</t>
        </is>
      </c>
      <c r="B805" t="inlineStr">
        <is>
          <t>2025-04-03</t>
        </is>
      </c>
      <c r="C805" t="inlineStr">
        <is>
          <t>2025-04</t>
        </is>
      </c>
      <c r="D805" t="inlineStr">
        <is>
          <t>2025-Q2</t>
        </is>
      </c>
      <c r="E805" t="inlineStr">
        <is>
          <t>T08</t>
        </is>
      </c>
      <c r="F805" t="inlineStr">
        <is>
          <t>Zeynep Koç</t>
        </is>
      </c>
      <c r="G805" t="inlineStr">
        <is>
          <t>İç Anadolu</t>
        </is>
      </c>
      <c r="H805" t="inlineStr">
        <is>
          <t>EM-UPS-10</t>
        </is>
      </c>
      <c r="I805" t="inlineStr">
        <is>
          <t>Kesintisiz Güç Kaynağı 3 kVA</t>
        </is>
      </c>
      <c r="J805" t="inlineStr">
        <is>
          <t>Güç</t>
        </is>
      </c>
      <c r="K805" t="inlineStr">
        <is>
          <t>Proje</t>
        </is>
      </c>
      <c r="L805" t="n">
        <v>17</v>
      </c>
      <c r="M805" s="57" t="n">
        <v>13273</v>
      </c>
      <c r="N805" t="inlineStr">
        <is>
          <t>TL</t>
        </is>
      </c>
      <c r="O805" s="58" t="n">
        <v>8</v>
      </c>
      <c r="P805" t="n">
        <v>0</v>
      </c>
      <c r="Q805" s="59" t="n">
        <v>8200</v>
      </c>
      <c r="R805" s="60">
        <f>IF(N805="TL",1,IF(N805="USD",VLOOKUP(C805,$X$2:$Z$19,2,FALSE),VLOOKUP(C805,$X$2:$Z$19,3,FALSE)))</f>
        <v/>
      </c>
      <c r="S805" s="61">
        <f>IF(P805=1,0,L805*M805*R805*(1-O805/100))</f>
        <v/>
      </c>
      <c r="T805" s="61">
        <f>IF(P805=1,0,L805*Q805)</f>
        <v/>
      </c>
      <c r="U805" s="61">
        <f>S805-T805</f>
        <v/>
      </c>
    </row>
    <row r="806">
      <c r="A806" t="inlineStr">
        <is>
          <t>S000805</t>
        </is>
      </c>
      <c r="B806" t="inlineStr">
        <is>
          <t>2025-04-21</t>
        </is>
      </c>
      <c r="C806" t="inlineStr">
        <is>
          <t>2025-04</t>
        </is>
      </c>
      <c r="D806" t="inlineStr">
        <is>
          <t>2025-Q2</t>
        </is>
      </c>
      <c r="E806" t="inlineStr">
        <is>
          <t>T08</t>
        </is>
      </c>
      <c r="F806" t="inlineStr">
        <is>
          <t>Zeynep Koç</t>
        </is>
      </c>
      <c r="G806" t="inlineStr">
        <is>
          <t>İç Anadolu</t>
        </is>
      </c>
      <c r="H806" t="inlineStr">
        <is>
          <t>EM-TOP-08</t>
        </is>
      </c>
      <c r="I806" t="inlineStr">
        <is>
          <t>Topraklama Seti</t>
        </is>
      </c>
      <c r="J806" t="inlineStr">
        <is>
          <t>Koruma</t>
        </is>
      </c>
      <c r="K806" t="inlineStr">
        <is>
          <t>Bayi</t>
        </is>
      </c>
      <c r="L806" t="n">
        <v>14</v>
      </c>
      <c r="M806" s="57" t="n">
        <v>893</v>
      </c>
      <c r="N806" t="inlineStr">
        <is>
          <t>TL</t>
        </is>
      </c>
      <c r="O806" s="58" t="n">
        <v>8</v>
      </c>
      <c r="P806" t="n">
        <v>0</v>
      </c>
      <c r="Q806" s="59" t="n">
        <v>540</v>
      </c>
      <c r="R806" s="60">
        <f>IF(N806="TL",1,IF(N806="USD",VLOOKUP(C806,$X$2:$Z$19,2,FALSE),VLOOKUP(C806,$X$2:$Z$19,3,FALSE)))</f>
        <v/>
      </c>
      <c r="S806" s="61">
        <f>IF(P806=1,0,L806*M806*R806*(1-O806/100))</f>
        <v/>
      </c>
      <c r="T806" s="61">
        <f>IF(P806=1,0,L806*Q806)</f>
        <v/>
      </c>
      <c r="U806" s="61">
        <f>S806-T806</f>
        <v/>
      </c>
    </row>
    <row r="807">
      <c r="A807" t="inlineStr">
        <is>
          <t>S000806</t>
        </is>
      </c>
      <c r="B807" t="inlineStr">
        <is>
          <t>2025-04-27</t>
        </is>
      </c>
      <c r="C807" t="inlineStr">
        <is>
          <t>2025-04</t>
        </is>
      </c>
      <c r="D807" t="inlineStr">
        <is>
          <t>2025-Q2</t>
        </is>
      </c>
      <c r="E807" t="inlineStr">
        <is>
          <t>T08</t>
        </is>
      </c>
      <c r="F807" t="inlineStr">
        <is>
          <t>Zeynep Koç</t>
        </is>
      </c>
      <c r="G807" t="inlineStr">
        <is>
          <t>İç Anadolu</t>
        </is>
      </c>
      <c r="H807" t="inlineStr">
        <is>
          <t>EM-PNO-12</t>
        </is>
      </c>
      <c r="I807" t="inlineStr">
        <is>
          <t>Sıva Üstü Dağıtım Panosu 24'lü</t>
        </is>
      </c>
      <c r="J807" t="inlineStr">
        <is>
          <t>Pano</t>
        </is>
      </c>
      <c r="K807" t="inlineStr">
        <is>
          <t>Bayi</t>
        </is>
      </c>
      <c r="L807" t="n">
        <v>2</v>
      </c>
      <c r="M807" s="57" t="n">
        <v>2027</v>
      </c>
      <c r="N807" t="inlineStr">
        <is>
          <t>TL</t>
        </is>
      </c>
      <c r="O807" s="58" t="n">
        <v>5</v>
      </c>
      <c r="P807" t="n">
        <v>0</v>
      </c>
      <c r="Q807" s="59" t="n">
        <v>1180</v>
      </c>
      <c r="R807" s="60">
        <f>IF(N807="TL",1,IF(N807="USD",VLOOKUP(C807,$X$2:$Z$19,2,FALSE),VLOOKUP(C807,$X$2:$Z$19,3,FALSE)))</f>
        <v/>
      </c>
      <c r="S807" s="61">
        <f>IF(P807=1,0,L807*M807*R807*(1-O807/100))</f>
        <v/>
      </c>
      <c r="T807" s="61">
        <f>IF(P807=1,0,L807*Q807)</f>
        <v/>
      </c>
      <c r="U807" s="61">
        <f>S807-T807</f>
        <v/>
      </c>
    </row>
    <row r="808">
      <c r="A808" t="inlineStr">
        <is>
          <t>S000807</t>
        </is>
      </c>
      <c r="B808" t="inlineStr">
        <is>
          <t>2025-04-24</t>
        </is>
      </c>
      <c r="C808" t="inlineStr">
        <is>
          <t>2025-04</t>
        </is>
      </c>
      <c r="D808" t="inlineStr">
        <is>
          <t>2025-Q2</t>
        </is>
      </c>
      <c r="E808" t="inlineStr">
        <is>
          <t>T08</t>
        </is>
      </c>
      <c r="F808" t="inlineStr">
        <is>
          <t>Zeynep Koç</t>
        </is>
      </c>
      <c r="G808" t="inlineStr">
        <is>
          <t>İç Anadolu</t>
        </is>
      </c>
      <c r="H808" t="inlineStr">
        <is>
          <t>EM-TRF-05</t>
        </is>
      </c>
      <c r="I808" t="inlineStr">
        <is>
          <t>İzole Trafo 1 kVA</t>
        </is>
      </c>
      <c r="J808" t="inlineStr">
        <is>
          <t>Güç</t>
        </is>
      </c>
      <c r="K808" t="inlineStr">
        <is>
          <t>Bayi</t>
        </is>
      </c>
      <c r="L808" t="n">
        <v>109</v>
      </c>
      <c r="M808" s="57" t="n">
        <v>6661</v>
      </c>
      <c r="N808" t="inlineStr">
        <is>
          <t>TL</t>
        </is>
      </c>
      <c r="O808" s="58" t="n">
        <v>12</v>
      </c>
      <c r="P808" t="n">
        <v>0</v>
      </c>
      <c r="Q808" s="59" t="n">
        <v>3900</v>
      </c>
      <c r="R808" s="60">
        <f>IF(N808="TL",1,IF(N808="USD",VLOOKUP(C808,$X$2:$Z$19,2,FALSE),VLOOKUP(C808,$X$2:$Z$19,3,FALSE)))</f>
        <v/>
      </c>
      <c r="S808" s="61">
        <f>IF(P808=1,0,L808*M808*R808*(1-O808/100))</f>
        <v/>
      </c>
      <c r="T808" s="61">
        <f>IF(P808=1,0,L808*Q808)</f>
        <v/>
      </c>
      <c r="U808" s="61">
        <f>S808-T808</f>
        <v/>
      </c>
    </row>
    <row r="809">
      <c r="A809" t="inlineStr">
        <is>
          <t>S000808</t>
        </is>
      </c>
      <c r="B809" t="inlineStr">
        <is>
          <t>2025-04-18</t>
        </is>
      </c>
      <c r="C809" t="inlineStr">
        <is>
          <t>2025-04</t>
        </is>
      </c>
      <c r="D809" t="inlineStr">
        <is>
          <t>2025-Q2</t>
        </is>
      </c>
      <c r="E809" t="inlineStr">
        <is>
          <t>T08</t>
        </is>
      </c>
      <c r="F809" t="inlineStr">
        <is>
          <t>Zeynep Koç</t>
        </is>
      </c>
      <c r="G809" t="inlineStr">
        <is>
          <t>İç Anadolu</t>
        </is>
      </c>
      <c r="H809" t="inlineStr">
        <is>
          <t>EM-SNS-06</t>
        </is>
      </c>
      <c r="I809" t="inlineStr">
        <is>
          <t>Hareket Sensörü PIR</t>
        </is>
      </c>
      <c r="J809" t="inlineStr">
        <is>
          <t>Otomasyon</t>
        </is>
      </c>
      <c r="K809" t="inlineStr">
        <is>
          <t>Kurumsal</t>
        </is>
      </c>
      <c r="L809" t="n">
        <v>1</v>
      </c>
      <c r="M809" s="57" t="n">
        <v>249</v>
      </c>
      <c r="N809" t="inlineStr">
        <is>
          <t>TL</t>
        </is>
      </c>
      <c r="O809" s="58" t="n">
        <v>8</v>
      </c>
      <c r="P809" t="n">
        <v>0</v>
      </c>
      <c r="Q809" s="59" t="n">
        <v>120</v>
      </c>
      <c r="R809" s="60">
        <f>IF(N809="TL",1,IF(N809="USD",VLOOKUP(C809,$X$2:$Z$19,2,FALSE),VLOOKUP(C809,$X$2:$Z$19,3,FALSE)))</f>
        <v/>
      </c>
      <c r="S809" s="61">
        <f>IF(P809=1,0,L809*M809*R809*(1-O809/100))</f>
        <v/>
      </c>
      <c r="T809" s="61">
        <f>IF(P809=1,0,L809*Q809)</f>
        <v/>
      </c>
      <c r="U809" s="61">
        <f>S809-T809</f>
        <v/>
      </c>
    </row>
    <row r="810">
      <c r="A810" t="inlineStr">
        <is>
          <t>S000809</t>
        </is>
      </c>
      <c r="B810" t="inlineStr">
        <is>
          <t>2025-04-16</t>
        </is>
      </c>
      <c r="C810" t="inlineStr">
        <is>
          <t>2025-04</t>
        </is>
      </c>
      <c r="D810" t="inlineStr">
        <is>
          <t>2025-Q2</t>
        </is>
      </c>
      <c r="E810" t="inlineStr">
        <is>
          <t>T08</t>
        </is>
      </c>
      <c r="F810" t="inlineStr">
        <is>
          <t>Zeynep Koç</t>
        </is>
      </c>
      <c r="G810" t="inlineStr">
        <is>
          <t>İç Anadolu</t>
        </is>
      </c>
      <c r="H810" t="inlineStr">
        <is>
          <t>EM-KBL-16</t>
        </is>
      </c>
      <c r="I810" t="inlineStr">
        <is>
          <t>NYM Kablo 3x2,5 (100 m)</t>
        </is>
      </c>
      <c r="J810" t="inlineStr">
        <is>
          <t>Kablo</t>
        </is>
      </c>
      <c r="K810" t="inlineStr">
        <is>
          <t>Proje</t>
        </is>
      </c>
      <c r="L810" t="n">
        <v>11</v>
      </c>
      <c r="M810" s="57" t="n">
        <v>1290</v>
      </c>
      <c r="N810" t="inlineStr">
        <is>
          <t>TL</t>
        </is>
      </c>
      <c r="O810" s="58" t="n">
        <v>18</v>
      </c>
      <c r="P810" t="n">
        <v>0</v>
      </c>
      <c r="Q810" s="59" t="n">
        <v>820</v>
      </c>
      <c r="R810" s="60">
        <f>IF(N810="TL",1,IF(N810="USD",VLOOKUP(C810,$X$2:$Z$19,2,FALSE),VLOOKUP(C810,$X$2:$Z$19,3,FALSE)))</f>
        <v/>
      </c>
      <c r="S810" s="61">
        <f>IF(P810=1,0,L810*M810*R810*(1-O810/100))</f>
        <v/>
      </c>
      <c r="T810" s="61">
        <f>IF(P810=1,0,L810*Q810)</f>
        <v/>
      </c>
      <c r="U810" s="61">
        <f>S810-T810</f>
        <v/>
      </c>
    </row>
    <row r="811">
      <c r="A811" t="inlineStr">
        <is>
          <t>S000810</t>
        </is>
      </c>
      <c r="B811" t="inlineStr">
        <is>
          <t>2025-04-03</t>
        </is>
      </c>
      <c r="C811" t="inlineStr">
        <is>
          <t>2025-04</t>
        </is>
      </c>
      <c r="D811" t="inlineStr">
        <is>
          <t>2025-Q2</t>
        </is>
      </c>
      <c r="E811" t="inlineStr">
        <is>
          <t>T08</t>
        </is>
      </c>
      <c r="F811" t="inlineStr">
        <is>
          <t>Zeynep Koç</t>
        </is>
      </c>
      <c r="G811" t="inlineStr">
        <is>
          <t>İç Anadolu</t>
        </is>
      </c>
      <c r="H811" t="inlineStr">
        <is>
          <t>EM-TOP-08</t>
        </is>
      </c>
      <c r="I811" t="inlineStr">
        <is>
          <t>Topraklama Seti</t>
        </is>
      </c>
      <c r="J811" t="inlineStr">
        <is>
          <t>Koruma</t>
        </is>
      </c>
      <c r="K811" t="inlineStr">
        <is>
          <t>Proje</t>
        </is>
      </c>
      <c r="L811" t="n">
        <v>10</v>
      </c>
      <c r="M811" s="57" t="n">
        <v>886</v>
      </c>
      <c r="N811" t="inlineStr">
        <is>
          <t>TL</t>
        </is>
      </c>
      <c r="O811" s="58" t="n">
        <v>8</v>
      </c>
      <c r="P811" t="n">
        <v>0</v>
      </c>
      <c r="Q811" s="59" t="n">
        <v>540</v>
      </c>
      <c r="R811" s="60">
        <f>IF(N811="TL",1,IF(N811="USD",VLOOKUP(C811,$X$2:$Z$19,2,FALSE),VLOOKUP(C811,$X$2:$Z$19,3,FALSE)))</f>
        <v/>
      </c>
      <c r="S811" s="61">
        <f>IF(P811=1,0,L811*M811*R811*(1-O811/100))</f>
        <v/>
      </c>
      <c r="T811" s="61">
        <f>IF(P811=1,0,L811*Q811)</f>
        <v/>
      </c>
      <c r="U811" s="61">
        <f>S811-T811</f>
        <v/>
      </c>
    </row>
    <row r="812">
      <c r="A812" t="inlineStr">
        <is>
          <t>S000811</t>
        </is>
      </c>
      <c r="B812" t="inlineStr">
        <is>
          <t>2025-04-21</t>
        </is>
      </c>
      <c r="C812" t="inlineStr">
        <is>
          <t>2025-04</t>
        </is>
      </c>
      <c r="D812" t="inlineStr">
        <is>
          <t>2025-Q2</t>
        </is>
      </c>
      <c r="E812" t="inlineStr">
        <is>
          <t>T08</t>
        </is>
      </c>
      <c r="F812" t="inlineStr">
        <is>
          <t>Zeynep Koç</t>
        </is>
      </c>
      <c r="G812" t="inlineStr">
        <is>
          <t>İç Anadolu</t>
        </is>
      </c>
      <c r="H812" t="inlineStr">
        <is>
          <t>EM-SGT-01</t>
        </is>
      </c>
      <c r="I812" t="inlineStr">
        <is>
          <t>Otomatik Sigorta C16 (12'li)</t>
        </is>
      </c>
      <c r="J812" t="inlineStr">
        <is>
          <t>Koruma</t>
        </is>
      </c>
      <c r="K812" t="inlineStr">
        <is>
          <t>Bayi</t>
        </is>
      </c>
      <c r="L812" t="n">
        <v>18</v>
      </c>
      <c r="M812" s="57" t="n">
        <v>421</v>
      </c>
      <c r="N812" t="inlineStr">
        <is>
          <t>TL</t>
        </is>
      </c>
      <c r="O812" s="58" t="n">
        <v>0</v>
      </c>
      <c r="P812" t="n">
        <v>1</v>
      </c>
      <c r="Q812" s="59" t="n">
        <v>240</v>
      </c>
      <c r="R812" s="60">
        <f>IF(N812="TL",1,IF(N812="USD",VLOOKUP(C812,$X$2:$Z$19,2,FALSE),VLOOKUP(C812,$X$2:$Z$19,3,FALSE)))</f>
        <v/>
      </c>
      <c r="S812" s="61">
        <f>IF(P812=1,0,L812*M812*R812*(1-O812/100))</f>
        <v/>
      </c>
      <c r="T812" s="61">
        <f>IF(P812=1,0,L812*Q812)</f>
        <v/>
      </c>
      <c r="U812" s="61">
        <f>S812-T812</f>
        <v/>
      </c>
    </row>
    <row r="813">
      <c r="A813" t="inlineStr">
        <is>
          <t>S000812</t>
        </is>
      </c>
      <c r="B813" t="inlineStr">
        <is>
          <t>2025-04-15</t>
        </is>
      </c>
      <c r="C813" t="inlineStr">
        <is>
          <t>2025-04</t>
        </is>
      </c>
      <c r="D813" t="inlineStr">
        <is>
          <t>2025-Q2</t>
        </is>
      </c>
      <c r="E813" t="inlineStr">
        <is>
          <t>T08</t>
        </is>
      </c>
      <c r="F813" t="inlineStr">
        <is>
          <t>Zeynep Koç</t>
        </is>
      </c>
      <c r="G813" t="inlineStr">
        <is>
          <t>İç Anadolu</t>
        </is>
      </c>
      <c r="H813" t="inlineStr">
        <is>
          <t>EM-KBL-16</t>
        </is>
      </c>
      <c r="I813" t="inlineStr">
        <is>
          <t>NYM Kablo 3x2,5 (100 m)</t>
        </is>
      </c>
      <c r="J813" t="inlineStr">
        <is>
          <t>Kablo</t>
        </is>
      </c>
      <c r="K813" t="inlineStr">
        <is>
          <t>Proje</t>
        </is>
      </c>
      <c r="L813" t="n">
        <v>42</v>
      </c>
      <c r="M813" s="57" t="n">
        <v>1307</v>
      </c>
      <c r="N813" t="inlineStr">
        <is>
          <t>TL</t>
        </is>
      </c>
      <c r="O813" s="58" t="n">
        <v>5</v>
      </c>
      <c r="P813" t="n">
        <v>0</v>
      </c>
      <c r="Q813" s="59" t="n">
        <v>820</v>
      </c>
      <c r="R813" s="60">
        <f>IF(N813="TL",1,IF(N813="USD",VLOOKUP(C813,$X$2:$Z$19,2,FALSE),VLOOKUP(C813,$X$2:$Z$19,3,FALSE)))</f>
        <v/>
      </c>
      <c r="S813" s="61">
        <f>IF(P813=1,0,L813*M813*R813*(1-O813/100))</f>
        <v/>
      </c>
      <c r="T813" s="61">
        <f>IF(P813=1,0,L813*Q813)</f>
        <v/>
      </c>
      <c r="U813" s="61">
        <f>S813-T813</f>
        <v/>
      </c>
    </row>
    <row r="814">
      <c r="A814" t="inlineStr">
        <is>
          <t>S000813</t>
        </is>
      </c>
      <c r="B814" t="inlineStr">
        <is>
          <t>2025-04-13</t>
        </is>
      </c>
      <c r="C814" t="inlineStr">
        <is>
          <t>2025-04</t>
        </is>
      </c>
      <c r="D814" t="inlineStr">
        <is>
          <t>2025-Q2</t>
        </is>
      </c>
      <c r="E814" t="inlineStr">
        <is>
          <t>T08</t>
        </is>
      </c>
      <c r="F814" t="inlineStr">
        <is>
          <t>Zeynep Koç</t>
        </is>
      </c>
      <c r="G814" t="inlineStr">
        <is>
          <t>İç Anadolu</t>
        </is>
      </c>
      <c r="H814" t="inlineStr">
        <is>
          <t>EM-AYD-18</t>
        </is>
      </c>
      <c r="I814" t="inlineStr">
        <is>
          <t>LED Ampul 18W (10'lu)</t>
        </is>
      </c>
      <c r="J814" t="inlineStr">
        <is>
          <t>Aydınlatma</t>
        </is>
      </c>
      <c r="K814" t="inlineStr">
        <is>
          <t>Bayi</t>
        </is>
      </c>
      <c r="L814" t="n">
        <v>21</v>
      </c>
      <c r="M814" s="57" t="n">
        <v>197</v>
      </c>
      <c r="N814" t="inlineStr">
        <is>
          <t>TL</t>
        </is>
      </c>
      <c r="O814" s="58" t="n">
        <v>0</v>
      </c>
      <c r="P814" t="n">
        <v>0</v>
      </c>
      <c r="Q814" s="59" t="n">
        <v>95</v>
      </c>
      <c r="R814" s="60">
        <f>IF(N814="TL",1,IF(N814="USD",VLOOKUP(C814,$X$2:$Z$19,2,FALSE),VLOOKUP(C814,$X$2:$Z$19,3,FALSE)))</f>
        <v/>
      </c>
      <c r="S814" s="61">
        <f>IF(P814=1,0,L814*M814*R814*(1-O814/100))</f>
        <v/>
      </c>
      <c r="T814" s="61">
        <f>IF(P814=1,0,L814*Q814)</f>
        <v/>
      </c>
      <c r="U814" s="61">
        <f>S814-T814</f>
        <v/>
      </c>
    </row>
    <row r="815">
      <c r="A815" t="inlineStr">
        <is>
          <t>S000814</t>
        </is>
      </c>
      <c r="B815" t="inlineStr">
        <is>
          <t>2025-04-28</t>
        </is>
      </c>
      <c r="C815" t="inlineStr">
        <is>
          <t>2025-04</t>
        </is>
      </c>
      <c r="D815" t="inlineStr">
        <is>
          <t>2025-Q2</t>
        </is>
      </c>
      <c r="E815" t="inlineStr">
        <is>
          <t>T08</t>
        </is>
      </c>
      <c r="F815" t="inlineStr">
        <is>
          <t>Zeynep Koç</t>
        </is>
      </c>
      <c r="G815" t="inlineStr">
        <is>
          <t>İç Anadolu</t>
        </is>
      </c>
      <c r="H815" t="inlineStr">
        <is>
          <t>EM-PRZ-02</t>
        </is>
      </c>
      <c r="I815" t="inlineStr">
        <is>
          <t>Priz-Anahtar Seti (20'li)</t>
        </is>
      </c>
      <c r="J815" t="inlineStr">
        <is>
          <t>Anahtar</t>
        </is>
      </c>
      <c r="K815" t="inlineStr">
        <is>
          <t>Perakende</t>
        </is>
      </c>
      <c r="L815" t="n">
        <v>18</v>
      </c>
      <c r="M815" s="57" t="n">
        <v>591</v>
      </c>
      <c r="N815" t="inlineStr">
        <is>
          <t>TL</t>
        </is>
      </c>
      <c r="O815" s="58" t="n">
        <v>8</v>
      </c>
      <c r="P815" t="n">
        <v>0</v>
      </c>
      <c r="Q815" s="59" t="n">
        <v>310</v>
      </c>
      <c r="R815" s="60">
        <f>IF(N815="TL",1,IF(N815="USD",VLOOKUP(C815,$X$2:$Z$19,2,FALSE),VLOOKUP(C815,$X$2:$Z$19,3,FALSE)))</f>
        <v/>
      </c>
      <c r="S815" s="61">
        <f>IF(P815=1,0,L815*M815*R815*(1-O815/100))</f>
        <v/>
      </c>
      <c r="T815" s="61">
        <f>IF(P815=1,0,L815*Q815)</f>
        <v/>
      </c>
      <c r="U815" s="61">
        <f>S815-T815</f>
        <v/>
      </c>
    </row>
    <row r="816">
      <c r="A816" t="inlineStr">
        <is>
          <t>S000815</t>
        </is>
      </c>
      <c r="B816" t="inlineStr">
        <is>
          <t>2025-04-27</t>
        </is>
      </c>
      <c r="C816" t="inlineStr">
        <is>
          <t>2025-04</t>
        </is>
      </c>
      <c r="D816" t="inlineStr">
        <is>
          <t>2025-Q2</t>
        </is>
      </c>
      <c r="E816" t="inlineStr">
        <is>
          <t>T08</t>
        </is>
      </c>
      <c r="F816" t="inlineStr">
        <is>
          <t>Zeynep Koç</t>
        </is>
      </c>
      <c r="G816" t="inlineStr">
        <is>
          <t>İç Anadolu</t>
        </is>
      </c>
      <c r="H816" t="inlineStr">
        <is>
          <t>EM-KBL-25</t>
        </is>
      </c>
      <c r="I816" t="inlineStr">
        <is>
          <t>NYY Kablo 4x6 (100 m)</t>
        </is>
      </c>
      <c r="J816" t="inlineStr">
        <is>
          <t>Kablo</t>
        </is>
      </c>
      <c r="K816" t="inlineStr">
        <is>
          <t>Proje</t>
        </is>
      </c>
      <c r="L816" t="n">
        <v>107</v>
      </c>
      <c r="M816" s="57" t="n">
        <v>3552</v>
      </c>
      <c r="N816" t="inlineStr">
        <is>
          <t>TL</t>
        </is>
      </c>
      <c r="O816" s="58" t="n">
        <v>5</v>
      </c>
      <c r="P816" t="n">
        <v>0</v>
      </c>
      <c r="Q816" s="59" t="n">
        <v>2150</v>
      </c>
      <c r="R816" s="60">
        <f>IF(N816="TL",1,IF(N816="USD",VLOOKUP(C816,$X$2:$Z$19,2,FALSE),VLOOKUP(C816,$X$2:$Z$19,3,FALSE)))</f>
        <v/>
      </c>
      <c r="S816" s="61">
        <f>IF(P816=1,0,L816*M816*R816*(1-O816/100))</f>
        <v/>
      </c>
      <c r="T816" s="61">
        <f>IF(P816=1,0,L816*Q816)</f>
        <v/>
      </c>
      <c r="U816" s="61">
        <f>S816-T816</f>
        <v/>
      </c>
    </row>
    <row r="817">
      <c r="A817" t="inlineStr">
        <is>
          <t>S000816</t>
        </is>
      </c>
      <c r="B817" t="inlineStr">
        <is>
          <t>2025-04-14</t>
        </is>
      </c>
      <c r="C817" t="inlineStr">
        <is>
          <t>2025-04</t>
        </is>
      </c>
      <c r="D817" t="inlineStr">
        <is>
          <t>2025-Q2</t>
        </is>
      </c>
      <c r="E817" t="inlineStr">
        <is>
          <t>T08</t>
        </is>
      </c>
      <c r="F817" t="inlineStr">
        <is>
          <t>Zeynep Koç</t>
        </is>
      </c>
      <c r="G817" t="inlineStr">
        <is>
          <t>İç Anadolu</t>
        </is>
      </c>
      <c r="H817" t="inlineStr">
        <is>
          <t>EM-SNS-06</t>
        </is>
      </c>
      <c r="I817" t="inlineStr">
        <is>
          <t>Hareket Sensörü PIR</t>
        </is>
      </c>
      <c r="J817" t="inlineStr">
        <is>
          <t>Otomasyon</t>
        </is>
      </c>
      <c r="K817" t="inlineStr">
        <is>
          <t>Proje</t>
        </is>
      </c>
      <c r="L817" t="n">
        <v>3</v>
      </c>
      <c r="M817" s="57" t="n">
        <v>262</v>
      </c>
      <c r="N817" t="inlineStr">
        <is>
          <t>TL</t>
        </is>
      </c>
      <c r="O817" s="58" t="n">
        <v>5</v>
      </c>
      <c r="P817" t="n">
        <v>0</v>
      </c>
      <c r="Q817" s="59" t="n">
        <v>120</v>
      </c>
      <c r="R817" s="60">
        <f>IF(N817="TL",1,IF(N817="USD",VLOOKUP(C817,$X$2:$Z$19,2,FALSE),VLOOKUP(C817,$X$2:$Z$19,3,FALSE)))</f>
        <v/>
      </c>
      <c r="S817" s="61">
        <f>IF(P817=1,0,L817*M817*R817*(1-O817/100))</f>
        <v/>
      </c>
      <c r="T817" s="61">
        <f>IF(P817=1,0,L817*Q817)</f>
        <v/>
      </c>
      <c r="U817" s="61">
        <f>S817-T817</f>
        <v/>
      </c>
    </row>
    <row r="818">
      <c r="A818" t="inlineStr">
        <is>
          <t>S000817</t>
        </is>
      </c>
      <c r="B818" t="inlineStr">
        <is>
          <t>2025-04-15</t>
        </is>
      </c>
      <c r="C818" t="inlineStr">
        <is>
          <t>2025-04</t>
        </is>
      </c>
      <c r="D818" t="inlineStr">
        <is>
          <t>2025-Q2</t>
        </is>
      </c>
      <c r="E818" t="inlineStr">
        <is>
          <t>T09</t>
        </is>
      </c>
      <c r="F818" t="inlineStr">
        <is>
          <t>Emre Doğan</t>
        </is>
      </c>
      <c r="G818" t="inlineStr">
        <is>
          <t>Ege</t>
        </is>
      </c>
      <c r="H818" t="inlineStr">
        <is>
          <t>EM-SNS-06</t>
        </is>
      </c>
      <c r="I818" t="inlineStr">
        <is>
          <t>Hareket Sensörü PIR</t>
        </is>
      </c>
      <c r="J818" t="inlineStr">
        <is>
          <t>Otomasyon</t>
        </is>
      </c>
      <c r="K818" t="inlineStr">
        <is>
          <t>Perakende</t>
        </is>
      </c>
      <c r="L818" t="n">
        <v>14</v>
      </c>
      <c r="M818" s="57" t="n">
        <v>256</v>
      </c>
      <c r="N818" t="inlineStr">
        <is>
          <t>TL</t>
        </is>
      </c>
      <c r="O818" s="58" t="n">
        <v>12</v>
      </c>
      <c r="P818" t="n">
        <v>0</v>
      </c>
      <c r="Q818" s="59" t="n">
        <v>120</v>
      </c>
      <c r="R818" s="60">
        <f>IF(N818="TL",1,IF(N818="USD",VLOOKUP(C818,$X$2:$Z$19,2,FALSE),VLOOKUP(C818,$X$2:$Z$19,3,FALSE)))</f>
        <v/>
      </c>
      <c r="S818" s="61">
        <f>IF(P818=1,0,L818*M818*R818*(1-O818/100))</f>
        <v/>
      </c>
      <c r="T818" s="61">
        <f>IF(P818=1,0,L818*Q818)</f>
        <v/>
      </c>
      <c r="U818" s="61">
        <f>S818-T818</f>
        <v/>
      </c>
    </row>
    <row r="819">
      <c r="A819" t="inlineStr">
        <is>
          <t>S000818</t>
        </is>
      </c>
      <c r="B819" t="inlineStr">
        <is>
          <t>2025-04-25</t>
        </is>
      </c>
      <c r="C819" t="inlineStr">
        <is>
          <t>2025-04</t>
        </is>
      </c>
      <c r="D819" t="inlineStr">
        <is>
          <t>2025-Q2</t>
        </is>
      </c>
      <c r="E819" t="inlineStr">
        <is>
          <t>T09</t>
        </is>
      </c>
      <c r="F819" t="inlineStr">
        <is>
          <t>Emre Doğan</t>
        </is>
      </c>
      <c r="G819" t="inlineStr">
        <is>
          <t>Ege</t>
        </is>
      </c>
      <c r="H819" t="inlineStr">
        <is>
          <t>EM-KND-03</t>
        </is>
      </c>
      <c r="I819" t="inlineStr">
        <is>
          <t>Kablo Kanalı 40x40 (2 m)</t>
        </is>
      </c>
      <c r="J819" t="inlineStr">
        <is>
          <t>Tesisat</t>
        </is>
      </c>
      <c r="K819" t="inlineStr">
        <is>
          <t>Bayi</t>
        </is>
      </c>
      <c r="L819" t="n">
        <v>23</v>
      </c>
      <c r="M819" s="57" t="n">
        <v>133</v>
      </c>
      <c r="N819" t="inlineStr">
        <is>
          <t>TL</t>
        </is>
      </c>
      <c r="O819" s="58" t="n">
        <v>12</v>
      </c>
      <c r="P819" t="n">
        <v>0</v>
      </c>
      <c r="Q819" s="59" t="n">
        <v>65</v>
      </c>
      <c r="R819" s="60">
        <f>IF(N819="TL",1,IF(N819="USD",VLOOKUP(C819,$X$2:$Z$19,2,FALSE),VLOOKUP(C819,$X$2:$Z$19,3,FALSE)))</f>
        <v/>
      </c>
      <c r="S819" s="61">
        <f>IF(P819=1,0,L819*M819*R819*(1-O819/100))</f>
        <v/>
      </c>
      <c r="T819" s="61">
        <f>IF(P819=1,0,L819*Q819)</f>
        <v/>
      </c>
      <c r="U819" s="61">
        <f>S819-T819</f>
        <v/>
      </c>
    </row>
    <row r="820">
      <c r="A820" t="inlineStr">
        <is>
          <t>S000819</t>
        </is>
      </c>
      <c r="B820" t="inlineStr">
        <is>
          <t>2025-04-02</t>
        </is>
      </c>
      <c r="C820" t="inlineStr">
        <is>
          <t>2025-04</t>
        </is>
      </c>
      <c r="D820" t="inlineStr">
        <is>
          <t>2025-Q2</t>
        </is>
      </c>
      <c r="E820" t="inlineStr">
        <is>
          <t>T09</t>
        </is>
      </c>
      <c r="F820" t="inlineStr">
        <is>
          <t>Emre Doğan</t>
        </is>
      </c>
      <c r="G820" t="inlineStr">
        <is>
          <t>Ege</t>
        </is>
      </c>
      <c r="H820" t="inlineStr">
        <is>
          <t>EM-TOP-08</t>
        </is>
      </c>
      <c r="I820" t="inlineStr">
        <is>
          <t>Topraklama Seti</t>
        </is>
      </c>
      <c r="J820" t="inlineStr">
        <is>
          <t>Koruma</t>
        </is>
      </c>
      <c r="K820" t="inlineStr">
        <is>
          <t>Proje</t>
        </is>
      </c>
      <c r="L820" t="n">
        <v>10</v>
      </c>
      <c r="M820" s="57" t="n">
        <v>899</v>
      </c>
      <c r="N820" t="inlineStr">
        <is>
          <t>TL</t>
        </is>
      </c>
      <c r="O820" s="58" t="n">
        <v>12</v>
      </c>
      <c r="P820" t="n">
        <v>0</v>
      </c>
      <c r="Q820" s="59" t="n">
        <v>540</v>
      </c>
      <c r="R820" s="60">
        <f>IF(N820="TL",1,IF(N820="USD",VLOOKUP(C820,$X$2:$Z$19,2,FALSE),VLOOKUP(C820,$X$2:$Z$19,3,FALSE)))</f>
        <v/>
      </c>
      <c r="S820" s="61">
        <f>IF(P820=1,0,L820*M820*R820*(1-O820/100))</f>
        <v/>
      </c>
      <c r="T820" s="61">
        <f>IF(P820=1,0,L820*Q820)</f>
        <v/>
      </c>
      <c r="U820" s="61">
        <f>S820-T820</f>
        <v/>
      </c>
    </row>
    <row r="821">
      <c r="A821" t="inlineStr">
        <is>
          <t>S000820</t>
        </is>
      </c>
      <c r="B821" t="inlineStr">
        <is>
          <t>2025-04-16</t>
        </is>
      </c>
      <c r="C821" t="inlineStr">
        <is>
          <t>2025-04</t>
        </is>
      </c>
      <c r="D821" t="inlineStr">
        <is>
          <t>2025-Q2</t>
        </is>
      </c>
      <c r="E821" t="inlineStr">
        <is>
          <t>T09</t>
        </is>
      </c>
      <c r="F821" t="inlineStr">
        <is>
          <t>Emre Doğan</t>
        </is>
      </c>
      <c r="G821" t="inlineStr">
        <is>
          <t>Ege</t>
        </is>
      </c>
      <c r="H821" t="inlineStr">
        <is>
          <t>EM-KBL-25</t>
        </is>
      </c>
      <c r="I821" t="inlineStr">
        <is>
          <t>NYY Kablo 4x6 (100 m)</t>
        </is>
      </c>
      <c r="J821" t="inlineStr">
        <is>
          <t>Kablo</t>
        </is>
      </c>
      <c r="K821" t="inlineStr">
        <is>
          <t>Bayi</t>
        </is>
      </c>
      <c r="L821" t="n">
        <v>5</v>
      </c>
      <c r="M821" s="57" t="n">
        <v>3567</v>
      </c>
      <c r="N821" t="inlineStr">
        <is>
          <t>TL</t>
        </is>
      </c>
      <c r="O821" s="58" t="n">
        <v>0</v>
      </c>
      <c r="P821" t="n">
        <v>0</v>
      </c>
      <c r="Q821" s="59" t="n">
        <v>2150</v>
      </c>
      <c r="R821" s="60">
        <f>IF(N821="TL",1,IF(N821="USD",VLOOKUP(C821,$X$2:$Z$19,2,FALSE),VLOOKUP(C821,$X$2:$Z$19,3,FALSE)))</f>
        <v/>
      </c>
      <c r="S821" s="61">
        <f>IF(P821=1,0,L821*M821*R821*(1-O821/100))</f>
        <v/>
      </c>
      <c r="T821" s="61">
        <f>IF(P821=1,0,L821*Q821)</f>
        <v/>
      </c>
      <c r="U821" s="61">
        <f>S821-T821</f>
        <v/>
      </c>
    </row>
    <row r="822">
      <c r="A822" t="inlineStr">
        <is>
          <t>S000821</t>
        </is>
      </c>
      <c r="B822" t="inlineStr">
        <is>
          <t>2025-04-28</t>
        </is>
      </c>
      <c r="C822" t="inlineStr">
        <is>
          <t>2025-04</t>
        </is>
      </c>
      <c r="D822" t="inlineStr">
        <is>
          <t>2025-Q2</t>
        </is>
      </c>
      <c r="E822" t="inlineStr">
        <is>
          <t>T09</t>
        </is>
      </c>
      <c r="F822" t="inlineStr">
        <is>
          <t>Emre Doğan</t>
        </is>
      </c>
      <c r="G822" t="inlineStr">
        <is>
          <t>Ege</t>
        </is>
      </c>
      <c r="H822" t="inlineStr">
        <is>
          <t>EM-TRF-05</t>
        </is>
      </c>
      <c r="I822" t="inlineStr">
        <is>
          <t>İzole Trafo 1 kVA</t>
        </is>
      </c>
      <c r="J822" t="inlineStr">
        <is>
          <t>Güç</t>
        </is>
      </c>
      <c r="K822" t="inlineStr">
        <is>
          <t>Proje</t>
        </is>
      </c>
      <c r="L822" t="n">
        <v>13</v>
      </c>
      <c r="M822" s="57" t="n">
        <v>6458</v>
      </c>
      <c r="N822" t="inlineStr">
        <is>
          <t>TL</t>
        </is>
      </c>
      <c r="O822" s="58" t="n">
        <v>5</v>
      </c>
      <c r="P822" t="n">
        <v>0</v>
      </c>
      <c r="Q822" s="59" t="n">
        <v>3900</v>
      </c>
      <c r="R822" s="60">
        <f>IF(N822="TL",1,IF(N822="USD",VLOOKUP(C822,$X$2:$Z$19,2,FALSE),VLOOKUP(C822,$X$2:$Z$19,3,FALSE)))</f>
        <v/>
      </c>
      <c r="S822" s="61">
        <f>IF(P822=1,0,L822*M822*R822*(1-O822/100))</f>
        <v/>
      </c>
      <c r="T822" s="61">
        <f>IF(P822=1,0,L822*Q822)</f>
        <v/>
      </c>
      <c r="U822" s="61">
        <f>S822-T822</f>
        <v/>
      </c>
    </row>
    <row r="823">
      <c r="A823" t="inlineStr">
        <is>
          <t>S000822</t>
        </is>
      </c>
      <c r="B823" t="inlineStr">
        <is>
          <t>2025-04-04</t>
        </is>
      </c>
      <c r="C823" t="inlineStr">
        <is>
          <t>2025-04</t>
        </is>
      </c>
      <c r="D823" t="inlineStr">
        <is>
          <t>2025-Q2</t>
        </is>
      </c>
      <c r="E823" t="inlineStr">
        <is>
          <t>T09</t>
        </is>
      </c>
      <c r="F823" t="inlineStr">
        <is>
          <t>Emre Doğan</t>
        </is>
      </c>
      <c r="G823" t="inlineStr">
        <is>
          <t>Ege</t>
        </is>
      </c>
      <c r="H823" t="inlineStr">
        <is>
          <t>EM-AYD-18</t>
        </is>
      </c>
      <c r="I823" t="inlineStr">
        <is>
          <t>LED Ampul 18W (10'lu)</t>
        </is>
      </c>
      <c r="J823" t="inlineStr">
        <is>
          <t>Aydınlatma</t>
        </is>
      </c>
      <c r="K823" t="inlineStr">
        <is>
          <t>Proje</t>
        </is>
      </c>
      <c r="L823" t="n">
        <v>2</v>
      </c>
      <c r="M823" s="57" t="n">
        <v>199</v>
      </c>
      <c r="N823" t="inlineStr">
        <is>
          <t>TL</t>
        </is>
      </c>
      <c r="O823" s="58" t="n">
        <v>0</v>
      </c>
      <c r="P823" t="n">
        <v>0</v>
      </c>
      <c r="Q823" s="59" t="n">
        <v>95</v>
      </c>
      <c r="R823" s="60">
        <f>IF(N823="TL",1,IF(N823="USD",VLOOKUP(C823,$X$2:$Z$19,2,FALSE),VLOOKUP(C823,$X$2:$Z$19,3,FALSE)))</f>
        <v/>
      </c>
      <c r="S823" s="61">
        <f>IF(P823=1,0,L823*M823*R823*(1-O823/100))</f>
        <v/>
      </c>
      <c r="T823" s="61">
        <f>IF(P823=1,0,L823*Q823)</f>
        <v/>
      </c>
      <c r="U823" s="61">
        <f>S823-T823</f>
        <v/>
      </c>
    </row>
    <row r="824">
      <c r="A824" t="inlineStr">
        <is>
          <t>S000823</t>
        </is>
      </c>
      <c r="B824" t="inlineStr">
        <is>
          <t>2025-04-20</t>
        </is>
      </c>
      <c r="C824" t="inlineStr">
        <is>
          <t>2025-04</t>
        </is>
      </c>
      <c r="D824" t="inlineStr">
        <is>
          <t>2025-Q2</t>
        </is>
      </c>
      <c r="E824" t="inlineStr">
        <is>
          <t>T09</t>
        </is>
      </c>
      <c r="F824" t="inlineStr">
        <is>
          <t>Emre Doğan</t>
        </is>
      </c>
      <c r="G824" t="inlineStr">
        <is>
          <t>Ege</t>
        </is>
      </c>
      <c r="H824" t="inlineStr">
        <is>
          <t>EM-PRZ-02</t>
        </is>
      </c>
      <c r="I824" t="inlineStr">
        <is>
          <t>Priz-Anahtar Seti (20'li)</t>
        </is>
      </c>
      <c r="J824" t="inlineStr">
        <is>
          <t>Anahtar</t>
        </is>
      </c>
      <c r="K824" t="inlineStr">
        <is>
          <t>Kurumsal</t>
        </is>
      </c>
      <c r="L824" t="n">
        <v>88</v>
      </c>
      <c r="M824" s="57" t="n">
        <v>556</v>
      </c>
      <c r="N824" t="inlineStr">
        <is>
          <t>TL</t>
        </is>
      </c>
      <c r="O824" s="58" t="n">
        <v>5</v>
      </c>
      <c r="P824" t="n">
        <v>0</v>
      </c>
      <c r="Q824" s="59" t="n">
        <v>310</v>
      </c>
      <c r="R824" s="60">
        <f>IF(N824="TL",1,IF(N824="USD",VLOOKUP(C824,$X$2:$Z$19,2,FALSE),VLOOKUP(C824,$X$2:$Z$19,3,FALSE)))</f>
        <v/>
      </c>
      <c r="S824" s="61">
        <f>IF(P824=1,0,L824*M824*R824*(1-O824/100))</f>
        <v/>
      </c>
      <c r="T824" s="61">
        <f>IF(P824=1,0,L824*Q824)</f>
        <v/>
      </c>
      <c r="U824" s="61">
        <f>S824-T824</f>
        <v/>
      </c>
    </row>
    <row r="825">
      <c r="A825" t="inlineStr">
        <is>
          <t>S000824</t>
        </is>
      </c>
      <c r="B825" t="inlineStr">
        <is>
          <t>2025-04-25</t>
        </is>
      </c>
      <c r="C825" t="inlineStr">
        <is>
          <t>2025-04</t>
        </is>
      </c>
      <c r="D825" t="inlineStr">
        <is>
          <t>2025-Q2</t>
        </is>
      </c>
      <c r="E825" t="inlineStr">
        <is>
          <t>T09</t>
        </is>
      </c>
      <c r="F825" t="inlineStr">
        <is>
          <t>Emre Doğan</t>
        </is>
      </c>
      <c r="G825" t="inlineStr">
        <is>
          <t>Ege</t>
        </is>
      </c>
      <c r="H825" t="inlineStr">
        <is>
          <t>EM-TRF-05</t>
        </is>
      </c>
      <c r="I825" t="inlineStr">
        <is>
          <t>İzole Trafo 1 kVA</t>
        </is>
      </c>
      <c r="J825" t="inlineStr">
        <is>
          <t>Güç</t>
        </is>
      </c>
      <c r="K825" t="inlineStr">
        <is>
          <t>Kurumsal</t>
        </is>
      </c>
      <c r="L825" t="n">
        <v>14</v>
      </c>
      <c r="M825" s="57" t="n">
        <v>6436</v>
      </c>
      <c r="N825" t="inlineStr">
        <is>
          <t>TL</t>
        </is>
      </c>
      <c r="O825" s="58" t="n">
        <v>5</v>
      </c>
      <c r="P825" t="n">
        <v>0</v>
      </c>
      <c r="Q825" s="59" t="n">
        <v>3900</v>
      </c>
      <c r="R825" s="60">
        <f>IF(N825="TL",1,IF(N825="USD",VLOOKUP(C825,$X$2:$Z$19,2,FALSE),VLOOKUP(C825,$X$2:$Z$19,3,FALSE)))</f>
        <v/>
      </c>
      <c r="S825" s="61">
        <f>IF(P825=1,0,L825*M825*R825*(1-O825/100))</f>
        <v/>
      </c>
      <c r="T825" s="61">
        <f>IF(P825=1,0,L825*Q825)</f>
        <v/>
      </c>
      <c r="U825" s="61">
        <f>S825-T825</f>
        <v/>
      </c>
    </row>
    <row r="826">
      <c r="A826" t="inlineStr">
        <is>
          <t>S000825</t>
        </is>
      </c>
      <c r="B826" t="inlineStr">
        <is>
          <t>2025-04-14</t>
        </is>
      </c>
      <c r="C826" t="inlineStr">
        <is>
          <t>2025-04</t>
        </is>
      </c>
      <c r="D826" t="inlineStr">
        <is>
          <t>2025-Q2</t>
        </is>
      </c>
      <c r="E826" t="inlineStr">
        <is>
          <t>T09</t>
        </is>
      </c>
      <c r="F826" t="inlineStr">
        <is>
          <t>Emre Doğan</t>
        </is>
      </c>
      <c r="G826" t="inlineStr">
        <is>
          <t>Ege</t>
        </is>
      </c>
      <c r="H826" t="inlineStr">
        <is>
          <t>EM-UPS-10</t>
        </is>
      </c>
      <c r="I826" t="inlineStr">
        <is>
          <t>Kesintisiz Güç Kaynağı 3 kVA</t>
        </is>
      </c>
      <c r="J826" t="inlineStr">
        <is>
          <t>Güç</t>
        </is>
      </c>
      <c r="K826" t="inlineStr">
        <is>
          <t>Bayi</t>
        </is>
      </c>
      <c r="L826" t="n">
        <v>1</v>
      </c>
      <c r="M826" s="57" t="n">
        <v>12820</v>
      </c>
      <c r="N826" t="inlineStr">
        <is>
          <t>TL</t>
        </is>
      </c>
      <c r="O826" s="58" t="n">
        <v>0</v>
      </c>
      <c r="P826" t="n">
        <v>0</v>
      </c>
      <c r="Q826" s="59" t="n">
        <v>8200</v>
      </c>
      <c r="R826" s="60">
        <f>IF(N826="TL",1,IF(N826="USD",VLOOKUP(C826,$X$2:$Z$19,2,FALSE),VLOOKUP(C826,$X$2:$Z$19,3,FALSE)))</f>
        <v/>
      </c>
      <c r="S826" s="61">
        <f>IF(P826=1,0,L826*M826*R826*(1-O826/100))</f>
        <v/>
      </c>
      <c r="T826" s="61">
        <f>IF(P826=1,0,L826*Q826)</f>
        <v/>
      </c>
      <c r="U826" s="61">
        <f>S826-T826</f>
        <v/>
      </c>
    </row>
    <row r="827">
      <c r="A827" t="inlineStr">
        <is>
          <t>S000826</t>
        </is>
      </c>
      <c r="B827" t="inlineStr">
        <is>
          <t>2025-04-22</t>
        </is>
      </c>
      <c r="C827" t="inlineStr">
        <is>
          <t>2025-04</t>
        </is>
      </c>
      <c r="D827" t="inlineStr">
        <is>
          <t>2025-Q2</t>
        </is>
      </c>
      <c r="E827" t="inlineStr">
        <is>
          <t>T09</t>
        </is>
      </c>
      <c r="F827" t="inlineStr">
        <is>
          <t>Emre Doğan</t>
        </is>
      </c>
      <c r="G827" t="inlineStr">
        <is>
          <t>Ege</t>
        </is>
      </c>
      <c r="H827" t="inlineStr">
        <is>
          <t>EM-SGT-01</t>
        </is>
      </c>
      <c r="I827" t="inlineStr">
        <is>
          <t>Otomatik Sigorta C16 (12'li)</t>
        </is>
      </c>
      <c r="J827" t="inlineStr">
        <is>
          <t>Koruma</t>
        </is>
      </c>
      <c r="K827" t="inlineStr">
        <is>
          <t>Bayi</t>
        </is>
      </c>
      <c r="L827" t="n">
        <v>90</v>
      </c>
      <c r="M827" s="57" t="n">
        <v>430</v>
      </c>
      <c r="N827" t="inlineStr">
        <is>
          <t>TL</t>
        </is>
      </c>
      <c r="O827" s="58" t="n">
        <v>0</v>
      </c>
      <c r="P827" t="n">
        <v>0</v>
      </c>
      <c r="Q827" s="59" t="n">
        <v>240</v>
      </c>
      <c r="R827" s="60">
        <f>IF(N827="TL",1,IF(N827="USD",VLOOKUP(C827,$X$2:$Z$19,2,FALSE),VLOOKUP(C827,$X$2:$Z$19,3,FALSE)))</f>
        <v/>
      </c>
      <c r="S827" s="61">
        <f>IF(P827=1,0,L827*M827*R827*(1-O827/100))</f>
        <v/>
      </c>
      <c r="T827" s="61">
        <f>IF(P827=1,0,L827*Q827)</f>
        <v/>
      </c>
      <c r="U827" s="61">
        <f>S827-T827</f>
        <v/>
      </c>
    </row>
    <row r="828">
      <c r="A828" t="inlineStr">
        <is>
          <t>S000827</t>
        </is>
      </c>
      <c r="B828" t="inlineStr">
        <is>
          <t>2025-04-16</t>
        </is>
      </c>
      <c r="C828" t="inlineStr">
        <is>
          <t>2025-04</t>
        </is>
      </c>
      <c r="D828" t="inlineStr">
        <is>
          <t>2025-Q2</t>
        </is>
      </c>
      <c r="E828" t="inlineStr">
        <is>
          <t>T09</t>
        </is>
      </c>
      <c r="F828" t="inlineStr">
        <is>
          <t>Emre Doğan</t>
        </is>
      </c>
      <c r="G828" t="inlineStr">
        <is>
          <t>Ege</t>
        </is>
      </c>
      <c r="H828" t="inlineStr">
        <is>
          <t>EM-AYD-18</t>
        </is>
      </c>
      <c r="I828" t="inlineStr">
        <is>
          <t>LED Ampul 18W (10'lu)</t>
        </is>
      </c>
      <c r="J828" t="inlineStr">
        <is>
          <t>Aydınlatma</t>
        </is>
      </c>
      <c r="K828" t="inlineStr">
        <is>
          <t>Bayi</t>
        </is>
      </c>
      <c r="L828" t="n">
        <v>17</v>
      </c>
      <c r="M828" s="57" t="n">
        <v>197</v>
      </c>
      <c r="N828" t="inlineStr">
        <is>
          <t>TL</t>
        </is>
      </c>
      <c r="O828" s="58" t="n">
        <v>5</v>
      </c>
      <c r="P828" t="n">
        <v>0</v>
      </c>
      <c r="Q828" s="59" t="n">
        <v>95</v>
      </c>
      <c r="R828" s="60">
        <f>IF(N828="TL",1,IF(N828="USD",VLOOKUP(C828,$X$2:$Z$19,2,FALSE),VLOOKUP(C828,$X$2:$Z$19,3,FALSE)))</f>
        <v/>
      </c>
      <c r="S828" s="61">
        <f>IF(P828=1,0,L828*M828*R828*(1-O828/100))</f>
        <v/>
      </c>
      <c r="T828" s="61">
        <f>IF(P828=1,0,L828*Q828)</f>
        <v/>
      </c>
      <c r="U828" s="61">
        <f>S828-T828</f>
        <v/>
      </c>
    </row>
    <row r="829">
      <c r="A829" t="inlineStr">
        <is>
          <t>S000828</t>
        </is>
      </c>
      <c r="B829" t="inlineStr">
        <is>
          <t>2025-04-22</t>
        </is>
      </c>
      <c r="C829" t="inlineStr">
        <is>
          <t>2025-04</t>
        </is>
      </c>
      <c r="D829" t="inlineStr">
        <is>
          <t>2025-Q2</t>
        </is>
      </c>
      <c r="E829" t="inlineStr">
        <is>
          <t>T09</t>
        </is>
      </c>
      <c r="F829" t="inlineStr">
        <is>
          <t>Emre Doğan</t>
        </is>
      </c>
      <c r="G829" t="inlineStr">
        <is>
          <t>Ege</t>
        </is>
      </c>
      <c r="H829" t="inlineStr">
        <is>
          <t>EM-PNO-12</t>
        </is>
      </c>
      <c r="I829" t="inlineStr">
        <is>
          <t>Sıva Üstü Dağıtım Panosu 24'lü</t>
        </is>
      </c>
      <c r="J829" t="inlineStr">
        <is>
          <t>Pano</t>
        </is>
      </c>
      <c r="K829" t="inlineStr">
        <is>
          <t>Proje</t>
        </is>
      </c>
      <c r="L829" t="n">
        <v>4</v>
      </c>
      <c r="M829" s="57" t="n">
        <v>2076</v>
      </c>
      <c r="N829" t="inlineStr">
        <is>
          <t>TL</t>
        </is>
      </c>
      <c r="O829" s="58" t="n">
        <v>8</v>
      </c>
      <c r="P829" t="n">
        <v>0</v>
      </c>
      <c r="Q829" s="59" t="n">
        <v>1180</v>
      </c>
      <c r="R829" s="60">
        <f>IF(N829="TL",1,IF(N829="USD",VLOOKUP(C829,$X$2:$Z$19,2,FALSE),VLOOKUP(C829,$X$2:$Z$19,3,FALSE)))</f>
        <v/>
      </c>
      <c r="S829" s="61">
        <f>IF(P829=1,0,L829*M829*R829*(1-O829/100))</f>
        <v/>
      </c>
      <c r="T829" s="61">
        <f>IF(P829=1,0,L829*Q829)</f>
        <v/>
      </c>
      <c r="U829" s="61">
        <f>S829-T829</f>
        <v/>
      </c>
    </row>
    <row r="830">
      <c r="A830" t="inlineStr">
        <is>
          <t>S000829</t>
        </is>
      </c>
      <c r="B830" t="inlineStr">
        <is>
          <t>2025-04-17</t>
        </is>
      </c>
      <c r="C830" t="inlineStr">
        <is>
          <t>2025-04</t>
        </is>
      </c>
      <c r="D830" t="inlineStr">
        <is>
          <t>2025-Q2</t>
        </is>
      </c>
      <c r="E830" t="inlineStr">
        <is>
          <t>T09</t>
        </is>
      </c>
      <c r="F830" t="inlineStr">
        <is>
          <t>Emre Doğan</t>
        </is>
      </c>
      <c r="G830" t="inlineStr">
        <is>
          <t>Ege</t>
        </is>
      </c>
      <c r="H830" t="inlineStr">
        <is>
          <t>EM-AYD-40</t>
        </is>
      </c>
      <c r="I830" t="inlineStr">
        <is>
          <t>LED Panel Armatür 40W</t>
        </is>
      </c>
      <c r="J830" t="inlineStr">
        <is>
          <t>Aydınlatma</t>
        </is>
      </c>
      <c r="K830" t="inlineStr">
        <is>
          <t>Bayi</t>
        </is>
      </c>
      <c r="L830" t="n">
        <v>19</v>
      </c>
      <c r="M830" s="57" t="n">
        <v>350</v>
      </c>
      <c r="N830" t="inlineStr">
        <is>
          <t>TL</t>
        </is>
      </c>
      <c r="O830" s="58" t="n">
        <v>8</v>
      </c>
      <c r="P830" t="n">
        <v>0</v>
      </c>
      <c r="Q830" s="59" t="n">
        <v>190</v>
      </c>
      <c r="R830" s="60">
        <f>IF(N830="TL",1,IF(N830="USD",VLOOKUP(C830,$X$2:$Z$19,2,FALSE),VLOOKUP(C830,$X$2:$Z$19,3,FALSE)))</f>
        <v/>
      </c>
      <c r="S830" s="61">
        <f>IF(P830=1,0,L830*M830*R830*(1-O830/100))</f>
        <v/>
      </c>
      <c r="T830" s="61">
        <f>IF(P830=1,0,L830*Q830)</f>
        <v/>
      </c>
      <c r="U830" s="61">
        <f>S830-T830</f>
        <v/>
      </c>
    </row>
    <row r="831">
      <c r="A831" t="inlineStr">
        <is>
          <t>S000830</t>
        </is>
      </c>
      <c r="B831" t="inlineStr">
        <is>
          <t>2025-04-27</t>
        </is>
      </c>
      <c r="C831" t="inlineStr">
        <is>
          <t>2025-04</t>
        </is>
      </c>
      <c r="D831" t="inlineStr">
        <is>
          <t>2025-Q2</t>
        </is>
      </c>
      <c r="E831" t="inlineStr">
        <is>
          <t>T09</t>
        </is>
      </c>
      <c r="F831" t="inlineStr">
        <is>
          <t>Emre Doğan</t>
        </is>
      </c>
      <c r="G831" t="inlineStr">
        <is>
          <t>Ege</t>
        </is>
      </c>
      <c r="H831" t="inlineStr">
        <is>
          <t>EM-PNO-12</t>
        </is>
      </c>
      <c r="I831" t="inlineStr">
        <is>
          <t>Sıva Üstü Dağıtım Panosu 24'lü</t>
        </is>
      </c>
      <c r="J831" t="inlineStr">
        <is>
          <t>Pano</t>
        </is>
      </c>
      <c r="K831" t="inlineStr">
        <is>
          <t>Bayi</t>
        </is>
      </c>
      <c r="L831" t="n">
        <v>22</v>
      </c>
      <c r="M831" s="57" t="n">
        <v>2046</v>
      </c>
      <c r="N831" t="inlineStr">
        <is>
          <t>TL</t>
        </is>
      </c>
      <c r="O831" s="58" t="n">
        <v>0</v>
      </c>
      <c r="P831" t="n">
        <v>0</v>
      </c>
      <c r="Q831" s="59" t="n">
        <v>1180</v>
      </c>
      <c r="R831" s="60">
        <f>IF(N831="TL",1,IF(N831="USD",VLOOKUP(C831,$X$2:$Z$19,2,FALSE),VLOOKUP(C831,$X$2:$Z$19,3,FALSE)))</f>
        <v/>
      </c>
      <c r="S831" s="61">
        <f>IF(P831=1,0,L831*M831*R831*(1-O831/100))</f>
        <v/>
      </c>
      <c r="T831" s="61">
        <f>IF(P831=1,0,L831*Q831)</f>
        <v/>
      </c>
      <c r="U831" s="61">
        <f>S831-T831</f>
        <v/>
      </c>
    </row>
    <row r="832">
      <c r="A832" t="inlineStr">
        <is>
          <t>S000831</t>
        </is>
      </c>
      <c r="B832" t="inlineStr">
        <is>
          <t>2025-04-16</t>
        </is>
      </c>
      <c r="C832" t="inlineStr">
        <is>
          <t>2025-04</t>
        </is>
      </c>
      <c r="D832" t="inlineStr">
        <is>
          <t>2025-Q2</t>
        </is>
      </c>
      <c r="E832" t="inlineStr">
        <is>
          <t>T10</t>
        </is>
      </c>
      <c r="F832" t="inlineStr">
        <is>
          <t>Ayşe Yıldız</t>
        </is>
      </c>
      <c r="G832" t="inlineStr">
        <is>
          <t>Akdeniz</t>
        </is>
      </c>
      <c r="H832" t="inlineStr">
        <is>
          <t>EM-TRF-05</t>
        </is>
      </c>
      <c r="I832" t="inlineStr">
        <is>
          <t>İzole Trafo 1 kVA</t>
        </is>
      </c>
      <c r="J832" t="inlineStr">
        <is>
          <t>Güç</t>
        </is>
      </c>
      <c r="K832" t="inlineStr">
        <is>
          <t>Bayi</t>
        </is>
      </c>
      <c r="L832" t="n">
        <v>4</v>
      </c>
      <c r="M832" s="57" t="n">
        <v>6739</v>
      </c>
      <c r="N832" t="inlineStr">
        <is>
          <t>TL</t>
        </is>
      </c>
      <c r="O832" s="58" t="n">
        <v>8</v>
      </c>
      <c r="P832" t="n">
        <v>0</v>
      </c>
      <c r="Q832" s="59" t="n">
        <v>3900</v>
      </c>
      <c r="R832" s="60">
        <f>IF(N832="TL",1,IF(N832="USD",VLOOKUP(C832,$X$2:$Z$19,2,FALSE),VLOOKUP(C832,$X$2:$Z$19,3,FALSE)))</f>
        <v/>
      </c>
      <c r="S832" s="61">
        <f>IF(P832=1,0,L832*M832*R832*(1-O832/100))</f>
        <v/>
      </c>
      <c r="T832" s="61">
        <f>IF(P832=1,0,L832*Q832)</f>
        <v/>
      </c>
      <c r="U832" s="61">
        <f>S832-T832</f>
        <v/>
      </c>
    </row>
    <row r="833">
      <c r="A833" t="inlineStr">
        <is>
          <t>S000832</t>
        </is>
      </c>
      <c r="B833" t="inlineStr">
        <is>
          <t>2025-04-02</t>
        </is>
      </c>
      <c r="C833" t="inlineStr">
        <is>
          <t>2025-04</t>
        </is>
      </c>
      <c r="D833" t="inlineStr">
        <is>
          <t>2025-Q2</t>
        </is>
      </c>
      <c r="E833" t="inlineStr">
        <is>
          <t>T10</t>
        </is>
      </c>
      <c r="F833" t="inlineStr">
        <is>
          <t>Ayşe Yıldız</t>
        </is>
      </c>
      <c r="G833" t="inlineStr">
        <is>
          <t>Akdeniz</t>
        </is>
      </c>
      <c r="H833" t="inlineStr">
        <is>
          <t>EM-KND-03</t>
        </is>
      </c>
      <c r="I833" t="inlineStr">
        <is>
          <t>Kablo Kanalı 40x40 (2 m)</t>
        </is>
      </c>
      <c r="J833" t="inlineStr">
        <is>
          <t>Tesisat</t>
        </is>
      </c>
      <c r="K833" t="inlineStr">
        <is>
          <t>Proje</t>
        </is>
      </c>
      <c r="L833" t="n">
        <v>2</v>
      </c>
      <c r="M833" s="57" t="n">
        <v>127</v>
      </c>
      <c r="N833" t="inlineStr">
        <is>
          <t>TL</t>
        </is>
      </c>
      <c r="O833" s="58" t="n">
        <v>5</v>
      </c>
      <c r="P833" t="n">
        <v>0</v>
      </c>
      <c r="Q833" s="59" t="n">
        <v>65</v>
      </c>
      <c r="R833" s="60">
        <f>IF(N833="TL",1,IF(N833="USD",VLOOKUP(C833,$X$2:$Z$19,2,FALSE),VLOOKUP(C833,$X$2:$Z$19,3,FALSE)))</f>
        <v/>
      </c>
      <c r="S833" s="61">
        <f>IF(P833=1,0,L833*M833*R833*(1-O833/100))</f>
        <v/>
      </c>
      <c r="T833" s="61">
        <f>IF(P833=1,0,L833*Q833)</f>
        <v/>
      </c>
      <c r="U833" s="61">
        <f>S833-T833</f>
        <v/>
      </c>
    </row>
    <row r="834">
      <c r="A834" t="inlineStr">
        <is>
          <t>S000833</t>
        </is>
      </c>
      <c r="B834" t="inlineStr">
        <is>
          <t>2025-04-16</t>
        </is>
      </c>
      <c r="C834" t="inlineStr">
        <is>
          <t>2025-04</t>
        </is>
      </c>
      <c r="D834" t="inlineStr">
        <is>
          <t>2025-Q2</t>
        </is>
      </c>
      <c r="E834" t="inlineStr">
        <is>
          <t>T10</t>
        </is>
      </c>
      <c r="F834" t="inlineStr">
        <is>
          <t>Ayşe Yıldız</t>
        </is>
      </c>
      <c r="G834" t="inlineStr">
        <is>
          <t>Akdeniz</t>
        </is>
      </c>
      <c r="H834" t="inlineStr">
        <is>
          <t>EM-TOP-08</t>
        </is>
      </c>
      <c r="I834" t="inlineStr">
        <is>
          <t>Topraklama Seti</t>
        </is>
      </c>
      <c r="J834" t="inlineStr">
        <is>
          <t>Koruma</t>
        </is>
      </c>
      <c r="K834" t="inlineStr">
        <is>
          <t>Perakende</t>
        </is>
      </c>
      <c r="L834" t="n">
        <v>17</v>
      </c>
      <c r="M834" s="57" t="n">
        <v>908</v>
      </c>
      <c r="N834" t="inlineStr">
        <is>
          <t>TL</t>
        </is>
      </c>
      <c r="O834" s="58" t="n">
        <v>12</v>
      </c>
      <c r="P834" t="n">
        <v>0</v>
      </c>
      <c r="Q834" s="59" t="n">
        <v>540</v>
      </c>
      <c r="R834" s="60">
        <f>IF(N834="TL",1,IF(N834="USD",VLOOKUP(C834,$X$2:$Z$19,2,FALSE),VLOOKUP(C834,$X$2:$Z$19,3,FALSE)))</f>
        <v/>
      </c>
      <c r="S834" s="61">
        <f>IF(P834=1,0,L834*M834*R834*(1-O834/100))</f>
        <v/>
      </c>
      <c r="T834" s="61">
        <f>IF(P834=1,0,L834*Q834)</f>
        <v/>
      </c>
      <c r="U834" s="61">
        <f>S834-T834</f>
        <v/>
      </c>
    </row>
    <row r="835">
      <c r="A835" t="inlineStr">
        <is>
          <t>S000834</t>
        </is>
      </c>
      <c r="B835" t="inlineStr">
        <is>
          <t>2025-04-18</t>
        </is>
      </c>
      <c r="C835" t="inlineStr">
        <is>
          <t>2025-04</t>
        </is>
      </c>
      <c r="D835" t="inlineStr">
        <is>
          <t>2025-Q2</t>
        </is>
      </c>
      <c r="E835" t="inlineStr">
        <is>
          <t>T10</t>
        </is>
      </c>
      <c r="F835" t="inlineStr">
        <is>
          <t>Ayşe Yıldız</t>
        </is>
      </c>
      <c r="G835" t="inlineStr">
        <is>
          <t>Akdeniz</t>
        </is>
      </c>
      <c r="H835" t="inlineStr">
        <is>
          <t>EM-KND-03</t>
        </is>
      </c>
      <c r="I835" t="inlineStr">
        <is>
          <t>Kablo Kanalı 40x40 (2 m)</t>
        </is>
      </c>
      <c r="J835" t="inlineStr">
        <is>
          <t>Tesisat</t>
        </is>
      </c>
      <c r="K835" t="inlineStr">
        <is>
          <t>Bayi</t>
        </is>
      </c>
      <c r="L835" t="n">
        <v>17</v>
      </c>
      <c r="M835" s="57" t="n">
        <v>128</v>
      </c>
      <c r="N835" t="inlineStr">
        <is>
          <t>TL</t>
        </is>
      </c>
      <c r="O835" s="58" t="n">
        <v>8</v>
      </c>
      <c r="P835" t="n">
        <v>0</v>
      </c>
      <c r="Q835" s="59" t="n">
        <v>65</v>
      </c>
      <c r="R835" s="60">
        <f>IF(N835="TL",1,IF(N835="USD",VLOOKUP(C835,$X$2:$Z$19,2,FALSE),VLOOKUP(C835,$X$2:$Z$19,3,FALSE)))</f>
        <v/>
      </c>
      <c r="S835" s="61">
        <f>IF(P835=1,0,L835*M835*R835*(1-O835/100))</f>
        <v/>
      </c>
      <c r="T835" s="61">
        <f>IF(P835=1,0,L835*Q835)</f>
        <v/>
      </c>
      <c r="U835" s="61">
        <f>S835-T835</f>
        <v/>
      </c>
    </row>
    <row r="836">
      <c r="A836" t="inlineStr">
        <is>
          <t>S000835</t>
        </is>
      </c>
      <c r="B836" t="inlineStr">
        <is>
          <t>2025-04-05</t>
        </is>
      </c>
      <c r="C836" t="inlineStr">
        <is>
          <t>2025-04</t>
        </is>
      </c>
      <c r="D836" t="inlineStr">
        <is>
          <t>2025-Q2</t>
        </is>
      </c>
      <c r="E836" t="inlineStr">
        <is>
          <t>T10</t>
        </is>
      </c>
      <c r="F836" t="inlineStr">
        <is>
          <t>Ayşe Yıldız</t>
        </is>
      </c>
      <c r="G836" t="inlineStr">
        <is>
          <t>Akdeniz</t>
        </is>
      </c>
      <c r="H836" t="inlineStr">
        <is>
          <t>EM-TOP-08</t>
        </is>
      </c>
      <c r="I836" t="inlineStr">
        <is>
          <t>Topraklama Seti</t>
        </is>
      </c>
      <c r="J836" t="inlineStr">
        <is>
          <t>Koruma</t>
        </is>
      </c>
      <c r="K836" t="inlineStr">
        <is>
          <t>Kurumsal</t>
        </is>
      </c>
      <c r="L836" t="n">
        <v>7</v>
      </c>
      <c r="M836" s="57" t="n">
        <v>895</v>
      </c>
      <c r="N836" t="inlineStr">
        <is>
          <t>TL</t>
        </is>
      </c>
      <c r="O836" s="58" t="n">
        <v>8</v>
      </c>
      <c r="P836" t="n">
        <v>0</v>
      </c>
      <c r="Q836" s="59" t="n">
        <v>540</v>
      </c>
      <c r="R836" s="60">
        <f>IF(N836="TL",1,IF(N836="USD",VLOOKUP(C836,$X$2:$Z$19,2,FALSE),VLOOKUP(C836,$X$2:$Z$19,3,FALSE)))</f>
        <v/>
      </c>
      <c r="S836" s="61">
        <f>IF(P836=1,0,L836*M836*R836*(1-O836/100))</f>
        <v/>
      </c>
      <c r="T836" s="61">
        <f>IF(P836=1,0,L836*Q836)</f>
        <v/>
      </c>
      <c r="U836" s="61">
        <f>S836-T836</f>
        <v/>
      </c>
    </row>
    <row r="837">
      <c r="A837" t="inlineStr">
        <is>
          <t>S000836</t>
        </is>
      </c>
      <c r="B837" t="inlineStr">
        <is>
          <t>2025-04-02</t>
        </is>
      </c>
      <c r="C837" t="inlineStr">
        <is>
          <t>2025-04</t>
        </is>
      </c>
      <c r="D837" t="inlineStr">
        <is>
          <t>2025-Q2</t>
        </is>
      </c>
      <c r="E837" t="inlineStr">
        <is>
          <t>T10</t>
        </is>
      </c>
      <c r="F837" t="inlineStr">
        <is>
          <t>Ayşe Yıldız</t>
        </is>
      </c>
      <c r="G837" t="inlineStr">
        <is>
          <t>Akdeniz</t>
        </is>
      </c>
      <c r="H837" t="inlineStr">
        <is>
          <t>EM-AYD-40</t>
        </is>
      </c>
      <c r="I837" t="inlineStr">
        <is>
          <t>LED Panel Armatür 40W</t>
        </is>
      </c>
      <c r="J837" t="inlineStr">
        <is>
          <t>Aydınlatma</t>
        </is>
      </c>
      <c r="K837" t="inlineStr">
        <is>
          <t>Bayi</t>
        </is>
      </c>
      <c r="L837" t="n">
        <v>1</v>
      </c>
      <c r="M837" s="57" t="n">
        <v>345</v>
      </c>
      <c r="N837" t="inlineStr">
        <is>
          <t>TL</t>
        </is>
      </c>
      <c r="O837" s="58" t="n">
        <v>12</v>
      </c>
      <c r="P837" t="n">
        <v>0</v>
      </c>
      <c r="Q837" s="59" t="n">
        <v>190</v>
      </c>
      <c r="R837" s="60">
        <f>IF(N837="TL",1,IF(N837="USD",VLOOKUP(C837,$X$2:$Z$19,2,FALSE),VLOOKUP(C837,$X$2:$Z$19,3,FALSE)))</f>
        <v/>
      </c>
      <c r="S837" s="61">
        <f>IF(P837=1,0,L837*M837*R837*(1-O837/100))</f>
        <v/>
      </c>
      <c r="T837" s="61">
        <f>IF(P837=1,0,L837*Q837)</f>
        <v/>
      </c>
      <c r="U837" s="61">
        <f>S837-T837</f>
        <v/>
      </c>
    </row>
    <row r="838">
      <c r="A838" t="inlineStr">
        <is>
          <t>S000837</t>
        </is>
      </c>
      <c r="B838" t="inlineStr">
        <is>
          <t>2025-04-28</t>
        </is>
      </c>
      <c r="C838" t="inlineStr">
        <is>
          <t>2025-04</t>
        </is>
      </c>
      <c r="D838" t="inlineStr">
        <is>
          <t>2025-Q2</t>
        </is>
      </c>
      <c r="E838" t="inlineStr">
        <is>
          <t>T10</t>
        </is>
      </c>
      <c r="F838" t="inlineStr">
        <is>
          <t>Ayşe Yıldız</t>
        </is>
      </c>
      <c r="G838" t="inlineStr">
        <is>
          <t>Akdeniz</t>
        </is>
      </c>
      <c r="H838" t="inlineStr">
        <is>
          <t>EM-KBL-25</t>
        </is>
      </c>
      <c r="I838" t="inlineStr">
        <is>
          <t>NYY Kablo 4x6 (100 m)</t>
        </is>
      </c>
      <c r="J838" t="inlineStr">
        <is>
          <t>Kablo</t>
        </is>
      </c>
      <c r="K838" t="inlineStr">
        <is>
          <t>Bayi</t>
        </is>
      </c>
      <c r="L838" t="n">
        <v>8</v>
      </c>
      <c r="M838" s="57" t="n">
        <v>3440</v>
      </c>
      <c r="N838" t="inlineStr">
        <is>
          <t>TL</t>
        </is>
      </c>
      <c r="O838" s="58" t="n">
        <v>0</v>
      </c>
      <c r="P838" t="n">
        <v>0</v>
      </c>
      <c r="Q838" s="59" t="n">
        <v>2150</v>
      </c>
      <c r="R838" s="60">
        <f>IF(N838="TL",1,IF(N838="USD",VLOOKUP(C838,$X$2:$Z$19,2,FALSE),VLOOKUP(C838,$X$2:$Z$19,3,FALSE)))</f>
        <v/>
      </c>
      <c r="S838" s="61">
        <f>IF(P838=1,0,L838*M838*R838*(1-O838/100))</f>
        <v/>
      </c>
      <c r="T838" s="61">
        <f>IF(P838=1,0,L838*Q838)</f>
        <v/>
      </c>
      <c r="U838" s="61">
        <f>S838-T838</f>
        <v/>
      </c>
    </row>
    <row r="839">
      <c r="A839" t="inlineStr">
        <is>
          <t>S000838</t>
        </is>
      </c>
      <c r="B839" t="inlineStr">
        <is>
          <t>2025-04-02</t>
        </is>
      </c>
      <c r="C839" t="inlineStr">
        <is>
          <t>2025-04</t>
        </is>
      </c>
      <c r="D839" t="inlineStr">
        <is>
          <t>2025-Q2</t>
        </is>
      </c>
      <c r="E839" t="inlineStr">
        <is>
          <t>T10</t>
        </is>
      </c>
      <c r="F839" t="inlineStr">
        <is>
          <t>Ayşe Yıldız</t>
        </is>
      </c>
      <c r="G839" t="inlineStr">
        <is>
          <t>Akdeniz</t>
        </is>
      </c>
      <c r="H839" t="inlineStr">
        <is>
          <t>EM-KBL-16</t>
        </is>
      </c>
      <c r="I839" t="inlineStr">
        <is>
          <t>NYM Kablo 3x2,5 (100 m)</t>
        </is>
      </c>
      <c r="J839" t="inlineStr">
        <is>
          <t>Kablo</t>
        </is>
      </c>
      <c r="K839" t="inlineStr">
        <is>
          <t>Perakende</t>
        </is>
      </c>
      <c r="L839" t="n">
        <v>8</v>
      </c>
      <c r="M839" s="57" t="n">
        <v>1329</v>
      </c>
      <c r="N839" t="inlineStr">
        <is>
          <t>TL</t>
        </is>
      </c>
      <c r="O839" s="58" t="n">
        <v>5</v>
      </c>
      <c r="P839" t="n">
        <v>0</v>
      </c>
      <c r="Q839" s="59" t="n">
        <v>820</v>
      </c>
      <c r="R839" s="60">
        <f>IF(N839="TL",1,IF(N839="USD",VLOOKUP(C839,$X$2:$Z$19,2,FALSE),VLOOKUP(C839,$X$2:$Z$19,3,FALSE)))</f>
        <v/>
      </c>
      <c r="S839" s="61">
        <f>IF(P839=1,0,L839*M839*R839*(1-O839/100))</f>
        <v/>
      </c>
      <c r="T839" s="61">
        <f>IF(P839=1,0,L839*Q839)</f>
        <v/>
      </c>
      <c r="U839" s="61">
        <f>S839-T839</f>
        <v/>
      </c>
    </row>
    <row r="840">
      <c r="A840" t="inlineStr">
        <is>
          <t>S000839</t>
        </is>
      </c>
      <c r="B840" t="inlineStr">
        <is>
          <t>2025-04-23</t>
        </is>
      </c>
      <c r="C840" t="inlineStr">
        <is>
          <t>2025-04</t>
        </is>
      </c>
      <c r="D840" t="inlineStr">
        <is>
          <t>2025-Q2</t>
        </is>
      </c>
      <c r="E840" t="inlineStr">
        <is>
          <t>T10</t>
        </is>
      </c>
      <c r="F840" t="inlineStr">
        <is>
          <t>Ayşe Yıldız</t>
        </is>
      </c>
      <c r="G840" t="inlineStr">
        <is>
          <t>Akdeniz</t>
        </is>
      </c>
      <c r="H840" t="inlineStr">
        <is>
          <t>EM-AYD-18</t>
        </is>
      </c>
      <c r="I840" t="inlineStr">
        <is>
          <t>LED Ampul 18W (10'lu)</t>
        </is>
      </c>
      <c r="J840" t="inlineStr">
        <is>
          <t>Aydınlatma</t>
        </is>
      </c>
      <c r="K840" t="inlineStr">
        <is>
          <t>Perakende</t>
        </is>
      </c>
      <c r="L840" t="n">
        <v>2</v>
      </c>
      <c r="M840" s="57" t="n">
        <v>198</v>
      </c>
      <c r="N840" t="inlineStr">
        <is>
          <t>TL</t>
        </is>
      </c>
      <c r="O840" s="58" t="n">
        <v>0</v>
      </c>
      <c r="P840" t="n">
        <v>0</v>
      </c>
      <c r="Q840" s="59" t="n">
        <v>95</v>
      </c>
      <c r="R840" s="60">
        <f>IF(N840="TL",1,IF(N840="USD",VLOOKUP(C840,$X$2:$Z$19,2,FALSE),VLOOKUP(C840,$X$2:$Z$19,3,FALSE)))</f>
        <v/>
      </c>
      <c r="S840" s="61">
        <f>IF(P840=1,0,L840*M840*R840*(1-O840/100))</f>
        <v/>
      </c>
      <c r="T840" s="61">
        <f>IF(P840=1,0,L840*Q840)</f>
        <v/>
      </c>
      <c r="U840" s="61">
        <f>S840-T840</f>
        <v/>
      </c>
    </row>
    <row r="841">
      <c r="A841" t="inlineStr">
        <is>
          <t>S000840</t>
        </is>
      </c>
      <c r="B841" t="inlineStr">
        <is>
          <t>2025-04-12</t>
        </is>
      </c>
      <c r="C841" t="inlineStr">
        <is>
          <t>2025-04</t>
        </is>
      </c>
      <c r="D841" t="inlineStr">
        <is>
          <t>2025-Q2</t>
        </is>
      </c>
      <c r="E841" t="inlineStr">
        <is>
          <t>T10</t>
        </is>
      </c>
      <c r="F841" t="inlineStr">
        <is>
          <t>Ayşe Yıldız</t>
        </is>
      </c>
      <c r="G841" t="inlineStr">
        <is>
          <t>Akdeniz</t>
        </is>
      </c>
      <c r="H841" t="inlineStr">
        <is>
          <t>EM-SGT-01</t>
        </is>
      </c>
      <c r="I841" t="inlineStr">
        <is>
          <t>Otomatik Sigorta C16 (12'li)</t>
        </is>
      </c>
      <c r="J841" t="inlineStr">
        <is>
          <t>Koruma</t>
        </is>
      </c>
      <c r="K841" t="inlineStr">
        <is>
          <t>Bayi</t>
        </is>
      </c>
      <c r="L841" t="n">
        <v>20</v>
      </c>
      <c r="M841" s="57" t="n">
        <v>427</v>
      </c>
      <c r="N841" t="inlineStr">
        <is>
          <t>TL</t>
        </is>
      </c>
      <c r="O841" s="58" t="n">
        <v>12</v>
      </c>
      <c r="P841" t="n">
        <v>0</v>
      </c>
      <c r="Q841" s="59" t="n">
        <v>240</v>
      </c>
      <c r="R841" s="60">
        <f>IF(N841="TL",1,IF(N841="USD",VLOOKUP(C841,$X$2:$Z$19,2,FALSE),VLOOKUP(C841,$X$2:$Z$19,3,FALSE)))</f>
        <v/>
      </c>
      <c r="S841" s="61">
        <f>IF(P841=1,0,L841*M841*R841*(1-O841/100))</f>
        <v/>
      </c>
      <c r="T841" s="61">
        <f>IF(P841=1,0,L841*Q841)</f>
        <v/>
      </c>
      <c r="U841" s="61">
        <f>S841-T841</f>
        <v/>
      </c>
    </row>
    <row r="842">
      <c r="A842" t="inlineStr">
        <is>
          <t>S000841</t>
        </is>
      </c>
      <c r="B842" t="inlineStr">
        <is>
          <t>2025-04-18</t>
        </is>
      </c>
      <c r="C842" t="inlineStr">
        <is>
          <t>2025-04</t>
        </is>
      </c>
      <c r="D842" t="inlineStr">
        <is>
          <t>2025-Q2</t>
        </is>
      </c>
      <c r="E842" t="inlineStr">
        <is>
          <t>T10</t>
        </is>
      </c>
      <c r="F842" t="inlineStr">
        <is>
          <t>Ayşe Yıldız</t>
        </is>
      </c>
      <c r="G842" t="inlineStr">
        <is>
          <t>Akdeniz</t>
        </is>
      </c>
      <c r="H842" t="inlineStr">
        <is>
          <t>EM-KND-03</t>
        </is>
      </c>
      <c r="I842" t="inlineStr">
        <is>
          <t>Kablo Kanalı 40x40 (2 m)</t>
        </is>
      </c>
      <c r="J842" t="inlineStr">
        <is>
          <t>Tesisat</t>
        </is>
      </c>
      <c r="K842" t="inlineStr">
        <is>
          <t>Bayi</t>
        </is>
      </c>
      <c r="L842" t="n">
        <v>20</v>
      </c>
      <c r="M842" s="57" t="n">
        <v>126</v>
      </c>
      <c r="N842" t="inlineStr">
        <is>
          <t>TL</t>
        </is>
      </c>
      <c r="O842" s="58" t="n">
        <v>0</v>
      </c>
      <c r="P842" t="n">
        <v>0</v>
      </c>
      <c r="Q842" s="59" t="n">
        <v>65</v>
      </c>
      <c r="R842" s="60">
        <f>IF(N842="TL",1,IF(N842="USD",VLOOKUP(C842,$X$2:$Z$19,2,FALSE),VLOOKUP(C842,$X$2:$Z$19,3,FALSE)))</f>
        <v/>
      </c>
      <c r="S842" s="61">
        <f>IF(P842=1,0,L842*M842*R842*(1-O842/100))</f>
        <v/>
      </c>
      <c r="T842" s="61">
        <f>IF(P842=1,0,L842*Q842)</f>
        <v/>
      </c>
      <c r="U842" s="61">
        <f>S842-T842</f>
        <v/>
      </c>
    </row>
    <row r="843">
      <c r="A843" t="inlineStr">
        <is>
          <t>S000842</t>
        </is>
      </c>
      <c r="B843" t="inlineStr">
        <is>
          <t>2025-04-16</t>
        </is>
      </c>
      <c r="C843" t="inlineStr">
        <is>
          <t>2025-04</t>
        </is>
      </c>
      <c r="D843" t="inlineStr">
        <is>
          <t>2025-Q2</t>
        </is>
      </c>
      <c r="E843" t="inlineStr">
        <is>
          <t>T10</t>
        </is>
      </c>
      <c r="F843" t="inlineStr">
        <is>
          <t>Ayşe Yıldız</t>
        </is>
      </c>
      <c r="G843" t="inlineStr">
        <is>
          <t>Akdeniz</t>
        </is>
      </c>
      <c r="H843" t="inlineStr">
        <is>
          <t>EM-KBL-16</t>
        </is>
      </c>
      <c r="I843" t="inlineStr">
        <is>
          <t>NYM Kablo 3x2,5 (100 m)</t>
        </is>
      </c>
      <c r="J843" t="inlineStr">
        <is>
          <t>Kablo</t>
        </is>
      </c>
      <c r="K843" t="inlineStr">
        <is>
          <t>Bayi</t>
        </is>
      </c>
      <c r="L843" t="n">
        <v>2</v>
      </c>
      <c r="M843" s="57" t="n">
        <v>1363</v>
      </c>
      <c r="N843" t="inlineStr">
        <is>
          <t>TL</t>
        </is>
      </c>
      <c r="O843" s="58" t="n">
        <v>18</v>
      </c>
      <c r="P843" t="n">
        <v>0</v>
      </c>
      <c r="Q843" s="59" t="n">
        <v>820</v>
      </c>
      <c r="R843" s="60">
        <f>IF(N843="TL",1,IF(N843="USD",VLOOKUP(C843,$X$2:$Z$19,2,FALSE),VLOOKUP(C843,$X$2:$Z$19,3,FALSE)))</f>
        <v/>
      </c>
      <c r="S843" s="61">
        <f>IF(P843=1,0,L843*M843*R843*(1-O843/100))</f>
        <v/>
      </c>
      <c r="T843" s="61">
        <f>IF(P843=1,0,L843*Q843)</f>
        <v/>
      </c>
      <c r="U843" s="61">
        <f>S843-T843</f>
        <v/>
      </c>
    </row>
    <row r="844">
      <c r="A844" t="inlineStr">
        <is>
          <t>S000843</t>
        </is>
      </c>
      <c r="B844" t="inlineStr">
        <is>
          <t>2025-04-12</t>
        </is>
      </c>
      <c r="C844" t="inlineStr">
        <is>
          <t>2025-04</t>
        </is>
      </c>
      <c r="D844" t="inlineStr">
        <is>
          <t>2025-Q2</t>
        </is>
      </c>
      <c r="E844" t="inlineStr">
        <is>
          <t>T10</t>
        </is>
      </c>
      <c r="F844" t="inlineStr">
        <is>
          <t>Ayşe Yıldız</t>
        </is>
      </c>
      <c r="G844" t="inlineStr">
        <is>
          <t>Akdeniz</t>
        </is>
      </c>
      <c r="H844" t="inlineStr">
        <is>
          <t>EM-KND-03</t>
        </is>
      </c>
      <c r="I844" t="inlineStr">
        <is>
          <t>Kablo Kanalı 40x40 (2 m)</t>
        </is>
      </c>
      <c r="J844" t="inlineStr">
        <is>
          <t>Tesisat</t>
        </is>
      </c>
      <c r="K844" t="inlineStr">
        <is>
          <t>Proje</t>
        </is>
      </c>
      <c r="L844" t="n">
        <v>5</v>
      </c>
      <c r="M844" s="57" t="n">
        <v>127</v>
      </c>
      <c r="N844" t="inlineStr">
        <is>
          <t>TL</t>
        </is>
      </c>
      <c r="O844" s="58" t="n">
        <v>8</v>
      </c>
      <c r="P844" t="n">
        <v>0</v>
      </c>
      <c r="Q844" s="59" t="n">
        <v>65</v>
      </c>
      <c r="R844" s="60">
        <f>IF(N844="TL",1,IF(N844="USD",VLOOKUP(C844,$X$2:$Z$19,2,FALSE),VLOOKUP(C844,$X$2:$Z$19,3,FALSE)))</f>
        <v/>
      </c>
      <c r="S844" s="61">
        <f>IF(P844=1,0,L844*M844*R844*(1-O844/100))</f>
        <v/>
      </c>
      <c r="T844" s="61">
        <f>IF(P844=1,0,L844*Q844)</f>
        <v/>
      </c>
      <c r="U844" s="61">
        <f>S844-T844</f>
        <v/>
      </c>
    </row>
    <row r="845">
      <c r="A845" t="inlineStr">
        <is>
          <t>S000844</t>
        </is>
      </c>
      <c r="B845" t="inlineStr">
        <is>
          <t>2025-04-25</t>
        </is>
      </c>
      <c r="C845" t="inlineStr">
        <is>
          <t>2025-04</t>
        </is>
      </c>
      <c r="D845" t="inlineStr">
        <is>
          <t>2025-Q2</t>
        </is>
      </c>
      <c r="E845" t="inlineStr">
        <is>
          <t>T10</t>
        </is>
      </c>
      <c r="F845" t="inlineStr">
        <is>
          <t>Ayşe Yıldız</t>
        </is>
      </c>
      <c r="G845" t="inlineStr">
        <is>
          <t>Akdeniz</t>
        </is>
      </c>
      <c r="H845" t="inlineStr">
        <is>
          <t>EM-SGT-01</t>
        </is>
      </c>
      <c r="I845" t="inlineStr">
        <is>
          <t>Otomatik Sigorta C16 (12'li)</t>
        </is>
      </c>
      <c r="J845" t="inlineStr">
        <is>
          <t>Koruma</t>
        </is>
      </c>
      <c r="K845" t="inlineStr">
        <is>
          <t>Kurumsal</t>
        </is>
      </c>
      <c r="L845" t="n">
        <v>1</v>
      </c>
      <c r="M845" s="57" t="n">
        <v>426</v>
      </c>
      <c r="N845" t="inlineStr">
        <is>
          <t>TL</t>
        </is>
      </c>
      <c r="O845" s="58" t="n">
        <v>12</v>
      </c>
      <c r="P845" t="n">
        <v>0</v>
      </c>
      <c r="Q845" s="59" t="n">
        <v>240</v>
      </c>
      <c r="R845" s="60">
        <f>IF(N845="TL",1,IF(N845="USD",VLOOKUP(C845,$X$2:$Z$19,2,FALSE),VLOOKUP(C845,$X$2:$Z$19,3,FALSE)))</f>
        <v/>
      </c>
      <c r="S845" s="61">
        <f>IF(P845=1,0,L845*M845*R845*(1-O845/100))</f>
        <v/>
      </c>
      <c r="T845" s="61">
        <f>IF(P845=1,0,L845*Q845)</f>
        <v/>
      </c>
      <c r="U845" s="61">
        <f>S845-T845</f>
        <v/>
      </c>
    </row>
    <row r="846">
      <c r="A846" t="inlineStr">
        <is>
          <t>S000845</t>
        </is>
      </c>
      <c r="B846" t="inlineStr">
        <is>
          <t>2025-04-19</t>
        </is>
      </c>
      <c r="C846" t="inlineStr">
        <is>
          <t>2025-04</t>
        </is>
      </c>
      <c r="D846" t="inlineStr">
        <is>
          <t>2025-Q2</t>
        </is>
      </c>
      <c r="E846" t="inlineStr">
        <is>
          <t>T10</t>
        </is>
      </c>
      <c r="F846" t="inlineStr">
        <is>
          <t>Ayşe Yıldız</t>
        </is>
      </c>
      <c r="G846" t="inlineStr">
        <is>
          <t>Akdeniz</t>
        </is>
      </c>
      <c r="H846" t="inlineStr">
        <is>
          <t>EM-KBL-25</t>
        </is>
      </c>
      <c r="I846" t="inlineStr">
        <is>
          <t>NYY Kablo 4x6 (100 m)</t>
        </is>
      </c>
      <c r="J846" t="inlineStr">
        <is>
          <t>Kablo</t>
        </is>
      </c>
      <c r="K846" t="inlineStr">
        <is>
          <t>Kurumsal</t>
        </is>
      </c>
      <c r="L846" t="n">
        <v>3</v>
      </c>
      <c r="M846" s="57" t="n">
        <v>3588</v>
      </c>
      <c r="N846" t="inlineStr">
        <is>
          <t>TL</t>
        </is>
      </c>
      <c r="O846" s="58" t="n">
        <v>18</v>
      </c>
      <c r="P846" t="n">
        <v>0</v>
      </c>
      <c r="Q846" s="59" t="n">
        <v>2150</v>
      </c>
      <c r="R846" s="60">
        <f>IF(N846="TL",1,IF(N846="USD",VLOOKUP(C846,$X$2:$Z$19,2,FALSE),VLOOKUP(C846,$X$2:$Z$19,3,FALSE)))</f>
        <v/>
      </c>
      <c r="S846" s="61">
        <f>IF(P846=1,0,L846*M846*R846*(1-O846/100))</f>
        <v/>
      </c>
      <c r="T846" s="61">
        <f>IF(P846=1,0,L846*Q846)</f>
        <v/>
      </c>
      <c r="U846" s="61">
        <f>S846-T846</f>
        <v/>
      </c>
    </row>
    <row r="847">
      <c r="A847" t="inlineStr">
        <is>
          <t>S000846</t>
        </is>
      </c>
      <c r="B847" t="inlineStr">
        <is>
          <t>2025-04-09</t>
        </is>
      </c>
      <c r="C847" t="inlineStr">
        <is>
          <t>2025-04</t>
        </is>
      </c>
      <c r="D847" t="inlineStr">
        <is>
          <t>2025-Q2</t>
        </is>
      </c>
      <c r="E847" t="inlineStr">
        <is>
          <t>T10</t>
        </is>
      </c>
      <c r="F847" t="inlineStr">
        <is>
          <t>Ayşe Yıldız</t>
        </is>
      </c>
      <c r="G847" t="inlineStr">
        <is>
          <t>Akdeniz</t>
        </is>
      </c>
      <c r="H847" t="inlineStr">
        <is>
          <t>EM-PNO-12</t>
        </is>
      </c>
      <c r="I847" t="inlineStr">
        <is>
          <t>Sıva Üstü Dağıtım Panosu 24'lü</t>
        </is>
      </c>
      <c r="J847" t="inlineStr">
        <is>
          <t>Pano</t>
        </is>
      </c>
      <c r="K847" t="inlineStr">
        <is>
          <t>Proje</t>
        </is>
      </c>
      <c r="L847" t="n">
        <v>11</v>
      </c>
      <c r="M847" s="57" t="n">
        <v>2030</v>
      </c>
      <c r="N847" t="inlineStr">
        <is>
          <t>TL</t>
        </is>
      </c>
      <c r="O847" s="58" t="n">
        <v>0</v>
      </c>
      <c r="P847" t="n">
        <v>0</v>
      </c>
      <c r="Q847" s="59" t="n">
        <v>1180</v>
      </c>
      <c r="R847" s="60">
        <f>IF(N847="TL",1,IF(N847="USD",VLOOKUP(C847,$X$2:$Z$19,2,FALSE),VLOOKUP(C847,$X$2:$Z$19,3,FALSE)))</f>
        <v/>
      </c>
      <c r="S847" s="61">
        <f>IF(P847=1,0,L847*M847*R847*(1-O847/100))</f>
        <v/>
      </c>
      <c r="T847" s="61">
        <f>IF(P847=1,0,L847*Q847)</f>
        <v/>
      </c>
      <c r="U847" s="61">
        <f>S847-T847</f>
        <v/>
      </c>
    </row>
    <row r="848">
      <c r="A848" t="inlineStr">
        <is>
          <t>S000847</t>
        </is>
      </c>
      <c r="B848" t="inlineStr">
        <is>
          <t>2025-04-02</t>
        </is>
      </c>
      <c r="C848" t="inlineStr">
        <is>
          <t>2025-04</t>
        </is>
      </c>
      <c r="D848" t="inlineStr">
        <is>
          <t>2025-Q2</t>
        </is>
      </c>
      <c r="E848" t="inlineStr">
        <is>
          <t>T10</t>
        </is>
      </c>
      <c r="F848" t="inlineStr">
        <is>
          <t>Ayşe Yıldız</t>
        </is>
      </c>
      <c r="G848" t="inlineStr">
        <is>
          <t>Akdeniz</t>
        </is>
      </c>
      <c r="H848" t="inlineStr">
        <is>
          <t>EM-KND-03</t>
        </is>
      </c>
      <c r="I848" t="inlineStr">
        <is>
          <t>Kablo Kanalı 40x40 (2 m)</t>
        </is>
      </c>
      <c r="J848" t="inlineStr">
        <is>
          <t>Tesisat</t>
        </is>
      </c>
      <c r="K848" t="inlineStr">
        <is>
          <t>Bayi</t>
        </is>
      </c>
      <c r="L848" t="n">
        <v>23</v>
      </c>
      <c r="M848" s="57" t="n">
        <v>128</v>
      </c>
      <c r="N848" t="inlineStr">
        <is>
          <t>TL</t>
        </is>
      </c>
      <c r="O848" s="58" t="n">
        <v>0</v>
      </c>
      <c r="P848" t="n">
        <v>0</v>
      </c>
      <c r="Q848" s="59" t="n">
        <v>65</v>
      </c>
      <c r="R848" s="60">
        <f>IF(N848="TL",1,IF(N848="USD",VLOOKUP(C848,$X$2:$Z$19,2,FALSE),VLOOKUP(C848,$X$2:$Z$19,3,FALSE)))</f>
        <v/>
      </c>
      <c r="S848" s="61">
        <f>IF(P848=1,0,L848*M848*R848*(1-O848/100))</f>
        <v/>
      </c>
      <c r="T848" s="61">
        <f>IF(P848=1,0,L848*Q848)</f>
        <v/>
      </c>
      <c r="U848" s="61">
        <f>S848-T848</f>
        <v/>
      </c>
    </row>
    <row r="849">
      <c r="A849" t="inlineStr">
        <is>
          <t>S000848</t>
        </is>
      </c>
      <c r="B849" t="inlineStr">
        <is>
          <t>2025-04-08</t>
        </is>
      </c>
      <c r="C849" t="inlineStr">
        <is>
          <t>2025-04</t>
        </is>
      </c>
      <c r="D849" t="inlineStr">
        <is>
          <t>2025-Q2</t>
        </is>
      </c>
      <c r="E849" t="inlineStr">
        <is>
          <t>T10</t>
        </is>
      </c>
      <c r="F849" t="inlineStr">
        <is>
          <t>Ayşe Yıldız</t>
        </is>
      </c>
      <c r="G849" t="inlineStr">
        <is>
          <t>Akdeniz</t>
        </is>
      </c>
      <c r="H849" t="inlineStr">
        <is>
          <t>EM-SGT-01</t>
        </is>
      </c>
      <c r="I849" t="inlineStr">
        <is>
          <t>Otomatik Sigorta C16 (12'li)</t>
        </is>
      </c>
      <c r="J849" t="inlineStr">
        <is>
          <t>Koruma</t>
        </is>
      </c>
      <c r="K849" t="inlineStr">
        <is>
          <t>Bayi</t>
        </is>
      </c>
      <c r="L849" t="n">
        <v>20</v>
      </c>
      <c r="M849" s="57" t="n">
        <v>450</v>
      </c>
      <c r="N849" t="inlineStr">
        <is>
          <t>TL</t>
        </is>
      </c>
      <c r="O849" s="58" t="n">
        <v>8</v>
      </c>
      <c r="P849" t="n">
        <v>0</v>
      </c>
      <c r="Q849" s="59" t="n">
        <v>240</v>
      </c>
      <c r="R849" s="60">
        <f>IF(N849="TL",1,IF(N849="USD",VLOOKUP(C849,$X$2:$Z$19,2,FALSE),VLOOKUP(C849,$X$2:$Z$19,3,FALSE)))</f>
        <v/>
      </c>
      <c r="S849" s="61">
        <f>IF(P849=1,0,L849*M849*R849*(1-O849/100))</f>
        <v/>
      </c>
      <c r="T849" s="61">
        <f>IF(P849=1,0,L849*Q849)</f>
        <v/>
      </c>
      <c r="U849" s="61">
        <f>S849-T849</f>
        <v/>
      </c>
    </row>
    <row r="850">
      <c r="A850" t="inlineStr">
        <is>
          <t>S000849</t>
        </is>
      </c>
      <c r="B850" t="inlineStr">
        <is>
          <t>2025-04-05</t>
        </is>
      </c>
      <c r="C850" t="inlineStr">
        <is>
          <t>2025-04</t>
        </is>
      </c>
      <c r="D850" t="inlineStr">
        <is>
          <t>2025-Q2</t>
        </is>
      </c>
      <c r="E850" t="inlineStr">
        <is>
          <t>T10</t>
        </is>
      </c>
      <c r="F850" t="inlineStr">
        <is>
          <t>Ayşe Yıldız</t>
        </is>
      </c>
      <c r="G850" t="inlineStr">
        <is>
          <t>Akdeniz</t>
        </is>
      </c>
      <c r="H850" t="inlineStr">
        <is>
          <t>EM-SNS-06</t>
        </is>
      </c>
      <c r="I850" t="inlineStr">
        <is>
          <t>Hareket Sensörü PIR</t>
        </is>
      </c>
      <c r="J850" t="inlineStr">
        <is>
          <t>Otomasyon</t>
        </is>
      </c>
      <c r="K850" t="inlineStr">
        <is>
          <t>Bayi</t>
        </is>
      </c>
      <c r="L850" t="n">
        <v>7</v>
      </c>
      <c r="M850" s="57" t="n">
        <v>254</v>
      </c>
      <c r="N850" t="inlineStr">
        <is>
          <t>TL</t>
        </is>
      </c>
      <c r="O850" s="58" t="n">
        <v>8</v>
      </c>
      <c r="P850" t="n">
        <v>0</v>
      </c>
      <c r="Q850" s="59" t="n">
        <v>120</v>
      </c>
      <c r="R850" s="60">
        <f>IF(N850="TL",1,IF(N850="USD",VLOOKUP(C850,$X$2:$Z$19,2,FALSE),VLOOKUP(C850,$X$2:$Z$19,3,FALSE)))</f>
        <v/>
      </c>
      <c r="S850" s="61">
        <f>IF(P850=1,0,L850*M850*R850*(1-O850/100))</f>
        <v/>
      </c>
      <c r="T850" s="61">
        <f>IF(P850=1,0,L850*Q850)</f>
        <v/>
      </c>
      <c r="U850" s="61">
        <f>S850-T850</f>
        <v/>
      </c>
    </row>
    <row r="851">
      <c r="A851" t="inlineStr">
        <is>
          <t>S000850</t>
        </is>
      </c>
      <c r="B851" t="inlineStr">
        <is>
          <t>2025-04-25</t>
        </is>
      </c>
      <c r="C851" t="inlineStr">
        <is>
          <t>2025-04</t>
        </is>
      </c>
      <c r="D851" t="inlineStr">
        <is>
          <t>2025-Q2</t>
        </is>
      </c>
      <c r="E851" t="inlineStr">
        <is>
          <t>T11</t>
        </is>
      </c>
      <c r="F851" t="inlineStr">
        <is>
          <t>Kaan Öztürk</t>
        </is>
      </c>
      <c r="G851" t="inlineStr">
        <is>
          <t>İhracat-Körfez</t>
        </is>
      </c>
      <c r="H851" t="inlineStr">
        <is>
          <t>EM-AYD-18</t>
        </is>
      </c>
      <c r="I851" t="inlineStr">
        <is>
          <t>LED Ampul 18W (10'lu)</t>
        </is>
      </c>
      <c r="J851" t="inlineStr">
        <is>
          <t>Aydınlatma</t>
        </is>
      </c>
      <c r="K851" t="inlineStr">
        <is>
          <t>Perakende</t>
        </is>
      </c>
      <c r="L851" t="n">
        <v>4</v>
      </c>
      <c r="M851" s="57" t="n">
        <v>5.08</v>
      </c>
      <c r="N851" t="inlineStr">
        <is>
          <t>USD</t>
        </is>
      </c>
      <c r="O851" s="58" t="n">
        <v>5</v>
      </c>
      <c r="P851" t="n">
        <v>0</v>
      </c>
      <c r="Q851" s="59" t="n">
        <v>95</v>
      </c>
      <c r="R851" s="60">
        <f>IF(N851="TL",1,IF(N851="USD",VLOOKUP(C851,$X$2:$Z$19,2,FALSE),VLOOKUP(C851,$X$2:$Z$19,3,FALSE)))</f>
        <v/>
      </c>
      <c r="S851" s="61">
        <f>IF(P851=1,0,L851*M851*R851*(1-O851/100))</f>
        <v/>
      </c>
      <c r="T851" s="61">
        <f>IF(P851=1,0,L851*Q851)</f>
        <v/>
      </c>
      <c r="U851" s="61">
        <f>S851-T851</f>
        <v/>
      </c>
    </row>
    <row r="852">
      <c r="A852" t="inlineStr">
        <is>
          <t>S000851</t>
        </is>
      </c>
      <c r="B852" t="inlineStr">
        <is>
          <t>2025-04-19</t>
        </is>
      </c>
      <c r="C852" t="inlineStr">
        <is>
          <t>2025-04</t>
        </is>
      </c>
      <c r="D852" t="inlineStr">
        <is>
          <t>2025-Q2</t>
        </is>
      </c>
      <c r="E852" t="inlineStr">
        <is>
          <t>T11</t>
        </is>
      </c>
      <c r="F852" t="inlineStr">
        <is>
          <t>Kaan Öztürk</t>
        </is>
      </c>
      <c r="G852" t="inlineStr">
        <is>
          <t>İhracat-Körfez</t>
        </is>
      </c>
      <c r="H852" t="inlineStr">
        <is>
          <t>EM-SNS-06</t>
        </is>
      </c>
      <c r="I852" t="inlineStr">
        <is>
          <t>Hareket Sensörü PIR</t>
        </is>
      </c>
      <c r="J852" t="inlineStr">
        <is>
          <t>Otomasyon</t>
        </is>
      </c>
      <c r="K852" t="inlineStr">
        <is>
          <t>Perakende</t>
        </is>
      </c>
      <c r="L852" t="n">
        <v>7</v>
      </c>
      <c r="M852" s="57" t="n">
        <v>6.24</v>
      </c>
      <c r="N852" t="inlineStr">
        <is>
          <t>USD</t>
        </is>
      </c>
      <c r="O852" s="58" t="n">
        <v>5</v>
      </c>
      <c r="P852" t="n">
        <v>0</v>
      </c>
      <c r="Q852" s="59" t="n">
        <v>120</v>
      </c>
      <c r="R852" s="60">
        <f>IF(N852="TL",1,IF(N852="USD",VLOOKUP(C852,$X$2:$Z$19,2,FALSE),VLOOKUP(C852,$X$2:$Z$19,3,FALSE)))</f>
        <v/>
      </c>
      <c r="S852" s="61">
        <f>IF(P852=1,0,L852*M852*R852*(1-O852/100))</f>
        <v/>
      </c>
      <c r="T852" s="61">
        <f>IF(P852=1,0,L852*Q852)</f>
        <v/>
      </c>
      <c r="U852" s="61">
        <f>S852-T852</f>
        <v/>
      </c>
    </row>
    <row r="853">
      <c r="A853" t="inlineStr">
        <is>
          <t>S000852</t>
        </is>
      </c>
      <c r="B853" t="inlineStr">
        <is>
          <t>2025-04-04</t>
        </is>
      </c>
      <c r="C853" t="inlineStr">
        <is>
          <t>2025-04</t>
        </is>
      </c>
      <c r="D853" t="inlineStr">
        <is>
          <t>2025-Q2</t>
        </is>
      </c>
      <c r="E853" t="inlineStr">
        <is>
          <t>T11</t>
        </is>
      </c>
      <c r="F853" t="inlineStr">
        <is>
          <t>Kaan Öztürk</t>
        </is>
      </c>
      <c r="G853" t="inlineStr">
        <is>
          <t>İhracat-Körfez</t>
        </is>
      </c>
      <c r="H853" t="inlineStr">
        <is>
          <t>EM-SNS-06</t>
        </is>
      </c>
      <c r="I853" t="inlineStr">
        <is>
          <t>Hareket Sensörü PIR</t>
        </is>
      </c>
      <c r="J853" t="inlineStr">
        <is>
          <t>Otomasyon</t>
        </is>
      </c>
      <c r="K853" t="inlineStr">
        <is>
          <t>Perakende</t>
        </is>
      </c>
      <c r="L853" t="n">
        <v>25</v>
      </c>
      <c r="M853" s="57" t="n">
        <v>6.09</v>
      </c>
      <c r="N853" t="inlineStr">
        <is>
          <t>USD</t>
        </is>
      </c>
      <c r="O853" s="58" t="n">
        <v>0</v>
      </c>
      <c r="P853" t="n">
        <v>0</v>
      </c>
      <c r="Q853" s="59" t="n">
        <v>120</v>
      </c>
      <c r="R853" s="60">
        <f>IF(N853="TL",1,IF(N853="USD",VLOOKUP(C853,$X$2:$Z$19,2,FALSE),VLOOKUP(C853,$X$2:$Z$19,3,FALSE)))</f>
        <v/>
      </c>
      <c r="S853" s="61">
        <f>IF(P853=1,0,L853*M853*R853*(1-O853/100))</f>
        <v/>
      </c>
      <c r="T853" s="61">
        <f>IF(P853=1,0,L853*Q853)</f>
        <v/>
      </c>
      <c r="U853" s="61">
        <f>S853-T853</f>
        <v/>
      </c>
    </row>
    <row r="854">
      <c r="A854" t="inlineStr">
        <is>
          <t>S000853</t>
        </is>
      </c>
      <c r="B854" t="inlineStr">
        <is>
          <t>2025-04-12</t>
        </is>
      </c>
      <c r="C854" t="inlineStr">
        <is>
          <t>2025-04</t>
        </is>
      </c>
      <c r="D854" t="inlineStr">
        <is>
          <t>2025-Q2</t>
        </is>
      </c>
      <c r="E854" t="inlineStr">
        <is>
          <t>T11</t>
        </is>
      </c>
      <c r="F854" t="inlineStr">
        <is>
          <t>Kaan Öztürk</t>
        </is>
      </c>
      <c r="G854" t="inlineStr">
        <is>
          <t>İhracat-Körfez</t>
        </is>
      </c>
      <c r="H854" t="inlineStr">
        <is>
          <t>EM-PNO-12</t>
        </is>
      </c>
      <c r="I854" t="inlineStr">
        <is>
          <t>Sıva Üstü Dağıtım Panosu 24'lü</t>
        </is>
      </c>
      <c r="J854" t="inlineStr">
        <is>
          <t>Pano</t>
        </is>
      </c>
      <c r="K854" t="inlineStr">
        <is>
          <t>Bayi</t>
        </is>
      </c>
      <c r="L854" t="n">
        <v>8</v>
      </c>
      <c r="M854" s="57" t="n">
        <v>49.78</v>
      </c>
      <c r="N854" t="inlineStr">
        <is>
          <t>USD</t>
        </is>
      </c>
      <c r="O854" s="58" t="n">
        <v>5</v>
      </c>
      <c r="P854" t="n">
        <v>0</v>
      </c>
      <c r="Q854" s="59" t="n">
        <v>1180</v>
      </c>
      <c r="R854" s="60">
        <f>IF(N854="TL",1,IF(N854="USD",VLOOKUP(C854,$X$2:$Z$19,2,FALSE),VLOOKUP(C854,$X$2:$Z$19,3,FALSE)))</f>
        <v/>
      </c>
      <c r="S854" s="61">
        <f>IF(P854=1,0,L854*M854*R854*(1-O854/100))</f>
        <v/>
      </c>
      <c r="T854" s="61">
        <f>IF(P854=1,0,L854*Q854)</f>
        <v/>
      </c>
      <c r="U854" s="61">
        <f>S854-T854</f>
        <v/>
      </c>
    </row>
    <row r="855">
      <c r="A855" t="inlineStr">
        <is>
          <t>S000854</t>
        </is>
      </c>
      <c r="B855" t="inlineStr">
        <is>
          <t>2025-04-04</t>
        </is>
      </c>
      <c r="C855" t="inlineStr">
        <is>
          <t>2025-04</t>
        </is>
      </c>
      <c r="D855" t="inlineStr">
        <is>
          <t>2025-Q2</t>
        </is>
      </c>
      <c r="E855" t="inlineStr">
        <is>
          <t>T11</t>
        </is>
      </c>
      <c r="F855" t="inlineStr">
        <is>
          <t>Kaan Öztürk</t>
        </is>
      </c>
      <c r="G855" t="inlineStr">
        <is>
          <t>İhracat-Körfez</t>
        </is>
      </c>
      <c r="H855" t="inlineStr">
        <is>
          <t>EM-UPS-10</t>
        </is>
      </c>
      <c r="I855" t="inlineStr">
        <is>
          <t>Kesintisiz Güç Kaynağı 3 kVA</t>
        </is>
      </c>
      <c r="J855" t="inlineStr">
        <is>
          <t>Güç</t>
        </is>
      </c>
      <c r="K855" t="inlineStr">
        <is>
          <t>Bayi</t>
        </is>
      </c>
      <c r="L855" t="n">
        <v>5</v>
      </c>
      <c r="M855" s="57" t="n">
        <v>314.03</v>
      </c>
      <c r="N855" t="inlineStr">
        <is>
          <t>USD</t>
        </is>
      </c>
      <c r="O855" s="58" t="n">
        <v>5</v>
      </c>
      <c r="P855" t="n">
        <v>0</v>
      </c>
      <c r="Q855" s="59" t="n">
        <v>8200</v>
      </c>
      <c r="R855" s="60">
        <f>IF(N855="TL",1,IF(N855="USD",VLOOKUP(C855,$X$2:$Z$19,2,FALSE),VLOOKUP(C855,$X$2:$Z$19,3,FALSE)))</f>
        <v/>
      </c>
      <c r="S855" s="61">
        <f>IF(P855=1,0,L855*M855*R855*(1-O855/100))</f>
        <v/>
      </c>
      <c r="T855" s="61">
        <f>IF(P855=1,0,L855*Q855)</f>
        <v/>
      </c>
      <c r="U855" s="61">
        <f>S855-T855</f>
        <v/>
      </c>
    </row>
    <row r="856">
      <c r="A856" t="inlineStr">
        <is>
          <t>S000855</t>
        </is>
      </c>
      <c r="B856" t="inlineStr">
        <is>
          <t>2025-04-26</t>
        </is>
      </c>
      <c r="C856" t="inlineStr">
        <is>
          <t>2025-04</t>
        </is>
      </c>
      <c r="D856" t="inlineStr">
        <is>
          <t>2025-Q2</t>
        </is>
      </c>
      <c r="E856" t="inlineStr">
        <is>
          <t>T11</t>
        </is>
      </c>
      <c r="F856" t="inlineStr">
        <is>
          <t>Kaan Öztürk</t>
        </is>
      </c>
      <c r="G856" t="inlineStr">
        <is>
          <t>İhracat-Körfez</t>
        </is>
      </c>
      <c r="H856" t="inlineStr">
        <is>
          <t>EM-UPS-10</t>
        </is>
      </c>
      <c r="I856" t="inlineStr">
        <is>
          <t>Kesintisiz Güç Kaynağı 3 kVA</t>
        </is>
      </c>
      <c r="J856" t="inlineStr">
        <is>
          <t>Güç</t>
        </is>
      </c>
      <c r="K856" t="inlineStr">
        <is>
          <t>Perakende</t>
        </is>
      </c>
      <c r="L856" t="n">
        <v>111</v>
      </c>
      <c r="M856" s="57" t="n">
        <v>327.51</v>
      </c>
      <c r="N856" t="inlineStr">
        <is>
          <t>USD</t>
        </is>
      </c>
      <c r="O856" s="58" t="n">
        <v>12</v>
      </c>
      <c r="P856" t="n">
        <v>0</v>
      </c>
      <c r="Q856" s="59" t="n">
        <v>8200</v>
      </c>
      <c r="R856" s="60">
        <f>IF(N856="TL",1,IF(N856="USD",VLOOKUP(C856,$X$2:$Z$19,2,FALSE),VLOOKUP(C856,$X$2:$Z$19,3,FALSE)))</f>
        <v/>
      </c>
      <c r="S856" s="61">
        <f>IF(P856=1,0,L856*M856*R856*(1-O856/100))</f>
        <v/>
      </c>
      <c r="T856" s="61">
        <f>IF(P856=1,0,L856*Q856)</f>
        <v/>
      </c>
      <c r="U856" s="61">
        <f>S856-T856</f>
        <v/>
      </c>
    </row>
    <row r="857">
      <c r="A857" t="inlineStr">
        <is>
          <t>S000856</t>
        </is>
      </c>
      <c r="B857" t="inlineStr">
        <is>
          <t>2025-04-19</t>
        </is>
      </c>
      <c r="C857" t="inlineStr">
        <is>
          <t>2025-04</t>
        </is>
      </c>
      <c r="D857" t="inlineStr">
        <is>
          <t>2025-Q2</t>
        </is>
      </c>
      <c r="E857" t="inlineStr">
        <is>
          <t>T11</t>
        </is>
      </c>
      <c r="F857" t="inlineStr">
        <is>
          <t>Kaan Öztürk</t>
        </is>
      </c>
      <c r="G857" t="inlineStr">
        <is>
          <t>İhracat-Körfez</t>
        </is>
      </c>
      <c r="H857" t="inlineStr">
        <is>
          <t>EM-PRZ-02</t>
        </is>
      </c>
      <c r="I857" t="inlineStr">
        <is>
          <t>Priz-Anahtar Seti (20'li)</t>
        </is>
      </c>
      <c r="J857" t="inlineStr">
        <is>
          <t>Anahtar</t>
        </is>
      </c>
      <c r="K857" t="inlineStr">
        <is>
          <t>Proje</t>
        </is>
      </c>
      <c r="L857" t="n">
        <v>63</v>
      </c>
      <c r="M857" s="57" t="n">
        <v>14.02</v>
      </c>
      <c r="N857" t="inlineStr">
        <is>
          <t>USD</t>
        </is>
      </c>
      <c r="O857" s="58" t="n">
        <v>5</v>
      </c>
      <c r="P857" t="n">
        <v>0</v>
      </c>
      <c r="Q857" s="59" t="n">
        <v>310</v>
      </c>
      <c r="R857" s="60">
        <f>IF(N857="TL",1,IF(N857="USD",VLOOKUP(C857,$X$2:$Z$19,2,FALSE),VLOOKUP(C857,$X$2:$Z$19,3,FALSE)))</f>
        <v/>
      </c>
      <c r="S857" s="61">
        <f>IF(P857=1,0,L857*M857*R857*(1-O857/100))</f>
        <v/>
      </c>
      <c r="T857" s="61">
        <f>IF(P857=1,0,L857*Q857)</f>
        <v/>
      </c>
      <c r="U857" s="61">
        <f>S857-T857</f>
        <v/>
      </c>
    </row>
    <row r="858">
      <c r="A858" t="inlineStr">
        <is>
          <t>S000857</t>
        </is>
      </c>
      <c r="B858" t="inlineStr">
        <is>
          <t>2025-04-12</t>
        </is>
      </c>
      <c r="C858" t="inlineStr">
        <is>
          <t>2025-04</t>
        </is>
      </c>
      <c r="D858" t="inlineStr">
        <is>
          <t>2025-Q2</t>
        </is>
      </c>
      <c r="E858" t="inlineStr">
        <is>
          <t>T11</t>
        </is>
      </c>
      <c r="F858" t="inlineStr">
        <is>
          <t>Kaan Öztürk</t>
        </is>
      </c>
      <c r="G858" t="inlineStr">
        <is>
          <t>İhracat-Körfez</t>
        </is>
      </c>
      <c r="H858" t="inlineStr">
        <is>
          <t>EM-PRZ-02</t>
        </is>
      </c>
      <c r="I858" t="inlineStr">
        <is>
          <t>Priz-Anahtar Seti (20'li)</t>
        </is>
      </c>
      <c r="J858" t="inlineStr">
        <is>
          <t>Anahtar</t>
        </is>
      </c>
      <c r="K858" t="inlineStr">
        <is>
          <t>Perakende</t>
        </is>
      </c>
      <c r="L858" t="n">
        <v>5</v>
      </c>
      <c r="M858" s="57" t="n">
        <v>13.7</v>
      </c>
      <c r="N858" t="inlineStr">
        <is>
          <t>USD</t>
        </is>
      </c>
      <c r="O858" s="58" t="n">
        <v>0</v>
      </c>
      <c r="P858" t="n">
        <v>0</v>
      </c>
      <c r="Q858" s="59" t="n">
        <v>310</v>
      </c>
      <c r="R858" s="60">
        <f>IF(N858="TL",1,IF(N858="USD",VLOOKUP(C858,$X$2:$Z$19,2,FALSE),VLOOKUP(C858,$X$2:$Z$19,3,FALSE)))</f>
        <v/>
      </c>
      <c r="S858" s="61">
        <f>IF(P858=1,0,L858*M858*R858*(1-O858/100))</f>
        <v/>
      </c>
      <c r="T858" s="61">
        <f>IF(P858=1,0,L858*Q858)</f>
        <v/>
      </c>
      <c r="U858" s="61">
        <f>S858-T858</f>
        <v/>
      </c>
    </row>
    <row r="859">
      <c r="A859" t="inlineStr">
        <is>
          <t>S000858</t>
        </is>
      </c>
      <c r="B859" t="inlineStr">
        <is>
          <t>2025-04-07</t>
        </is>
      </c>
      <c r="C859" t="inlineStr">
        <is>
          <t>2025-04</t>
        </is>
      </c>
      <c r="D859" t="inlineStr">
        <is>
          <t>2025-Q2</t>
        </is>
      </c>
      <c r="E859" t="inlineStr">
        <is>
          <t>T11</t>
        </is>
      </c>
      <c r="F859" t="inlineStr">
        <is>
          <t>Kaan Öztürk</t>
        </is>
      </c>
      <c r="G859" t="inlineStr">
        <is>
          <t>İhracat-Körfez</t>
        </is>
      </c>
      <c r="H859" t="inlineStr">
        <is>
          <t>EM-SNS-06</t>
        </is>
      </c>
      <c r="I859" t="inlineStr">
        <is>
          <t>Hareket Sensörü PIR</t>
        </is>
      </c>
      <c r="J859" t="inlineStr">
        <is>
          <t>Otomasyon</t>
        </is>
      </c>
      <c r="K859" t="inlineStr">
        <is>
          <t>Perakende</t>
        </is>
      </c>
      <c r="L859" t="n">
        <v>18</v>
      </c>
      <c r="M859" s="57" t="n">
        <v>6.28</v>
      </c>
      <c r="N859" t="inlineStr">
        <is>
          <t>USD</t>
        </is>
      </c>
      <c r="O859" s="58" t="n">
        <v>8</v>
      </c>
      <c r="P859" t="n">
        <v>0</v>
      </c>
      <c r="Q859" s="59" t="n">
        <v>120</v>
      </c>
      <c r="R859" s="60">
        <f>IF(N859="TL",1,IF(N859="USD",VLOOKUP(C859,$X$2:$Z$19,2,FALSE),VLOOKUP(C859,$X$2:$Z$19,3,FALSE)))</f>
        <v/>
      </c>
      <c r="S859" s="61">
        <f>IF(P859=1,0,L859*M859*R859*(1-O859/100))</f>
        <v/>
      </c>
      <c r="T859" s="61">
        <f>IF(P859=1,0,L859*Q859)</f>
        <v/>
      </c>
      <c r="U859" s="61">
        <f>S859-T859</f>
        <v/>
      </c>
    </row>
    <row r="860">
      <c r="A860" t="inlineStr">
        <is>
          <t>S000859</t>
        </is>
      </c>
      <c r="B860" t="inlineStr">
        <is>
          <t>2025-04-15</t>
        </is>
      </c>
      <c r="C860" t="inlineStr">
        <is>
          <t>2025-04</t>
        </is>
      </c>
      <c r="D860" t="inlineStr">
        <is>
          <t>2025-Q2</t>
        </is>
      </c>
      <c r="E860" t="inlineStr">
        <is>
          <t>T11</t>
        </is>
      </c>
      <c r="F860" t="inlineStr">
        <is>
          <t>Kaan Öztürk</t>
        </is>
      </c>
      <c r="G860" t="inlineStr">
        <is>
          <t>İhracat-Körfez</t>
        </is>
      </c>
      <c r="H860" t="inlineStr">
        <is>
          <t>EM-TOP-08</t>
        </is>
      </c>
      <c r="I860" t="inlineStr">
        <is>
          <t>Topraklama Seti</t>
        </is>
      </c>
      <c r="J860" t="inlineStr">
        <is>
          <t>Koruma</t>
        </is>
      </c>
      <c r="K860" t="inlineStr">
        <is>
          <t>Bayi</t>
        </is>
      </c>
      <c r="L860" t="n">
        <v>2</v>
      </c>
      <c r="M860" s="57" t="n">
        <v>21.79</v>
      </c>
      <c r="N860" t="inlineStr">
        <is>
          <t>USD</t>
        </is>
      </c>
      <c r="O860" s="58" t="n">
        <v>5</v>
      </c>
      <c r="P860" t="n">
        <v>0</v>
      </c>
      <c r="Q860" s="59" t="n">
        <v>540</v>
      </c>
      <c r="R860" s="60">
        <f>IF(N860="TL",1,IF(N860="USD",VLOOKUP(C860,$X$2:$Z$19,2,FALSE),VLOOKUP(C860,$X$2:$Z$19,3,FALSE)))</f>
        <v/>
      </c>
      <c r="S860" s="61">
        <f>IF(P860=1,0,L860*M860*R860*(1-O860/100))</f>
        <v/>
      </c>
      <c r="T860" s="61">
        <f>IF(P860=1,0,L860*Q860)</f>
        <v/>
      </c>
      <c r="U860" s="61">
        <f>S860-T860</f>
        <v/>
      </c>
    </row>
    <row r="861">
      <c r="A861" t="inlineStr">
        <is>
          <t>S000860</t>
        </is>
      </c>
      <c r="B861" t="inlineStr">
        <is>
          <t>2025-04-15</t>
        </is>
      </c>
      <c r="C861" t="inlineStr">
        <is>
          <t>2025-04</t>
        </is>
      </c>
      <c r="D861" t="inlineStr">
        <is>
          <t>2025-Q2</t>
        </is>
      </c>
      <c r="E861" t="inlineStr">
        <is>
          <t>T11</t>
        </is>
      </c>
      <c r="F861" t="inlineStr">
        <is>
          <t>Kaan Öztürk</t>
        </is>
      </c>
      <c r="G861" t="inlineStr">
        <is>
          <t>İhracat-Körfez</t>
        </is>
      </c>
      <c r="H861" t="inlineStr">
        <is>
          <t>EM-AYD-40</t>
        </is>
      </c>
      <c r="I861" t="inlineStr">
        <is>
          <t>LED Panel Armatür 40W</t>
        </is>
      </c>
      <c r="J861" t="inlineStr">
        <is>
          <t>Aydınlatma</t>
        </is>
      </c>
      <c r="K861" t="inlineStr">
        <is>
          <t>Perakende</t>
        </is>
      </c>
      <c r="L861" t="n">
        <v>16</v>
      </c>
      <c r="M861" s="57" t="n">
        <v>8.49</v>
      </c>
      <c r="N861" t="inlineStr">
        <is>
          <t>USD</t>
        </is>
      </c>
      <c r="O861" s="58" t="n">
        <v>8</v>
      </c>
      <c r="P861" t="n">
        <v>0</v>
      </c>
      <c r="Q861" s="59" t="n">
        <v>190</v>
      </c>
      <c r="R861" s="60">
        <f>IF(N861="TL",1,IF(N861="USD",VLOOKUP(C861,$X$2:$Z$19,2,FALSE),VLOOKUP(C861,$X$2:$Z$19,3,FALSE)))</f>
        <v/>
      </c>
      <c r="S861" s="61">
        <f>IF(P861=1,0,L861*M861*R861*(1-O861/100))</f>
        <v/>
      </c>
      <c r="T861" s="61">
        <f>IF(P861=1,0,L861*Q861)</f>
        <v/>
      </c>
      <c r="U861" s="61">
        <f>S861-T861</f>
        <v/>
      </c>
    </row>
    <row r="862">
      <c r="A862" t="inlineStr">
        <is>
          <t>S000861</t>
        </is>
      </c>
      <c r="B862" t="inlineStr">
        <is>
          <t>2025-04-16</t>
        </is>
      </c>
      <c r="C862" t="inlineStr">
        <is>
          <t>2025-04</t>
        </is>
      </c>
      <c r="D862" t="inlineStr">
        <is>
          <t>2025-Q2</t>
        </is>
      </c>
      <c r="E862" t="inlineStr">
        <is>
          <t>T11</t>
        </is>
      </c>
      <c r="F862" t="inlineStr">
        <is>
          <t>Kaan Öztürk</t>
        </is>
      </c>
      <c r="G862" t="inlineStr">
        <is>
          <t>İhracat-Körfez</t>
        </is>
      </c>
      <c r="H862" t="inlineStr">
        <is>
          <t>EM-KBL-16</t>
        </is>
      </c>
      <c r="I862" t="inlineStr">
        <is>
          <t>NYM Kablo 3x2,5 (100 m)</t>
        </is>
      </c>
      <c r="J862" t="inlineStr">
        <is>
          <t>Kablo</t>
        </is>
      </c>
      <c r="K862" t="inlineStr">
        <is>
          <t>Bayi</t>
        </is>
      </c>
      <c r="L862" t="n">
        <v>1</v>
      </c>
      <c r="M862" s="57" t="n">
        <v>32.3</v>
      </c>
      <c r="N862" t="inlineStr">
        <is>
          <t>USD</t>
        </is>
      </c>
      <c r="O862" s="58" t="n">
        <v>0</v>
      </c>
      <c r="P862" t="n">
        <v>0</v>
      </c>
      <c r="Q862" s="59" t="n">
        <v>820</v>
      </c>
      <c r="R862" s="60">
        <f>IF(N862="TL",1,IF(N862="USD",VLOOKUP(C862,$X$2:$Z$19,2,FALSE),VLOOKUP(C862,$X$2:$Z$19,3,FALSE)))</f>
        <v/>
      </c>
      <c r="S862" s="61">
        <f>IF(P862=1,0,L862*M862*R862*(1-O862/100))</f>
        <v/>
      </c>
      <c r="T862" s="61">
        <f>IF(P862=1,0,L862*Q862)</f>
        <v/>
      </c>
      <c r="U862" s="61">
        <f>S862-T862</f>
        <v/>
      </c>
    </row>
    <row r="863">
      <c r="A863" t="inlineStr">
        <is>
          <t>S000862</t>
        </is>
      </c>
      <c r="B863" t="inlineStr">
        <is>
          <t>2025-04-27</t>
        </is>
      </c>
      <c r="C863" t="inlineStr">
        <is>
          <t>2025-04</t>
        </is>
      </c>
      <c r="D863" t="inlineStr">
        <is>
          <t>2025-Q2</t>
        </is>
      </c>
      <c r="E863" t="inlineStr">
        <is>
          <t>T11</t>
        </is>
      </c>
      <c r="F863" t="inlineStr">
        <is>
          <t>Kaan Öztürk</t>
        </is>
      </c>
      <c r="G863" t="inlineStr">
        <is>
          <t>İhracat-Körfez</t>
        </is>
      </c>
      <c r="H863" t="inlineStr">
        <is>
          <t>EM-KND-03</t>
        </is>
      </c>
      <c r="I863" t="inlineStr">
        <is>
          <t>Kablo Kanalı 40x40 (2 m)</t>
        </is>
      </c>
      <c r="J863" t="inlineStr">
        <is>
          <t>Tesisat</t>
        </is>
      </c>
      <c r="K863" t="inlineStr">
        <is>
          <t>Proje</t>
        </is>
      </c>
      <c r="L863" t="n">
        <v>1</v>
      </c>
      <c r="M863" s="57" t="n">
        <v>3.28</v>
      </c>
      <c r="N863" t="inlineStr">
        <is>
          <t>USD</t>
        </is>
      </c>
      <c r="O863" s="58" t="n">
        <v>5</v>
      </c>
      <c r="P863" t="n">
        <v>0</v>
      </c>
      <c r="Q863" s="59" t="n">
        <v>65</v>
      </c>
      <c r="R863" s="60">
        <f>IF(N863="TL",1,IF(N863="USD",VLOOKUP(C863,$X$2:$Z$19,2,FALSE),VLOOKUP(C863,$X$2:$Z$19,3,FALSE)))</f>
        <v/>
      </c>
      <c r="S863" s="61">
        <f>IF(P863=1,0,L863*M863*R863*(1-O863/100))</f>
        <v/>
      </c>
      <c r="T863" s="61">
        <f>IF(P863=1,0,L863*Q863)</f>
        <v/>
      </c>
      <c r="U863" s="61">
        <f>S863-T863</f>
        <v/>
      </c>
    </row>
    <row r="864">
      <c r="A864" t="inlineStr">
        <is>
          <t>S000863</t>
        </is>
      </c>
      <c r="B864" t="inlineStr">
        <is>
          <t>2025-04-25</t>
        </is>
      </c>
      <c r="C864" t="inlineStr">
        <is>
          <t>2025-04</t>
        </is>
      </c>
      <c r="D864" t="inlineStr">
        <is>
          <t>2025-Q2</t>
        </is>
      </c>
      <c r="E864" t="inlineStr">
        <is>
          <t>T11</t>
        </is>
      </c>
      <c r="F864" t="inlineStr">
        <is>
          <t>Kaan Öztürk</t>
        </is>
      </c>
      <c r="G864" t="inlineStr">
        <is>
          <t>İhracat-Körfez</t>
        </is>
      </c>
      <c r="H864" t="inlineStr">
        <is>
          <t>EM-SNS-06</t>
        </is>
      </c>
      <c r="I864" t="inlineStr">
        <is>
          <t>Hareket Sensörü PIR</t>
        </is>
      </c>
      <c r="J864" t="inlineStr">
        <is>
          <t>Otomasyon</t>
        </is>
      </c>
      <c r="K864" t="inlineStr">
        <is>
          <t>Kurumsal</t>
        </is>
      </c>
      <c r="L864" t="n">
        <v>14</v>
      </c>
      <c r="M864" s="57" t="n">
        <v>6.14</v>
      </c>
      <c r="N864" t="inlineStr">
        <is>
          <t>USD</t>
        </is>
      </c>
      <c r="O864" s="58" t="n">
        <v>8</v>
      </c>
      <c r="P864" t="n">
        <v>0</v>
      </c>
      <c r="Q864" s="59" t="n">
        <v>120</v>
      </c>
      <c r="R864" s="60">
        <f>IF(N864="TL",1,IF(N864="USD",VLOOKUP(C864,$X$2:$Z$19,2,FALSE),VLOOKUP(C864,$X$2:$Z$19,3,FALSE)))</f>
        <v/>
      </c>
      <c r="S864" s="61">
        <f>IF(P864=1,0,L864*M864*R864*(1-O864/100))</f>
        <v/>
      </c>
      <c r="T864" s="61">
        <f>IF(P864=1,0,L864*Q864)</f>
        <v/>
      </c>
      <c r="U864" s="61">
        <f>S864-T864</f>
        <v/>
      </c>
    </row>
    <row r="865">
      <c r="A865" t="inlineStr">
        <is>
          <t>S000864</t>
        </is>
      </c>
      <c r="B865" t="inlineStr">
        <is>
          <t>2025-04-09</t>
        </is>
      </c>
      <c r="C865" t="inlineStr">
        <is>
          <t>2025-04</t>
        </is>
      </c>
      <c r="D865" t="inlineStr">
        <is>
          <t>2025-Q2</t>
        </is>
      </c>
      <c r="E865" t="inlineStr">
        <is>
          <t>T11</t>
        </is>
      </c>
      <c r="F865" t="inlineStr">
        <is>
          <t>Kaan Öztürk</t>
        </is>
      </c>
      <c r="G865" t="inlineStr">
        <is>
          <t>İhracat-Körfez</t>
        </is>
      </c>
      <c r="H865" t="inlineStr">
        <is>
          <t>EM-KND-03</t>
        </is>
      </c>
      <c r="I865" t="inlineStr">
        <is>
          <t>Kablo Kanalı 40x40 (2 m)</t>
        </is>
      </c>
      <c r="J865" t="inlineStr">
        <is>
          <t>Tesisat</t>
        </is>
      </c>
      <c r="K865" t="inlineStr">
        <is>
          <t>Bayi</t>
        </is>
      </c>
      <c r="L865" t="n">
        <v>17</v>
      </c>
      <c r="M865" s="57" t="n">
        <v>3.26</v>
      </c>
      <c r="N865" t="inlineStr">
        <is>
          <t>USD</t>
        </is>
      </c>
      <c r="O865" s="58" t="n">
        <v>8</v>
      </c>
      <c r="P865" t="n">
        <v>0</v>
      </c>
      <c r="Q865" s="59" t="n">
        <v>65</v>
      </c>
      <c r="R865" s="60">
        <f>IF(N865="TL",1,IF(N865="USD",VLOOKUP(C865,$X$2:$Z$19,2,FALSE),VLOOKUP(C865,$X$2:$Z$19,3,FALSE)))</f>
        <v/>
      </c>
      <c r="S865" s="61">
        <f>IF(P865=1,0,L865*M865*R865*(1-O865/100))</f>
        <v/>
      </c>
      <c r="T865" s="61">
        <f>IF(P865=1,0,L865*Q865)</f>
        <v/>
      </c>
      <c r="U865" s="61">
        <f>S865-T865</f>
        <v/>
      </c>
    </row>
    <row r="866">
      <c r="A866" t="inlineStr">
        <is>
          <t>S000865</t>
        </is>
      </c>
      <c r="B866" t="inlineStr">
        <is>
          <t>2025-04-22</t>
        </is>
      </c>
      <c r="C866" t="inlineStr">
        <is>
          <t>2025-04</t>
        </is>
      </c>
      <c r="D866" t="inlineStr">
        <is>
          <t>2025-Q2</t>
        </is>
      </c>
      <c r="E866" t="inlineStr">
        <is>
          <t>T11</t>
        </is>
      </c>
      <c r="F866" t="inlineStr">
        <is>
          <t>Kaan Öztürk</t>
        </is>
      </c>
      <c r="G866" t="inlineStr">
        <is>
          <t>İhracat-Körfez</t>
        </is>
      </c>
      <c r="H866" t="inlineStr">
        <is>
          <t>EM-TOP-08</t>
        </is>
      </c>
      <c r="I866" t="inlineStr">
        <is>
          <t>Topraklama Seti</t>
        </is>
      </c>
      <c r="J866" t="inlineStr">
        <is>
          <t>Koruma</t>
        </is>
      </c>
      <c r="K866" t="inlineStr">
        <is>
          <t>Bayi</t>
        </is>
      </c>
      <c r="L866" t="n">
        <v>15</v>
      </c>
      <c r="M866" s="57" t="n">
        <v>21.54</v>
      </c>
      <c r="N866" t="inlineStr">
        <is>
          <t>USD</t>
        </is>
      </c>
      <c r="O866" s="58" t="n">
        <v>5</v>
      </c>
      <c r="P866" t="n">
        <v>0</v>
      </c>
      <c r="Q866" s="59" t="n">
        <v>540</v>
      </c>
      <c r="R866" s="60">
        <f>IF(N866="TL",1,IF(N866="USD",VLOOKUP(C866,$X$2:$Z$19,2,FALSE),VLOOKUP(C866,$X$2:$Z$19,3,FALSE)))</f>
        <v/>
      </c>
      <c r="S866" s="61">
        <f>IF(P866=1,0,L866*M866*R866*(1-O866/100))</f>
        <v/>
      </c>
      <c r="T866" s="61">
        <f>IF(P866=1,0,L866*Q866)</f>
        <v/>
      </c>
      <c r="U866" s="61">
        <f>S866-T866</f>
        <v/>
      </c>
    </row>
    <row r="867">
      <c r="A867" t="inlineStr">
        <is>
          <t>S000866</t>
        </is>
      </c>
      <c r="B867" t="inlineStr">
        <is>
          <t>2025-04-23</t>
        </is>
      </c>
      <c r="C867" t="inlineStr">
        <is>
          <t>2025-04</t>
        </is>
      </c>
      <c r="D867" t="inlineStr">
        <is>
          <t>2025-Q2</t>
        </is>
      </c>
      <c r="E867" t="inlineStr">
        <is>
          <t>T11</t>
        </is>
      </c>
      <c r="F867" t="inlineStr">
        <is>
          <t>Kaan Öztürk</t>
        </is>
      </c>
      <c r="G867" t="inlineStr">
        <is>
          <t>İhracat-Körfez</t>
        </is>
      </c>
      <c r="H867" t="inlineStr">
        <is>
          <t>EM-SGT-01</t>
        </is>
      </c>
      <c r="I867" t="inlineStr">
        <is>
          <t>Otomatik Sigorta C16 (12'li)</t>
        </is>
      </c>
      <c r="J867" t="inlineStr">
        <is>
          <t>Koruma</t>
        </is>
      </c>
      <c r="K867" t="inlineStr">
        <is>
          <t>Bayi</t>
        </is>
      </c>
      <c r="L867" t="n">
        <v>19</v>
      </c>
      <c r="M867" s="57" t="n">
        <v>10.47</v>
      </c>
      <c r="N867" t="inlineStr">
        <is>
          <t>USD</t>
        </is>
      </c>
      <c r="O867" s="58" t="n">
        <v>5</v>
      </c>
      <c r="P867" t="n">
        <v>0</v>
      </c>
      <c r="Q867" s="59" t="n">
        <v>240</v>
      </c>
      <c r="R867" s="60">
        <f>IF(N867="TL",1,IF(N867="USD",VLOOKUP(C867,$X$2:$Z$19,2,FALSE),VLOOKUP(C867,$X$2:$Z$19,3,FALSE)))</f>
        <v/>
      </c>
      <c r="S867" s="61">
        <f>IF(P867=1,0,L867*M867*R867*(1-O867/100))</f>
        <v/>
      </c>
      <c r="T867" s="61">
        <f>IF(P867=1,0,L867*Q867)</f>
        <v/>
      </c>
      <c r="U867" s="61">
        <f>S867-T867</f>
        <v/>
      </c>
    </row>
    <row r="868">
      <c r="A868" t="inlineStr">
        <is>
          <t>S000867</t>
        </is>
      </c>
      <c r="B868" t="inlineStr">
        <is>
          <t>2025-04-24</t>
        </is>
      </c>
      <c r="C868" t="inlineStr">
        <is>
          <t>2025-04</t>
        </is>
      </c>
      <c r="D868" t="inlineStr">
        <is>
          <t>2025-Q2</t>
        </is>
      </c>
      <c r="E868" t="inlineStr">
        <is>
          <t>T12</t>
        </is>
      </c>
      <c r="F868" t="inlineStr">
        <is>
          <t>Buse Aksoy</t>
        </is>
      </c>
      <c r="G868" t="inlineStr">
        <is>
          <t>İhracat-Avrupa</t>
        </is>
      </c>
      <c r="H868" t="inlineStr">
        <is>
          <t>EM-PRZ-02</t>
        </is>
      </c>
      <c r="I868" t="inlineStr">
        <is>
          <t>Priz-Anahtar Seti (20'li)</t>
        </is>
      </c>
      <c r="J868" t="inlineStr">
        <is>
          <t>Anahtar</t>
        </is>
      </c>
      <c r="K868" t="inlineStr">
        <is>
          <t>Proje</t>
        </is>
      </c>
      <c r="L868" t="n">
        <v>11</v>
      </c>
      <c r="M868" s="57" t="n">
        <v>12.74</v>
      </c>
      <c r="N868" t="inlineStr">
        <is>
          <t>EUR</t>
        </is>
      </c>
      <c r="O868" s="58" t="n">
        <v>8</v>
      </c>
      <c r="P868" t="n">
        <v>0</v>
      </c>
      <c r="Q868" s="59" t="n">
        <v>310</v>
      </c>
      <c r="R868" s="60">
        <f>IF(N868="TL",1,IF(N868="USD",VLOOKUP(C868,$X$2:$Z$19,2,FALSE),VLOOKUP(C868,$X$2:$Z$19,3,FALSE)))</f>
        <v/>
      </c>
      <c r="S868" s="61">
        <f>IF(P868=1,0,L868*M868*R868*(1-O868/100))</f>
        <v/>
      </c>
      <c r="T868" s="61">
        <f>IF(P868=1,0,L868*Q868)</f>
        <v/>
      </c>
      <c r="U868" s="61">
        <f>S868-T868</f>
        <v/>
      </c>
    </row>
    <row r="869">
      <c r="A869" t="inlineStr">
        <is>
          <t>S000868</t>
        </is>
      </c>
      <c r="B869" t="inlineStr">
        <is>
          <t>2025-04-19</t>
        </is>
      </c>
      <c r="C869" t="inlineStr">
        <is>
          <t>2025-04</t>
        </is>
      </c>
      <c r="D869" t="inlineStr">
        <is>
          <t>2025-Q2</t>
        </is>
      </c>
      <c r="E869" t="inlineStr">
        <is>
          <t>T12</t>
        </is>
      </c>
      <c r="F869" t="inlineStr">
        <is>
          <t>Buse Aksoy</t>
        </is>
      </c>
      <c r="G869" t="inlineStr">
        <is>
          <t>İhracat-Avrupa</t>
        </is>
      </c>
      <c r="H869" t="inlineStr">
        <is>
          <t>EM-KBL-16</t>
        </is>
      </c>
      <c r="I869" t="inlineStr">
        <is>
          <t>NYM Kablo 3x2,5 (100 m)</t>
        </is>
      </c>
      <c r="J869" t="inlineStr">
        <is>
          <t>Kablo</t>
        </is>
      </c>
      <c r="K869" t="inlineStr">
        <is>
          <t>Bayi</t>
        </is>
      </c>
      <c r="L869" t="n">
        <v>5</v>
      </c>
      <c r="M869" s="57" t="n">
        <v>30.66</v>
      </c>
      <c r="N869" t="inlineStr">
        <is>
          <t>EUR</t>
        </is>
      </c>
      <c r="O869" s="58" t="n">
        <v>8</v>
      </c>
      <c r="P869" t="n">
        <v>0</v>
      </c>
      <c r="Q869" s="59" t="n">
        <v>820</v>
      </c>
      <c r="R869" s="60">
        <f>IF(N869="TL",1,IF(N869="USD",VLOOKUP(C869,$X$2:$Z$19,2,FALSE),VLOOKUP(C869,$X$2:$Z$19,3,FALSE)))</f>
        <v/>
      </c>
      <c r="S869" s="61">
        <f>IF(P869=1,0,L869*M869*R869*(1-O869/100))</f>
        <v/>
      </c>
      <c r="T869" s="61">
        <f>IF(P869=1,0,L869*Q869)</f>
        <v/>
      </c>
      <c r="U869" s="61">
        <f>S869-T869</f>
        <v/>
      </c>
    </row>
    <row r="870">
      <c r="A870" t="inlineStr">
        <is>
          <t>S000869</t>
        </is>
      </c>
      <c r="B870" t="inlineStr">
        <is>
          <t>2025-04-07</t>
        </is>
      </c>
      <c r="C870" t="inlineStr">
        <is>
          <t>2025-04</t>
        </is>
      </c>
      <c r="D870" t="inlineStr">
        <is>
          <t>2025-Q2</t>
        </is>
      </c>
      <c r="E870" t="inlineStr">
        <is>
          <t>T12</t>
        </is>
      </c>
      <c r="F870" t="inlineStr">
        <is>
          <t>Buse Aksoy</t>
        </is>
      </c>
      <c r="G870" t="inlineStr">
        <is>
          <t>İhracat-Avrupa</t>
        </is>
      </c>
      <c r="H870" t="inlineStr">
        <is>
          <t>EM-KBL-25</t>
        </is>
      </c>
      <c r="I870" t="inlineStr">
        <is>
          <t>NYY Kablo 4x6 (100 m)</t>
        </is>
      </c>
      <c r="J870" t="inlineStr">
        <is>
          <t>Kablo</t>
        </is>
      </c>
      <c r="K870" t="inlineStr">
        <is>
          <t>Bayi</t>
        </is>
      </c>
      <c r="L870" t="n">
        <v>9</v>
      </c>
      <c r="M870" s="57" t="n">
        <v>78.59999999999999</v>
      </c>
      <c r="N870" t="inlineStr">
        <is>
          <t>EUR</t>
        </is>
      </c>
      <c r="O870" s="58" t="n">
        <v>8</v>
      </c>
      <c r="P870" t="n">
        <v>0</v>
      </c>
      <c r="Q870" s="59" t="n">
        <v>2150</v>
      </c>
      <c r="R870" s="60">
        <f>IF(N870="TL",1,IF(N870="USD",VLOOKUP(C870,$X$2:$Z$19,2,FALSE),VLOOKUP(C870,$X$2:$Z$19,3,FALSE)))</f>
        <v/>
      </c>
      <c r="S870" s="61">
        <f>IF(P870=1,0,L870*M870*R870*(1-O870/100))</f>
        <v/>
      </c>
      <c r="T870" s="61">
        <f>IF(P870=1,0,L870*Q870)</f>
        <v/>
      </c>
      <c r="U870" s="61">
        <f>S870-T870</f>
        <v/>
      </c>
    </row>
    <row r="871">
      <c r="A871" t="inlineStr">
        <is>
          <t>S000870</t>
        </is>
      </c>
      <c r="B871" t="inlineStr">
        <is>
          <t>2025-04-01</t>
        </is>
      </c>
      <c r="C871" t="inlineStr">
        <is>
          <t>2025-04</t>
        </is>
      </c>
      <c r="D871" t="inlineStr">
        <is>
          <t>2025-Q2</t>
        </is>
      </c>
      <c r="E871" t="inlineStr">
        <is>
          <t>T12</t>
        </is>
      </c>
      <c r="F871" t="inlineStr">
        <is>
          <t>Buse Aksoy</t>
        </is>
      </c>
      <c r="G871" t="inlineStr">
        <is>
          <t>İhracat-Avrupa</t>
        </is>
      </c>
      <c r="H871" t="inlineStr">
        <is>
          <t>EM-KBL-16</t>
        </is>
      </c>
      <c r="I871" t="inlineStr">
        <is>
          <t>NYM Kablo 3x2,5 (100 m)</t>
        </is>
      </c>
      <c r="J871" t="inlineStr">
        <is>
          <t>Kablo</t>
        </is>
      </c>
      <c r="K871" t="inlineStr">
        <is>
          <t>Bayi</t>
        </is>
      </c>
      <c r="L871" t="n">
        <v>55</v>
      </c>
      <c r="M871" s="57" t="n">
        <v>28.89</v>
      </c>
      <c r="N871" t="inlineStr">
        <is>
          <t>EUR</t>
        </is>
      </c>
      <c r="O871" s="58" t="n">
        <v>8</v>
      </c>
      <c r="P871" t="n">
        <v>0</v>
      </c>
      <c r="Q871" s="59" t="n">
        <v>820</v>
      </c>
      <c r="R871" s="60">
        <f>IF(N871="TL",1,IF(N871="USD",VLOOKUP(C871,$X$2:$Z$19,2,FALSE),VLOOKUP(C871,$X$2:$Z$19,3,FALSE)))</f>
        <v/>
      </c>
      <c r="S871" s="61">
        <f>IF(P871=1,0,L871*M871*R871*(1-O871/100))</f>
        <v/>
      </c>
      <c r="T871" s="61">
        <f>IF(P871=1,0,L871*Q871)</f>
        <v/>
      </c>
      <c r="U871" s="61">
        <f>S871-T871</f>
        <v/>
      </c>
    </row>
    <row r="872">
      <c r="A872" t="inlineStr">
        <is>
          <t>S000871</t>
        </is>
      </c>
      <c r="B872" t="inlineStr">
        <is>
          <t>2025-04-12</t>
        </is>
      </c>
      <c r="C872" t="inlineStr">
        <is>
          <t>2025-04</t>
        </is>
      </c>
      <c r="D872" t="inlineStr">
        <is>
          <t>2025-Q2</t>
        </is>
      </c>
      <c r="E872" t="inlineStr">
        <is>
          <t>T12</t>
        </is>
      </c>
      <c r="F872" t="inlineStr">
        <is>
          <t>Buse Aksoy</t>
        </is>
      </c>
      <c r="G872" t="inlineStr">
        <is>
          <t>İhracat-Avrupa</t>
        </is>
      </c>
      <c r="H872" t="inlineStr">
        <is>
          <t>EM-AYD-40</t>
        </is>
      </c>
      <c r="I872" t="inlineStr">
        <is>
          <t>LED Panel Armatür 40W</t>
        </is>
      </c>
      <c r="J872" t="inlineStr">
        <is>
          <t>Aydınlatma</t>
        </is>
      </c>
      <c r="K872" t="inlineStr">
        <is>
          <t>Perakende</t>
        </is>
      </c>
      <c r="L872" t="n">
        <v>1</v>
      </c>
      <c r="M872" s="57" t="n">
        <v>8.359999999999999</v>
      </c>
      <c r="N872" t="inlineStr">
        <is>
          <t>EUR</t>
        </is>
      </c>
      <c r="O872" s="58" t="n">
        <v>18</v>
      </c>
      <c r="P872" t="n">
        <v>0</v>
      </c>
      <c r="Q872" s="59" t="n">
        <v>190</v>
      </c>
      <c r="R872" s="60">
        <f>IF(N872="TL",1,IF(N872="USD",VLOOKUP(C872,$X$2:$Z$19,2,FALSE),VLOOKUP(C872,$X$2:$Z$19,3,FALSE)))</f>
        <v/>
      </c>
      <c r="S872" s="61">
        <f>IF(P872=1,0,L872*M872*R872*(1-O872/100))</f>
        <v/>
      </c>
      <c r="T872" s="61">
        <f>IF(P872=1,0,L872*Q872)</f>
        <v/>
      </c>
      <c r="U872" s="61">
        <f>S872-T872</f>
        <v/>
      </c>
    </row>
    <row r="873">
      <c r="A873" t="inlineStr">
        <is>
          <t>S000872</t>
        </is>
      </c>
      <c r="B873" t="inlineStr">
        <is>
          <t>2025-04-13</t>
        </is>
      </c>
      <c r="C873" t="inlineStr">
        <is>
          <t>2025-04</t>
        </is>
      </c>
      <c r="D873" t="inlineStr">
        <is>
          <t>2025-Q2</t>
        </is>
      </c>
      <c r="E873" t="inlineStr">
        <is>
          <t>T12</t>
        </is>
      </c>
      <c r="F873" t="inlineStr">
        <is>
          <t>Buse Aksoy</t>
        </is>
      </c>
      <c r="G873" t="inlineStr">
        <is>
          <t>İhracat-Avrupa</t>
        </is>
      </c>
      <c r="H873" t="inlineStr">
        <is>
          <t>EM-KBL-16</t>
        </is>
      </c>
      <c r="I873" t="inlineStr">
        <is>
          <t>NYM Kablo 3x2,5 (100 m)</t>
        </is>
      </c>
      <c r="J873" t="inlineStr">
        <is>
          <t>Kablo</t>
        </is>
      </c>
      <c r="K873" t="inlineStr">
        <is>
          <t>Proje</t>
        </is>
      </c>
      <c r="L873" t="n">
        <v>8</v>
      </c>
      <c r="M873" s="57" t="n">
        <v>29.92</v>
      </c>
      <c r="N873" t="inlineStr">
        <is>
          <t>EUR</t>
        </is>
      </c>
      <c r="O873" s="58" t="n">
        <v>5</v>
      </c>
      <c r="P873" t="n">
        <v>0</v>
      </c>
      <c r="Q873" s="59" t="n">
        <v>820</v>
      </c>
      <c r="R873" s="60">
        <f>IF(N873="TL",1,IF(N873="USD",VLOOKUP(C873,$X$2:$Z$19,2,FALSE),VLOOKUP(C873,$X$2:$Z$19,3,FALSE)))</f>
        <v/>
      </c>
      <c r="S873" s="61">
        <f>IF(P873=1,0,L873*M873*R873*(1-O873/100))</f>
        <v/>
      </c>
      <c r="T873" s="61">
        <f>IF(P873=1,0,L873*Q873)</f>
        <v/>
      </c>
      <c r="U873" s="61">
        <f>S873-T873</f>
        <v/>
      </c>
    </row>
    <row r="874">
      <c r="A874" t="inlineStr">
        <is>
          <t>S000873</t>
        </is>
      </c>
      <c r="B874" t="inlineStr">
        <is>
          <t>2025-04-27</t>
        </is>
      </c>
      <c r="C874" t="inlineStr">
        <is>
          <t>2025-04</t>
        </is>
      </c>
      <c r="D874" t="inlineStr">
        <is>
          <t>2025-Q2</t>
        </is>
      </c>
      <c r="E874" t="inlineStr">
        <is>
          <t>T12</t>
        </is>
      </c>
      <c r="F874" t="inlineStr">
        <is>
          <t>Buse Aksoy</t>
        </is>
      </c>
      <c r="G874" t="inlineStr">
        <is>
          <t>İhracat-Avrupa</t>
        </is>
      </c>
      <c r="H874" t="inlineStr">
        <is>
          <t>EM-SNS-06</t>
        </is>
      </c>
      <c r="I874" t="inlineStr">
        <is>
          <t>Hareket Sensörü PIR</t>
        </is>
      </c>
      <c r="J874" t="inlineStr">
        <is>
          <t>Otomasyon</t>
        </is>
      </c>
      <c r="K874" t="inlineStr">
        <is>
          <t>Bayi</t>
        </is>
      </c>
      <c r="L874" t="n">
        <v>3</v>
      </c>
      <c r="M874" s="57" t="n">
        <v>6.01</v>
      </c>
      <c r="N874" t="inlineStr">
        <is>
          <t>EUR</t>
        </is>
      </c>
      <c r="O874" s="58" t="n">
        <v>0</v>
      </c>
      <c r="P874" t="n">
        <v>0</v>
      </c>
      <c r="Q874" s="59" t="n">
        <v>120</v>
      </c>
      <c r="R874" s="60">
        <f>IF(N874="TL",1,IF(N874="USD",VLOOKUP(C874,$X$2:$Z$19,2,FALSE),VLOOKUP(C874,$X$2:$Z$19,3,FALSE)))</f>
        <v/>
      </c>
      <c r="S874" s="61">
        <f>IF(P874=1,0,L874*M874*R874*(1-O874/100))</f>
        <v/>
      </c>
      <c r="T874" s="61">
        <f>IF(P874=1,0,L874*Q874)</f>
        <v/>
      </c>
      <c r="U874" s="61">
        <f>S874-T874</f>
        <v/>
      </c>
    </row>
    <row r="875">
      <c r="A875" t="inlineStr">
        <is>
          <t>S000874</t>
        </is>
      </c>
      <c r="B875" t="inlineStr">
        <is>
          <t>2025-04-24</t>
        </is>
      </c>
      <c r="C875" t="inlineStr">
        <is>
          <t>2025-04</t>
        </is>
      </c>
      <c r="D875" t="inlineStr">
        <is>
          <t>2025-Q2</t>
        </is>
      </c>
      <c r="E875" t="inlineStr">
        <is>
          <t>T12</t>
        </is>
      </c>
      <c r="F875" t="inlineStr">
        <is>
          <t>Buse Aksoy</t>
        </is>
      </c>
      <c r="G875" t="inlineStr">
        <is>
          <t>İhracat-Avrupa</t>
        </is>
      </c>
      <c r="H875" t="inlineStr">
        <is>
          <t>EM-PRZ-02</t>
        </is>
      </c>
      <c r="I875" t="inlineStr">
        <is>
          <t>Priz-Anahtar Seti (20'li)</t>
        </is>
      </c>
      <c r="J875" t="inlineStr">
        <is>
          <t>Anahtar</t>
        </is>
      </c>
      <c r="K875" t="inlineStr">
        <is>
          <t>Kurumsal</t>
        </is>
      </c>
      <c r="L875" t="n">
        <v>2</v>
      </c>
      <c r="M875" s="57" t="n">
        <v>13.2</v>
      </c>
      <c r="N875" t="inlineStr">
        <is>
          <t>EUR</t>
        </is>
      </c>
      <c r="O875" s="58" t="n">
        <v>5</v>
      </c>
      <c r="P875" t="n">
        <v>0</v>
      </c>
      <c r="Q875" s="59" t="n">
        <v>310</v>
      </c>
      <c r="R875" s="60">
        <f>IF(N875="TL",1,IF(N875="USD",VLOOKUP(C875,$X$2:$Z$19,2,FALSE),VLOOKUP(C875,$X$2:$Z$19,3,FALSE)))</f>
        <v/>
      </c>
      <c r="S875" s="61">
        <f>IF(P875=1,0,L875*M875*R875*(1-O875/100))</f>
        <v/>
      </c>
      <c r="T875" s="61">
        <f>IF(P875=1,0,L875*Q875)</f>
        <v/>
      </c>
      <c r="U875" s="61">
        <f>S875-T875</f>
        <v/>
      </c>
    </row>
    <row r="876">
      <c r="A876" t="inlineStr">
        <is>
          <t>S000875</t>
        </is>
      </c>
      <c r="B876" t="inlineStr">
        <is>
          <t>2025-04-22</t>
        </is>
      </c>
      <c r="C876" t="inlineStr">
        <is>
          <t>2025-04</t>
        </is>
      </c>
      <c r="D876" t="inlineStr">
        <is>
          <t>2025-Q2</t>
        </is>
      </c>
      <c r="E876" t="inlineStr">
        <is>
          <t>T12</t>
        </is>
      </c>
      <c r="F876" t="inlineStr">
        <is>
          <t>Buse Aksoy</t>
        </is>
      </c>
      <c r="G876" t="inlineStr">
        <is>
          <t>İhracat-Avrupa</t>
        </is>
      </c>
      <c r="H876" t="inlineStr">
        <is>
          <t>EM-KND-03</t>
        </is>
      </c>
      <c r="I876" t="inlineStr">
        <is>
          <t>Kablo Kanalı 40x40 (2 m)</t>
        </is>
      </c>
      <c r="J876" t="inlineStr">
        <is>
          <t>Tesisat</t>
        </is>
      </c>
      <c r="K876" t="inlineStr">
        <is>
          <t>Kurumsal</t>
        </is>
      </c>
      <c r="L876" t="n">
        <v>5</v>
      </c>
      <c r="M876" s="57" t="n">
        <v>3.03</v>
      </c>
      <c r="N876" t="inlineStr">
        <is>
          <t>EUR</t>
        </is>
      </c>
      <c r="O876" s="58" t="n">
        <v>0</v>
      </c>
      <c r="P876" t="n">
        <v>0</v>
      </c>
      <c r="Q876" s="59" t="n">
        <v>65</v>
      </c>
      <c r="R876" s="60">
        <f>IF(N876="TL",1,IF(N876="USD",VLOOKUP(C876,$X$2:$Z$19,2,FALSE),VLOOKUP(C876,$X$2:$Z$19,3,FALSE)))</f>
        <v/>
      </c>
      <c r="S876" s="61">
        <f>IF(P876=1,0,L876*M876*R876*(1-O876/100))</f>
        <v/>
      </c>
      <c r="T876" s="61">
        <f>IF(P876=1,0,L876*Q876)</f>
        <v/>
      </c>
      <c r="U876" s="61">
        <f>S876-T876</f>
        <v/>
      </c>
    </row>
    <row r="877">
      <c r="A877" t="inlineStr">
        <is>
          <t>S000876</t>
        </is>
      </c>
      <c r="B877" t="inlineStr">
        <is>
          <t>2025-04-19</t>
        </is>
      </c>
      <c r="C877" t="inlineStr">
        <is>
          <t>2025-04</t>
        </is>
      </c>
      <c r="D877" t="inlineStr">
        <is>
          <t>2025-Q2</t>
        </is>
      </c>
      <c r="E877" t="inlineStr">
        <is>
          <t>T12</t>
        </is>
      </c>
      <c r="F877" t="inlineStr">
        <is>
          <t>Buse Aksoy</t>
        </is>
      </c>
      <c r="G877" t="inlineStr">
        <is>
          <t>İhracat-Avrupa</t>
        </is>
      </c>
      <c r="H877" t="inlineStr">
        <is>
          <t>EM-KBL-16</t>
        </is>
      </c>
      <c r="I877" t="inlineStr">
        <is>
          <t>NYM Kablo 3x2,5 (100 m)</t>
        </is>
      </c>
      <c r="J877" t="inlineStr">
        <is>
          <t>Kablo</t>
        </is>
      </c>
      <c r="K877" t="inlineStr">
        <is>
          <t>Proje</t>
        </is>
      </c>
      <c r="L877" t="n">
        <v>11</v>
      </c>
      <c r="M877" s="57" t="n">
        <v>29.04</v>
      </c>
      <c r="N877" t="inlineStr">
        <is>
          <t>EUR</t>
        </is>
      </c>
      <c r="O877" s="58" t="n">
        <v>0</v>
      </c>
      <c r="P877" t="n">
        <v>0</v>
      </c>
      <c r="Q877" s="59" t="n">
        <v>820</v>
      </c>
      <c r="R877" s="60">
        <f>IF(N877="TL",1,IF(N877="USD",VLOOKUP(C877,$X$2:$Z$19,2,FALSE),VLOOKUP(C877,$X$2:$Z$19,3,FALSE)))</f>
        <v/>
      </c>
      <c r="S877" s="61">
        <f>IF(P877=1,0,L877*M877*R877*(1-O877/100))</f>
        <v/>
      </c>
      <c r="T877" s="61">
        <f>IF(P877=1,0,L877*Q877)</f>
        <v/>
      </c>
      <c r="U877" s="61">
        <f>S877-T877</f>
        <v/>
      </c>
    </row>
    <row r="878">
      <c r="A878" t="inlineStr">
        <is>
          <t>S000877</t>
        </is>
      </c>
      <c r="B878" t="inlineStr">
        <is>
          <t>2025-04-15</t>
        </is>
      </c>
      <c r="C878" t="inlineStr">
        <is>
          <t>2025-04</t>
        </is>
      </c>
      <c r="D878" t="inlineStr">
        <is>
          <t>2025-Q2</t>
        </is>
      </c>
      <c r="E878" t="inlineStr">
        <is>
          <t>T12</t>
        </is>
      </c>
      <c r="F878" t="inlineStr">
        <is>
          <t>Buse Aksoy</t>
        </is>
      </c>
      <c r="G878" t="inlineStr">
        <is>
          <t>İhracat-Avrupa</t>
        </is>
      </c>
      <c r="H878" t="inlineStr">
        <is>
          <t>EM-AYD-40</t>
        </is>
      </c>
      <c r="I878" t="inlineStr">
        <is>
          <t>LED Panel Armatür 40W</t>
        </is>
      </c>
      <c r="J878" t="inlineStr">
        <is>
          <t>Aydınlatma</t>
        </is>
      </c>
      <c r="K878" t="inlineStr">
        <is>
          <t>Kurumsal</t>
        </is>
      </c>
      <c r="L878" t="n">
        <v>3</v>
      </c>
      <c r="M878" s="57" t="n">
        <v>7.99</v>
      </c>
      <c r="N878" t="inlineStr">
        <is>
          <t>EUR</t>
        </is>
      </c>
      <c r="O878" s="58" t="n">
        <v>12</v>
      </c>
      <c r="P878" t="n">
        <v>0</v>
      </c>
      <c r="Q878" s="59" t="n">
        <v>190</v>
      </c>
      <c r="R878" s="60">
        <f>IF(N878="TL",1,IF(N878="USD",VLOOKUP(C878,$X$2:$Z$19,2,FALSE),VLOOKUP(C878,$X$2:$Z$19,3,FALSE)))</f>
        <v/>
      </c>
      <c r="S878" s="61">
        <f>IF(P878=1,0,L878*M878*R878*(1-O878/100))</f>
        <v/>
      </c>
      <c r="T878" s="61">
        <f>IF(P878=1,0,L878*Q878)</f>
        <v/>
      </c>
      <c r="U878" s="61">
        <f>S878-T878</f>
        <v/>
      </c>
    </row>
    <row r="879">
      <c r="A879" t="inlineStr">
        <is>
          <t>S000878</t>
        </is>
      </c>
      <c r="B879" t="inlineStr">
        <is>
          <t>2025-04-18</t>
        </is>
      </c>
      <c r="C879" t="inlineStr">
        <is>
          <t>2025-04</t>
        </is>
      </c>
      <c r="D879" t="inlineStr">
        <is>
          <t>2025-Q2</t>
        </is>
      </c>
      <c r="E879" t="inlineStr">
        <is>
          <t>T12</t>
        </is>
      </c>
      <c r="F879" t="inlineStr">
        <is>
          <t>Buse Aksoy</t>
        </is>
      </c>
      <c r="G879" t="inlineStr">
        <is>
          <t>İhracat-Avrupa</t>
        </is>
      </c>
      <c r="H879" t="inlineStr">
        <is>
          <t>EM-SNS-06</t>
        </is>
      </c>
      <c r="I879" t="inlineStr">
        <is>
          <t>Hareket Sensörü PIR</t>
        </is>
      </c>
      <c r="J879" t="inlineStr">
        <is>
          <t>Otomasyon</t>
        </is>
      </c>
      <c r="K879" t="inlineStr">
        <is>
          <t>Bayi</t>
        </is>
      </c>
      <c r="L879" t="n">
        <v>2</v>
      </c>
      <c r="M879" s="57" t="n">
        <v>5.99</v>
      </c>
      <c r="N879" t="inlineStr">
        <is>
          <t>EUR</t>
        </is>
      </c>
      <c r="O879" s="58" t="n">
        <v>8</v>
      </c>
      <c r="P879" t="n">
        <v>0</v>
      </c>
      <c r="Q879" s="59" t="n">
        <v>120</v>
      </c>
      <c r="R879" s="60">
        <f>IF(N879="TL",1,IF(N879="USD",VLOOKUP(C879,$X$2:$Z$19,2,FALSE),VLOOKUP(C879,$X$2:$Z$19,3,FALSE)))</f>
        <v/>
      </c>
      <c r="S879" s="61">
        <f>IF(P879=1,0,L879*M879*R879*(1-O879/100))</f>
        <v/>
      </c>
      <c r="T879" s="61">
        <f>IF(P879=1,0,L879*Q879)</f>
        <v/>
      </c>
      <c r="U879" s="61">
        <f>S879-T879</f>
        <v/>
      </c>
    </row>
    <row r="880">
      <c r="A880" t="inlineStr">
        <is>
          <t>S000879</t>
        </is>
      </c>
      <c r="B880" t="inlineStr">
        <is>
          <t>2025-04-15</t>
        </is>
      </c>
      <c r="C880" t="inlineStr">
        <is>
          <t>2025-04</t>
        </is>
      </c>
      <c r="D880" t="inlineStr">
        <is>
          <t>2025-Q2</t>
        </is>
      </c>
      <c r="E880" t="inlineStr">
        <is>
          <t>T12</t>
        </is>
      </c>
      <c r="F880" t="inlineStr">
        <is>
          <t>Buse Aksoy</t>
        </is>
      </c>
      <c r="G880" t="inlineStr">
        <is>
          <t>İhracat-Avrupa</t>
        </is>
      </c>
      <c r="H880" t="inlineStr">
        <is>
          <t>EM-TRF-05</t>
        </is>
      </c>
      <c r="I880" t="inlineStr">
        <is>
          <t>İzole Trafo 1 kVA</t>
        </is>
      </c>
      <c r="J880" t="inlineStr">
        <is>
          <t>Güç</t>
        </is>
      </c>
      <c r="K880" t="inlineStr">
        <is>
          <t>Proje</t>
        </is>
      </c>
      <c r="L880" t="n">
        <v>4</v>
      </c>
      <c r="M880" s="57" t="n">
        <v>145.36</v>
      </c>
      <c r="N880" t="inlineStr">
        <is>
          <t>EUR</t>
        </is>
      </c>
      <c r="O880" s="58" t="n">
        <v>18</v>
      </c>
      <c r="P880" t="n">
        <v>0</v>
      </c>
      <c r="Q880" s="59" t="n">
        <v>3900</v>
      </c>
      <c r="R880" s="60">
        <f>IF(N880="TL",1,IF(N880="USD",VLOOKUP(C880,$X$2:$Z$19,2,FALSE),VLOOKUP(C880,$X$2:$Z$19,3,FALSE)))</f>
        <v/>
      </c>
      <c r="S880" s="61">
        <f>IF(P880=1,0,L880*M880*R880*(1-O880/100))</f>
        <v/>
      </c>
      <c r="T880" s="61">
        <f>IF(P880=1,0,L880*Q880)</f>
        <v/>
      </c>
      <c r="U880" s="61">
        <f>S880-T880</f>
        <v/>
      </c>
    </row>
    <row r="881">
      <c r="A881" t="inlineStr">
        <is>
          <t>S000880</t>
        </is>
      </c>
      <c r="B881" t="inlineStr">
        <is>
          <t>2025-04-26</t>
        </is>
      </c>
      <c r="C881" t="inlineStr">
        <is>
          <t>2025-04</t>
        </is>
      </c>
      <c r="D881" t="inlineStr">
        <is>
          <t>2025-Q2</t>
        </is>
      </c>
      <c r="E881" t="inlineStr">
        <is>
          <t>T13</t>
        </is>
      </c>
      <c r="F881" t="inlineStr">
        <is>
          <t>Cem Kurt</t>
        </is>
      </c>
      <c r="G881" t="inlineStr">
        <is>
          <t>Marmara</t>
        </is>
      </c>
      <c r="H881" t="inlineStr">
        <is>
          <t>EM-PNO-12</t>
        </is>
      </c>
      <c r="I881" t="inlineStr">
        <is>
          <t>Sıva Üstü Dağıtım Panosu 24'lü</t>
        </is>
      </c>
      <c r="J881" t="inlineStr">
        <is>
          <t>Pano</t>
        </is>
      </c>
      <c r="K881" t="inlineStr">
        <is>
          <t>Bayi</t>
        </is>
      </c>
      <c r="L881" t="n">
        <v>1</v>
      </c>
      <c r="M881" s="57" t="n">
        <v>2090</v>
      </c>
      <c r="N881" t="inlineStr">
        <is>
          <t>TL</t>
        </is>
      </c>
      <c r="O881" s="58" t="n">
        <v>0</v>
      </c>
      <c r="P881" t="n">
        <v>0</v>
      </c>
      <c r="Q881" s="59" t="n">
        <v>1180</v>
      </c>
      <c r="R881" s="60">
        <f>IF(N881="TL",1,IF(N881="USD",VLOOKUP(C881,$X$2:$Z$19,2,FALSE),VLOOKUP(C881,$X$2:$Z$19,3,FALSE)))</f>
        <v/>
      </c>
      <c r="S881" s="61">
        <f>IF(P881=1,0,L881*M881*R881*(1-O881/100))</f>
        <v/>
      </c>
      <c r="T881" s="61">
        <f>IF(P881=1,0,L881*Q881)</f>
        <v/>
      </c>
      <c r="U881" s="61">
        <f>S881-T881</f>
        <v/>
      </c>
    </row>
    <row r="882">
      <c r="A882" t="inlineStr">
        <is>
          <t>S000881</t>
        </is>
      </c>
      <c r="B882" t="inlineStr">
        <is>
          <t>2025-04-25</t>
        </is>
      </c>
      <c r="C882" t="inlineStr">
        <is>
          <t>2025-04</t>
        </is>
      </c>
      <c r="D882" t="inlineStr">
        <is>
          <t>2025-Q2</t>
        </is>
      </c>
      <c r="E882" t="inlineStr">
        <is>
          <t>T13</t>
        </is>
      </c>
      <c r="F882" t="inlineStr">
        <is>
          <t>Cem Kurt</t>
        </is>
      </c>
      <c r="G882" t="inlineStr">
        <is>
          <t>Marmara</t>
        </is>
      </c>
      <c r="H882" t="inlineStr">
        <is>
          <t>EM-KBL-25</t>
        </is>
      </c>
      <c r="I882" t="inlineStr">
        <is>
          <t>NYY Kablo 4x6 (100 m)</t>
        </is>
      </c>
      <c r="J882" t="inlineStr">
        <is>
          <t>Kablo</t>
        </is>
      </c>
      <c r="K882" t="inlineStr">
        <is>
          <t>Kurumsal</t>
        </is>
      </c>
      <c r="L882" t="n">
        <v>21</v>
      </c>
      <c r="M882" s="57" t="n">
        <v>3482</v>
      </c>
      <c r="N882" t="inlineStr">
        <is>
          <t>TL</t>
        </is>
      </c>
      <c r="O882" s="58" t="n">
        <v>0</v>
      </c>
      <c r="P882" t="n">
        <v>0</v>
      </c>
      <c r="Q882" s="59" t="n">
        <v>2150</v>
      </c>
      <c r="R882" s="60">
        <f>IF(N882="TL",1,IF(N882="USD",VLOOKUP(C882,$X$2:$Z$19,2,FALSE),VLOOKUP(C882,$X$2:$Z$19,3,FALSE)))</f>
        <v/>
      </c>
      <c r="S882" s="61">
        <f>IF(P882=1,0,L882*M882*R882*(1-O882/100))</f>
        <v/>
      </c>
      <c r="T882" s="61">
        <f>IF(P882=1,0,L882*Q882)</f>
        <v/>
      </c>
      <c r="U882" s="61">
        <f>S882-T882</f>
        <v/>
      </c>
    </row>
    <row r="883">
      <c r="A883" t="inlineStr">
        <is>
          <t>S000882</t>
        </is>
      </c>
      <c r="B883" t="inlineStr">
        <is>
          <t>2025-04-17</t>
        </is>
      </c>
      <c r="C883" t="inlineStr">
        <is>
          <t>2025-04</t>
        </is>
      </c>
      <c r="D883" t="inlineStr">
        <is>
          <t>2025-Q2</t>
        </is>
      </c>
      <c r="E883" t="inlineStr">
        <is>
          <t>T13</t>
        </is>
      </c>
      <c r="F883" t="inlineStr">
        <is>
          <t>Cem Kurt</t>
        </is>
      </c>
      <c r="G883" t="inlineStr">
        <is>
          <t>Marmara</t>
        </is>
      </c>
      <c r="H883" t="inlineStr">
        <is>
          <t>EM-AYD-40</t>
        </is>
      </c>
      <c r="I883" t="inlineStr">
        <is>
          <t>LED Panel Armatür 40W</t>
        </is>
      </c>
      <c r="J883" t="inlineStr">
        <is>
          <t>Aydınlatma</t>
        </is>
      </c>
      <c r="K883" t="inlineStr">
        <is>
          <t>Proje</t>
        </is>
      </c>
      <c r="L883" t="n">
        <v>1</v>
      </c>
      <c r="M883" s="57" t="n">
        <v>344</v>
      </c>
      <c r="N883" t="inlineStr">
        <is>
          <t>TL</t>
        </is>
      </c>
      <c r="O883" s="58" t="n">
        <v>8</v>
      </c>
      <c r="P883" t="n">
        <v>0</v>
      </c>
      <c r="Q883" s="59" t="n">
        <v>190</v>
      </c>
      <c r="R883" s="60">
        <f>IF(N883="TL",1,IF(N883="USD",VLOOKUP(C883,$X$2:$Z$19,2,FALSE),VLOOKUP(C883,$X$2:$Z$19,3,FALSE)))</f>
        <v/>
      </c>
      <c r="S883" s="61">
        <f>IF(P883=1,0,L883*M883*R883*(1-O883/100))</f>
        <v/>
      </c>
      <c r="T883" s="61">
        <f>IF(P883=1,0,L883*Q883)</f>
        <v/>
      </c>
      <c r="U883" s="61">
        <f>S883-T883</f>
        <v/>
      </c>
    </row>
    <row r="884">
      <c r="A884" t="inlineStr">
        <is>
          <t>S000883</t>
        </is>
      </c>
      <c r="B884" t="inlineStr">
        <is>
          <t>2025-04-06</t>
        </is>
      </c>
      <c r="C884" t="inlineStr">
        <is>
          <t>2025-04</t>
        </is>
      </c>
      <c r="D884" t="inlineStr">
        <is>
          <t>2025-Q2</t>
        </is>
      </c>
      <c r="E884" t="inlineStr">
        <is>
          <t>T13</t>
        </is>
      </c>
      <c r="F884" t="inlineStr">
        <is>
          <t>Cem Kurt</t>
        </is>
      </c>
      <c r="G884" t="inlineStr">
        <is>
          <t>Marmara</t>
        </is>
      </c>
      <c r="H884" t="inlineStr">
        <is>
          <t>EM-KBL-25</t>
        </is>
      </c>
      <c r="I884" t="inlineStr">
        <is>
          <t>NYY Kablo 4x6 (100 m)</t>
        </is>
      </c>
      <c r="J884" t="inlineStr">
        <is>
          <t>Kablo</t>
        </is>
      </c>
      <c r="K884" t="inlineStr">
        <is>
          <t>Kurumsal</t>
        </is>
      </c>
      <c r="L884" t="n">
        <v>18</v>
      </c>
      <c r="M884" s="57" t="n">
        <v>3552</v>
      </c>
      <c r="N884" t="inlineStr">
        <is>
          <t>TL</t>
        </is>
      </c>
      <c r="O884" s="58" t="n">
        <v>5</v>
      </c>
      <c r="P884" t="n">
        <v>0</v>
      </c>
      <c r="Q884" s="59" t="n">
        <v>2150</v>
      </c>
      <c r="R884" s="60">
        <f>IF(N884="TL",1,IF(N884="USD",VLOOKUP(C884,$X$2:$Z$19,2,FALSE),VLOOKUP(C884,$X$2:$Z$19,3,FALSE)))</f>
        <v/>
      </c>
      <c r="S884" s="61">
        <f>IF(P884=1,0,L884*M884*R884*(1-O884/100))</f>
        <v/>
      </c>
      <c r="T884" s="61">
        <f>IF(P884=1,0,L884*Q884)</f>
        <v/>
      </c>
      <c r="U884" s="61">
        <f>S884-T884</f>
        <v/>
      </c>
    </row>
    <row r="885">
      <c r="A885" t="inlineStr">
        <is>
          <t>S000884</t>
        </is>
      </c>
      <c r="B885" t="inlineStr">
        <is>
          <t>2025-04-28</t>
        </is>
      </c>
      <c r="C885" t="inlineStr">
        <is>
          <t>2025-04</t>
        </is>
      </c>
      <c r="D885" t="inlineStr">
        <is>
          <t>2025-Q2</t>
        </is>
      </c>
      <c r="E885" t="inlineStr">
        <is>
          <t>T13</t>
        </is>
      </c>
      <c r="F885" t="inlineStr">
        <is>
          <t>Cem Kurt</t>
        </is>
      </c>
      <c r="G885" t="inlineStr">
        <is>
          <t>Marmara</t>
        </is>
      </c>
      <c r="H885" t="inlineStr">
        <is>
          <t>EM-SNS-06</t>
        </is>
      </c>
      <c r="I885" t="inlineStr">
        <is>
          <t>Hareket Sensörü PIR</t>
        </is>
      </c>
      <c r="J885" t="inlineStr">
        <is>
          <t>Otomasyon</t>
        </is>
      </c>
      <c r="K885" t="inlineStr">
        <is>
          <t>Proje</t>
        </is>
      </c>
      <c r="L885" t="n">
        <v>16</v>
      </c>
      <c r="M885" s="57" t="n">
        <v>259</v>
      </c>
      <c r="N885" t="inlineStr">
        <is>
          <t>TL</t>
        </is>
      </c>
      <c r="O885" s="58" t="n">
        <v>12</v>
      </c>
      <c r="P885" t="n">
        <v>0</v>
      </c>
      <c r="Q885" s="59" t="n">
        <v>120</v>
      </c>
      <c r="R885" s="60">
        <f>IF(N885="TL",1,IF(N885="USD",VLOOKUP(C885,$X$2:$Z$19,2,FALSE),VLOOKUP(C885,$X$2:$Z$19,3,FALSE)))</f>
        <v/>
      </c>
      <c r="S885" s="61">
        <f>IF(P885=1,0,L885*M885*R885*(1-O885/100))</f>
        <v/>
      </c>
      <c r="T885" s="61">
        <f>IF(P885=1,0,L885*Q885)</f>
        <v/>
      </c>
      <c r="U885" s="61">
        <f>S885-T885</f>
        <v/>
      </c>
    </row>
    <row r="886">
      <c r="A886" t="inlineStr">
        <is>
          <t>S000885</t>
        </is>
      </c>
      <c r="B886" t="inlineStr">
        <is>
          <t>2025-04-11</t>
        </is>
      </c>
      <c r="C886" t="inlineStr">
        <is>
          <t>2025-04</t>
        </is>
      </c>
      <c r="D886" t="inlineStr">
        <is>
          <t>2025-Q2</t>
        </is>
      </c>
      <c r="E886" t="inlineStr">
        <is>
          <t>T13</t>
        </is>
      </c>
      <c r="F886" t="inlineStr">
        <is>
          <t>Cem Kurt</t>
        </is>
      </c>
      <c r="G886" t="inlineStr">
        <is>
          <t>Marmara</t>
        </is>
      </c>
      <c r="H886" t="inlineStr">
        <is>
          <t>EM-TRF-05</t>
        </is>
      </c>
      <c r="I886" t="inlineStr">
        <is>
          <t>İzole Trafo 1 kVA</t>
        </is>
      </c>
      <c r="J886" t="inlineStr">
        <is>
          <t>Güç</t>
        </is>
      </c>
      <c r="K886" t="inlineStr">
        <is>
          <t>Bayi</t>
        </is>
      </c>
      <c r="L886" t="n">
        <v>10</v>
      </c>
      <c r="M886" s="57" t="n">
        <v>6404</v>
      </c>
      <c r="N886" t="inlineStr">
        <is>
          <t>TL</t>
        </is>
      </c>
      <c r="O886" s="58" t="n">
        <v>18</v>
      </c>
      <c r="P886" t="n">
        <v>0</v>
      </c>
      <c r="Q886" s="59" t="n">
        <v>3900</v>
      </c>
      <c r="R886" s="60">
        <f>IF(N886="TL",1,IF(N886="USD",VLOOKUP(C886,$X$2:$Z$19,2,FALSE),VLOOKUP(C886,$X$2:$Z$19,3,FALSE)))</f>
        <v/>
      </c>
      <c r="S886" s="61">
        <f>IF(P886=1,0,L886*M886*R886*(1-O886/100))</f>
        <v/>
      </c>
      <c r="T886" s="61">
        <f>IF(P886=1,0,L886*Q886)</f>
        <v/>
      </c>
      <c r="U886" s="61">
        <f>S886-T886</f>
        <v/>
      </c>
    </row>
    <row r="887">
      <c r="A887" t="inlineStr">
        <is>
          <t>S000886</t>
        </is>
      </c>
      <c r="B887" t="inlineStr">
        <is>
          <t>2025-04-19</t>
        </is>
      </c>
      <c r="C887" t="inlineStr">
        <is>
          <t>2025-04</t>
        </is>
      </c>
      <c r="D887" t="inlineStr">
        <is>
          <t>2025-Q2</t>
        </is>
      </c>
      <c r="E887" t="inlineStr">
        <is>
          <t>T13</t>
        </is>
      </c>
      <c r="F887" t="inlineStr">
        <is>
          <t>Cem Kurt</t>
        </is>
      </c>
      <c r="G887" t="inlineStr">
        <is>
          <t>Marmara</t>
        </is>
      </c>
      <c r="H887" t="inlineStr">
        <is>
          <t>EM-TOP-08</t>
        </is>
      </c>
      <c r="I887" t="inlineStr">
        <is>
          <t>Topraklama Seti</t>
        </is>
      </c>
      <c r="J887" t="inlineStr">
        <is>
          <t>Koruma</t>
        </is>
      </c>
      <c r="K887" t="inlineStr">
        <is>
          <t>Perakende</t>
        </is>
      </c>
      <c r="L887" t="n">
        <v>22</v>
      </c>
      <c r="M887" s="57" t="n">
        <v>920</v>
      </c>
      <c r="N887" t="inlineStr">
        <is>
          <t>TL</t>
        </is>
      </c>
      <c r="O887" s="58" t="n">
        <v>0</v>
      </c>
      <c r="P887" t="n">
        <v>0</v>
      </c>
      <c r="Q887" s="59" t="n">
        <v>540</v>
      </c>
      <c r="R887" s="60">
        <f>IF(N887="TL",1,IF(N887="USD",VLOOKUP(C887,$X$2:$Z$19,2,FALSE),VLOOKUP(C887,$X$2:$Z$19,3,FALSE)))</f>
        <v/>
      </c>
      <c r="S887" s="61">
        <f>IF(P887=1,0,L887*M887*R887*(1-O887/100))</f>
        <v/>
      </c>
      <c r="T887" s="61">
        <f>IF(P887=1,0,L887*Q887)</f>
        <v/>
      </c>
      <c r="U887" s="61">
        <f>S887-T887</f>
        <v/>
      </c>
    </row>
    <row r="888">
      <c r="A888" t="inlineStr">
        <is>
          <t>S000887</t>
        </is>
      </c>
      <c r="B888" t="inlineStr">
        <is>
          <t>2025-04-21</t>
        </is>
      </c>
      <c r="C888" t="inlineStr">
        <is>
          <t>2025-04</t>
        </is>
      </c>
      <c r="D888" t="inlineStr">
        <is>
          <t>2025-Q2</t>
        </is>
      </c>
      <c r="E888" t="inlineStr">
        <is>
          <t>T13</t>
        </is>
      </c>
      <c r="F888" t="inlineStr">
        <is>
          <t>Cem Kurt</t>
        </is>
      </c>
      <c r="G888" t="inlineStr">
        <is>
          <t>Marmara</t>
        </is>
      </c>
      <c r="H888" t="inlineStr">
        <is>
          <t>EM-KBL-16</t>
        </is>
      </c>
      <c r="I888" t="inlineStr">
        <is>
          <t>NYM Kablo 3x2,5 (100 m)</t>
        </is>
      </c>
      <c r="J888" t="inlineStr">
        <is>
          <t>Kablo</t>
        </is>
      </c>
      <c r="K888" t="inlineStr">
        <is>
          <t>Bayi</t>
        </is>
      </c>
      <c r="L888" t="n">
        <v>3</v>
      </c>
      <c r="M888" s="57" t="n">
        <v>1328</v>
      </c>
      <c r="N888" t="inlineStr">
        <is>
          <t>TL</t>
        </is>
      </c>
      <c r="O888" s="58" t="n">
        <v>0</v>
      </c>
      <c r="P888" t="n">
        <v>0</v>
      </c>
      <c r="Q888" s="59" t="n">
        <v>820</v>
      </c>
      <c r="R888" s="60">
        <f>IF(N888="TL",1,IF(N888="USD",VLOOKUP(C888,$X$2:$Z$19,2,FALSE),VLOOKUP(C888,$X$2:$Z$19,3,FALSE)))</f>
        <v/>
      </c>
      <c r="S888" s="61">
        <f>IF(P888=1,0,L888*M888*R888*(1-O888/100))</f>
        <v/>
      </c>
      <c r="T888" s="61">
        <f>IF(P888=1,0,L888*Q888)</f>
        <v/>
      </c>
      <c r="U888" s="61">
        <f>S888-T888</f>
        <v/>
      </c>
    </row>
    <row r="889">
      <c r="A889" t="inlineStr">
        <is>
          <t>S000888</t>
        </is>
      </c>
      <c r="B889" t="inlineStr">
        <is>
          <t>2025-04-07</t>
        </is>
      </c>
      <c r="C889" t="inlineStr">
        <is>
          <t>2025-04</t>
        </is>
      </c>
      <c r="D889" t="inlineStr">
        <is>
          <t>2025-Q2</t>
        </is>
      </c>
      <c r="E889" t="inlineStr">
        <is>
          <t>T13</t>
        </is>
      </c>
      <c r="F889" t="inlineStr">
        <is>
          <t>Cem Kurt</t>
        </is>
      </c>
      <c r="G889" t="inlineStr">
        <is>
          <t>Marmara</t>
        </is>
      </c>
      <c r="H889" t="inlineStr">
        <is>
          <t>EM-UPS-10</t>
        </is>
      </c>
      <c r="I889" t="inlineStr">
        <is>
          <t>Kesintisiz Güç Kaynağı 3 kVA</t>
        </is>
      </c>
      <c r="J889" t="inlineStr">
        <is>
          <t>Güç</t>
        </is>
      </c>
      <c r="K889" t="inlineStr">
        <is>
          <t>Bayi</t>
        </is>
      </c>
      <c r="L889" t="n">
        <v>5</v>
      </c>
      <c r="M889" s="57" t="n">
        <v>13561</v>
      </c>
      <c r="N889" t="inlineStr">
        <is>
          <t>TL</t>
        </is>
      </c>
      <c r="O889" s="58" t="n">
        <v>0</v>
      </c>
      <c r="P889" t="n">
        <v>0</v>
      </c>
      <c r="Q889" s="59" t="n">
        <v>8200</v>
      </c>
      <c r="R889" s="60">
        <f>IF(N889="TL",1,IF(N889="USD",VLOOKUP(C889,$X$2:$Z$19,2,FALSE),VLOOKUP(C889,$X$2:$Z$19,3,FALSE)))</f>
        <v/>
      </c>
      <c r="S889" s="61">
        <f>IF(P889=1,0,L889*M889*R889*(1-O889/100))</f>
        <v/>
      </c>
      <c r="T889" s="61">
        <f>IF(P889=1,0,L889*Q889)</f>
        <v/>
      </c>
      <c r="U889" s="61">
        <f>S889-T889</f>
        <v/>
      </c>
    </row>
    <row r="890">
      <c r="A890" t="inlineStr">
        <is>
          <t>S000889</t>
        </is>
      </c>
      <c r="B890" t="inlineStr">
        <is>
          <t>2025-04-18</t>
        </is>
      </c>
      <c r="C890" t="inlineStr">
        <is>
          <t>2025-04</t>
        </is>
      </c>
      <c r="D890" t="inlineStr">
        <is>
          <t>2025-Q2</t>
        </is>
      </c>
      <c r="E890" t="inlineStr">
        <is>
          <t>T13</t>
        </is>
      </c>
      <c r="F890" t="inlineStr">
        <is>
          <t>Cem Kurt</t>
        </is>
      </c>
      <c r="G890" t="inlineStr">
        <is>
          <t>Marmara</t>
        </is>
      </c>
      <c r="H890" t="inlineStr">
        <is>
          <t>EM-KBL-16</t>
        </is>
      </c>
      <c r="I890" t="inlineStr">
        <is>
          <t>NYM Kablo 3x2,5 (100 m)</t>
        </is>
      </c>
      <c r="J890" t="inlineStr">
        <is>
          <t>Kablo</t>
        </is>
      </c>
      <c r="K890" t="inlineStr">
        <is>
          <t>Kurumsal</t>
        </is>
      </c>
      <c r="L890" t="n">
        <v>18</v>
      </c>
      <c r="M890" s="57" t="n">
        <v>1356</v>
      </c>
      <c r="N890" t="inlineStr">
        <is>
          <t>TL</t>
        </is>
      </c>
      <c r="O890" s="58" t="n">
        <v>12</v>
      </c>
      <c r="P890" t="n">
        <v>0</v>
      </c>
      <c r="Q890" s="59" t="n">
        <v>820</v>
      </c>
      <c r="R890" s="60">
        <f>IF(N890="TL",1,IF(N890="USD",VLOOKUP(C890,$X$2:$Z$19,2,FALSE),VLOOKUP(C890,$X$2:$Z$19,3,FALSE)))</f>
        <v/>
      </c>
      <c r="S890" s="61">
        <f>IF(P890=1,0,L890*M890*R890*(1-O890/100))</f>
        <v/>
      </c>
      <c r="T890" s="61">
        <f>IF(P890=1,0,L890*Q890)</f>
        <v/>
      </c>
      <c r="U890" s="61">
        <f>S890-T890</f>
        <v/>
      </c>
    </row>
    <row r="891">
      <c r="A891" t="inlineStr">
        <is>
          <t>S000890</t>
        </is>
      </c>
      <c r="B891" t="inlineStr">
        <is>
          <t>2025-04-11</t>
        </is>
      </c>
      <c r="C891" t="inlineStr">
        <is>
          <t>2025-04</t>
        </is>
      </c>
      <c r="D891" t="inlineStr">
        <is>
          <t>2025-Q2</t>
        </is>
      </c>
      <c r="E891" t="inlineStr">
        <is>
          <t>T13</t>
        </is>
      </c>
      <c r="F891" t="inlineStr">
        <is>
          <t>Cem Kurt</t>
        </is>
      </c>
      <c r="G891" t="inlineStr">
        <is>
          <t>Marmara</t>
        </is>
      </c>
      <c r="H891" t="inlineStr">
        <is>
          <t>EM-PRZ-02</t>
        </is>
      </c>
      <c r="I891" t="inlineStr">
        <is>
          <t>Priz-Anahtar Seti (20'li)</t>
        </is>
      </c>
      <c r="J891" t="inlineStr">
        <is>
          <t>Anahtar</t>
        </is>
      </c>
      <c r="K891" t="inlineStr">
        <is>
          <t>Proje</t>
        </is>
      </c>
      <c r="L891" t="n">
        <v>1</v>
      </c>
      <c r="M891" s="57" t="n">
        <v>581</v>
      </c>
      <c r="N891" t="inlineStr">
        <is>
          <t>TL</t>
        </is>
      </c>
      <c r="O891" s="58" t="n">
        <v>5</v>
      </c>
      <c r="P891" t="n">
        <v>0</v>
      </c>
      <c r="Q891" s="59" t="n">
        <v>310</v>
      </c>
      <c r="R891" s="60">
        <f>IF(N891="TL",1,IF(N891="USD",VLOOKUP(C891,$X$2:$Z$19,2,FALSE),VLOOKUP(C891,$X$2:$Z$19,3,FALSE)))</f>
        <v/>
      </c>
      <c r="S891" s="61">
        <f>IF(P891=1,0,L891*M891*R891*(1-O891/100))</f>
        <v/>
      </c>
      <c r="T891" s="61">
        <f>IF(P891=1,0,L891*Q891)</f>
        <v/>
      </c>
      <c r="U891" s="61">
        <f>S891-T891</f>
        <v/>
      </c>
    </row>
    <row r="892">
      <c r="A892" t="inlineStr">
        <is>
          <t>S000891</t>
        </is>
      </c>
      <c r="B892" t="inlineStr">
        <is>
          <t>2025-04-11</t>
        </is>
      </c>
      <c r="C892" t="inlineStr">
        <is>
          <t>2025-04</t>
        </is>
      </c>
      <c r="D892" t="inlineStr">
        <is>
          <t>2025-Q2</t>
        </is>
      </c>
      <c r="E892" t="inlineStr">
        <is>
          <t>T13</t>
        </is>
      </c>
      <c r="F892" t="inlineStr">
        <is>
          <t>Cem Kurt</t>
        </is>
      </c>
      <c r="G892" t="inlineStr">
        <is>
          <t>Marmara</t>
        </is>
      </c>
      <c r="H892" t="inlineStr">
        <is>
          <t>EM-UPS-10</t>
        </is>
      </c>
      <c r="I892" t="inlineStr">
        <is>
          <t>Kesintisiz Güç Kaynağı 3 kVA</t>
        </is>
      </c>
      <c r="J892" t="inlineStr">
        <is>
          <t>Güç</t>
        </is>
      </c>
      <c r="K892" t="inlineStr">
        <is>
          <t>Perakende</t>
        </is>
      </c>
      <c r="L892" t="n">
        <v>14</v>
      </c>
      <c r="M892" s="57" t="n">
        <v>13166</v>
      </c>
      <c r="N892" t="inlineStr">
        <is>
          <t>TL</t>
        </is>
      </c>
      <c r="O892" s="58" t="n">
        <v>0</v>
      </c>
      <c r="P892" t="n">
        <v>0</v>
      </c>
      <c r="Q892" s="59" t="n">
        <v>8200</v>
      </c>
      <c r="R892" s="60">
        <f>IF(N892="TL",1,IF(N892="USD",VLOOKUP(C892,$X$2:$Z$19,2,FALSE),VLOOKUP(C892,$X$2:$Z$19,3,FALSE)))</f>
        <v/>
      </c>
      <c r="S892" s="61">
        <f>IF(P892=1,0,L892*M892*R892*(1-O892/100))</f>
        <v/>
      </c>
      <c r="T892" s="61">
        <f>IF(P892=1,0,L892*Q892)</f>
        <v/>
      </c>
      <c r="U892" s="61">
        <f>S892-T892</f>
        <v/>
      </c>
    </row>
    <row r="893">
      <c r="A893" t="inlineStr">
        <is>
          <t>S000892</t>
        </is>
      </c>
      <c r="B893" t="inlineStr">
        <is>
          <t>2025-04-19</t>
        </is>
      </c>
      <c r="C893" t="inlineStr">
        <is>
          <t>2025-04</t>
        </is>
      </c>
      <c r="D893" t="inlineStr">
        <is>
          <t>2025-Q2</t>
        </is>
      </c>
      <c r="E893" t="inlineStr">
        <is>
          <t>T13</t>
        </is>
      </c>
      <c r="F893" t="inlineStr">
        <is>
          <t>Cem Kurt</t>
        </is>
      </c>
      <c r="G893" t="inlineStr">
        <is>
          <t>Marmara</t>
        </is>
      </c>
      <c r="H893" t="inlineStr">
        <is>
          <t>EM-KND-03</t>
        </is>
      </c>
      <c r="I893" t="inlineStr">
        <is>
          <t>Kablo Kanalı 40x40 (2 m)</t>
        </is>
      </c>
      <c r="J893" t="inlineStr">
        <is>
          <t>Tesisat</t>
        </is>
      </c>
      <c r="K893" t="inlineStr">
        <is>
          <t>Proje</t>
        </is>
      </c>
      <c r="L893" t="n">
        <v>15</v>
      </c>
      <c r="M893" s="57" t="n">
        <v>131</v>
      </c>
      <c r="N893" t="inlineStr">
        <is>
          <t>TL</t>
        </is>
      </c>
      <c r="O893" s="58" t="n">
        <v>8</v>
      </c>
      <c r="P893" t="n">
        <v>0</v>
      </c>
      <c r="Q893" s="59" t="n">
        <v>65</v>
      </c>
      <c r="R893" s="60">
        <f>IF(N893="TL",1,IF(N893="USD",VLOOKUP(C893,$X$2:$Z$19,2,FALSE),VLOOKUP(C893,$X$2:$Z$19,3,FALSE)))</f>
        <v/>
      </c>
      <c r="S893" s="61">
        <f>IF(P893=1,0,L893*M893*R893*(1-O893/100))</f>
        <v/>
      </c>
      <c r="T893" s="61">
        <f>IF(P893=1,0,L893*Q893)</f>
        <v/>
      </c>
      <c r="U893" s="61">
        <f>S893-T893</f>
        <v/>
      </c>
    </row>
    <row r="894">
      <c r="A894" t="inlineStr">
        <is>
          <t>S000893</t>
        </is>
      </c>
      <c r="B894" t="inlineStr">
        <is>
          <t>2025-04-28</t>
        </is>
      </c>
      <c r="C894" t="inlineStr">
        <is>
          <t>2025-04</t>
        </is>
      </c>
      <c r="D894" t="inlineStr">
        <is>
          <t>2025-Q2</t>
        </is>
      </c>
      <c r="E894" t="inlineStr">
        <is>
          <t>T13</t>
        </is>
      </c>
      <c r="F894" t="inlineStr">
        <is>
          <t>Cem Kurt</t>
        </is>
      </c>
      <c r="G894" t="inlineStr">
        <is>
          <t>Marmara</t>
        </is>
      </c>
      <c r="H894" t="inlineStr">
        <is>
          <t>EM-KBL-25</t>
        </is>
      </c>
      <c r="I894" t="inlineStr">
        <is>
          <t>NYY Kablo 4x6 (100 m)</t>
        </is>
      </c>
      <c r="J894" t="inlineStr">
        <is>
          <t>Kablo</t>
        </is>
      </c>
      <c r="K894" t="inlineStr">
        <is>
          <t>Perakende</t>
        </is>
      </c>
      <c r="L894" t="n">
        <v>1</v>
      </c>
      <c r="M894" s="57" t="n">
        <v>3588</v>
      </c>
      <c r="N894" t="inlineStr">
        <is>
          <t>TL</t>
        </is>
      </c>
      <c r="O894" s="58" t="n">
        <v>18</v>
      </c>
      <c r="P894" t="n">
        <v>0</v>
      </c>
      <c r="Q894" s="59" t="n">
        <v>2150</v>
      </c>
      <c r="R894" s="60">
        <f>IF(N894="TL",1,IF(N894="USD",VLOOKUP(C894,$X$2:$Z$19,2,FALSE),VLOOKUP(C894,$X$2:$Z$19,3,FALSE)))</f>
        <v/>
      </c>
      <c r="S894" s="61">
        <f>IF(P894=1,0,L894*M894*R894*(1-O894/100))</f>
        <v/>
      </c>
      <c r="T894" s="61">
        <f>IF(P894=1,0,L894*Q894)</f>
        <v/>
      </c>
      <c r="U894" s="61">
        <f>S894-T894</f>
        <v/>
      </c>
    </row>
    <row r="895">
      <c r="A895" t="inlineStr">
        <is>
          <t>S000894</t>
        </is>
      </c>
      <c r="B895" t="inlineStr">
        <is>
          <t>2025-04-23</t>
        </is>
      </c>
      <c r="C895" t="inlineStr">
        <is>
          <t>2025-04</t>
        </is>
      </c>
      <c r="D895" t="inlineStr">
        <is>
          <t>2025-Q2</t>
        </is>
      </c>
      <c r="E895" t="inlineStr">
        <is>
          <t>T13</t>
        </is>
      </c>
      <c r="F895" t="inlineStr">
        <is>
          <t>Cem Kurt</t>
        </is>
      </c>
      <c r="G895" t="inlineStr">
        <is>
          <t>Marmara</t>
        </is>
      </c>
      <c r="H895" t="inlineStr">
        <is>
          <t>EM-PRZ-02</t>
        </is>
      </c>
      <c r="I895" t="inlineStr">
        <is>
          <t>Priz-Anahtar Seti (20'li)</t>
        </is>
      </c>
      <c r="J895" t="inlineStr">
        <is>
          <t>Anahtar</t>
        </is>
      </c>
      <c r="K895" t="inlineStr">
        <is>
          <t>Bayi</t>
        </is>
      </c>
      <c r="L895" t="n">
        <v>82</v>
      </c>
      <c r="M895" s="57" t="n">
        <v>585</v>
      </c>
      <c r="N895" t="inlineStr">
        <is>
          <t>TL</t>
        </is>
      </c>
      <c r="O895" s="58" t="n">
        <v>12</v>
      </c>
      <c r="P895" t="n">
        <v>0</v>
      </c>
      <c r="Q895" s="59" t="n">
        <v>310</v>
      </c>
      <c r="R895" s="60">
        <f>IF(N895="TL",1,IF(N895="USD",VLOOKUP(C895,$X$2:$Z$19,2,FALSE),VLOOKUP(C895,$X$2:$Z$19,3,FALSE)))</f>
        <v/>
      </c>
      <c r="S895" s="61">
        <f>IF(P895=1,0,L895*M895*R895*(1-O895/100))</f>
        <v/>
      </c>
      <c r="T895" s="61">
        <f>IF(P895=1,0,L895*Q895)</f>
        <v/>
      </c>
      <c r="U895" s="61">
        <f>S895-T895</f>
        <v/>
      </c>
    </row>
    <row r="896">
      <c r="A896" t="inlineStr">
        <is>
          <t>S000895</t>
        </is>
      </c>
      <c r="B896" t="inlineStr">
        <is>
          <t>2025-04-04</t>
        </is>
      </c>
      <c r="C896" t="inlineStr">
        <is>
          <t>2025-04</t>
        </is>
      </c>
      <c r="D896" t="inlineStr">
        <is>
          <t>2025-Q2</t>
        </is>
      </c>
      <c r="E896" t="inlineStr">
        <is>
          <t>T13</t>
        </is>
      </c>
      <c r="F896" t="inlineStr">
        <is>
          <t>Cem Kurt</t>
        </is>
      </c>
      <c r="G896" t="inlineStr">
        <is>
          <t>Marmara</t>
        </is>
      </c>
      <c r="H896" t="inlineStr">
        <is>
          <t>EM-KBL-25</t>
        </is>
      </c>
      <c r="I896" t="inlineStr">
        <is>
          <t>NYY Kablo 4x6 (100 m)</t>
        </is>
      </c>
      <c r="J896" t="inlineStr">
        <is>
          <t>Kablo</t>
        </is>
      </c>
      <c r="K896" t="inlineStr">
        <is>
          <t>Proje</t>
        </is>
      </c>
      <c r="L896" t="n">
        <v>2</v>
      </c>
      <c r="M896" s="57" t="n">
        <v>3517</v>
      </c>
      <c r="N896" t="inlineStr">
        <is>
          <t>TL</t>
        </is>
      </c>
      <c r="O896" s="58" t="n">
        <v>5</v>
      </c>
      <c r="P896" t="n">
        <v>0</v>
      </c>
      <c r="Q896" s="59" t="n">
        <v>2150</v>
      </c>
      <c r="R896" s="60">
        <f>IF(N896="TL",1,IF(N896="USD",VLOOKUP(C896,$X$2:$Z$19,2,FALSE),VLOOKUP(C896,$X$2:$Z$19,3,FALSE)))</f>
        <v/>
      </c>
      <c r="S896" s="61">
        <f>IF(P896=1,0,L896*M896*R896*(1-O896/100))</f>
        <v/>
      </c>
      <c r="T896" s="61">
        <f>IF(P896=1,0,L896*Q896)</f>
        <v/>
      </c>
      <c r="U896" s="61">
        <f>S896-T896</f>
        <v/>
      </c>
    </row>
    <row r="897">
      <c r="A897" t="inlineStr">
        <is>
          <t>S000896</t>
        </is>
      </c>
      <c r="B897" t="inlineStr">
        <is>
          <t>2025-04-11</t>
        </is>
      </c>
      <c r="C897" t="inlineStr">
        <is>
          <t>2025-04</t>
        </is>
      </c>
      <c r="D897" t="inlineStr">
        <is>
          <t>2025-Q2</t>
        </is>
      </c>
      <c r="E897" t="inlineStr">
        <is>
          <t>T13</t>
        </is>
      </c>
      <c r="F897" t="inlineStr">
        <is>
          <t>Cem Kurt</t>
        </is>
      </c>
      <c r="G897" t="inlineStr">
        <is>
          <t>Marmara</t>
        </is>
      </c>
      <c r="H897" t="inlineStr">
        <is>
          <t>EM-KND-03</t>
        </is>
      </c>
      <c r="I897" t="inlineStr">
        <is>
          <t>Kablo Kanalı 40x40 (2 m)</t>
        </is>
      </c>
      <c r="J897" t="inlineStr">
        <is>
          <t>Tesisat</t>
        </is>
      </c>
      <c r="K897" t="inlineStr">
        <is>
          <t>Bayi</t>
        </is>
      </c>
      <c r="L897" t="n">
        <v>22</v>
      </c>
      <c r="M897" s="57" t="n">
        <v>128</v>
      </c>
      <c r="N897" t="inlineStr">
        <is>
          <t>TL</t>
        </is>
      </c>
      <c r="O897" s="58" t="n">
        <v>0</v>
      </c>
      <c r="P897" t="n">
        <v>0</v>
      </c>
      <c r="Q897" s="59" t="n">
        <v>65</v>
      </c>
      <c r="R897" s="60">
        <f>IF(N897="TL",1,IF(N897="USD",VLOOKUP(C897,$X$2:$Z$19,2,FALSE),VLOOKUP(C897,$X$2:$Z$19,3,FALSE)))</f>
        <v/>
      </c>
      <c r="S897" s="61">
        <f>IF(P897=1,0,L897*M897*R897*(1-O897/100))</f>
        <v/>
      </c>
      <c r="T897" s="61">
        <f>IF(P897=1,0,L897*Q897)</f>
        <v/>
      </c>
      <c r="U897" s="61">
        <f>S897-T897</f>
        <v/>
      </c>
    </row>
    <row r="898">
      <c r="A898" t="inlineStr">
        <is>
          <t>S000897</t>
        </is>
      </c>
      <c r="B898" t="inlineStr">
        <is>
          <t>2025-04-05</t>
        </is>
      </c>
      <c r="C898" t="inlineStr">
        <is>
          <t>2025-04</t>
        </is>
      </c>
      <c r="D898" t="inlineStr">
        <is>
          <t>2025-Q2</t>
        </is>
      </c>
      <c r="E898" t="inlineStr">
        <is>
          <t>T13</t>
        </is>
      </c>
      <c r="F898" t="inlineStr">
        <is>
          <t>Cem Kurt</t>
        </is>
      </c>
      <c r="G898" t="inlineStr">
        <is>
          <t>Marmara</t>
        </is>
      </c>
      <c r="H898" t="inlineStr">
        <is>
          <t>EM-KND-03</t>
        </is>
      </c>
      <c r="I898" t="inlineStr">
        <is>
          <t>Kablo Kanalı 40x40 (2 m)</t>
        </is>
      </c>
      <c r="J898" t="inlineStr">
        <is>
          <t>Tesisat</t>
        </is>
      </c>
      <c r="K898" t="inlineStr">
        <is>
          <t>Bayi</t>
        </is>
      </c>
      <c r="L898" t="n">
        <v>1</v>
      </c>
      <c r="M898" s="57" t="n">
        <v>127</v>
      </c>
      <c r="N898" t="inlineStr">
        <is>
          <t>TL</t>
        </is>
      </c>
      <c r="O898" s="58" t="n">
        <v>0</v>
      </c>
      <c r="P898" t="n">
        <v>0</v>
      </c>
      <c r="Q898" s="59" t="n">
        <v>65</v>
      </c>
      <c r="R898" s="60">
        <f>IF(N898="TL",1,IF(N898="USD",VLOOKUP(C898,$X$2:$Z$19,2,FALSE),VLOOKUP(C898,$X$2:$Z$19,3,FALSE)))</f>
        <v/>
      </c>
      <c r="S898" s="61">
        <f>IF(P898=1,0,L898*M898*R898*(1-O898/100))</f>
        <v/>
      </c>
      <c r="T898" s="61">
        <f>IF(P898=1,0,L898*Q898)</f>
        <v/>
      </c>
      <c r="U898" s="61">
        <f>S898-T898</f>
        <v/>
      </c>
    </row>
    <row r="899">
      <c r="A899" t="inlineStr">
        <is>
          <t>S000898</t>
        </is>
      </c>
      <c r="B899" t="inlineStr">
        <is>
          <t>2025-04-09</t>
        </is>
      </c>
      <c r="C899" t="inlineStr">
        <is>
          <t>2025-04</t>
        </is>
      </c>
      <c r="D899" t="inlineStr">
        <is>
          <t>2025-Q2</t>
        </is>
      </c>
      <c r="E899" t="inlineStr">
        <is>
          <t>T13</t>
        </is>
      </c>
      <c r="F899" t="inlineStr">
        <is>
          <t>Cem Kurt</t>
        </is>
      </c>
      <c r="G899" t="inlineStr">
        <is>
          <t>Marmara</t>
        </is>
      </c>
      <c r="H899" t="inlineStr">
        <is>
          <t>EM-UPS-10</t>
        </is>
      </c>
      <c r="I899" t="inlineStr">
        <is>
          <t>Kesintisiz Güç Kaynağı 3 kVA</t>
        </is>
      </c>
      <c r="J899" t="inlineStr">
        <is>
          <t>Güç</t>
        </is>
      </c>
      <c r="K899" t="inlineStr">
        <is>
          <t>Proje</t>
        </is>
      </c>
      <c r="L899" t="n">
        <v>16</v>
      </c>
      <c r="M899" s="57" t="n">
        <v>13403</v>
      </c>
      <c r="N899" t="inlineStr">
        <is>
          <t>TL</t>
        </is>
      </c>
      <c r="O899" s="58" t="n">
        <v>8</v>
      </c>
      <c r="P899" t="n">
        <v>0</v>
      </c>
      <c r="Q899" s="59" t="n">
        <v>8200</v>
      </c>
      <c r="R899" s="60">
        <f>IF(N899="TL",1,IF(N899="USD",VLOOKUP(C899,$X$2:$Z$19,2,FALSE),VLOOKUP(C899,$X$2:$Z$19,3,FALSE)))</f>
        <v/>
      </c>
      <c r="S899" s="61">
        <f>IF(P899=1,0,L899*M899*R899*(1-O899/100))</f>
        <v/>
      </c>
      <c r="T899" s="61">
        <f>IF(P899=1,0,L899*Q899)</f>
        <v/>
      </c>
      <c r="U899" s="61">
        <f>S899-T899</f>
        <v/>
      </c>
    </row>
    <row r="900">
      <c r="A900" t="inlineStr">
        <is>
          <t>S000899</t>
        </is>
      </c>
      <c r="B900" t="inlineStr">
        <is>
          <t>2025-04-03</t>
        </is>
      </c>
      <c r="C900" t="inlineStr">
        <is>
          <t>2025-04</t>
        </is>
      </c>
      <c r="D900" t="inlineStr">
        <is>
          <t>2025-Q2</t>
        </is>
      </c>
      <c r="E900" t="inlineStr">
        <is>
          <t>T13</t>
        </is>
      </c>
      <c r="F900" t="inlineStr">
        <is>
          <t>Cem Kurt</t>
        </is>
      </c>
      <c r="G900" t="inlineStr">
        <is>
          <t>Marmara</t>
        </is>
      </c>
      <c r="H900" t="inlineStr">
        <is>
          <t>EM-TOP-08</t>
        </is>
      </c>
      <c r="I900" t="inlineStr">
        <is>
          <t>Topraklama Seti</t>
        </is>
      </c>
      <c r="J900" t="inlineStr">
        <is>
          <t>Koruma</t>
        </is>
      </c>
      <c r="K900" t="inlineStr">
        <is>
          <t>Proje</t>
        </is>
      </c>
      <c r="L900" t="n">
        <v>28</v>
      </c>
      <c r="M900" s="57" t="n">
        <v>894</v>
      </c>
      <c r="N900" t="inlineStr">
        <is>
          <t>TL</t>
        </is>
      </c>
      <c r="O900" s="58" t="n">
        <v>18</v>
      </c>
      <c r="P900" t="n">
        <v>0</v>
      </c>
      <c r="Q900" s="59" t="n">
        <v>540</v>
      </c>
      <c r="R900" s="60">
        <f>IF(N900="TL",1,IF(N900="USD",VLOOKUP(C900,$X$2:$Z$19,2,FALSE),VLOOKUP(C900,$X$2:$Z$19,3,FALSE)))</f>
        <v/>
      </c>
      <c r="S900" s="61">
        <f>IF(P900=1,0,L900*M900*R900*(1-O900/100))</f>
        <v/>
      </c>
      <c r="T900" s="61">
        <f>IF(P900=1,0,L900*Q900)</f>
        <v/>
      </c>
      <c r="U900" s="61">
        <f>S900-T900</f>
        <v/>
      </c>
    </row>
    <row r="901">
      <c r="A901" t="inlineStr">
        <is>
          <t>S000900</t>
        </is>
      </c>
      <c r="B901" t="inlineStr">
        <is>
          <t>2025-04-04</t>
        </is>
      </c>
      <c r="C901" t="inlineStr">
        <is>
          <t>2025-04</t>
        </is>
      </c>
      <c r="D901" t="inlineStr">
        <is>
          <t>2025-Q2</t>
        </is>
      </c>
      <c r="E901" t="inlineStr">
        <is>
          <t>T13</t>
        </is>
      </c>
      <c r="F901" t="inlineStr">
        <is>
          <t>Cem Kurt</t>
        </is>
      </c>
      <c r="G901" t="inlineStr">
        <is>
          <t>Marmara</t>
        </is>
      </c>
      <c r="H901" t="inlineStr">
        <is>
          <t>EM-KBL-25</t>
        </is>
      </c>
      <c r="I901" t="inlineStr">
        <is>
          <t>NYY Kablo 4x6 (100 m)</t>
        </is>
      </c>
      <c r="J901" t="inlineStr">
        <is>
          <t>Kablo</t>
        </is>
      </c>
      <c r="K901" t="inlineStr">
        <is>
          <t>Proje</t>
        </is>
      </c>
      <c r="L901" t="n">
        <v>13</v>
      </c>
      <c r="M901" s="57" t="n">
        <v>3566</v>
      </c>
      <c r="N901" t="inlineStr">
        <is>
          <t>TL</t>
        </is>
      </c>
      <c r="O901" s="58" t="n">
        <v>12</v>
      </c>
      <c r="P901" t="n">
        <v>0</v>
      </c>
      <c r="Q901" s="59" t="n">
        <v>2150</v>
      </c>
      <c r="R901" s="60">
        <f>IF(N901="TL",1,IF(N901="USD",VLOOKUP(C901,$X$2:$Z$19,2,FALSE),VLOOKUP(C901,$X$2:$Z$19,3,FALSE)))</f>
        <v/>
      </c>
      <c r="S901" s="61">
        <f>IF(P901=1,0,L901*M901*R901*(1-O901/100))</f>
        <v/>
      </c>
      <c r="T901" s="61">
        <f>IF(P901=1,0,L901*Q901)</f>
        <v/>
      </c>
      <c r="U901" s="61">
        <f>S901-T901</f>
        <v/>
      </c>
    </row>
    <row r="902">
      <c r="A902" t="inlineStr">
        <is>
          <t>S000901</t>
        </is>
      </c>
      <c r="B902" t="inlineStr">
        <is>
          <t>2025-04-02</t>
        </is>
      </c>
      <c r="C902" t="inlineStr">
        <is>
          <t>2025-04</t>
        </is>
      </c>
      <c r="D902" t="inlineStr">
        <is>
          <t>2025-Q2</t>
        </is>
      </c>
      <c r="E902" t="inlineStr">
        <is>
          <t>T13</t>
        </is>
      </c>
      <c r="F902" t="inlineStr">
        <is>
          <t>Cem Kurt</t>
        </is>
      </c>
      <c r="G902" t="inlineStr">
        <is>
          <t>Marmara</t>
        </is>
      </c>
      <c r="H902" t="inlineStr">
        <is>
          <t>EM-KND-03</t>
        </is>
      </c>
      <c r="I902" t="inlineStr">
        <is>
          <t>Kablo Kanalı 40x40 (2 m)</t>
        </is>
      </c>
      <c r="J902" t="inlineStr">
        <is>
          <t>Tesisat</t>
        </is>
      </c>
      <c r="K902" t="inlineStr">
        <is>
          <t>Bayi</t>
        </is>
      </c>
      <c r="L902" t="n">
        <v>27</v>
      </c>
      <c r="M902" s="57" t="n">
        <v>126</v>
      </c>
      <c r="N902" t="inlineStr">
        <is>
          <t>TL</t>
        </is>
      </c>
      <c r="O902" s="58" t="n">
        <v>12</v>
      </c>
      <c r="P902" t="n">
        <v>0</v>
      </c>
      <c r="Q902" s="59" t="n">
        <v>65</v>
      </c>
      <c r="R902" s="60">
        <f>IF(N902="TL",1,IF(N902="USD",VLOOKUP(C902,$X$2:$Z$19,2,FALSE),VLOOKUP(C902,$X$2:$Z$19,3,FALSE)))</f>
        <v/>
      </c>
      <c r="S902" s="61">
        <f>IF(P902=1,0,L902*M902*R902*(1-O902/100))</f>
        <v/>
      </c>
      <c r="T902" s="61">
        <f>IF(P902=1,0,L902*Q902)</f>
        <v/>
      </c>
      <c r="U902" s="61">
        <f>S902-T902</f>
        <v/>
      </c>
    </row>
    <row r="903">
      <c r="A903" t="inlineStr">
        <is>
          <t>S000902</t>
        </is>
      </c>
      <c r="B903" t="inlineStr">
        <is>
          <t>2025-04-25</t>
        </is>
      </c>
      <c r="C903" t="inlineStr">
        <is>
          <t>2025-04</t>
        </is>
      </c>
      <c r="D903" t="inlineStr">
        <is>
          <t>2025-Q2</t>
        </is>
      </c>
      <c r="E903" t="inlineStr">
        <is>
          <t>T13</t>
        </is>
      </c>
      <c r="F903" t="inlineStr">
        <is>
          <t>Cem Kurt</t>
        </is>
      </c>
      <c r="G903" t="inlineStr">
        <is>
          <t>Marmara</t>
        </is>
      </c>
      <c r="H903" t="inlineStr">
        <is>
          <t>EM-AYD-40</t>
        </is>
      </c>
      <c r="I903" t="inlineStr">
        <is>
          <t>LED Panel Armatür 40W</t>
        </is>
      </c>
      <c r="J903" t="inlineStr">
        <is>
          <t>Aydınlatma</t>
        </is>
      </c>
      <c r="K903" t="inlineStr">
        <is>
          <t>Bayi</t>
        </is>
      </c>
      <c r="L903" t="n">
        <v>2</v>
      </c>
      <c r="M903" s="57" t="n">
        <v>358</v>
      </c>
      <c r="N903" t="inlineStr">
        <is>
          <t>TL</t>
        </is>
      </c>
      <c r="O903" s="58" t="n">
        <v>12</v>
      </c>
      <c r="P903" t="n">
        <v>0</v>
      </c>
      <c r="Q903" s="59" t="n">
        <v>190</v>
      </c>
      <c r="R903" s="60">
        <f>IF(N903="TL",1,IF(N903="USD",VLOOKUP(C903,$X$2:$Z$19,2,FALSE),VLOOKUP(C903,$X$2:$Z$19,3,FALSE)))</f>
        <v/>
      </c>
      <c r="S903" s="61">
        <f>IF(P903=1,0,L903*M903*R903*(1-O903/100))</f>
        <v/>
      </c>
      <c r="T903" s="61">
        <f>IF(P903=1,0,L903*Q903)</f>
        <v/>
      </c>
      <c r="U903" s="61">
        <f>S903-T903</f>
        <v/>
      </c>
    </row>
    <row r="904">
      <c r="A904" t="inlineStr">
        <is>
          <t>S000903</t>
        </is>
      </c>
      <c r="B904" t="inlineStr">
        <is>
          <t>2025-04-05</t>
        </is>
      </c>
      <c r="C904" t="inlineStr">
        <is>
          <t>2025-04</t>
        </is>
      </c>
      <c r="D904" t="inlineStr">
        <is>
          <t>2025-Q2</t>
        </is>
      </c>
      <c r="E904" t="inlineStr">
        <is>
          <t>T13</t>
        </is>
      </c>
      <c r="F904" t="inlineStr">
        <is>
          <t>Cem Kurt</t>
        </is>
      </c>
      <c r="G904" t="inlineStr">
        <is>
          <t>Marmara</t>
        </is>
      </c>
      <c r="H904" t="inlineStr">
        <is>
          <t>EM-KND-03</t>
        </is>
      </c>
      <c r="I904" t="inlineStr">
        <is>
          <t>Kablo Kanalı 40x40 (2 m)</t>
        </is>
      </c>
      <c r="J904" t="inlineStr">
        <is>
          <t>Tesisat</t>
        </is>
      </c>
      <c r="K904" t="inlineStr">
        <is>
          <t>Bayi</t>
        </is>
      </c>
      <c r="L904" t="n">
        <v>4</v>
      </c>
      <c r="M904" s="57" t="n">
        <v>133</v>
      </c>
      <c r="N904" t="inlineStr">
        <is>
          <t>TL</t>
        </is>
      </c>
      <c r="O904" s="58" t="n">
        <v>12</v>
      </c>
      <c r="P904" t="n">
        <v>0</v>
      </c>
      <c r="Q904" s="59" t="n">
        <v>65</v>
      </c>
      <c r="R904" s="60">
        <f>IF(N904="TL",1,IF(N904="USD",VLOOKUP(C904,$X$2:$Z$19,2,FALSE),VLOOKUP(C904,$X$2:$Z$19,3,FALSE)))</f>
        <v/>
      </c>
      <c r="S904" s="61">
        <f>IF(P904=1,0,L904*M904*R904*(1-O904/100))</f>
        <v/>
      </c>
      <c r="T904" s="61">
        <f>IF(P904=1,0,L904*Q904)</f>
        <v/>
      </c>
      <c r="U904" s="61">
        <f>S904-T904</f>
        <v/>
      </c>
    </row>
    <row r="905">
      <c r="A905" t="inlineStr">
        <is>
          <t>S000904</t>
        </is>
      </c>
      <c r="B905" t="inlineStr">
        <is>
          <t>2025-04-18</t>
        </is>
      </c>
      <c r="C905" t="inlineStr">
        <is>
          <t>2025-04</t>
        </is>
      </c>
      <c r="D905" t="inlineStr">
        <is>
          <t>2025-Q2</t>
        </is>
      </c>
      <c r="E905" t="inlineStr">
        <is>
          <t>T13</t>
        </is>
      </c>
      <c r="F905" t="inlineStr">
        <is>
          <t>Cem Kurt</t>
        </is>
      </c>
      <c r="G905" t="inlineStr">
        <is>
          <t>Marmara</t>
        </is>
      </c>
      <c r="H905" t="inlineStr">
        <is>
          <t>EM-PNO-12</t>
        </is>
      </c>
      <c r="I905" t="inlineStr">
        <is>
          <t>Sıva Üstü Dağıtım Panosu 24'lü</t>
        </is>
      </c>
      <c r="J905" t="inlineStr">
        <is>
          <t>Pano</t>
        </is>
      </c>
      <c r="K905" t="inlineStr">
        <is>
          <t>Perakende</t>
        </is>
      </c>
      <c r="L905" t="n">
        <v>99</v>
      </c>
      <c r="M905" s="57" t="n">
        <v>1996</v>
      </c>
      <c r="N905" t="inlineStr">
        <is>
          <t>TL</t>
        </is>
      </c>
      <c r="O905" s="58" t="n">
        <v>12</v>
      </c>
      <c r="P905" t="n">
        <v>0</v>
      </c>
      <c r="Q905" s="59" t="n">
        <v>1180</v>
      </c>
      <c r="R905" s="60">
        <f>IF(N905="TL",1,IF(N905="USD",VLOOKUP(C905,$X$2:$Z$19,2,FALSE),VLOOKUP(C905,$X$2:$Z$19,3,FALSE)))</f>
        <v/>
      </c>
      <c r="S905" s="61">
        <f>IF(P905=1,0,L905*M905*R905*(1-O905/100))</f>
        <v/>
      </c>
      <c r="T905" s="61">
        <f>IF(P905=1,0,L905*Q905)</f>
        <v/>
      </c>
      <c r="U905" s="61">
        <f>S905-T905</f>
        <v/>
      </c>
    </row>
    <row r="906">
      <c r="A906" t="inlineStr">
        <is>
          <t>S000905</t>
        </is>
      </c>
      <c r="B906" t="inlineStr">
        <is>
          <t>2025-04-16</t>
        </is>
      </c>
      <c r="C906" t="inlineStr">
        <is>
          <t>2025-04</t>
        </is>
      </c>
      <c r="D906" t="inlineStr">
        <is>
          <t>2025-Q2</t>
        </is>
      </c>
      <c r="E906" t="inlineStr">
        <is>
          <t>T13</t>
        </is>
      </c>
      <c r="F906" t="inlineStr">
        <is>
          <t>Cem Kurt</t>
        </is>
      </c>
      <c r="G906" t="inlineStr">
        <is>
          <t>Marmara</t>
        </is>
      </c>
      <c r="H906" t="inlineStr">
        <is>
          <t>EM-SNS-06</t>
        </is>
      </c>
      <c r="I906" t="inlineStr">
        <is>
          <t>Hareket Sensörü PIR</t>
        </is>
      </c>
      <c r="J906" t="inlineStr">
        <is>
          <t>Otomasyon</t>
        </is>
      </c>
      <c r="K906" t="inlineStr">
        <is>
          <t>Proje</t>
        </is>
      </c>
      <c r="L906" t="n">
        <v>8</v>
      </c>
      <c r="M906" s="57" t="n">
        <v>254</v>
      </c>
      <c r="N906" t="inlineStr">
        <is>
          <t>TL</t>
        </is>
      </c>
      <c r="O906" s="58" t="n">
        <v>5</v>
      </c>
      <c r="P906" t="n">
        <v>0</v>
      </c>
      <c r="Q906" s="59" t="n">
        <v>120</v>
      </c>
      <c r="R906" s="60">
        <f>IF(N906="TL",1,IF(N906="USD",VLOOKUP(C906,$X$2:$Z$19,2,FALSE),VLOOKUP(C906,$X$2:$Z$19,3,FALSE)))</f>
        <v/>
      </c>
      <c r="S906" s="61">
        <f>IF(P906=1,0,L906*M906*R906*(1-O906/100))</f>
        <v/>
      </c>
      <c r="T906" s="61">
        <f>IF(P906=1,0,L906*Q906)</f>
        <v/>
      </c>
      <c r="U906" s="61">
        <f>S906-T906</f>
        <v/>
      </c>
    </row>
    <row r="907">
      <c r="A907" t="inlineStr">
        <is>
          <t>S000906</t>
        </is>
      </c>
      <c r="B907" t="inlineStr">
        <is>
          <t>2025-04-13</t>
        </is>
      </c>
      <c r="C907" t="inlineStr">
        <is>
          <t>2025-04</t>
        </is>
      </c>
      <c r="D907" t="inlineStr">
        <is>
          <t>2025-Q2</t>
        </is>
      </c>
      <c r="E907" t="inlineStr">
        <is>
          <t>T13</t>
        </is>
      </c>
      <c r="F907" t="inlineStr">
        <is>
          <t>Cem Kurt</t>
        </is>
      </c>
      <c r="G907" t="inlineStr">
        <is>
          <t>Marmara</t>
        </is>
      </c>
      <c r="H907" t="inlineStr">
        <is>
          <t>EM-KND-03</t>
        </is>
      </c>
      <c r="I907" t="inlineStr">
        <is>
          <t>Kablo Kanalı 40x40 (2 m)</t>
        </is>
      </c>
      <c r="J907" t="inlineStr">
        <is>
          <t>Tesisat</t>
        </is>
      </c>
      <c r="K907" t="inlineStr">
        <is>
          <t>Proje</t>
        </is>
      </c>
      <c r="L907" t="n">
        <v>25</v>
      </c>
      <c r="M907" s="57" t="n">
        <v>133</v>
      </c>
      <c r="N907" t="inlineStr">
        <is>
          <t>TL</t>
        </is>
      </c>
      <c r="O907" s="58" t="n">
        <v>12</v>
      </c>
      <c r="P907" t="n">
        <v>0</v>
      </c>
      <c r="Q907" s="59" t="n">
        <v>65</v>
      </c>
      <c r="R907" s="60">
        <f>IF(N907="TL",1,IF(N907="USD",VLOOKUP(C907,$X$2:$Z$19,2,FALSE),VLOOKUP(C907,$X$2:$Z$19,3,FALSE)))</f>
        <v/>
      </c>
      <c r="S907" s="61">
        <f>IF(P907=1,0,L907*M907*R907*(1-O907/100))</f>
        <v/>
      </c>
      <c r="T907" s="61">
        <f>IF(P907=1,0,L907*Q907)</f>
        <v/>
      </c>
      <c r="U907" s="61">
        <f>S907-T907</f>
        <v/>
      </c>
    </row>
    <row r="908">
      <c r="A908" t="inlineStr">
        <is>
          <t>S000907</t>
        </is>
      </c>
      <c r="B908" t="inlineStr">
        <is>
          <t>2025-04-28</t>
        </is>
      </c>
      <c r="C908" t="inlineStr">
        <is>
          <t>2025-04</t>
        </is>
      </c>
      <c r="D908" t="inlineStr">
        <is>
          <t>2025-Q2</t>
        </is>
      </c>
      <c r="E908" t="inlineStr">
        <is>
          <t>T13</t>
        </is>
      </c>
      <c r="F908" t="inlineStr">
        <is>
          <t>Cem Kurt</t>
        </is>
      </c>
      <c r="G908" t="inlineStr">
        <is>
          <t>Marmara</t>
        </is>
      </c>
      <c r="H908" t="inlineStr">
        <is>
          <t>EM-AYD-18</t>
        </is>
      </c>
      <c r="I908" t="inlineStr">
        <is>
          <t>LED Ampul 18W (10'lu)</t>
        </is>
      </c>
      <c r="J908" t="inlineStr">
        <is>
          <t>Aydınlatma</t>
        </is>
      </c>
      <c r="K908" t="inlineStr">
        <is>
          <t>Kurumsal</t>
        </is>
      </c>
      <c r="L908" t="n">
        <v>13</v>
      </c>
      <c r="M908" s="57" t="n">
        <v>209</v>
      </c>
      <c r="N908" t="inlineStr">
        <is>
          <t>TL</t>
        </is>
      </c>
      <c r="O908" s="58" t="n">
        <v>18</v>
      </c>
      <c r="P908" t="n">
        <v>0</v>
      </c>
      <c r="Q908" s="59" t="n">
        <v>95</v>
      </c>
      <c r="R908" s="60">
        <f>IF(N908="TL",1,IF(N908="USD",VLOOKUP(C908,$X$2:$Z$19,2,FALSE),VLOOKUP(C908,$X$2:$Z$19,3,FALSE)))</f>
        <v/>
      </c>
      <c r="S908" s="61">
        <f>IF(P908=1,0,L908*M908*R908*(1-O908/100))</f>
        <v/>
      </c>
      <c r="T908" s="61">
        <f>IF(P908=1,0,L908*Q908)</f>
        <v/>
      </c>
      <c r="U908" s="61">
        <f>S908-T908</f>
        <v/>
      </c>
    </row>
    <row r="909">
      <c r="A909" t="inlineStr">
        <is>
          <t>S000908</t>
        </is>
      </c>
      <c r="B909" t="inlineStr">
        <is>
          <t>2025-04-10</t>
        </is>
      </c>
      <c r="C909" t="inlineStr">
        <is>
          <t>2025-04</t>
        </is>
      </c>
      <c r="D909" t="inlineStr">
        <is>
          <t>2025-Q2</t>
        </is>
      </c>
      <c r="E909" t="inlineStr">
        <is>
          <t>T13</t>
        </is>
      </c>
      <c r="F909" t="inlineStr">
        <is>
          <t>Cem Kurt</t>
        </is>
      </c>
      <c r="G909" t="inlineStr">
        <is>
          <t>Marmara</t>
        </is>
      </c>
      <c r="H909" t="inlineStr">
        <is>
          <t>EM-KND-03</t>
        </is>
      </c>
      <c r="I909" t="inlineStr">
        <is>
          <t>Kablo Kanalı 40x40 (2 m)</t>
        </is>
      </c>
      <c r="J909" t="inlineStr">
        <is>
          <t>Tesisat</t>
        </is>
      </c>
      <c r="K909" t="inlineStr">
        <is>
          <t>Kurumsal</t>
        </is>
      </c>
      <c r="L909" t="n">
        <v>4</v>
      </c>
      <c r="M909" s="57" t="n">
        <v>135</v>
      </c>
      <c r="N909" t="inlineStr">
        <is>
          <t>TL</t>
        </is>
      </c>
      <c r="O909" s="58" t="n">
        <v>12</v>
      </c>
      <c r="P909" t="n">
        <v>0</v>
      </c>
      <c r="Q909" s="59" t="n">
        <v>65</v>
      </c>
      <c r="R909" s="60">
        <f>IF(N909="TL",1,IF(N909="USD",VLOOKUP(C909,$X$2:$Z$19,2,FALSE),VLOOKUP(C909,$X$2:$Z$19,3,FALSE)))</f>
        <v/>
      </c>
      <c r="S909" s="61">
        <f>IF(P909=1,0,L909*M909*R909*(1-O909/100))</f>
        <v/>
      </c>
      <c r="T909" s="61">
        <f>IF(P909=1,0,L909*Q909)</f>
        <v/>
      </c>
      <c r="U909" s="61">
        <f>S909-T909</f>
        <v/>
      </c>
    </row>
    <row r="910">
      <c r="A910" t="inlineStr">
        <is>
          <t>S000909</t>
        </is>
      </c>
      <c r="B910" t="inlineStr">
        <is>
          <t>2025-04-24</t>
        </is>
      </c>
      <c r="C910" t="inlineStr">
        <is>
          <t>2025-04</t>
        </is>
      </c>
      <c r="D910" t="inlineStr">
        <is>
          <t>2025-Q2</t>
        </is>
      </c>
      <c r="E910" t="inlineStr">
        <is>
          <t>T14</t>
        </is>
      </c>
      <c r="F910" t="inlineStr">
        <is>
          <t>Elif Şen</t>
        </is>
      </c>
      <c r="G910" t="inlineStr">
        <is>
          <t>İç Anadolu</t>
        </is>
      </c>
      <c r="H910" t="inlineStr">
        <is>
          <t>EM-TOP-08</t>
        </is>
      </c>
      <c r="I910" t="inlineStr">
        <is>
          <t>Topraklama Seti</t>
        </is>
      </c>
      <c r="J910" t="inlineStr">
        <is>
          <t>Koruma</t>
        </is>
      </c>
      <c r="K910" t="inlineStr">
        <is>
          <t>Bayi</t>
        </is>
      </c>
      <c r="L910" t="n">
        <v>3</v>
      </c>
      <c r="M910" s="57" t="n">
        <v>903</v>
      </c>
      <c r="N910" t="inlineStr">
        <is>
          <t>TL</t>
        </is>
      </c>
      <c r="O910" s="58" t="n">
        <v>5</v>
      </c>
      <c r="P910" t="n">
        <v>0</v>
      </c>
      <c r="Q910" s="59" t="n">
        <v>540</v>
      </c>
      <c r="R910" s="60">
        <f>IF(N910="TL",1,IF(N910="USD",VLOOKUP(C910,$X$2:$Z$19,2,FALSE),VLOOKUP(C910,$X$2:$Z$19,3,FALSE)))</f>
        <v/>
      </c>
      <c r="S910" s="61">
        <f>IF(P910=1,0,L910*M910*R910*(1-O910/100))</f>
        <v/>
      </c>
      <c r="T910" s="61">
        <f>IF(P910=1,0,L910*Q910)</f>
        <v/>
      </c>
      <c r="U910" s="61">
        <f>S910-T910</f>
        <v/>
      </c>
    </row>
    <row r="911">
      <c r="A911" t="inlineStr">
        <is>
          <t>S000910</t>
        </is>
      </c>
      <c r="B911" t="inlineStr">
        <is>
          <t>2025-04-04</t>
        </is>
      </c>
      <c r="C911" t="inlineStr">
        <is>
          <t>2025-04</t>
        </is>
      </c>
      <c r="D911" t="inlineStr">
        <is>
          <t>2025-Q2</t>
        </is>
      </c>
      <c r="E911" t="inlineStr">
        <is>
          <t>T14</t>
        </is>
      </c>
      <c r="F911" t="inlineStr">
        <is>
          <t>Elif Şen</t>
        </is>
      </c>
      <c r="G911" t="inlineStr">
        <is>
          <t>İç Anadolu</t>
        </is>
      </c>
      <c r="H911" t="inlineStr">
        <is>
          <t>EM-SNS-06</t>
        </is>
      </c>
      <c r="I911" t="inlineStr">
        <is>
          <t>Hareket Sensörü PIR</t>
        </is>
      </c>
      <c r="J911" t="inlineStr">
        <is>
          <t>Otomasyon</t>
        </is>
      </c>
      <c r="K911" t="inlineStr">
        <is>
          <t>Perakende</t>
        </is>
      </c>
      <c r="L911" t="n">
        <v>3</v>
      </c>
      <c r="M911" s="57" t="n">
        <v>251</v>
      </c>
      <c r="N911" t="inlineStr">
        <is>
          <t>TL</t>
        </is>
      </c>
      <c r="O911" s="58" t="n">
        <v>0</v>
      </c>
      <c r="P911" t="n">
        <v>0</v>
      </c>
      <c r="Q911" s="59" t="n">
        <v>120</v>
      </c>
      <c r="R911" s="60">
        <f>IF(N911="TL",1,IF(N911="USD",VLOOKUP(C911,$X$2:$Z$19,2,FALSE),VLOOKUP(C911,$X$2:$Z$19,3,FALSE)))</f>
        <v/>
      </c>
      <c r="S911" s="61">
        <f>IF(P911=1,0,L911*M911*R911*(1-O911/100))</f>
        <v/>
      </c>
      <c r="T911" s="61">
        <f>IF(P911=1,0,L911*Q911)</f>
        <v/>
      </c>
      <c r="U911" s="61">
        <f>S911-T911</f>
        <v/>
      </c>
    </row>
    <row r="912">
      <c r="A912" t="inlineStr">
        <is>
          <t>S000911</t>
        </is>
      </c>
      <c r="B912" t="inlineStr">
        <is>
          <t>2025-04-07</t>
        </is>
      </c>
      <c r="C912" t="inlineStr">
        <is>
          <t>2025-04</t>
        </is>
      </c>
      <c r="D912" t="inlineStr">
        <is>
          <t>2025-Q2</t>
        </is>
      </c>
      <c r="E912" t="inlineStr">
        <is>
          <t>T14</t>
        </is>
      </c>
      <c r="F912" t="inlineStr">
        <is>
          <t>Elif Şen</t>
        </is>
      </c>
      <c r="G912" t="inlineStr">
        <is>
          <t>İç Anadolu</t>
        </is>
      </c>
      <c r="H912" t="inlineStr">
        <is>
          <t>EM-SNS-06</t>
        </is>
      </c>
      <c r="I912" t="inlineStr">
        <is>
          <t>Hareket Sensörü PIR</t>
        </is>
      </c>
      <c r="J912" t="inlineStr">
        <is>
          <t>Otomasyon</t>
        </is>
      </c>
      <c r="K912" t="inlineStr">
        <is>
          <t>Proje</t>
        </is>
      </c>
      <c r="L912" t="n">
        <v>21</v>
      </c>
      <c r="M912" s="57" t="n">
        <v>251</v>
      </c>
      <c r="N912" t="inlineStr">
        <is>
          <t>TL</t>
        </is>
      </c>
      <c r="O912" s="58" t="n">
        <v>5</v>
      </c>
      <c r="P912" t="n">
        <v>0</v>
      </c>
      <c r="Q912" s="59" t="n">
        <v>120</v>
      </c>
      <c r="R912" s="60">
        <f>IF(N912="TL",1,IF(N912="USD",VLOOKUP(C912,$X$2:$Z$19,2,FALSE),VLOOKUP(C912,$X$2:$Z$19,3,FALSE)))</f>
        <v/>
      </c>
      <c r="S912" s="61">
        <f>IF(P912=1,0,L912*M912*R912*(1-O912/100))</f>
        <v/>
      </c>
      <c r="T912" s="61">
        <f>IF(P912=1,0,L912*Q912)</f>
        <v/>
      </c>
      <c r="U912" s="61">
        <f>S912-T912</f>
        <v/>
      </c>
    </row>
    <row r="913">
      <c r="A913" t="inlineStr">
        <is>
          <t>S000912</t>
        </is>
      </c>
      <c r="B913" t="inlineStr">
        <is>
          <t>2025-04-01</t>
        </is>
      </c>
      <c r="C913" t="inlineStr">
        <is>
          <t>2025-04</t>
        </is>
      </c>
      <c r="D913" t="inlineStr">
        <is>
          <t>2025-Q2</t>
        </is>
      </c>
      <c r="E913" t="inlineStr">
        <is>
          <t>T14</t>
        </is>
      </c>
      <c r="F913" t="inlineStr">
        <is>
          <t>Elif Şen</t>
        </is>
      </c>
      <c r="G913" t="inlineStr">
        <is>
          <t>İç Anadolu</t>
        </is>
      </c>
      <c r="H913" t="inlineStr">
        <is>
          <t>EM-SNS-06</t>
        </is>
      </c>
      <c r="I913" t="inlineStr">
        <is>
          <t>Hareket Sensörü PIR</t>
        </is>
      </c>
      <c r="J913" t="inlineStr">
        <is>
          <t>Otomasyon</t>
        </is>
      </c>
      <c r="K913" t="inlineStr">
        <is>
          <t>Perakende</t>
        </is>
      </c>
      <c r="L913" t="n">
        <v>3</v>
      </c>
      <c r="M913" s="57" t="n">
        <v>259</v>
      </c>
      <c r="N913" t="inlineStr">
        <is>
          <t>TL</t>
        </is>
      </c>
      <c r="O913" s="58" t="n">
        <v>0</v>
      </c>
      <c r="P913" t="n">
        <v>0</v>
      </c>
      <c r="Q913" s="59" t="n">
        <v>120</v>
      </c>
      <c r="R913" s="60">
        <f>IF(N913="TL",1,IF(N913="USD",VLOOKUP(C913,$X$2:$Z$19,2,FALSE),VLOOKUP(C913,$X$2:$Z$19,3,FALSE)))</f>
        <v/>
      </c>
      <c r="S913" s="61">
        <f>IF(P913=1,0,L913*M913*R913*(1-O913/100))</f>
        <v/>
      </c>
      <c r="T913" s="61">
        <f>IF(P913=1,0,L913*Q913)</f>
        <v/>
      </c>
      <c r="U913" s="61">
        <f>S913-T913</f>
        <v/>
      </c>
    </row>
    <row r="914">
      <c r="A914" t="inlineStr">
        <is>
          <t>S000913</t>
        </is>
      </c>
      <c r="B914" t="inlineStr">
        <is>
          <t>2025-04-06</t>
        </is>
      </c>
      <c r="C914" t="inlineStr">
        <is>
          <t>2025-04</t>
        </is>
      </c>
      <c r="D914" t="inlineStr">
        <is>
          <t>2025-Q2</t>
        </is>
      </c>
      <c r="E914" t="inlineStr">
        <is>
          <t>T14</t>
        </is>
      </c>
      <c r="F914" t="inlineStr">
        <is>
          <t>Elif Şen</t>
        </is>
      </c>
      <c r="G914" t="inlineStr">
        <is>
          <t>İç Anadolu</t>
        </is>
      </c>
      <c r="H914" t="inlineStr">
        <is>
          <t>EM-KBL-16</t>
        </is>
      </c>
      <c r="I914" t="inlineStr">
        <is>
          <t>NYM Kablo 3x2,5 (100 m)</t>
        </is>
      </c>
      <c r="J914" t="inlineStr">
        <is>
          <t>Kablo</t>
        </is>
      </c>
      <c r="K914" t="inlineStr">
        <is>
          <t>Bayi</t>
        </is>
      </c>
      <c r="L914" t="n">
        <v>1</v>
      </c>
      <c r="M914" s="57" t="n">
        <v>1355</v>
      </c>
      <c r="N914" t="inlineStr">
        <is>
          <t>TL</t>
        </is>
      </c>
      <c r="O914" s="58" t="n">
        <v>8</v>
      </c>
      <c r="P914" t="n">
        <v>0</v>
      </c>
      <c r="Q914" s="59" t="n">
        <v>820</v>
      </c>
      <c r="R914" s="60">
        <f>IF(N914="TL",1,IF(N914="USD",VLOOKUP(C914,$X$2:$Z$19,2,FALSE),VLOOKUP(C914,$X$2:$Z$19,3,FALSE)))</f>
        <v/>
      </c>
      <c r="S914" s="61">
        <f>IF(P914=1,0,L914*M914*R914*(1-O914/100))</f>
        <v/>
      </c>
      <c r="T914" s="61">
        <f>IF(P914=1,0,L914*Q914)</f>
        <v/>
      </c>
      <c r="U914" s="61">
        <f>S914-T914</f>
        <v/>
      </c>
    </row>
    <row r="915">
      <c r="A915" t="inlineStr">
        <is>
          <t>S000914</t>
        </is>
      </c>
      <c r="B915" t="inlineStr">
        <is>
          <t>2025-04-23</t>
        </is>
      </c>
      <c r="C915" t="inlineStr">
        <is>
          <t>2025-04</t>
        </is>
      </c>
      <c r="D915" t="inlineStr">
        <is>
          <t>2025-Q2</t>
        </is>
      </c>
      <c r="E915" t="inlineStr">
        <is>
          <t>T14</t>
        </is>
      </c>
      <c r="F915" t="inlineStr">
        <is>
          <t>Elif Şen</t>
        </is>
      </c>
      <c r="G915" t="inlineStr">
        <is>
          <t>İç Anadolu</t>
        </is>
      </c>
      <c r="H915" t="inlineStr">
        <is>
          <t>EM-KBL-25</t>
        </is>
      </c>
      <c r="I915" t="inlineStr">
        <is>
          <t>NYY Kablo 4x6 (100 m)</t>
        </is>
      </c>
      <c r="J915" t="inlineStr">
        <is>
          <t>Kablo</t>
        </is>
      </c>
      <c r="K915" t="inlineStr">
        <is>
          <t>Perakende</t>
        </is>
      </c>
      <c r="L915" t="n">
        <v>12</v>
      </c>
      <c r="M915" s="57" t="n">
        <v>3576</v>
      </c>
      <c r="N915" t="inlineStr">
        <is>
          <t>TL</t>
        </is>
      </c>
      <c r="O915" s="58" t="n">
        <v>18</v>
      </c>
      <c r="P915" t="n">
        <v>0</v>
      </c>
      <c r="Q915" s="59" t="n">
        <v>2150</v>
      </c>
      <c r="R915" s="60">
        <f>IF(N915="TL",1,IF(N915="USD",VLOOKUP(C915,$X$2:$Z$19,2,FALSE),VLOOKUP(C915,$X$2:$Z$19,3,FALSE)))</f>
        <v/>
      </c>
      <c r="S915" s="61">
        <f>IF(P915=1,0,L915*M915*R915*(1-O915/100))</f>
        <v/>
      </c>
      <c r="T915" s="61">
        <f>IF(P915=1,0,L915*Q915)</f>
        <v/>
      </c>
      <c r="U915" s="61">
        <f>S915-T915</f>
        <v/>
      </c>
    </row>
    <row r="916">
      <c r="A916" t="inlineStr">
        <is>
          <t>S000915</t>
        </is>
      </c>
      <c r="B916" t="inlineStr">
        <is>
          <t>2025-04-10</t>
        </is>
      </c>
      <c r="C916" t="inlineStr">
        <is>
          <t>2025-04</t>
        </is>
      </c>
      <c r="D916" t="inlineStr">
        <is>
          <t>2025-Q2</t>
        </is>
      </c>
      <c r="E916" t="inlineStr">
        <is>
          <t>T14</t>
        </is>
      </c>
      <c r="F916" t="inlineStr">
        <is>
          <t>Elif Şen</t>
        </is>
      </c>
      <c r="G916" t="inlineStr">
        <is>
          <t>İç Anadolu</t>
        </is>
      </c>
      <c r="H916" t="inlineStr">
        <is>
          <t>EM-TRF-05</t>
        </is>
      </c>
      <c r="I916" t="inlineStr">
        <is>
          <t>İzole Trafo 1 kVA</t>
        </is>
      </c>
      <c r="J916" t="inlineStr">
        <is>
          <t>Güç</t>
        </is>
      </c>
      <c r="K916" t="inlineStr">
        <is>
          <t>Bayi</t>
        </is>
      </c>
      <c r="L916" t="n">
        <v>24</v>
      </c>
      <c r="M916" s="57" t="n">
        <v>6626</v>
      </c>
      <c r="N916" t="inlineStr">
        <is>
          <t>TL</t>
        </is>
      </c>
      <c r="O916" s="58" t="n">
        <v>0</v>
      </c>
      <c r="P916" t="n">
        <v>0</v>
      </c>
      <c r="Q916" s="59" t="n">
        <v>3900</v>
      </c>
      <c r="R916" s="60">
        <f>IF(N916="TL",1,IF(N916="USD",VLOOKUP(C916,$X$2:$Z$19,2,FALSE),VLOOKUP(C916,$X$2:$Z$19,3,FALSE)))</f>
        <v/>
      </c>
      <c r="S916" s="61">
        <f>IF(P916=1,0,L916*M916*R916*(1-O916/100))</f>
        <v/>
      </c>
      <c r="T916" s="61">
        <f>IF(P916=1,0,L916*Q916)</f>
        <v/>
      </c>
      <c r="U916" s="61">
        <f>S916-T916</f>
        <v/>
      </c>
    </row>
    <row r="917">
      <c r="A917" t="inlineStr">
        <is>
          <t>S000916</t>
        </is>
      </c>
      <c r="B917" t="inlineStr">
        <is>
          <t>2025-04-23</t>
        </is>
      </c>
      <c r="C917" t="inlineStr">
        <is>
          <t>2025-04</t>
        </is>
      </c>
      <c r="D917" t="inlineStr">
        <is>
          <t>2025-Q2</t>
        </is>
      </c>
      <c r="E917" t="inlineStr">
        <is>
          <t>T14</t>
        </is>
      </c>
      <c r="F917" t="inlineStr">
        <is>
          <t>Elif Şen</t>
        </is>
      </c>
      <c r="G917" t="inlineStr">
        <is>
          <t>İç Anadolu</t>
        </is>
      </c>
      <c r="H917" t="inlineStr">
        <is>
          <t>EM-AYD-18</t>
        </is>
      </c>
      <c r="I917" t="inlineStr">
        <is>
          <t>LED Ampul 18W (10'lu)</t>
        </is>
      </c>
      <c r="J917" t="inlineStr">
        <is>
          <t>Aydınlatma</t>
        </is>
      </c>
      <c r="K917" t="inlineStr">
        <is>
          <t>Proje</t>
        </is>
      </c>
      <c r="L917" t="n">
        <v>1</v>
      </c>
      <c r="M917" s="57" t="n">
        <v>202</v>
      </c>
      <c r="N917" t="inlineStr">
        <is>
          <t>TL</t>
        </is>
      </c>
      <c r="O917" s="58" t="n">
        <v>12</v>
      </c>
      <c r="P917" t="n">
        <v>0</v>
      </c>
      <c r="Q917" s="59" t="n">
        <v>95</v>
      </c>
      <c r="R917" s="60">
        <f>IF(N917="TL",1,IF(N917="USD",VLOOKUP(C917,$X$2:$Z$19,2,FALSE),VLOOKUP(C917,$X$2:$Z$19,3,FALSE)))</f>
        <v/>
      </c>
      <c r="S917" s="61">
        <f>IF(P917=1,0,L917*M917*R917*(1-O917/100))</f>
        <v/>
      </c>
      <c r="T917" s="61">
        <f>IF(P917=1,0,L917*Q917)</f>
        <v/>
      </c>
      <c r="U917" s="61">
        <f>S917-T917</f>
        <v/>
      </c>
    </row>
    <row r="918">
      <c r="A918" t="inlineStr">
        <is>
          <t>S000917</t>
        </is>
      </c>
      <c r="B918" t="inlineStr">
        <is>
          <t>2025-04-02</t>
        </is>
      </c>
      <c r="C918" t="inlineStr">
        <is>
          <t>2025-04</t>
        </is>
      </c>
      <c r="D918" t="inlineStr">
        <is>
          <t>2025-Q2</t>
        </is>
      </c>
      <c r="E918" t="inlineStr">
        <is>
          <t>T14</t>
        </is>
      </c>
      <c r="F918" t="inlineStr">
        <is>
          <t>Elif Şen</t>
        </is>
      </c>
      <c r="G918" t="inlineStr">
        <is>
          <t>İç Anadolu</t>
        </is>
      </c>
      <c r="H918" t="inlineStr">
        <is>
          <t>EM-KBL-25</t>
        </is>
      </c>
      <c r="I918" t="inlineStr">
        <is>
          <t>NYY Kablo 4x6 (100 m)</t>
        </is>
      </c>
      <c r="J918" t="inlineStr">
        <is>
          <t>Kablo</t>
        </is>
      </c>
      <c r="K918" t="inlineStr">
        <is>
          <t>Bayi</t>
        </is>
      </c>
      <c r="L918" t="n">
        <v>5</v>
      </c>
      <c r="M918" s="57" t="n">
        <v>3376</v>
      </c>
      <c r="N918" t="inlineStr">
        <is>
          <t>TL</t>
        </is>
      </c>
      <c r="O918" s="58" t="n">
        <v>5</v>
      </c>
      <c r="P918" t="n">
        <v>0</v>
      </c>
      <c r="Q918" s="59" t="n">
        <v>2150</v>
      </c>
      <c r="R918" s="60">
        <f>IF(N918="TL",1,IF(N918="USD",VLOOKUP(C918,$X$2:$Z$19,2,FALSE),VLOOKUP(C918,$X$2:$Z$19,3,FALSE)))</f>
        <v/>
      </c>
      <c r="S918" s="61">
        <f>IF(P918=1,0,L918*M918*R918*(1-O918/100))</f>
        <v/>
      </c>
      <c r="T918" s="61">
        <f>IF(P918=1,0,L918*Q918)</f>
        <v/>
      </c>
      <c r="U918" s="61">
        <f>S918-T918</f>
        <v/>
      </c>
    </row>
    <row r="919">
      <c r="A919" t="inlineStr">
        <is>
          <t>S000918</t>
        </is>
      </c>
      <c r="B919" t="inlineStr">
        <is>
          <t>2025-04-07</t>
        </is>
      </c>
      <c r="C919" t="inlineStr">
        <is>
          <t>2025-04</t>
        </is>
      </c>
      <c r="D919" t="inlineStr">
        <is>
          <t>2025-Q2</t>
        </is>
      </c>
      <c r="E919" t="inlineStr">
        <is>
          <t>T14</t>
        </is>
      </c>
      <c r="F919" t="inlineStr">
        <is>
          <t>Elif Şen</t>
        </is>
      </c>
      <c r="G919" t="inlineStr">
        <is>
          <t>İç Anadolu</t>
        </is>
      </c>
      <c r="H919" t="inlineStr">
        <is>
          <t>EM-PRZ-02</t>
        </is>
      </c>
      <c r="I919" t="inlineStr">
        <is>
          <t>Priz-Anahtar Seti (20'li)</t>
        </is>
      </c>
      <c r="J919" t="inlineStr">
        <is>
          <t>Anahtar</t>
        </is>
      </c>
      <c r="K919" t="inlineStr">
        <is>
          <t>Bayi</t>
        </is>
      </c>
      <c r="L919" t="n">
        <v>15</v>
      </c>
      <c r="M919" s="57" t="n">
        <v>592</v>
      </c>
      <c r="N919" t="inlineStr">
        <is>
          <t>TL</t>
        </is>
      </c>
      <c r="O919" s="58" t="n">
        <v>5</v>
      </c>
      <c r="P919" t="n">
        <v>1</v>
      </c>
      <c r="Q919" s="59" t="n">
        <v>310</v>
      </c>
      <c r="R919" s="60">
        <f>IF(N919="TL",1,IF(N919="USD",VLOOKUP(C919,$X$2:$Z$19,2,FALSE),VLOOKUP(C919,$X$2:$Z$19,3,FALSE)))</f>
        <v/>
      </c>
      <c r="S919" s="61">
        <f>IF(P919=1,0,L919*M919*R919*(1-O919/100))</f>
        <v/>
      </c>
      <c r="T919" s="61">
        <f>IF(P919=1,0,L919*Q919)</f>
        <v/>
      </c>
      <c r="U919" s="61">
        <f>S919-T919</f>
        <v/>
      </c>
    </row>
    <row r="920">
      <c r="A920" t="inlineStr">
        <is>
          <t>S000919</t>
        </is>
      </c>
      <c r="B920" t="inlineStr">
        <is>
          <t>2025-04-18</t>
        </is>
      </c>
      <c r="C920" t="inlineStr">
        <is>
          <t>2025-04</t>
        </is>
      </c>
      <c r="D920" t="inlineStr">
        <is>
          <t>2025-Q2</t>
        </is>
      </c>
      <c r="E920" t="inlineStr">
        <is>
          <t>T14</t>
        </is>
      </c>
      <c r="F920" t="inlineStr">
        <is>
          <t>Elif Şen</t>
        </is>
      </c>
      <c r="G920" t="inlineStr">
        <is>
          <t>İç Anadolu</t>
        </is>
      </c>
      <c r="H920" t="inlineStr">
        <is>
          <t>EM-KND-03</t>
        </is>
      </c>
      <c r="I920" t="inlineStr">
        <is>
          <t>Kablo Kanalı 40x40 (2 m)</t>
        </is>
      </c>
      <c r="J920" t="inlineStr">
        <is>
          <t>Tesisat</t>
        </is>
      </c>
      <c r="K920" t="inlineStr">
        <is>
          <t>Bayi</t>
        </is>
      </c>
      <c r="L920" t="n">
        <v>21</v>
      </c>
      <c r="M920" s="57" t="n">
        <v>135</v>
      </c>
      <c r="N920" t="inlineStr">
        <is>
          <t>TL</t>
        </is>
      </c>
      <c r="O920" s="58" t="n">
        <v>8</v>
      </c>
      <c r="P920" t="n">
        <v>0</v>
      </c>
      <c r="Q920" s="59" t="n">
        <v>65</v>
      </c>
      <c r="R920" s="60">
        <f>IF(N920="TL",1,IF(N920="USD",VLOOKUP(C920,$X$2:$Z$19,2,FALSE),VLOOKUP(C920,$X$2:$Z$19,3,FALSE)))</f>
        <v/>
      </c>
      <c r="S920" s="61">
        <f>IF(P920=1,0,L920*M920*R920*(1-O920/100))</f>
        <v/>
      </c>
      <c r="T920" s="61">
        <f>IF(P920=1,0,L920*Q920)</f>
        <v/>
      </c>
      <c r="U920" s="61">
        <f>S920-T920</f>
        <v/>
      </c>
    </row>
    <row r="921">
      <c r="A921" t="inlineStr">
        <is>
          <t>S000920</t>
        </is>
      </c>
      <c r="B921" t="inlineStr">
        <is>
          <t>2025-04-03</t>
        </is>
      </c>
      <c r="C921" t="inlineStr">
        <is>
          <t>2025-04</t>
        </is>
      </c>
      <c r="D921" t="inlineStr">
        <is>
          <t>2025-Q2</t>
        </is>
      </c>
      <c r="E921" t="inlineStr">
        <is>
          <t>T14</t>
        </is>
      </c>
      <c r="F921" t="inlineStr">
        <is>
          <t>Elif Şen</t>
        </is>
      </c>
      <c r="G921" t="inlineStr">
        <is>
          <t>İç Anadolu</t>
        </is>
      </c>
      <c r="H921" t="inlineStr">
        <is>
          <t>EM-KND-03</t>
        </is>
      </c>
      <c r="I921" t="inlineStr">
        <is>
          <t>Kablo Kanalı 40x40 (2 m)</t>
        </is>
      </c>
      <c r="J921" t="inlineStr">
        <is>
          <t>Tesisat</t>
        </is>
      </c>
      <c r="K921" t="inlineStr">
        <is>
          <t>Kurumsal</t>
        </is>
      </c>
      <c r="L921" t="n">
        <v>29</v>
      </c>
      <c r="M921" s="57" t="n">
        <v>130</v>
      </c>
      <c r="N921" t="inlineStr">
        <is>
          <t>TL</t>
        </is>
      </c>
      <c r="O921" s="58" t="n">
        <v>12</v>
      </c>
      <c r="P921" t="n">
        <v>0</v>
      </c>
      <c r="Q921" s="59" t="n">
        <v>65</v>
      </c>
      <c r="R921" s="60">
        <f>IF(N921="TL",1,IF(N921="USD",VLOOKUP(C921,$X$2:$Z$19,2,FALSE),VLOOKUP(C921,$X$2:$Z$19,3,FALSE)))</f>
        <v/>
      </c>
      <c r="S921" s="61">
        <f>IF(P921=1,0,L921*M921*R921*(1-O921/100))</f>
        <v/>
      </c>
      <c r="T921" s="61">
        <f>IF(P921=1,0,L921*Q921)</f>
        <v/>
      </c>
      <c r="U921" s="61">
        <f>S921-T921</f>
        <v/>
      </c>
    </row>
    <row r="922">
      <c r="A922" t="inlineStr">
        <is>
          <t>S000921</t>
        </is>
      </c>
      <c r="B922" t="inlineStr">
        <is>
          <t>2025-04-19</t>
        </is>
      </c>
      <c r="C922" t="inlineStr">
        <is>
          <t>2025-04</t>
        </is>
      </c>
      <c r="D922" t="inlineStr">
        <is>
          <t>2025-Q2</t>
        </is>
      </c>
      <c r="E922" t="inlineStr">
        <is>
          <t>T14</t>
        </is>
      </c>
      <c r="F922" t="inlineStr">
        <is>
          <t>Elif Şen</t>
        </is>
      </c>
      <c r="G922" t="inlineStr">
        <is>
          <t>İç Anadolu</t>
        </is>
      </c>
      <c r="H922" t="inlineStr">
        <is>
          <t>EM-PNO-12</t>
        </is>
      </c>
      <c r="I922" t="inlineStr">
        <is>
          <t>Sıva Üstü Dağıtım Panosu 24'lü</t>
        </is>
      </c>
      <c r="J922" t="inlineStr">
        <is>
          <t>Pano</t>
        </is>
      </c>
      <c r="K922" t="inlineStr">
        <is>
          <t>Proje</t>
        </is>
      </c>
      <c r="L922" t="n">
        <v>3</v>
      </c>
      <c r="M922" s="57" t="n">
        <v>2108</v>
      </c>
      <c r="N922" t="inlineStr">
        <is>
          <t>TL</t>
        </is>
      </c>
      <c r="O922" s="58" t="n">
        <v>0</v>
      </c>
      <c r="P922" t="n">
        <v>0</v>
      </c>
      <c r="Q922" s="59" t="n">
        <v>1180</v>
      </c>
      <c r="R922" s="60">
        <f>IF(N922="TL",1,IF(N922="USD",VLOOKUP(C922,$X$2:$Z$19,2,FALSE),VLOOKUP(C922,$X$2:$Z$19,3,FALSE)))</f>
        <v/>
      </c>
      <c r="S922" s="61">
        <f>IF(P922=1,0,L922*M922*R922*(1-O922/100))</f>
        <v/>
      </c>
      <c r="T922" s="61">
        <f>IF(P922=1,0,L922*Q922)</f>
        <v/>
      </c>
      <c r="U922" s="61">
        <f>S922-T922</f>
        <v/>
      </c>
    </row>
    <row r="923">
      <c r="A923" t="inlineStr">
        <is>
          <t>S000922</t>
        </is>
      </c>
      <c r="B923" t="inlineStr">
        <is>
          <t>2025-04-12</t>
        </is>
      </c>
      <c r="C923" t="inlineStr">
        <is>
          <t>2025-04</t>
        </is>
      </c>
      <c r="D923" t="inlineStr">
        <is>
          <t>2025-Q2</t>
        </is>
      </c>
      <c r="E923" t="inlineStr">
        <is>
          <t>T14</t>
        </is>
      </c>
      <c r="F923" t="inlineStr">
        <is>
          <t>Elif Şen</t>
        </is>
      </c>
      <c r="G923" t="inlineStr">
        <is>
          <t>İç Anadolu</t>
        </is>
      </c>
      <c r="H923" t="inlineStr">
        <is>
          <t>EM-AYD-18</t>
        </is>
      </c>
      <c r="I923" t="inlineStr">
        <is>
          <t>LED Ampul 18W (10'lu)</t>
        </is>
      </c>
      <c r="J923" t="inlineStr">
        <is>
          <t>Aydınlatma</t>
        </is>
      </c>
      <c r="K923" t="inlineStr">
        <is>
          <t>Bayi</t>
        </is>
      </c>
      <c r="L923" t="n">
        <v>4</v>
      </c>
      <c r="M923" s="57" t="n">
        <v>196</v>
      </c>
      <c r="N923" t="inlineStr">
        <is>
          <t>TL</t>
        </is>
      </c>
      <c r="O923" s="58" t="n">
        <v>12</v>
      </c>
      <c r="P923" t="n">
        <v>0</v>
      </c>
      <c r="Q923" s="59" t="n">
        <v>95</v>
      </c>
      <c r="R923" s="60">
        <f>IF(N923="TL",1,IF(N923="USD",VLOOKUP(C923,$X$2:$Z$19,2,FALSE),VLOOKUP(C923,$X$2:$Z$19,3,FALSE)))</f>
        <v/>
      </c>
      <c r="S923" s="61">
        <f>IF(P923=1,0,L923*M923*R923*(1-O923/100))</f>
        <v/>
      </c>
      <c r="T923" s="61">
        <f>IF(P923=1,0,L923*Q923)</f>
        <v/>
      </c>
      <c r="U923" s="61">
        <f>S923-T923</f>
        <v/>
      </c>
    </row>
    <row r="924">
      <c r="A924" t="inlineStr">
        <is>
          <t>S000923</t>
        </is>
      </c>
      <c r="B924" t="inlineStr">
        <is>
          <t>2025-04-27</t>
        </is>
      </c>
      <c r="C924" t="inlineStr">
        <is>
          <t>2025-04</t>
        </is>
      </c>
      <c r="D924" t="inlineStr">
        <is>
          <t>2025-Q2</t>
        </is>
      </c>
      <c r="E924" t="inlineStr">
        <is>
          <t>T15</t>
        </is>
      </c>
      <c r="F924" t="inlineStr">
        <is>
          <t>Barış Polat</t>
        </is>
      </c>
      <c r="G924" t="inlineStr">
        <is>
          <t>Ege</t>
        </is>
      </c>
      <c r="H924" t="inlineStr">
        <is>
          <t>EM-PNO-12</t>
        </is>
      </c>
      <c r="I924" t="inlineStr">
        <is>
          <t>Sıva Üstü Dağıtım Panosu 24'lü</t>
        </is>
      </c>
      <c r="J924" t="inlineStr">
        <is>
          <t>Pano</t>
        </is>
      </c>
      <c r="K924" t="inlineStr">
        <is>
          <t>Perakende</t>
        </is>
      </c>
      <c r="L924" t="n">
        <v>4</v>
      </c>
      <c r="M924" s="57" t="n">
        <v>1953</v>
      </c>
      <c r="N924" t="inlineStr">
        <is>
          <t>TL</t>
        </is>
      </c>
      <c r="O924" s="58" t="n">
        <v>12</v>
      </c>
      <c r="P924" t="n">
        <v>0</v>
      </c>
      <c r="Q924" s="59" t="n">
        <v>1180</v>
      </c>
      <c r="R924" s="60">
        <f>IF(N924="TL",1,IF(N924="USD",VLOOKUP(C924,$X$2:$Z$19,2,FALSE),VLOOKUP(C924,$X$2:$Z$19,3,FALSE)))</f>
        <v/>
      </c>
      <c r="S924" s="61">
        <f>IF(P924=1,0,L924*M924*R924*(1-O924/100))</f>
        <v/>
      </c>
      <c r="T924" s="61">
        <f>IF(P924=1,0,L924*Q924)</f>
        <v/>
      </c>
      <c r="U924" s="61">
        <f>S924-T924</f>
        <v/>
      </c>
    </row>
    <row r="925">
      <c r="A925" t="inlineStr">
        <is>
          <t>S000924</t>
        </is>
      </c>
      <c r="B925" t="inlineStr">
        <is>
          <t>2025-04-15</t>
        </is>
      </c>
      <c r="C925" t="inlineStr">
        <is>
          <t>2025-04</t>
        </is>
      </c>
      <c r="D925" t="inlineStr">
        <is>
          <t>2025-Q2</t>
        </is>
      </c>
      <c r="E925" t="inlineStr">
        <is>
          <t>T15</t>
        </is>
      </c>
      <c r="F925" t="inlineStr">
        <is>
          <t>Barış Polat</t>
        </is>
      </c>
      <c r="G925" t="inlineStr">
        <is>
          <t>Ege</t>
        </is>
      </c>
      <c r="H925" t="inlineStr">
        <is>
          <t>EM-SGT-01</t>
        </is>
      </c>
      <c r="I925" t="inlineStr">
        <is>
          <t>Otomatik Sigorta C16 (12'li)</t>
        </is>
      </c>
      <c r="J925" t="inlineStr">
        <is>
          <t>Koruma</t>
        </is>
      </c>
      <c r="K925" t="inlineStr">
        <is>
          <t>Proje</t>
        </is>
      </c>
      <c r="L925" t="n">
        <v>2</v>
      </c>
      <c r="M925" s="57" t="n">
        <v>431</v>
      </c>
      <c r="N925" t="inlineStr">
        <is>
          <t>TL</t>
        </is>
      </c>
      <c r="O925" s="58" t="n">
        <v>0</v>
      </c>
      <c r="P925" t="n">
        <v>1</v>
      </c>
      <c r="Q925" s="59" t="n">
        <v>240</v>
      </c>
      <c r="R925" s="60">
        <f>IF(N925="TL",1,IF(N925="USD",VLOOKUP(C925,$X$2:$Z$19,2,FALSE),VLOOKUP(C925,$X$2:$Z$19,3,FALSE)))</f>
        <v/>
      </c>
      <c r="S925" s="61">
        <f>IF(P925=1,0,L925*M925*R925*(1-O925/100))</f>
        <v/>
      </c>
      <c r="T925" s="61">
        <f>IF(P925=1,0,L925*Q925)</f>
        <v/>
      </c>
      <c r="U925" s="61">
        <f>S925-T925</f>
        <v/>
      </c>
    </row>
    <row r="926">
      <c r="A926" t="inlineStr">
        <is>
          <t>S000925</t>
        </is>
      </c>
      <c r="B926" t="inlineStr">
        <is>
          <t>2025-04-23</t>
        </is>
      </c>
      <c r="C926" t="inlineStr">
        <is>
          <t>2025-04</t>
        </is>
      </c>
      <c r="D926" t="inlineStr">
        <is>
          <t>2025-Q2</t>
        </is>
      </c>
      <c r="E926" t="inlineStr">
        <is>
          <t>T15</t>
        </is>
      </c>
      <c r="F926" t="inlineStr">
        <is>
          <t>Barış Polat</t>
        </is>
      </c>
      <c r="G926" t="inlineStr">
        <is>
          <t>Ege</t>
        </is>
      </c>
      <c r="H926" t="inlineStr">
        <is>
          <t>EM-KND-03</t>
        </is>
      </c>
      <c r="I926" t="inlineStr">
        <is>
          <t>Kablo Kanalı 40x40 (2 m)</t>
        </is>
      </c>
      <c r="J926" t="inlineStr">
        <is>
          <t>Tesisat</t>
        </is>
      </c>
      <c r="K926" t="inlineStr">
        <is>
          <t>Proje</t>
        </is>
      </c>
      <c r="L926" t="n">
        <v>1</v>
      </c>
      <c r="M926" s="57" t="n">
        <v>129</v>
      </c>
      <c r="N926" t="inlineStr">
        <is>
          <t>TL</t>
        </is>
      </c>
      <c r="O926" s="58" t="n">
        <v>8</v>
      </c>
      <c r="P926" t="n">
        <v>0</v>
      </c>
      <c r="Q926" s="59" t="n">
        <v>65</v>
      </c>
      <c r="R926" s="60">
        <f>IF(N926="TL",1,IF(N926="USD",VLOOKUP(C926,$X$2:$Z$19,2,FALSE),VLOOKUP(C926,$X$2:$Z$19,3,FALSE)))</f>
        <v/>
      </c>
      <c r="S926" s="61">
        <f>IF(P926=1,0,L926*M926*R926*(1-O926/100))</f>
        <v/>
      </c>
      <c r="T926" s="61">
        <f>IF(P926=1,0,L926*Q926)</f>
        <v/>
      </c>
      <c r="U926" s="61">
        <f>S926-T926</f>
        <v/>
      </c>
    </row>
    <row r="927">
      <c r="A927" t="inlineStr">
        <is>
          <t>S000926</t>
        </is>
      </c>
      <c r="B927" t="inlineStr">
        <is>
          <t>2025-04-27</t>
        </is>
      </c>
      <c r="C927" t="inlineStr">
        <is>
          <t>2025-04</t>
        </is>
      </c>
      <c r="D927" t="inlineStr">
        <is>
          <t>2025-Q2</t>
        </is>
      </c>
      <c r="E927" t="inlineStr">
        <is>
          <t>T15</t>
        </is>
      </c>
      <c r="F927" t="inlineStr">
        <is>
          <t>Barış Polat</t>
        </is>
      </c>
      <c r="G927" t="inlineStr">
        <is>
          <t>Ege</t>
        </is>
      </c>
      <c r="H927" t="inlineStr">
        <is>
          <t>EM-KBL-16</t>
        </is>
      </c>
      <c r="I927" t="inlineStr">
        <is>
          <t>NYM Kablo 3x2,5 (100 m)</t>
        </is>
      </c>
      <c r="J927" t="inlineStr">
        <is>
          <t>Kablo</t>
        </is>
      </c>
      <c r="K927" t="inlineStr">
        <is>
          <t>Kurumsal</t>
        </is>
      </c>
      <c r="L927" t="n">
        <v>4</v>
      </c>
      <c r="M927" s="57" t="n">
        <v>1348</v>
      </c>
      <c r="N927" t="inlineStr">
        <is>
          <t>TL</t>
        </is>
      </c>
      <c r="O927" s="58" t="n">
        <v>0</v>
      </c>
      <c r="P927" t="n">
        <v>0</v>
      </c>
      <c r="Q927" s="59" t="n">
        <v>820</v>
      </c>
      <c r="R927" s="60">
        <f>IF(N927="TL",1,IF(N927="USD",VLOOKUP(C927,$X$2:$Z$19,2,FALSE),VLOOKUP(C927,$X$2:$Z$19,3,FALSE)))</f>
        <v/>
      </c>
      <c r="S927" s="61">
        <f>IF(P927=1,0,L927*M927*R927*(1-O927/100))</f>
        <v/>
      </c>
      <c r="T927" s="61">
        <f>IF(P927=1,0,L927*Q927)</f>
        <v/>
      </c>
      <c r="U927" s="61">
        <f>S927-T927</f>
        <v/>
      </c>
    </row>
    <row r="928">
      <c r="A928" t="inlineStr">
        <is>
          <t>S000927</t>
        </is>
      </c>
      <c r="B928" t="inlineStr">
        <is>
          <t>2025-04-17</t>
        </is>
      </c>
      <c r="C928" t="inlineStr">
        <is>
          <t>2025-04</t>
        </is>
      </c>
      <c r="D928" t="inlineStr">
        <is>
          <t>2025-Q2</t>
        </is>
      </c>
      <c r="E928" t="inlineStr">
        <is>
          <t>T15</t>
        </is>
      </c>
      <c r="F928" t="inlineStr">
        <is>
          <t>Barış Polat</t>
        </is>
      </c>
      <c r="G928" t="inlineStr">
        <is>
          <t>Ege</t>
        </is>
      </c>
      <c r="H928" t="inlineStr">
        <is>
          <t>EM-KBL-25</t>
        </is>
      </c>
      <c r="I928" t="inlineStr">
        <is>
          <t>NYY Kablo 4x6 (100 m)</t>
        </is>
      </c>
      <c r="J928" t="inlineStr">
        <is>
          <t>Kablo</t>
        </is>
      </c>
      <c r="K928" t="inlineStr">
        <is>
          <t>Perakende</t>
        </is>
      </c>
      <c r="L928" t="n">
        <v>5</v>
      </c>
      <c r="M928" s="57" t="n">
        <v>3358</v>
      </c>
      <c r="N928" t="inlineStr">
        <is>
          <t>TL</t>
        </is>
      </c>
      <c r="O928" s="58" t="n">
        <v>0</v>
      </c>
      <c r="P928" t="n">
        <v>0</v>
      </c>
      <c r="Q928" s="59" t="n">
        <v>2150</v>
      </c>
      <c r="R928" s="60">
        <f>IF(N928="TL",1,IF(N928="USD",VLOOKUP(C928,$X$2:$Z$19,2,FALSE),VLOOKUP(C928,$X$2:$Z$19,3,FALSE)))</f>
        <v/>
      </c>
      <c r="S928" s="61">
        <f>IF(P928=1,0,L928*M928*R928*(1-O928/100))</f>
        <v/>
      </c>
      <c r="T928" s="61">
        <f>IF(P928=1,0,L928*Q928)</f>
        <v/>
      </c>
      <c r="U928" s="61">
        <f>S928-T928</f>
        <v/>
      </c>
    </row>
    <row r="929">
      <c r="A929" t="inlineStr">
        <is>
          <t>S000928</t>
        </is>
      </c>
      <c r="B929" t="inlineStr">
        <is>
          <t>2025-04-18</t>
        </is>
      </c>
      <c r="C929" t="inlineStr">
        <is>
          <t>2025-04</t>
        </is>
      </c>
      <c r="D929" t="inlineStr">
        <is>
          <t>2025-Q2</t>
        </is>
      </c>
      <c r="E929" t="inlineStr">
        <is>
          <t>T15</t>
        </is>
      </c>
      <c r="F929" t="inlineStr">
        <is>
          <t>Barış Polat</t>
        </is>
      </c>
      <c r="G929" t="inlineStr">
        <is>
          <t>Ege</t>
        </is>
      </c>
      <c r="H929" t="inlineStr">
        <is>
          <t>EM-AYD-18</t>
        </is>
      </c>
      <c r="I929" t="inlineStr">
        <is>
          <t>LED Ampul 18W (10'lu)</t>
        </is>
      </c>
      <c r="J929" t="inlineStr">
        <is>
          <t>Aydınlatma</t>
        </is>
      </c>
      <c r="K929" t="inlineStr">
        <is>
          <t>Bayi</t>
        </is>
      </c>
      <c r="L929" t="n">
        <v>67</v>
      </c>
      <c r="M929" s="57" t="n">
        <v>203</v>
      </c>
      <c r="N929" t="inlineStr">
        <is>
          <t>TL</t>
        </is>
      </c>
      <c r="O929" s="58" t="n">
        <v>18</v>
      </c>
      <c r="P929" t="n">
        <v>0</v>
      </c>
      <c r="Q929" s="59" t="n">
        <v>95</v>
      </c>
      <c r="R929" s="60">
        <f>IF(N929="TL",1,IF(N929="USD",VLOOKUP(C929,$X$2:$Z$19,2,FALSE),VLOOKUP(C929,$X$2:$Z$19,3,FALSE)))</f>
        <v/>
      </c>
      <c r="S929" s="61">
        <f>IF(P929=1,0,L929*M929*R929*(1-O929/100))</f>
        <v/>
      </c>
      <c r="T929" s="61">
        <f>IF(P929=1,0,L929*Q929)</f>
        <v/>
      </c>
      <c r="U929" s="61">
        <f>S929-T929</f>
        <v/>
      </c>
    </row>
    <row r="930">
      <c r="A930" t="inlineStr">
        <is>
          <t>S000929</t>
        </is>
      </c>
      <c r="B930" t="inlineStr">
        <is>
          <t>2025-04-14</t>
        </is>
      </c>
      <c r="C930" t="inlineStr">
        <is>
          <t>2025-04</t>
        </is>
      </c>
      <c r="D930" t="inlineStr">
        <is>
          <t>2025-Q2</t>
        </is>
      </c>
      <c r="E930" t="inlineStr">
        <is>
          <t>T15</t>
        </is>
      </c>
      <c r="F930" t="inlineStr">
        <is>
          <t>Barış Polat</t>
        </is>
      </c>
      <c r="G930" t="inlineStr">
        <is>
          <t>Ege</t>
        </is>
      </c>
      <c r="H930" t="inlineStr">
        <is>
          <t>EM-AYD-40</t>
        </is>
      </c>
      <c r="I930" t="inlineStr">
        <is>
          <t>LED Panel Armatür 40W</t>
        </is>
      </c>
      <c r="J930" t="inlineStr">
        <is>
          <t>Aydınlatma</t>
        </is>
      </c>
      <c r="K930" t="inlineStr">
        <is>
          <t>Kurumsal</t>
        </is>
      </c>
      <c r="L930" t="n">
        <v>3</v>
      </c>
      <c r="M930" s="57" t="n">
        <v>363</v>
      </c>
      <c r="N930" t="inlineStr">
        <is>
          <t>TL</t>
        </is>
      </c>
      <c r="O930" s="58" t="n">
        <v>0</v>
      </c>
      <c r="P930" t="n">
        <v>0</v>
      </c>
      <c r="Q930" s="59" t="n">
        <v>190</v>
      </c>
      <c r="R930" s="60">
        <f>IF(N930="TL",1,IF(N930="USD",VLOOKUP(C930,$X$2:$Z$19,2,FALSE),VLOOKUP(C930,$X$2:$Z$19,3,FALSE)))</f>
        <v/>
      </c>
      <c r="S930" s="61">
        <f>IF(P930=1,0,L930*M930*R930*(1-O930/100))</f>
        <v/>
      </c>
      <c r="T930" s="61">
        <f>IF(P930=1,0,L930*Q930)</f>
        <v/>
      </c>
      <c r="U930" s="61">
        <f>S930-T930</f>
        <v/>
      </c>
    </row>
    <row r="931">
      <c r="A931" t="inlineStr">
        <is>
          <t>S000930</t>
        </is>
      </c>
      <c r="B931" t="inlineStr">
        <is>
          <t>2025-04-18</t>
        </is>
      </c>
      <c r="C931" t="inlineStr">
        <is>
          <t>2025-04</t>
        </is>
      </c>
      <c r="D931" t="inlineStr">
        <is>
          <t>2025-Q2</t>
        </is>
      </c>
      <c r="E931" t="inlineStr">
        <is>
          <t>T15</t>
        </is>
      </c>
      <c r="F931" t="inlineStr">
        <is>
          <t>Barış Polat</t>
        </is>
      </c>
      <c r="G931" t="inlineStr">
        <is>
          <t>Ege</t>
        </is>
      </c>
      <c r="H931" t="inlineStr">
        <is>
          <t>EM-UPS-10</t>
        </is>
      </c>
      <c r="I931" t="inlineStr">
        <is>
          <t>Kesintisiz Güç Kaynağı 3 kVA</t>
        </is>
      </c>
      <c r="J931" t="inlineStr">
        <is>
          <t>Güç</t>
        </is>
      </c>
      <c r="K931" t="inlineStr">
        <is>
          <t>Bayi</t>
        </is>
      </c>
      <c r="L931" t="n">
        <v>3</v>
      </c>
      <c r="M931" s="57" t="n">
        <v>13512</v>
      </c>
      <c r="N931" t="inlineStr">
        <is>
          <t>TL</t>
        </is>
      </c>
      <c r="O931" s="58" t="n">
        <v>0</v>
      </c>
      <c r="P931" t="n">
        <v>0</v>
      </c>
      <c r="Q931" s="59" t="n">
        <v>8200</v>
      </c>
      <c r="R931" s="60">
        <f>IF(N931="TL",1,IF(N931="USD",VLOOKUP(C931,$X$2:$Z$19,2,FALSE),VLOOKUP(C931,$X$2:$Z$19,3,FALSE)))</f>
        <v/>
      </c>
      <c r="S931" s="61">
        <f>IF(P931=1,0,L931*M931*R931*(1-O931/100))</f>
        <v/>
      </c>
      <c r="T931" s="61">
        <f>IF(P931=1,0,L931*Q931)</f>
        <v/>
      </c>
      <c r="U931" s="61">
        <f>S931-T931</f>
        <v/>
      </c>
    </row>
    <row r="932">
      <c r="A932" t="inlineStr">
        <is>
          <t>S000931</t>
        </is>
      </c>
      <c r="B932" t="inlineStr">
        <is>
          <t>2025-04-07</t>
        </is>
      </c>
      <c r="C932" t="inlineStr">
        <is>
          <t>2025-04</t>
        </is>
      </c>
      <c r="D932" t="inlineStr">
        <is>
          <t>2025-Q2</t>
        </is>
      </c>
      <c r="E932" t="inlineStr">
        <is>
          <t>T15</t>
        </is>
      </c>
      <c r="F932" t="inlineStr">
        <is>
          <t>Barış Polat</t>
        </is>
      </c>
      <c r="G932" t="inlineStr">
        <is>
          <t>Ege</t>
        </is>
      </c>
      <c r="H932" t="inlineStr">
        <is>
          <t>EM-KBL-16</t>
        </is>
      </c>
      <c r="I932" t="inlineStr">
        <is>
          <t>NYM Kablo 3x2,5 (100 m)</t>
        </is>
      </c>
      <c r="J932" t="inlineStr">
        <is>
          <t>Kablo</t>
        </is>
      </c>
      <c r="K932" t="inlineStr">
        <is>
          <t>Bayi</t>
        </is>
      </c>
      <c r="L932" t="n">
        <v>3</v>
      </c>
      <c r="M932" s="57" t="n">
        <v>1365</v>
      </c>
      <c r="N932" t="inlineStr">
        <is>
          <t>TL</t>
        </is>
      </c>
      <c r="O932" s="58" t="n">
        <v>12</v>
      </c>
      <c r="P932" t="n">
        <v>0</v>
      </c>
      <c r="Q932" s="59" t="n">
        <v>820</v>
      </c>
      <c r="R932" s="60">
        <f>IF(N932="TL",1,IF(N932="USD",VLOOKUP(C932,$X$2:$Z$19,2,FALSE),VLOOKUP(C932,$X$2:$Z$19,3,FALSE)))</f>
        <v/>
      </c>
      <c r="S932" s="61">
        <f>IF(P932=1,0,L932*M932*R932*(1-O932/100))</f>
        <v/>
      </c>
      <c r="T932" s="61">
        <f>IF(P932=1,0,L932*Q932)</f>
        <v/>
      </c>
      <c r="U932" s="61">
        <f>S932-T932</f>
        <v/>
      </c>
    </row>
    <row r="933">
      <c r="A933" t="inlineStr">
        <is>
          <t>S000932</t>
        </is>
      </c>
      <c r="B933" t="inlineStr">
        <is>
          <t>2025-04-28</t>
        </is>
      </c>
      <c r="C933" t="inlineStr">
        <is>
          <t>2025-04</t>
        </is>
      </c>
      <c r="D933" t="inlineStr">
        <is>
          <t>2025-Q2</t>
        </is>
      </c>
      <c r="E933" t="inlineStr">
        <is>
          <t>T15</t>
        </is>
      </c>
      <c r="F933" t="inlineStr">
        <is>
          <t>Barış Polat</t>
        </is>
      </c>
      <c r="G933" t="inlineStr">
        <is>
          <t>Ege</t>
        </is>
      </c>
      <c r="H933" t="inlineStr">
        <is>
          <t>EM-PNO-12</t>
        </is>
      </c>
      <c r="I933" t="inlineStr">
        <is>
          <t>Sıva Üstü Dağıtım Panosu 24'lü</t>
        </is>
      </c>
      <c r="J933" t="inlineStr">
        <is>
          <t>Pano</t>
        </is>
      </c>
      <c r="K933" t="inlineStr">
        <is>
          <t>Bayi</t>
        </is>
      </c>
      <c r="L933" t="n">
        <v>1</v>
      </c>
      <c r="M933" s="57" t="n">
        <v>2005</v>
      </c>
      <c r="N933" t="inlineStr">
        <is>
          <t>TL</t>
        </is>
      </c>
      <c r="O933" s="58" t="n">
        <v>8</v>
      </c>
      <c r="P933" t="n">
        <v>0</v>
      </c>
      <c r="Q933" s="59" t="n">
        <v>1180</v>
      </c>
      <c r="R933" s="60">
        <f>IF(N933="TL",1,IF(N933="USD",VLOOKUP(C933,$X$2:$Z$19,2,FALSE),VLOOKUP(C933,$X$2:$Z$19,3,FALSE)))</f>
        <v/>
      </c>
      <c r="S933" s="61">
        <f>IF(P933=1,0,L933*M933*R933*(1-O933/100))</f>
        <v/>
      </c>
      <c r="T933" s="61">
        <f>IF(P933=1,0,L933*Q933)</f>
        <v/>
      </c>
      <c r="U933" s="61">
        <f>S933-T933</f>
        <v/>
      </c>
    </row>
    <row r="934">
      <c r="A934" t="inlineStr">
        <is>
          <t>S000933</t>
        </is>
      </c>
      <c r="B934" t="inlineStr">
        <is>
          <t>2025-04-07</t>
        </is>
      </c>
      <c r="C934" t="inlineStr">
        <is>
          <t>2025-04</t>
        </is>
      </c>
      <c r="D934" t="inlineStr">
        <is>
          <t>2025-Q2</t>
        </is>
      </c>
      <c r="E934" t="inlineStr">
        <is>
          <t>T15</t>
        </is>
      </c>
      <c r="F934" t="inlineStr">
        <is>
          <t>Barış Polat</t>
        </is>
      </c>
      <c r="G934" t="inlineStr">
        <is>
          <t>Ege</t>
        </is>
      </c>
      <c r="H934" t="inlineStr">
        <is>
          <t>EM-KND-03</t>
        </is>
      </c>
      <c r="I934" t="inlineStr">
        <is>
          <t>Kablo Kanalı 40x40 (2 m)</t>
        </is>
      </c>
      <c r="J934" t="inlineStr">
        <is>
          <t>Tesisat</t>
        </is>
      </c>
      <c r="K934" t="inlineStr">
        <is>
          <t>Proje</t>
        </is>
      </c>
      <c r="L934" t="n">
        <v>16</v>
      </c>
      <c r="M934" s="57" t="n">
        <v>133</v>
      </c>
      <c r="N934" t="inlineStr">
        <is>
          <t>TL</t>
        </is>
      </c>
      <c r="O934" s="58" t="n">
        <v>5</v>
      </c>
      <c r="P934" t="n">
        <v>0</v>
      </c>
      <c r="Q934" s="59" t="n">
        <v>65</v>
      </c>
      <c r="R934" s="60">
        <f>IF(N934="TL",1,IF(N934="USD",VLOOKUP(C934,$X$2:$Z$19,2,FALSE),VLOOKUP(C934,$X$2:$Z$19,3,FALSE)))</f>
        <v/>
      </c>
      <c r="S934" s="61">
        <f>IF(P934=1,0,L934*M934*R934*(1-O934/100))</f>
        <v/>
      </c>
      <c r="T934" s="61">
        <f>IF(P934=1,0,L934*Q934)</f>
        <v/>
      </c>
      <c r="U934" s="61">
        <f>S934-T934</f>
        <v/>
      </c>
    </row>
    <row r="935">
      <c r="A935" t="inlineStr">
        <is>
          <t>S000934</t>
        </is>
      </c>
      <c r="B935" t="inlineStr">
        <is>
          <t>2025-04-08</t>
        </is>
      </c>
      <c r="C935" t="inlineStr">
        <is>
          <t>2025-04</t>
        </is>
      </c>
      <c r="D935" t="inlineStr">
        <is>
          <t>2025-Q2</t>
        </is>
      </c>
      <c r="E935" t="inlineStr">
        <is>
          <t>T15</t>
        </is>
      </c>
      <c r="F935" t="inlineStr">
        <is>
          <t>Barış Polat</t>
        </is>
      </c>
      <c r="G935" t="inlineStr">
        <is>
          <t>Ege</t>
        </is>
      </c>
      <c r="H935" t="inlineStr">
        <is>
          <t>EM-PNO-12</t>
        </is>
      </c>
      <c r="I935" t="inlineStr">
        <is>
          <t>Sıva Üstü Dağıtım Panosu 24'lü</t>
        </is>
      </c>
      <c r="J935" t="inlineStr">
        <is>
          <t>Pano</t>
        </is>
      </c>
      <c r="K935" t="inlineStr">
        <is>
          <t>Proje</t>
        </is>
      </c>
      <c r="L935" t="n">
        <v>9</v>
      </c>
      <c r="M935" s="57" t="n">
        <v>2091</v>
      </c>
      <c r="N935" t="inlineStr">
        <is>
          <t>TL</t>
        </is>
      </c>
      <c r="O935" s="58" t="n">
        <v>12</v>
      </c>
      <c r="P935" t="n">
        <v>0</v>
      </c>
      <c r="Q935" s="59" t="n">
        <v>1180</v>
      </c>
      <c r="R935" s="60">
        <f>IF(N935="TL",1,IF(N935="USD",VLOOKUP(C935,$X$2:$Z$19,2,FALSE),VLOOKUP(C935,$X$2:$Z$19,3,FALSE)))</f>
        <v/>
      </c>
      <c r="S935" s="61">
        <f>IF(P935=1,0,L935*M935*R935*(1-O935/100))</f>
        <v/>
      </c>
      <c r="T935" s="61">
        <f>IF(P935=1,0,L935*Q935)</f>
        <v/>
      </c>
      <c r="U935" s="61">
        <f>S935-T935</f>
        <v/>
      </c>
    </row>
    <row r="936">
      <c r="A936" t="inlineStr">
        <is>
          <t>S000935</t>
        </is>
      </c>
      <c r="B936" t="inlineStr">
        <is>
          <t>2025-04-16</t>
        </is>
      </c>
      <c r="C936" t="inlineStr">
        <is>
          <t>2025-04</t>
        </is>
      </c>
      <c r="D936" t="inlineStr">
        <is>
          <t>2025-Q2</t>
        </is>
      </c>
      <c r="E936" t="inlineStr">
        <is>
          <t>T15</t>
        </is>
      </c>
      <c r="F936" t="inlineStr">
        <is>
          <t>Barış Polat</t>
        </is>
      </c>
      <c r="G936" t="inlineStr">
        <is>
          <t>Ege</t>
        </is>
      </c>
      <c r="H936" t="inlineStr">
        <is>
          <t>EM-TRF-05</t>
        </is>
      </c>
      <c r="I936" t="inlineStr">
        <is>
          <t>İzole Trafo 1 kVA</t>
        </is>
      </c>
      <c r="J936" t="inlineStr">
        <is>
          <t>Güç</t>
        </is>
      </c>
      <c r="K936" t="inlineStr">
        <is>
          <t>Bayi</t>
        </is>
      </c>
      <c r="L936" t="n">
        <v>4</v>
      </c>
      <c r="M936" s="57" t="n">
        <v>6379</v>
      </c>
      <c r="N936" t="inlineStr">
        <is>
          <t>TL</t>
        </is>
      </c>
      <c r="O936" s="58" t="n">
        <v>5</v>
      </c>
      <c r="P936" t="n">
        <v>0</v>
      </c>
      <c r="Q936" s="59" t="n">
        <v>3900</v>
      </c>
      <c r="R936" s="60">
        <f>IF(N936="TL",1,IF(N936="USD",VLOOKUP(C936,$X$2:$Z$19,2,FALSE),VLOOKUP(C936,$X$2:$Z$19,3,FALSE)))</f>
        <v/>
      </c>
      <c r="S936" s="61">
        <f>IF(P936=1,0,L936*M936*R936*(1-O936/100))</f>
        <v/>
      </c>
      <c r="T936" s="61">
        <f>IF(P936=1,0,L936*Q936)</f>
        <v/>
      </c>
      <c r="U936" s="61">
        <f>S936-T936</f>
        <v/>
      </c>
    </row>
    <row r="937">
      <c r="A937" t="inlineStr">
        <is>
          <t>S000936</t>
        </is>
      </c>
      <c r="B937" t="inlineStr">
        <is>
          <t>2025-04-15</t>
        </is>
      </c>
      <c r="C937" t="inlineStr">
        <is>
          <t>2025-04</t>
        </is>
      </c>
      <c r="D937" t="inlineStr">
        <is>
          <t>2025-Q2</t>
        </is>
      </c>
      <c r="E937" t="inlineStr">
        <is>
          <t>T15</t>
        </is>
      </c>
      <c r="F937" t="inlineStr">
        <is>
          <t>Barış Polat</t>
        </is>
      </c>
      <c r="G937" t="inlineStr">
        <is>
          <t>Ege</t>
        </is>
      </c>
      <c r="H937" t="inlineStr">
        <is>
          <t>EM-SGT-01</t>
        </is>
      </c>
      <c r="I937" t="inlineStr">
        <is>
          <t>Otomatik Sigorta C16 (12'li)</t>
        </is>
      </c>
      <c r="J937" t="inlineStr">
        <is>
          <t>Koruma</t>
        </is>
      </c>
      <c r="K937" t="inlineStr">
        <is>
          <t>Bayi</t>
        </is>
      </c>
      <c r="L937" t="n">
        <v>17</v>
      </c>
      <c r="M937" s="57" t="n">
        <v>430</v>
      </c>
      <c r="N937" t="inlineStr">
        <is>
          <t>TL</t>
        </is>
      </c>
      <c r="O937" s="58" t="n">
        <v>0</v>
      </c>
      <c r="P937" t="n">
        <v>0</v>
      </c>
      <c r="Q937" s="59" t="n">
        <v>240</v>
      </c>
      <c r="R937" s="60">
        <f>IF(N937="TL",1,IF(N937="USD",VLOOKUP(C937,$X$2:$Z$19,2,FALSE),VLOOKUP(C937,$X$2:$Z$19,3,FALSE)))</f>
        <v/>
      </c>
      <c r="S937" s="61">
        <f>IF(P937=1,0,L937*M937*R937*(1-O937/100))</f>
        <v/>
      </c>
      <c r="T937" s="61">
        <f>IF(P937=1,0,L937*Q937)</f>
        <v/>
      </c>
      <c r="U937" s="61">
        <f>S937-T937</f>
        <v/>
      </c>
    </row>
    <row r="938">
      <c r="A938" t="inlineStr">
        <is>
          <t>S000937</t>
        </is>
      </c>
      <c r="B938" t="inlineStr">
        <is>
          <t>2025-05-16</t>
        </is>
      </c>
      <c r="C938" t="inlineStr">
        <is>
          <t>2025-05</t>
        </is>
      </c>
      <c r="D938" t="inlineStr">
        <is>
          <t>2025-Q2</t>
        </is>
      </c>
      <c r="E938" t="inlineStr">
        <is>
          <t>T01</t>
        </is>
      </c>
      <c r="F938" t="inlineStr">
        <is>
          <t>Deniz Yılmaz</t>
        </is>
      </c>
      <c r="G938" t="inlineStr">
        <is>
          <t>Marmara</t>
        </is>
      </c>
      <c r="H938" t="inlineStr">
        <is>
          <t>EM-AYD-40</t>
        </is>
      </c>
      <c r="I938" t="inlineStr">
        <is>
          <t>LED Panel Armatür 40W</t>
        </is>
      </c>
      <c r="J938" t="inlineStr">
        <is>
          <t>Aydınlatma</t>
        </is>
      </c>
      <c r="K938" t="inlineStr">
        <is>
          <t>Bayi</t>
        </is>
      </c>
      <c r="L938" t="n">
        <v>13</v>
      </c>
      <c r="M938" s="57" t="n">
        <v>364</v>
      </c>
      <c r="N938" t="inlineStr">
        <is>
          <t>TL</t>
        </is>
      </c>
      <c r="O938" s="58" t="n">
        <v>5</v>
      </c>
      <c r="P938" t="n">
        <v>0</v>
      </c>
      <c r="Q938" s="59" t="n">
        <v>190</v>
      </c>
      <c r="R938" s="60">
        <f>IF(N938="TL",1,IF(N938="USD",VLOOKUP(C938,$X$2:$Z$19,2,FALSE),VLOOKUP(C938,$X$2:$Z$19,3,FALSE)))</f>
        <v/>
      </c>
      <c r="S938" s="61">
        <f>IF(P938=1,0,L938*M938*R938*(1-O938/100))</f>
        <v/>
      </c>
      <c r="T938" s="61">
        <f>IF(P938=1,0,L938*Q938)</f>
        <v/>
      </c>
      <c r="U938" s="61">
        <f>S938-T938</f>
        <v/>
      </c>
    </row>
    <row r="939">
      <c r="A939" t="inlineStr">
        <is>
          <t>S000938</t>
        </is>
      </c>
      <c r="B939" t="inlineStr">
        <is>
          <t>2025-05-19</t>
        </is>
      </c>
      <c r="C939" t="inlineStr">
        <is>
          <t>2025-05</t>
        </is>
      </c>
      <c r="D939" t="inlineStr">
        <is>
          <t>2025-Q2</t>
        </is>
      </c>
      <c r="E939" t="inlineStr">
        <is>
          <t>T01</t>
        </is>
      </c>
      <c r="F939" t="inlineStr">
        <is>
          <t>Deniz Yılmaz</t>
        </is>
      </c>
      <c r="G939" t="inlineStr">
        <is>
          <t>Marmara</t>
        </is>
      </c>
      <c r="H939" t="inlineStr">
        <is>
          <t>EM-SGT-01</t>
        </is>
      </c>
      <c r="I939" t="inlineStr">
        <is>
          <t>Otomatik Sigorta C16 (12'li)</t>
        </is>
      </c>
      <c r="J939" t="inlineStr">
        <is>
          <t>Koruma</t>
        </is>
      </c>
      <c r="K939" t="inlineStr">
        <is>
          <t>Proje</t>
        </is>
      </c>
      <c r="L939" t="n">
        <v>3</v>
      </c>
      <c r="M939" s="57" t="n">
        <v>442</v>
      </c>
      <c r="N939" t="inlineStr">
        <is>
          <t>TL</t>
        </is>
      </c>
      <c r="O939" s="58" t="n">
        <v>5</v>
      </c>
      <c r="P939" t="n">
        <v>0</v>
      </c>
      <c r="Q939" s="59" t="n">
        <v>240</v>
      </c>
      <c r="R939" s="60">
        <f>IF(N939="TL",1,IF(N939="USD",VLOOKUP(C939,$X$2:$Z$19,2,FALSE),VLOOKUP(C939,$X$2:$Z$19,3,FALSE)))</f>
        <v/>
      </c>
      <c r="S939" s="61">
        <f>IF(P939=1,0,L939*M939*R939*(1-O939/100))</f>
        <v/>
      </c>
      <c r="T939" s="61">
        <f>IF(P939=1,0,L939*Q939)</f>
        <v/>
      </c>
      <c r="U939" s="61">
        <f>S939-T939</f>
        <v/>
      </c>
    </row>
    <row r="940">
      <c r="A940" t="inlineStr">
        <is>
          <t>S000939</t>
        </is>
      </c>
      <c r="B940" t="inlineStr">
        <is>
          <t>2025-05-09</t>
        </is>
      </c>
      <c r="C940" t="inlineStr">
        <is>
          <t>2025-05</t>
        </is>
      </c>
      <c r="D940" t="inlineStr">
        <is>
          <t>2025-Q2</t>
        </is>
      </c>
      <c r="E940" t="inlineStr">
        <is>
          <t>T01</t>
        </is>
      </c>
      <c r="F940" t="inlineStr">
        <is>
          <t>Deniz Yılmaz</t>
        </is>
      </c>
      <c r="G940" t="inlineStr">
        <is>
          <t>Marmara</t>
        </is>
      </c>
      <c r="H940" t="inlineStr">
        <is>
          <t>EM-TOP-08</t>
        </is>
      </c>
      <c r="I940" t="inlineStr">
        <is>
          <t>Topraklama Seti</t>
        </is>
      </c>
      <c r="J940" t="inlineStr">
        <is>
          <t>Koruma</t>
        </is>
      </c>
      <c r="K940" t="inlineStr">
        <is>
          <t>Perakende</t>
        </is>
      </c>
      <c r="L940" t="n">
        <v>4</v>
      </c>
      <c r="M940" s="57" t="n">
        <v>882</v>
      </c>
      <c r="N940" t="inlineStr">
        <is>
          <t>TL</t>
        </is>
      </c>
      <c r="O940" s="58" t="n">
        <v>8</v>
      </c>
      <c r="P940" t="n">
        <v>0</v>
      </c>
      <c r="Q940" s="59" t="n">
        <v>540</v>
      </c>
      <c r="R940" s="60">
        <f>IF(N940="TL",1,IF(N940="USD",VLOOKUP(C940,$X$2:$Z$19,2,FALSE),VLOOKUP(C940,$X$2:$Z$19,3,FALSE)))</f>
        <v/>
      </c>
      <c r="S940" s="61">
        <f>IF(P940=1,0,L940*M940*R940*(1-O940/100))</f>
        <v/>
      </c>
      <c r="T940" s="61">
        <f>IF(P940=1,0,L940*Q940)</f>
        <v/>
      </c>
      <c r="U940" s="61">
        <f>S940-T940</f>
        <v/>
      </c>
    </row>
    <row r="941">
      <c r="A941" t="inlineStr">
        <is>
          <t>S000940</t>
        </is>
      </c>
      <c r="B941" t="inlineStr">
        <is>
          <t>2025-05-10</t>
        </is>
      </c>
      <c r="C941" t="inlineStr">
        <is>
          <t>2025-05</t>
        </is>
      </c>
      <c r="D941" t="inlineStr">
        <is>
          <t>2025-Q2</t>
        </is>
      </c>
      <c r="E941" t="inlineStr">
        <is>
          <t>T01</t>
        </is>
      </c>
      <c r="F941" t="inlineStr">
        <is>
          <t>Deniz Yılmaz</t>
        </is>
      </c>
      <c r="G941" t="inlineStr">
        <is>
          <t>Marmara</t>
        </is>
      </c>
      <c r="H941" t="inlineStr">
        <is>
          <t>EM-KBL-25</t>
        </is>
      </c>
      <c r="I941" t="inlineStr">
        <is>
          <t>NYY Kablo 4x6 (100 m)</t>
        </is>
      </c>
      <c r="J941" t="inlineStr">
        <is>
          <t>Kablo</t>
        </is>
      </c>
      <c r="K941" t="inlineStr">
        <is>
          <t>Proje</t>
        </is>
      </c>
      <c r="L941" t="n">
        <v>15</v>
      </c>
      <c r="M941" s="57" t="n">
        <v>3495</v>
      </c>
      <c r="N941" t="inlineStr">
        <is>
          <t>TL</t>
        </is>
      </c>
      <c r="O941" s="58" t="n">
        <v>5</v>
      </c>
      <c r="P941" t="n">
        <v>0</v>
      </c>
      <c r="Q941" s="59" t="n">
        <v>2150</v>
      </c>
      <c r="R941" s="60">
        <f>IF(N941="TL",1,IF(N941="USD",VLOOKUP(C941,$X$2:$Z$19,2,FALSE),VLOOKUP(C941,$X$2:$Z$19,3,FALSE)))</f>
        <v/>
      </c>
      <c r="S941" s="61">
        <f>IF(P941=1,0,L941*M941*R941*(1-O941/100))</f>
        <v/>
      </c>
      <c r="T941" s="61">
        <f>IF(P941=1,0,L941*Q941)</f>
        <v/>
      </c>
      <c r="U941" s="61">
        <f>S941-T941</f>
        <v/>
      </c>
    </row>
    <row r="942">
      <c r="A942" t="inlineStr">
        <is>
          <t>S000941</t>
        </is>
      </c>
      <c r="B942" t="inlineStr">
        <is>
          <t>2025-05-13</t>
        </is>
      </c>
      <c r="C942" t="inlineStr">
        <is>
          <t>2025-05</t>
        </is>
      </c>
      <c r="D942" t="inlineStr">
        <is>
          <t>2025-Q2</t>
        </is>
      </c>
      <c r="E942" t="inlineStr">
        <is>
          <t>T01</t>
        </is>
      </c>
      <c r="F942" t="inlineStr">
        <is>
          <t>Deniz Yılmaz</t>
        </is>
      </c>
      <c r="G942" t="inlineStr">
        <is>
          <t>Marmara</t>
        </is>
      </c>
      <c r="H942" t="inlineStr">
        <is>
          <t>EM-SGT-01</t>
        </is>
      </c>
      <c r="I942" t="inlineStr">
        <is>
          <t>Otomatik Sigorta C16 (12'li)</t>
        </is>
      </c>
      <c r="J942" t="inlineStr">
        <is>
          <t>Koruma</t>
        </is>
      </c>
      <c r="K942" t="inlineStr">
        <is>
          <t>Bayi</t>
        </is>
      </c>
      <c r="L942" t="n">
        <v>16</v>
      </c>
      <c r="M942" s="57" t="n">
        <v>454</v>
      </c>
      <c r="N942" t="inlineStr">
        <is>
          <t>TL</t>
        </is>
      </c>
      <c r="O942" s="58" t="n">
        <v>5</v>
      </c>
      <c r="P942" t="n">
        <v>0</v>
      </c>
      <c r="Q942" s="59" t="n">
        <v>240</v>
      </c>
      <c r="R942" s="60">
        <f>IF(N942="TL",1,IF(N942="USD",VLOOKUP(C942,$X$2:$Z$19,2,FALSE),VLOOKUP(C942,$X$2:$Z$19,3,FALSE)))</f>
        <v/>
      </c>
      <c r="S942" s="61">
        <f>IF(P942=1,0,L942*M942*R942*(1-O942/100))</f>
        <v/>
      </c>
      <c r="T942" s="61">
        <f>IF(P942=1,0,L942*Q942)</f>
        <v/>
      </c>
      <c r="U942" s="61">
        <f>S942-T942</f>
        <v/>
      </c>
    </row>
    <row r="943">
      <c r="A943" t="inlineStr">
        <is>
          <t>S000942</t>
        </is>
      </c>
      <c r="B943" t="inlineStr">
        <is>
          <t>2025-05-17</t>
        </is>
      </c>
      <c r="C943" t="inlineStr">
        <is>
          <t>2025-05</t>
        </is>
      </c>
      <c r="D943" t="inlineStr">
        <is>
          <t>2025-Q2</t>
        </is>
      </c>
      <c r="E943" t="inlineStr">
        <is>
          <t>T01</t>
        </is>
      </c>
      <c r="F943" t="inlineStr">
        <is>
          <t>Deniz Yılmaz</t>
        </is>
      </c>
      <c r="G943" t="inlineStr">
        <is>
          <t>Marmara</t>
        </is>
      </c>
      <c r="H943" t="inlineStr">
        <is>
          <t>EM-TOP-08</t>
        </is>
      </c>
      <c r="I943" t="inlineStr">
        <is>
          <t>Topraklama Seti</t>
        </is>
      </c>
      <c r="J943" t="inlineStr">
        <is>
          <t>Koruma</t>
        </is>
      </c>
      <c r="K943" t="inlineStr">
        <is>
          <t>Kurumsal</t>
        </is>
      </c>
      <c r="L943" t="n">
        <v>3</v>
      </c>
      <c r="M943" s="57" t="n">
        <v>929</v>
      </c>
      <c r="N943" t="inlineStr">
        <is>
          <t>TL</t>
        </is>
      </c>
      <c r="O943" s="58" t="n">
        <v>0</v>
      </c>
      <c r="P943" t="n">
        <v>0</v>
      </c>
      <c r="Q943" s="59" t="n">
        <v>540</v>
      </c>
      <c r="R943" s="60">
        <f>IF(N943="TL",1,IF(N943="USD",VLOOKUP(C943,$X$2:$Z$19,2,FALSE),VLOOKUP(C943,$X$2:$Z$19,3,FALSE)))</f>
        <v/>
      </c>
      <c r="S943" s="61">
        <f>IF(P943=1,0,L943*M943*R943*(1-O943/100))</f>
        <v/>
      </c>
      <c r="T943" s="61">
        <f>IF(P943=1,0,L943*Q943)</f>
        <v/>
      </c>
      <c r="U943" s="61">
        <f>S943-T943</f>
        <v/>
      </c>
    </row>
    <row r="944">
      <c r="A944" t="inlineStr">
        <is>
          <t>S000943</t>
        </is>
      </c>
      <c r="B944" t="inlineStr">
        <is>
          <t>2025-05-07</t>
        </is>
      </c>
      <c r="C944" t="inlineStr">
        <is>
          <t>2025-05</t>
        </is>
      </c>
      <c r="D944" t="inlineStr">
        <is>
          <t>2025-Q2</t>
        </is>
      </c>
      <c r="E944" t="inlineStr">
        <is>
          <t>T01</t>
        </is>
      </c>
      <c r="F944" t="inlineStr">
        <is>
          <t>Deniz Yılmaz</t>
        </is>
      </c>
      <c r="G944" t="inlineStr">
        <is>
          <t>Marmara</t>
        </is>
      </c>
      <c r="H944" t="inlineStr">
        <is>
          <t>EM-TOP-08</t>
        </is>
      </c>
      <c r="I944" t="inlineStr">
        <is>
          <t>Topraklama Seti</t>
        </is>
      </c>
      <c r="J944" t="inlineStr">
        <is>
          <t>Koruma</t>
        </is>
      </c>
      <c r="K944" t="inlineStr">
        <is>
          <t>Bayi</t>
        </is>
      </c>
      <c r="L944" t="n">
        <v>19</v>
      </c>
      <c r="M944" s="57" t="n">
        <v>907</v>
      </c>
      <c r="N944" t="inlineStr">
        <is>
          <t>TL</t>
        </is>
      </c>
      <c r="O944" s="58" t="n">
        <v>0</v>
      </c>
      <c r="P944" t="n">
        <v>0</v>
      </c>
      <c r="Q944" s="59" t="n">
        <v>540</v>
      </c>
      <c r="R944" s="60">
        <f>IF(N944="TL",1,IF(N944="USD",VLOOKUP(C944,$X$2:$Z$19,2,FALSE),VLOOKUP(C944,$X$2:$Z$19,3,FALSE)))</f>
        <v/>
      </c>
      <c r="S944" s="61">
        <f>IF(P944=1,0,L944*M944*R944*(1-O944/100))</f>
        <v/>
      </c>
      <c r="T944" s="61">
        <f>IF(P944=1,0,L944*Q944)</f>
        <v/>
      </c>
      <c r="U944" s="61">
        <f>S944-T944</f>
        <v/>
      </c>
    </row>
    <row r="945">
      <c r="A945" t="inlineStr">
        <is>
          <t>S000944</t>
        </is>
      </c>
      <c r="B945" t="inlineStr">
        <is>
          <t>2025-05-07</t>
        </is>
      </c>
      <c r="C945" t="inlineStr">
        <is>
          <t>2025-05</t>
        </is>
      </c>
      <c r="D945" t="inlineStr">
        <is>
          <t>2025-Q2</t>
        </is>
      </c>
      <c r="E945" t="inlineStr">
        <is>
          <t>T01</t>
        </is>
      </c>
      <c r="F945" t="inlineStr">
        <is>
          <t>Deniz Yılmaz</t>
        </is>
      </c>
      <c r="G945" t="inlineStr">
        <is>
          <t>Marmara</t>
        </is>
      </c>
      <c r="H945" t="inlineStr">
        <is>
          <t>EM-KND-03</t>
        </is>
      </c>
      <c r="I945" t="inlineStr">
        <is>
          <t>Kablo Kanalı 40x40 (2 m)</t>
        </is>
      </c>
      <c r="J945" t="inlineStr">
        <is>
          <t>Tesisat</t>
        </is>
      </c>
      <c r="K945" t="inlineStr">
        <is>
          <t>Bayi</t>
        </is>
      </c>
      <c r="L945" t="n">
        <v>111</v>
      </c>
      <c r="M945" s="57" t="n">
        <v>128</v>
      </c>
      <c r="N945" t="inlineStr">
        <is>
          <t>TL</t>
        </is>
      </c>
      <c r="O945" s="58" t="n">
        <v>0</v>
      </c>
      <c r="P945" t="n">
        <v>0</v>
      </c>
      <c r="Q945" s="59" t="n">
        <v>65</v>
      </c>
      <c r="R945" s="60">
        <f>IF(N945="TL",1,IF(N945="USD",VLOOKUP(C945,$X$2:$Z$19,2,FALSE),VLOOKUP(C945,$X$2:$Z$19,3,FALSE)))</f>
        <v/>
      </c>
      <c r="S945" s="61">
        <f>IF(P945=1,0,L945*M945*R945*(1-O945/100))</f>
        <v/>
      </c>
      <c r="T945" s="61">
        <f>IF(P945=1,0,L945*Q945)</f>
        <v/>
      </c>
      <c r="U945" s="61">
        <f>S945-T945</f>
        <v/>
      </c>
    </row>
    <row r="946">
      <c r="A946" t="inlineStr">
        <is>
          <t>S000945</t>
        </is>
      </c>
      <c r="B946" t="inlineStr">
        <is>
          <t>2025-05-21</t>
        </is>
      </c>
      <c r="C946" t="inlineStr">
        <is>
          <t>2025-05</t>
        </is>
      </c>
      <c r="D946" t="inlineStr">
        <is>
          <t>2025-Q2</t>
        </is>
      </c>
      <c r="E946" t="inlineStr">
        <is>
          <t>T01</t>
        </is>
      </c>
      <c r="F946" t="inlineStr">
        <is>
          <t>Deniz Yılmaz</t>
        </is>
      </c>
      <c r="G946" t="inlineStr">
        <is>
          <t>Marmara</t>
        </is>
      </c>
      <c r="H946" t="inlineStr">
        <is>
          <t>EM-PNO-12</t>
        </is>
      </c>
      <c r="I946" t="inlineStr">
        <is>
          <t>Sıva Üstü Dağıtım Panosu 24'lü</t>
        </is>
      </c>
      <c r="J946" t="inlineStr">
        <is>
          <t>Pano</t>
        </is>
      </c>
      <c r="K946" t="inlineStr">
        <is>
          <t>Bayi</t>
        </is>
      </c>
      <c r="L946" t="n">
        <v>22</v>
      </c>
      <c r="M946" s="57" t="n">
        <v>1978</v>
      </c>
      <c r="N946" t="inlineStr">
        <is>
          <t>TL</t>
        </is>
      </c>
      <c r="O946" s="58" t="n">
        <v>8</v>
      </c>
      <c r="P946" t="n">
        <v>0</v>
      </c>
      <c r="Q946" s="59" t="n">
        <v>1180</v>
      </c>
      <c r="R946" s="60">
        <f>IF(N946="TL",1,IF(N946="USD",VLOOKUP(C946,$X$2:$Z$19,2,FALSE),VLOOKUP(C946,$X$2:$Z$19,3,FALSE)))</f>
        <v/>
      </c>
      <c r="S946" s="61">
        <f>IF(P946=1,0,L946*M946*R946*(1-O946/100))</f>
        <v/>
      </c>
      <c r="T946" s="61">
        <f>IF(P946=1,0,L946*Q946)</f>
        <v/>
      </c>
      <c r="U946" s="61">
        <f>S946-T946</f>
        <v/>
      </c>
    </row>
    <row r="947">
      <c r="A947" t="inlineStr">
        <is>
          <t>S000946</t>
        </is>
      </c>
      <c r="B947" t="inlineStr">
        <is>
          <t>2025-05-26</t>
        </is>
      </c>
      <c r="C947" t="inlineStr">
        <is>
          <t>2025-05</t>
        </is>
      </c>
      <c r="D947" t="inlineStr">
        <is>
          <t>2025-Q2</t>
        </is>
      </c>
      <c r="E947" t="inlineStr">
        <is>
          <t>T01</t>
        </is>
      </c>
      <c r="F947" t="inlineStr">
        <is>
          <t>Deniz Yılmaz</t>
        </is>
      </c>
      <c r="G947" t="inlineStr">
        <is>
          <t>Marmara</t>
        </is>
      </c>
      <c r="H947" t="inlineStr">
        <is>
          <t>EM-KBL-16</t>
        </is>
      </c>
      <c r="I947" t="inlineStr">
        <is>
          <t>NYM Kablo 3x2,5 (100 m)</t>
        </is>
      </c>
      <c r="J947" t="inlineStr">
        <is>
          <t>Kablo</t>
        </is>
      </c>
      <c r="K947" t="inlineStr">
        <is>
          <t>Bayi</t>
        </is>
      </c>
      <c r="L947" t="n">
        <v>5</v>
      </c>
      <c r="M947" s="57" t="n">
        <v>1281</v>
      </c>
      <c r="N947" t="inlineStr">
        <is>
          <t>TL</t>
        </is>
      </c>
      <c r="O947" s="58" t="n">
        <v>8</v>
      </c>
      <c r="P947" t="n">
        <v>0</v>
      </c>
      <c r="Q947" s="59" t="n">
        <v>820</v>
      </c>
      <c r="R947" s="60">
        <f>IF(N947="TL",1,IF(N947="USD",VLOOKUP(C947,$X$2:$Z$19,2,FALSE),VLOOKUP(C947,$X$2:$Z$19,3,FALSE)))</f>
        <v/>
      </c>
      <c r="S947" s="61">
        <f>IF(P947=1,0,L947*M947*R947*(1-O947/100))</f>
        <v/>
      </c>
      <c r="T947" s="61">
        <f>IF(P947=1,0,L947*Q947)</f>
        <v/>
      </c>
      <c r="U947" s="61">
        <f>S947-T947</f>
        <v/>
      </c>
    </row>
    <row r="948">
      <c r="A948" t="inlineStr">
        <is>
          <t>S000947</t>
        </is>
      </c>
      <c r="B948" t="inlineStr">
        <is>
          <t>2025-05-20</t>
        </is>
      </c>
      <c r="C948" t="inlineStr">
        <is>
          <t>2025-05</t>
        </is>
      </c>
      <c r="D948" t="inlineStr">
        <is>
          <t>2025-Q2</t>
        </is>
      </c>
      <c r="E948" t="inlineStr">
        <is>
          <t>T01</t>
        </is>
      </c>
      <c r="F948" t="inlineStr">
        <is>
          <t>Deniz Yılmaz</t>
        </is>
      </c>
      <c r="G948" t="inlineStr">
        <is>
          <t>Marmara</t>
        </is>
      </c>
      <c r="H948" t="inlineStr">
        <is>
          <t>EM-UPS-10</t>
        </is>
      </c>
      <c r="I948" t="inlineStr">
        <is>
          <t>Kesintisiz Güç Kaynağı 3 kVA</t>
        </is>
      </c>
      <c r="J948" t="inlineStr">
        <is>
          <t>Güç</t>
        </is>
      </c>
      <c r="K948" t="inlineStr">
        <is>
          <t>Bayi</t>
        </is>
      </c>
      <c r="L948" t="n">
        <v>14</v>
      </c>
      <c r="M948" s="57" t="n">
        <v>13637</v>
      </c>
      <c r="N948" t="inlineStr">
        <is>
          <t>TL</t>
        </is>
      </c>
      <c r="O948" s="58" t="n">
        <v>5</v>
      </c>
      <c r="P948" t="n">
        <v>0</v>
      </c>
      <c r="Q948" s="59" t="n">
        <v>8200</v>
      </c>
      <c r="R948" s="60">
        <f>IF(N948="TL",1,IF(N948="USD",VLOOKUP(C948,$X$2:$Z$19,2,FALSE),VLOOKUP(C948,$X$2:$Z$19,3,FALSE)))</f>
        <v/>
      </c>
      <c r="S948" s="61">
        <f>IF(P948=1,0,L948*M948*R948*(1-O948/100))</f>
        <v/>
      </c>
      <c r="T948" s="61">
        <f>IF(P948=1,0,L948*Q948)</f>
        <v/>
      </c>
      <c r="U948" s="61">
        <f>S948-T948</f>
        <v/>
      </c>
    </row>
    <row r="949">
      <c r="A949" t="inlineStr">
        <is>
          <t>S000948</t>
        </is>
      </c>
      <c r="B949" t="inlineStr">
        <is>
          <t>2025-05-13</t>
        </is>
      </c>
      <c r="C949" t="inlineStr">
        <is>
          <t>2025-05</t>
        </is>
      </c>
      <c r="D949" t="inlineStr">
        <is>
          <t>2025-Q2</t>
        </is>
      </c>
      <c r="E949" t="inlineStr">
        <is>
          <t>T01</t>
        </is>
      </c>
      <c r="F949" t="inlineStr">
        <is>
          <t>Deniz Yılmaz</t>
        </is>
      </c>
      <c r="G949" t="inlineStr">
        <is>
          <t>Marmara</t>
        </is>
      </c>
      <c r="H949" t="inlineStr">
        <is>
          <t>EM-KND-03</t>
        </is>
      </c>
      <c r="I949" t="inlineStr">
        <is>
          <t>Kablo Kanalı 40x40 (2 m)</t>
        </is>
      </c>
      <c r="J949" t="inlineStr">
        <is>
          <t>Tesisat</t>
        </is>
      </c>
      <c r="K949" t="inlineStr">
        <is>
          <t>Bayi</t>
        </is>
      </c>
      <c r="L949" t="n">
        <v>3</v>
      </c>
      <c r="M949" s="57" t="n">
        <v>133</v>
      </c>
      <c r="N949" t="inlineStr">
        <is>
          <t>TL</t>
        </is>
      </c>
      <c r="O949" s="58" t="n">
        <v>18</v>
      </c>
      <c r="P949" t="n">
        <v>0</v>
      </c>
      <c r="Q949" s="59" t="n">
        <v>65</v>
      </c>
      <c r="R949" s="60">
        <f>IF(N949="TL",1,IF(N949="USD",VLOOKUP(C949,$X$2:$Z$19,2,FALSE),VLOOKUP(C949,$X$2:$Z$19,3,FALSE)))</f>
        <v/>
      </c>
      <c r="S949" s="61">
        <f>IF(P949=1,0,L949*M949*R949*(1-O949/100))</f>
        <v/>
      </c>
      <c r="T949" s="61">
        <f>IF(P949=1,0,L949*Q949)</f>
        <v/>
      </c>
      <c r="U949" s="61">
        <f>S949-T949</f>
        <v/>
      </c>
    </row>
    <row r="950">
      <c r="A950" t="inlineStr">
        <is>
          <t>S000949</t>
        </is>
      </c>
      <c r="B950" t="inlineStr">
        <is>
          <t>2025-05-02</t>
        </is>
      </c>
      <c r="C950" t="inlineStr">
        <is>
          <t>2025-05</t>
        </is>
      </c>
      <c r="D950" t="inlineStr">
        <is>
          <t>2025-Q2</t>
        </is>
      </c>
      <c r="E950" t="inlineStr">
        <is>
          <t>T01</t>
        </is>
      </c>
      <c r="F950" t="inlineStr">
        <is>
          <t>Deniz Yılmaz</t>
        </is>
      </c>
      <c r="G950" t="inlineStr">
        <is>
          <t>Marmara</t>
        </is>
      </c>
      <c r="H950" t="inlineStr">
        <is>
          <t>EM-KBL-16</t>
        </is>
      </c>
      <c r="I950" t="inlineStr">
        <is>
          <t>NYM Kablo 3x2,5 (100 m)</t>
        </is>
      </c>
      <c r="J950" t="inlineStr">
        <is>
          <t>Kablo</t>
        </is>
      </c>
      <c r="K950" t="inlineStr">
        <is>
          <t>Proje</t>
        </is>
      </c>
      <c r="L950" t="n">
        <v>25</v>
      </c>
      <c r="M950" s="57" t="n">
        <v>1332</v>
      </c>
      <c r="N950" t="inlineStr">
        <is>
          <t>TL</t>
        </is>
      </c>
      <c r="O950" s="58" t="n">
        <v>5</v>
      </c>
      <c r="P950" t="n">
        <v>0</v>
      </c>
      <c r="Q950" s="59" t="n">
        <v>820</v>
      </c>
      <c r="R950" s="60">
        <f>IF(N950="TL",1,IF(N950="USD",VLOOKUP(C950,$X$2:$Z$19,2,FALSE),VLOOKUP(C950,$X$2:$Z$19,3,FALSE)))</f>
        <v/>
      </c>
      <c r="S950" s="61">
        <f>IF(P950=1,0,L950*M950*R950*(1-O950/100))</f>
        <v/>
      </c>
      <c r="T950" s="61">
        <f>IF(P950=1,0,L950*Q950)</f>
        <v/>
      </c>
      <c r="U950" s="61">
        <f>S950-T950</f>
        <v/>
      </c>
    </row>
    <row r="951">
      <c r="A951" t="inlineStr">
        <is>
          <t>S000950</t>
        </is>
      </c>
      <c r="B951" t="inlineStr">
        <is>
          <t>2025-05-15</t>
        </is>
      </c>
      <c r="C951" t="inlineStr">
        <is>
          <t>2025-05</t>
        </is>
      </c>
      <c r="D951" t="inlineStr">
        <is>
          <t>2025-Q2</t>
        </is>
      </c>
      <c r="E951" t="inlineStr">
        <is>
          <t>T01</t>
        </is>
      </c>
      <c r="F951" t="inlineStr">
        <is>
          <t>Deniz Yılmaz</t>
        </is>
      </c>
      <c r="G951" t="inlineStr">
        <is>
          <t>Marmara</t>
        </is>
      </c>
      <c r="H951" t="inlineStr">
        <is>
          <t>EM-AYD-18</t>
        </is>
      </c>
      <c r="I951" t="inlineStr">
        <is>
          <t>LED Ampul 18W (10'lu)</t>
        </is>
      </c>
      <c r="J951" t="inlineStr">
        <is>
          <t>Aydınlatma</t>
        </is>
      </c>
      <c r="K951" t="inlineStr">
        <is>
          <t>Bayi</t>
        </is>
      </c>
      <c r="L951" t="n">
        <v>16</v>
      </c>
      <c r="M951" s="57" t="n">
        <v>205</v>
      </c>
      <c r="N951" t="inlineStr">
        <is>
          <t>TL</t>
        </is>
      </c>
      <c r="O951" s="58" t="n">
        <v>5</v>
      </c>
      <c r="P951" t="n">
        <v>0</v>
      </c>
      <c r="Q951" s="59" t="n">
        <v>95</v>
      </c>
      <c r="R951" s="60">
        <f>IF(N951="TL",1,IF(N951="USD",VLOOKUP(C951,$X$2:$Z$19,2,FALSE),VLOOKUP(C951,$X$2:$Z$19,3,FALSE)))</f>
        <v/>
      </c>
      <c r="S951" s="61">
        <f>IF(P951=1,0,L951*M951*R951*(1-O951/100))</f>
        <v/>
      </c>
      <c r="T951" s="61">
        <f>IF(P951=1,0,L951*Q951)</f>
        <v/>
      </c>
      <c r="U951" s="61">
        <f>S951-T951</f>
        <v/>
      </c>
    </row>
    <row r="952">
      <c r="A952" t="inlineStr">
        <is>
          <t>S000951</t>
        </is>
      </c>
      <c r="B952" t="inlineStr">
        <is>
          <t>2025-05-26</t>
        </is>
      </c>
      <c r="C952" t="inlineStr">
        <is>
          <t>2025-05</t>
        </is>
      </c>
      <c r="D952" t="inlineStr">
        <is>
          <t>2025-Q2</t>
        </is>
      </c>
      <c r="E952" t="inlineStr">
        <is>
          <t>T01</t>
        </is>
      </c>
      <c r="F952" t="inlineStr">
        <is>
          <t>Deniz Yılmaz</t>
        </is>
      </c>
      <c r="G952" t="inlineStr">
        <is>
          <t>Marmara</t>
        </is>
      </c>
      <c r="H952" t="inlineStr">
        <is>
          <t>EM-KBL-25</t>
        </is>
      </c>
      <c r="I952" t="inlineStr">
        <is>
          <t>NYY Kablo 4x6 (100 m)</t>
        </is>
      </c>
      <c r="J952" t="inlineStr">
        <is>
          <t>Kablo</t>
        </is>
      </c>
      <c r="K952" t="inlineStr">
        <is>
          <t>Bayi</t>
        </is>
      </c>
      <c r="L952" t="n">
        <v>5</v>
      </c>
      <c r="M952" s="57" t="n">
        <v>3545</v>
      </c>
      <c r="N952" t="inlineStr">
        <is>
          <t>TL</t>
        </is>
      </c>
      <c r="O952" s="58" t="n">
        <v>0</v>
      </c>
      <c r="P952" t="n">
        <v>0</v>
      </c>
      <c r="Q952" s="59" t="n">
        <v>2150</v>
      </c>
      <c r="R952" s="60">
        <f>IF(N952="TL",1,IF(N952="USD",VLOOKUP(C952,$X$2:$Z$19,2,FALSE),VLOOKUP(C952,$X$2:$Z$19,3,FALSE)))</f>
        <v/>
      </c>
      <c r="S952" s="61">
        <f>IF(P952=1,0,L952*M952*R952*(1-O952/100))</f>
        <v/>
      </c>
      <c r="T952" s="61">
        <f>IF(P952=1,0,L952*Q952)</f>
        <v/>
      </c>
      <c r="U952" s="61">
        <f>S952-T952</f>
        <v/>
      </c>
    </row>
    <row r="953">
      <c r="A953" t="inlineStr">
        <is>
          <t>S000952</t>
        </is>
      </c>
      <c r="B953" t="inlineStr">
        <is>
          <t>2025-05-20</t>
        </is>
      </c>
      <c r="C953" t="inlineStr">
        <is>
          <t>2025-05</t>
        </is>
      </c>
      <c r="D953" t="inlineStr">
        <is>
          <t>2025-Q2</t>
        </is>
      </c>
      <c r="E953" t="inlineStr">
        <is>
          <t>T01</t>
        </is>
      </c>
      <c r="F953" t="inlineStr">
        <is>
          <t>Deniz Yılmaz</t>
        </is>
      </c>
      <c r="G953" t="inlineStr">
        <is>
          <t>Marmara</t>
        </is>
      </c>
      <c r="H953" t="inlineStr">
        <is>
          <t>EM-SGT-01</t>
        </is>
      </c>
      <c r="I953" t="inlineStr">
        <is>
          <t>Otomatik Sigorta C16 (12'li)</t>
        </is>
      </c>
      <c r="J953" t="inlineStr">
        <is>
          <t>Koruma</t>
        </is>
      </c>
      <c r="K953" t="inlineStr">
        <is>
          <t>Kurumsal</t>
        </is>
      </c>
      <c r="L953" t="n">
        <v>40</v>
      </c>
      <c r="M953" s="57" t="n">
        <v>431</v>
      </c>
      <c r="N953" t="inlineStr">
        <is>
          <t>TL</t>
        </is>
      </c>
      <c r="O953" s="58" t="n">
        <v>5</v>
      </c>
      <c r="P953" t="n">
        <v>0</v>
      </c>
      <c r="Q953" s="59" t="n">
        <v>240</v>
      </c>
      <c r="R953" s="60">
        <f>IF(N953="TL",1,IF(N953="USD",VLOOKUP(C953,$X$2:$Z$19,2,FALSE),VLOOKUP(C953,$X$2:$Z$19,3,FALSE)))</f>
        <v/>
      </c>
      <c r="S953" s="61">
        <f>IF(P953=1,0,L953*M953*R953*(1-O953/100))</f>
        <v/>
      </c>
      <c r="T953" s="61">
        <f>IF(P953=1,0,L953*Q953)</f>
        <v/>
      </c>
      <c r="U953" s="61">
        <f>S953-T953</f>
        <v/>
      </c>
    </row>
    <row r="954">
      <c r="A954" t="inlineStr">
        <is>
          <t>S000953</t>
        </is>
      </c>
      <c r="B954" t="inlineStr">
        <is>
          <t>2025-05-20</t>
        </is>
      </c>
      <c r="C954" t="inlineStr">
        <is>
          <t>2025-05</t>
        </is>
      </c>
      <c r="D954" t="inlineStr">
        <is>
          <t>2025-Q2</t>
        </is>
      </c>
      <c r="E954" t="inlineStr">
        <is>
          <t>T01</t>
        </is>
      </c>
      <c r="F954" t="inlineStr">
        <is>
          <t>Deniz Yılmaz</t>
        </is>
      </c>
      <c r="G954" t="inlineStr">
        <is>
          <t>Marmara</t>
        </is>
      </c>
      <c r="H954" t="inlineStr">
        <is>
          <t>EM-KBL-16</t>
        </is>
      </c>
      <c r="I954" t="inlineStr">
        <is>
          <t>NYM Kablo 3x2,5 (100 m)</t>
        </is>
      </c>
      <c r="J954" t="inlineStr">
        <is>
          <t>Kablo</t>
        </is>
      </c>
      <c r="K954" t="inlineStr">
        <is>
          <t>Proje</t>
        </is>
      </c>
      <c r="L954" t="n">
        <v>5</v>
      </c>
      <c r="M954" s="57" t="n">
        <v>1326</v>
      </c>
      <c r="N954" t="inlineStr">
        <is>
          <t>TL</t>
        </is>
      </c>
      <c r="O954" s="58" t="n">
        <v>0</v>
      </c>
      <c r="P954" t="n">
        <v>1</v>
      </c>
      <c r="Q954" s="59" t="n">
        <v>820</v>
      </c>
      <c r="R954" s="60">
        <f>IF(N954="TL",1,IF(N954="USD",VLOOKUP(C954,$X$2:$Z$19,2,FALSE),VLOOKUP(C954,$X$2:$Z$19,3,FALSE)))</f>
        <v/>
      </c>
      <c r="S954" s="61">
        <f>IF(P954=1,0,L954*M954*R954*(1-O954/100))</f>
        <v/>
      </c>
      <c r="T954" s="61">
        <f>IF(P954=1,0,L954*Q954)</f>
        <v/>
      </c>
      <c r="U954" s="61">
        <f>S954-T954</f>
        <v/>
      </c>
    </row>
    <row r="955">
      <c r="A955" t="inlineStr">
        <is>
          <t>S000954</t>
        </is>
      </c>
      <c r="B955" t="inlineStr">
        <is>
          <t>2025-05-08</t>
        </is>
      </c>
      <c r="C955" t="inlineStr">
        <is>
          <t>2025-05</t>
        </is>
      </c>
      <c r="D955" t="inlineStr">
        <is>
          <t>2025-Q2</t>
        </is>
      </c>
      <c r="E955" t="inlineStr">
        <is>
          <t>T01</t>
        </is>
      </c>
      <c r="F955" t="inlineStr">
        <is>
          <t>Deniz Yılmaz</t>
        </is>
      </c>
      <c r="G955" t="inlineStr">
        <is>
          <t>Marmara</t>
        </is>
      </c>
      <c r="H955" t="inlineStr">
        <is>
          <t>EM-KBL-16</t>
        </is>
      </c>
      <c r="I955" t="inlineStr">
        <is>
          <t>NYM Kablo 3x2,5 (100 m)</t>
        </is>
      </c>
      <c r="J955" t="inlineStr">
        <is>
          <t>Kablo</t>
        </is>
      </c>
      <c r="K955" t="inlineStr">
        <is>
          <t>Perakende</t>
        </is>
      </c>
      <c r="L955" t="n">
        <v>60</v>
      </c>
      <c r="M955" s="57" t="n">
        <v>1322</v>
      </c>
      <c r="N955" t="inlineStr">
        <is>
          <t>TL</t>
        </is>
      </c>
      <c r="O955" s="58" t="n">
        <v>0</v>
      </c>
      <c r="P955" t="n">
        <v>0</v>
      </c>
      <c r="Q955" s="59" t="n">
        <v>820</v>
      </c>
      <c r="R955" s="60">
        <f>IF(N955="TL",1,IF(N955="USD",VLOOKUP(C955,$X$2:$Z$19,2,FALSE),VLOOKUP(C955,$X$2:$Z$19,3,FALSE)))</f>
        <v/>
      </c>
      <c r="S955" s="61">
        <f>IF(P955=1,0,L955*M955*R955*(1-O955/100))</f>
        <v/>
      </c>
      <c r="T955" s="61">
        <f>IF(P955=1,0,L955*Q955)</f>
        <v/>
      </c>
      <c r="U955" s="61">
        <f>S955-T955</f>
        <v/>
      </c>
    </row>
    <row r="956">
      <c r="A956" t="inlineStr">
        <is>
          <t>S000955</t>
        </is>
      </c>
      <c r="B956" t="inlineStr">
        <is>
          <t>2025-05-07</t>
        </is>
      </c>
      <c r="C956" t="inlineStr">
        <is>
          <t>2025-05</t>
        </is>
      </c>
      <c r="D956" t="inlineStr">
        <is>
          <t>2025-Q2</t>
        </is>
      </c>
      <c r="E956" t="inlineStr">
        <is>
          <t>T01</t>
        </is>
      </c>
      <c r="F956" t="inlineStr">
        <is>
          <t>Deniz Yılmaz</t>
        </is>
      </c>
      <c r="G956" t="inlineStr">
        <is>
          <t>Marmara</t>
        </is>
      </c>
      <c r="H956" t="inlineStr">
        <is>
          <t>EM-PRZ-02</t>
        </is>
      </c>
      <c r="I956" t="inlineStr">
        <is>
          <t>Priz-Anahtar Seti (20'li)</t>
        </is>
      </c>
      <c r="J956" t="inlineStr">
        <is>
          <t>Anahtar</t>
        </is>
      </c>
      <c r="K956" t="inlineStr">
        <is>
          <t>Perakende</t>
        </is>
      </c>
      <c r="L956" t="n">
        <v>16</v>
      </c>
      <c r="M956" s="57" t="n">
        <v>575</v>
      </c>
      <c r="N956" t="inlineStr">
        <is>
          <t>TL</t>
        </is>
      </c>
      <c r="O956" s="58" t="n">
        <v>5</v>
      </c>
      <c r="P956" t="n">
        <v>0</v>
      </c>
      <c r="Q956" s="59" t="n">
        <v>310</v>
      </c>
      <c r="R956" s="60">
        <f>IF(N956="TL",1,IF(N956="USD",VLOOKUP(C956,$X$2:$Z$19,2,FALSE),VLOOKUP(C956,$X$2:$Z$19,3,FALSE)))</f>
        <v/>
      </c>
      <c r="S956" s="61">
        <f>IF(P956=1,0,L956*M956*R956*(1-O956/100))</f>
        <v/>
      </c>
      <c r="T956" s="61">
        <f>IF(P956=1,0,L956*Q956)</f>
        <v/>
      </c>
      <c r="U956" s="61">
        <f>S956-T956</f>
        <v/>
      </c>
    </row>
    <row r="957">
      <c r="A957" t="inlineStr">
        <is>
          <t>S000956</t>
        </is>
      </c>
      <c r="B957" t="inlineStr">
        <is>
          <t>2025-05-11</t>
        </is>
      </c>
      <c r="C957" t="inlineStr">
        <is>
          <t>2025-05</t>
        </is>
      </c>
      <c r="D957" t="inlineStr">
        <is>
          <t>2025-Q2</t>
        </is>
      </c>
      <c r="E957" t="inlineStr">
        <is>
          <t>T01</t>
        </is>
      </c>
      <c r="F957" t="inlineStr">
        <is>
          <t>Deniz Yılmaz</t>
        </is>
      </c>
      <c r="G957" t="inlineStr">
        <is>
          <t>Marmara</t>
        </is>
      </c>
      <c r="H957" t="inlineStr">
        <is>
          <t>EM-SNS-06</t>
        </is>
      </c>
      <c r="I957" t="inlineStr">
        <is>
          <t>Hareket Sensörü PIR</t>
        </is>
      </c>
      <c r="J957" t="inlineStr">
        <is>
          <t>Otomasyon</t>
        </is>
      </c>
      <c r="K957" t="inlineStr">
        <is>
          <t>Bayi</t>
        </is>
      </c>
      <c r="L957" t="n">
        <v>77</v>
      </c>
      <c r="M957" s="57" t="n">
        <v>254</v>
      </c>
      <c r="N957" t="inlineStr">
        <is>
          <t>TL</t>
        </is>
      </c>
      <c r="O957" s="58" t="n">
        <v>8</v>
      </c>
      <c r="P957" t="n">
        <v>0</v>
      </c>
      <c r="Q957" s="59" t="n">
        <v>120</v>
      </c>
      <c r="R957" s="60">
        <f>IF(N957="TL",1,IF(N957="USD",VLOOKUP(C957,$X$2:$Z$19,2,FALSE),VLOOKUP(C957,$X$2:$Z$19,3,FALSE)))</f>
        <v/>
      </c>
      <c r="S957" s="61">
        <f>IF(P957=1,0,L957*M957*R957*(1-O957/100))</f>
        <v/>
      </c>
      <c r="T957" s="61">
        <f>IF(P957=1,0,L957*Q957)</f>
        <v/>
      </c>
      <c r="U957" s="61">
        <f>S957-T957</f>
        <v/>
      </c>
    </row>
    <row r="958">
      <c r="A958" t="inlineStr">
        <is>
          <t>S000957</t>
        </is>
      </c>
      <c r="B958" t="inlineStr">
        <is>
          <t>2025-05-17</t>
        </is>
      </c>
      <c r="C958" t="inlineStr">
        <is>
          <t>2025-05</t>
        </is>
      </c>
      <c r="D958" t="inlineStr">
        <is>
          <t>2025-Q2</t>
        </is>
      </c>
      <c r="E958" t="inlineStr">
        <is>
          <t>T01</t>
        </is>
      </c>
      <c r="F958" t="inlineStr">
        <is>
          <t>Deniz Yılmaz</t>
        </is>
      </c>
      <c r="G958" t="inlineStr">
        <is>
          <t>Marmara</t>
        </is>
      </c>
      <c r="H958" t="inlineStr">
        <is>
          <t>EM-PNO-12</t>
        </is>
      </c>
      <c r="I958" t="inlineStr">
        <is>
          <t>Sıva Üstü Dağıtım Panosu 24'lü</t>
        </is>
      </c>
      <c r="J958" t="inlineStr">
        <is>
          <t>Pano</t>
        </is>
      </c>
      <c r="K958" t="inlineStr">
        <is>
          <t>Proje</t>
        </is>
      </c>
      <c r="L958" t="n">
        <v>84</v>
      </c>
      <c r="M958" s="57" t="n">
        <v>2049</v>
      </c>
      <c r="N958" t="inlineStr">
        <is>
          <t>TL</t>
        </is>
      </c>
      <c r="O958" s="58" t="n">
        <v>8</v>
      </c>
      <c r="P958" t="n">
        <v>0</v>
      </c>
      <c r="Q958" s="59" t="n">
        <v>1180</v>
      </c>
      <c r="R958" s="60">
        <f>IF(N958="TL",1,IF(N958="USD",VLOOKUP(C958,$X$2:$Z$19,2,FALSE),VLOOKUP(C958,$X$2:$Z$19,3,FALSE)))</f>
        <v/>
      </c>
      <c r="S958" s="61">
        <f>IF(P958=1,0,L958*M958*R958*(1-O958/100))</f>
        <v/>
      </c>
      <c r="T958" s="61">
        <f>IF(P958=1,0,L958*Q958)</f>
        <v/>
      </c>
      <c r="U958" s="61">
        <f>S958-T958</f>
        <v/>
      </c>
    </row>
    <row r="959">
      <c r="A959" t="inlineStr">
        <is>
          <t>S000958</t>
        </is>
      </c>
      <c r="B959" t="inlineStr">
        <is>
          <t>2025-05-04</t>
        </is>
      </c>
      <c r="C959" t="inlineStr">
        <is>
          <t>2025-05</t>
        </is>
      </c>
      <c r="D959" t="inlineStr">
        <is>
          <t>2025-Q2</t>
        </is>
      </c>
      <c r="E959" t="inlineStr">
        <is>
          <t>T01</t>
        </is>
      </c>
      <c r="F959" t="inlineStr">
        <is>
          <t>Deniz Yılmaz</t>
        </is>
      </c>
      <c r="G959" t="inlineStr">
        <is>
          <t>Marmara</t>
        </is>
      </c>
      <c r="H959" t="inlineStr">
        <is>
          <t>EM-TOP-08</t>
        </is>
      </c>
      <c r="I959" t="inlineStr">
        <is>
          <t>Topraklama Seti</t>
        </is>
      </c>
      <c r="J959" t="inlineStr">
        <is>
          <t>Koruma</t>
        </is>
      </c>
      <c r="K959" t="inlineStr">
        <is>
          <t>Bayi</t>
        </is>
      </c>
      <c r="L959" t="n">
        <v>25</v>
      </c>
      <c r="M959" s="57" t="n">
        <v>883</v>
      </c>
      <c r="N959" t="inlineStr">
        <is>
          <t>TL</t>
        </is>
      </c>
      <c r="O959" s="58" t="n">
        <v>0</v>
      </c>
      <c r="P959" t="n">
        <v>0</v>
      </c>
      <c r="Q959" s="59" t="n">
        <v>540</v>
      </c>
      <c r="R959" s="60">
        <f>IF(N959="TL",1,IF(N959="USD",VLOOKUP(C959,$X$2:$Z$19,2,FALSE),VLOOKUP(C959,$X$2:$Z$19,3,FALSE)))</f>
        <v/>
      </c>
      <c r="S959" s="61">
        <f>IF(P959=1,0,L959*M959*R959*(1-O959/100))</f>
        <v/>
      </c>
      <c r="T959" s="61">
        <f>IF(P959=1,0,L959*Q959)</f>
        <v/>
      </c>
      <c r="U959" s="61">
        <f>S959-T959</f>
        <v/>
      </c>
    </row>
    <row r="960">
      <c r="A960" t="inlineStr">
        <is>
          <t>S000959</t>
        </is>
      </c>
      <c r="B960" t="inlineStr">
        <is>
          <t>2025-05-23</t>
        </is>
      </c>
      <c r="C960" t="inlineStr">
        <is>
          <t>2025-05</t>
        </is>
      </c>
      <c r="D960" t="inlineStr">
        <is>
          <t>2025-Q2</t>
        </is>
      </c>
      <c r="E960" t="inlineStr">
        <is>
          <t>T01</t>
        </is>
      </c>
      <c r="F960" t="inlineStr">
        <is>
          <t>Deniz Yılmaz</t>
        </is>
      </c>
      <c r="G960" t="inlineStr">
        <is>
          <t>Marmara</t>
        </is>
      </c>
      <c r="H960" t="inlineStr">
        <is>
          <t>EM-PRZ-02</t>
        </is>
      </c>
      <c r="I960" t="inlineStr">
        <is>
          <t>Priz-Anahtar Seti (20'li)</t>
        </is>
      </c>
      <c r="J960" t="inlineStr">
        <is>
          <t>Anahtar</t>
        </is>
      </c>
      <c r="K960" t="inlineStr">
        <is>
          <t>Proje</t>
        </is>
      </c>
      <c r="L960" t="n">
        <v>97</v>
      </c>
      <c r="M960" s="57" t="n">
        <v>579</v>
      </c>
      <c r="N960" t="inlineStr">
        <is>
          <t>TL</t>
        </is>
      </c>
      <c r="O960" s="58" t="n">
        <v>5</v>
      </c>
      <c r="P960" t="n">
        <v>0</v>
      </c>
      <c r="Q960" s="59" t="n">
        <v>310</v>
      </c>
      <c r="R960" s="60">
        <f>IF(N960="TL",1,IF(N960="USD",VLOOKUP(C960,$X$2:$Z$19,2,FALSE),VLOOKUP(C960,$X$2:$Z$19,3,FALSE)))</f>
        <v/>
      </c>
      <c r="S960" s="61">
        <f>IF(P960=1,0,L960*M960*R960*(1-O960/100))</f>
        <v/>
      </c>
      <c r="T960" s="61">
        <f>IF(P960=1,0,L960*Q960)</f>
        <v/>
      </c>
      <c r="U960" s="61">
        <f>S960-T960</f>
        <v/>
      </c>
    </row>
    <row r="961">
      <c r="A961" t="inlineStr">
        <is>
          <t>S000960</t>
        </is>
      </c>
      <c r="B961" t="inlineStr">
        <is>
          <t>2025-05-05</t>
        </is>
      </c>
      <c r="C961" t="inlineStr">
        <is>
          <t>2025-05</t>
        </is>
      </c>
      <c r="D961" t="inlineStr">
        <is>
          <t>2025-Q2</t>
        </is>
      </c>
      <c r="E961" t="inlineStr">
        <is>
          <t>T01</t>
        </is>
      </c>
      <c r="F961" t="inlineStr">
        <is>
          <t>Deniz Yılmaz</t>
        </is>
      </c>
      <c r="G961" t="inlineStr">
        <is>
          <t>Marmara</t>
        </is>
      </c>
      <c r="H961" t="inlineStr">
        <is>
          <t>EM-TRF-05</t>
        </is>
      </c>
      <c r="I961" t="inlineStr">
        <is>
          <t>İzole Trafo 1 kVA</t>
        </is>
      </c>
      <c r="J961" t="inlineStr">
        <is>
          <t>Güç</t>
        </is>
      </c>
      <c r="K961" t="inlineStr">
        <is>
          <t>Bayi</t>
        </is>
      </c>
      <c r="L961" t="n">
        <v>78</v>
      </c>
      <c r="M961" s="57" t="n">
        <v>6829</v>
      </c>
      <c r="N961" t="inlineStr">
        <is>
          <t>TL</t>
        </is>
      </c>
      <c r="O961" s="58" t="n">
        <v>18</v>
      </c>
      <c r="P961" t="n">
        <v>0</v>
      </c>
      <c r="Q961" s="59" t="n">
        <v>3900</v>
      </c>
      <c r="R961" s="60">
        <f>IF(N961="TL",1,IF(N961="USD",VLOOKUP(C961,$X$2:$Z$19,2,FALSE),VLOOKUP(C961,$X$2:$Z$19,3,FALSE)))</f>
        <v/>
      </c>
      <c r="S961" s="61">
        <f>IF(P961=1,0,L961*M961*R961*(1-O961/100))</f>
        <v/>
      </c>
      <c r="T961" s="61">
        <f>IF(P961=1,0,L961*Q961)</f>
        <v/>
      </c>
      <c r="U961" s="61">
        <f>S961-T961</f>
        <v/>
      </c>
    </row>
    <row r="962">
      <c r="A962" t="inlineStr">
        <is>
          <t>S000961</t>
        </is>
      </c>
      <c r="B962" t="inlineStr">
        <is>
          <t>2025-05-24</t>
        </is>
      </c>
      <c r="C962" t="inlineStr">
        <is>
          <t>2025-05</t>
        </is>
      </c>
      <c r="D962" t="inlineStr">
        <is>
          <t>2025-Q2</t>
        </is>
      </c>
      <c r="E962" t="inlineStr">
        <is>
          <t>T01</t>
        </is>
      </c>
      <c r="F962" t="inlineStr">
        <is>
          <t>Deniz Yılmaz</t>
        </is>
      </c>
      <c r="G962" t="inlineStr">
        <is>
          <t>Marmara</t>
        </is>
      </c>
      <c r="H962" t="inlineStr">
        <is>
          <t>EM-SNS-06</t>
        </is>
      </c>
      <c r="I962" t="inlineStr">
        <is>
          <t>Hareket Sensörü PIR</t>
        </is>
      </c>
      <c r="J962" t="inlineStr">
        <is>
          <t>Otomasyon</t>
        </is>
      </c>
      <c r="K962" t="inlineStr">
        <is>
          <t>Bayi</t>
        </is>
      </c>
      <c r="L962" t="n">
        <v>25</v>
      </c>
      <c r="M962" s="57" t="n">
        <v>250</v>
      </c>
      <c r="N962" t="inlineStr">
        <is>
          <t>TL</t>
        </is>
      </c>
      <c r="O962" s="58" t="n">
        <v>12</v>
      </c>
      <c r="P962" t="n">
        <v>0</v>
      </c>
      <c r="Q962" s="59" t="n">
        <v>120</v>
      </c>
      <c r="R962" s="60">
        <f>IF(N962="TL",1,IF(N962="USD",VLOOKUP(C962,$X$2:$Z$19,2,FALSE),VLOOKUP(C962,$X$2:$Z$19,3,FALSE)))</f>
        <v/>
      </c>
      <c r="S962" s="61">
        <f>IF(P962=1,0,L962*M962*R962*(1-O962/100))</f>
        <v/>
      </c>
      <c r="T962" s="61">
        <f>IF(P962=1,0,L962*Q962)</f>
        <v/>
      </c>
      <c r="U962" s="61">
        <f>S962-T962</f>
        <v/>
      </c>
    </row>
    <row r="963">
      <c r="A963" t="inlineStr">
        <is>
          <t>S000962</t>
        </is>
      </c>
      <c r="B963" t="inlineStr">
        <is>
          <t>2025-05-26</t>
        </is>
      </c>
      <c r="C963" t="inlineStr">
        <is>
          <t>2025-05</t>
        </is>
      </c>
      <c r="D963" t="inlineStr">
        <is>
          <t>2025-Q2</t>
        </is>
      </c>
      <c r="E963" t="inlineStr">
        <is>
          <t>T01</t>
        </is>
      </c>
      <c r="F963" t="inlineStr">
        <is>
          <t>Deniz Yılmaz</t>
        </is>
      </c>
      <c r="G963" t="inlineStr">
        <is>
          <t>Marmara</t>
        </is>
      </c>
      <c r="H963" t="inlineStr">
        <is>
          <t>EM-TRF-05</t>
        </is>
      </c>
      <c r="I963" t="inlineStr">
        <is>
          <t>İzole Trafo 1 kVA</t>
        </is>
      </c>
      <c r="J963" t="inlineStr">
        <is>
          <t>Güç</t>
        </is>
      </c>
      <c r="K963" t="inlineStr">
        <is>
          <t>Perakende</t>
        </is>
      </c>
      <c r="L963" t="n">
        <v>23</v>
      </c>
      <c r="M963" s="57" t="n">
        <v>6428</v>
      </c>
      <c r="N963" t="inlineStr">
        <is>
          <t>TL</t>
        </is>
      </c>
      <c r="O963" s="58" t="n">
        <v>18</v>
      </c>
      <c r="P963" t="n">
        <v>0</v>
      </c>
      <c r="Q963" s="59" t="n">
        <v>3900</v>
      </c>
      <c r="R963" s="60">
        <f>IF(N963="TL",1,IF(N963="USD",VLOOKUP(C963,$X$2:$Z$19,2,FALSE),VLOOKUP(C963,$X$2:$Z$19,3,FALSE)))</f>
        <v/>
      </c>
      <c r="S963" s="61">
        <f>IF(P963=1,0,L963*M963*R963*(1-O963/100))</f>
        <v/>
      </c>
      <c r="T963" s="61">
        <f>IF(P963=1,0,L963*Q963)</f>
        <v/>
      </c>
      <c r="U963" s="61">
        <f>S963-T963</f>
        <v/>
      </c>
    </row>
    <row r="964">
      <c r="A964" t="inlineStr">
        <is>
          <t>S000963</t>
        </is>
      </c>
      <c r="B964" t="inlineStr">
        <is>
          <t>2025-05-01</t>
        </is>
      </c>
      <c r="C964" t="inlineStr">
        <is>
          <t>2025-05</t>
        </is>
      </c>
      <c r="D964" t="inlineStr">
        <is>
          <t>2025-Q2</t>
        </is>
      </c>
      <c r="E964" t="inlineStr">
        <is>
          <t>T01</t>
        </is>
      </c>
      <c r="F964" t="inlineStr">
        <is>
          <t>Deniz Yılmaz</t>
        </is>
      </c>
      <c r="G964" t="inlineStr">
        <is>
          <t>Marmara</t>
        </is>
      </c>
      <c r="H964" t="inlineStr">
        <is>
          <t>EM-KND-03</t>
        </is>
      </c>
      <c r="I964" t="inlineStr">
        <is>
          <t>Kablo Kanalı 40x40 (2 m)</t>
        </is>
      </c>
      <c r="J964" t="inlineStr">
        <is>
          <t>Tesisat</t>
        </is>
      </c>
      <c r="K964" t="inlineStr">
        <is>
          <t>Bayi</t>
        </is>
      </c>
      <c r="L964" t="n">
        <v>12</v>
      </c>
      <c r="M964" s="57" t="n">
        <v>135</v>
      </c>
      <c r="N964" t="inlineStr">
        <is>
          <t>TL</t>
        </is>
      </c>
      <c r="O964" s="58" t="n">
        <v>8</v>
      </c>
      <c r="P964" t="n">
        <v>0</v>
      </c>
      <c r="Q964" s="59" t="n">
        <v>65</v>
      </c>
      <c r="R964" s="60">
        <f>IF(N964="TL",1,IF(N964="USD",VLOOKUP(C964,$X$2:$Z$19,2,FALSE),VLOOKUP(C964,$X$2:$Z$19,3,FALSE)))</f>
        <v/>
      </c>
      <c r="S964" s="61">
        <f>IF(P964=1,0,L964*M964*R964*(1-O964/100))</f>
        <v/>
      </c>
      <c r="T964" s="61">
        <f>IF(P964=1,0,L964*Q964)</f>
        <v/>
      </c>
      <c r="U964" s="61">
        <f>S964-T964</f>
        <v/>
      </c>
    </row>
    <row r="965">
      <c r="A965" t="inlineStr">
        <is>
          <t>S000964</t>
        </is>
      </c>
      <c r="B965" t="inlineStr">
        <is>
          <t>2025-05-14</t>
        </is>
      </c>
      <c r="C965" t="inlineStr">
        <is>
          <t>2025-05</t>
        </is>
      </c>
      <c r="D965" t="inlineStr">
        <is>
          <t>2025-Q2</t>
        </is>
      </c>
      <c r="E965" t="inlineStr">
        <is>
          <t>T01</t>
        </is>
      </c>
      <c r="F965" t="inlineStr">
        <is>
          <t>Deniz Yılmaz</t>
        </is>
      </c>
      <c r="G965" t="inlineStr">
        <is>
          <t>Marmara</t>
        </is>
      </c>
      <c r="H965" t="inlineStr">
        <is>
          <t>EM-TRF-05</t>
        </is>
      </c>
      <c r="I965" t="inlineStr">
        <is>
          <t>İzole Trafo 1 kVA</t>
        </is>
      </c>
      <c r="J965" t="inlineStr">
        <is>
          <t>Güç</t>
        </is>
      </c>
      <c r="K965" t="inlineStr">
        <is>
          <t>Bayi</t>
        </is>
      </c>
      <c r="L965" t="n">
        <v>19</v>
      </c>
      <c r="M965" s="57" t="n">
        <v>6461</v>
      </c>
      <c r="N965" t="inlineStr">
        <is>
          <t>TL</t>
        </is>
      </c>
      <c r="O965" s="58" t="n">
        <v>0</v>
      </c>
      <c r="P965" t="n">
        <v>0</v>
      </c>
      <c r="Q965" s="59" t="n">
        <v>3900</v>
      </c>
      <c r="R965" s="60">
        <f>IF(N965="TL",1,IF(N965="USD",VLOOKUP(C965,$X$2:$Z$19,2,FALSE),VLOOKUP(C965,$X$2:$Z$19,3,FALSE)))</f>
        <v/>
      </c>
      <c r="S965" s="61">
        <f>IF(P965=1,0,L965*M965*R965*(1-O965/100))</f>
        <v/>
      </c>
      <c r="T965" s="61">
        <f>IF(P965=1,0,L965*Q965)</f>
        <v/>
      </c>
      <c r="U965" s="61">
        <f>S965-T965</f>
        <v/>
      </c>
    </row>
    <row r="966">
      <c r="A966" t="inlineStr">
        <is>
          <t>S000965</t>
        </is>
      </c>
      <c r="B966" t="inlineStr">
        <is>
          <t>2025-05-27</t>
        </is>
      </c>
      <c r="C966" t="inlineStr">
        <is>
          <t>2025-05</t>
        </is>
      </c>
      <c r="D966" t="inlineStr">
        <is>
          <t>2025-Q2</t>
        </is>
      </c>
      <c r="E966" t="inlineStr">
        <is>
          <t>T01</t>
        </is>
      </c>
      <c r="F966" t="inlineStr">
        <is>
          <t>Deniz Yılmaz</t>
        </is>
      </c>
      <c r="G966" t="inlineStr">
        <is>
          <t>Marmara</t>
        </is>
      </c>
      <c r="H966" t="inlineStr">
        <is>
          <t>EM-AYD-40</t>
        </is>
      </c>
      <c r="I966" t="inlineStr">
        <is>
          <t>LED Panel Armatür 40W</t>
        </is>
      </c>
      <c r="J966" t="inlineStr">
        <is>
          <t>Aydınlatma</t>
        </is>
      </c>
      <c r="K966" t="inlineStr">
        <is>
          <t>Perakende</t>
        </is>
      </c>
      <c r="L966" t="n">
        <v>3</v>
      </c>
      <c r="M966" s="57" t="n">
        <v>358</v>
      </c>
      <c r="N966" t="inlineStr">
        <is>
          <t>TL</t>
        </is>
      </c>
      <c r="O966" s="58" t="n">
        <v>5</v>
      </c>
      <c r="P966" t="n">
        <v>0</v>
      </c>
      <c r="Q966" s="59" t="n">
        <v>190</v>
      </c>
      <c r="R966" s="60">
        <f>IF(N966="TL",1,IF(N966="USD",VLOOKUP(C966,$X$2:$Z$19,2,FALSE),VLOOKUP(C966,$X$2:$Z$19,3,FALSE)))</f>
        <v/>
      </c>
      <c r="S966" s="61">
        <f>IF(P966=1,0,L966*M966*R966*(1-O966/100))</f>
        <v/>
      </c>
      <c r="T966" s="61">
        <f>IF(P966=1,0,L966*Q966)</f>
        <v/>
      </c>
      <c r="U966" s="61">
        <f>S966-T966</f>
        <v/>
      </c>
    </row>
    <row r="967">
      <c r="A967" t="inlineStr">
        <is>
          <t>S000966</t>
        </is>
      </c>
      <c r="B967" t="inlineStr">
        <is>
          <t>2025-05-24</t>
        </is>
      </c>
      <c r="C967" t="inlineStr">
        <is>
          <t>2025-05</t>
        </is>
      </c>
      <c r="D967" t="inlineStr">
        <is>
          <t>2025-Q2</t>
        </is>
      </c>
      <c r="E967" t="inlineStr">
        <is>
          <t>T01</t>
        </is>
      </c>
      <c r="F967" t="inlineStr">
        <is>
          <t>Deniz Yılmaz</t>
        </is>
      </c>
      <c r="G967" t="inlineStr">
        <is>
          <t>Marmara</t>
        </is>
      </c>
      <c r="H967" t="inlineStr">
        <is>
          <t>EM-SNS-06</t>
        </is>
      </c>
      <c r="I967" t="inlineStr">
        <is>
          <t>Hareket Sensörü PIR</t>
        </is>
      </c>
      <c r="J967" t="inlineStr">
        <is>
          <t>Otomasyon</t>
        </is>
      </c>
      <c r="K967" t="inlineStr">
        <is>
          <t>Bayi</t>
        </is>
      </c>
      <c r="L967" t="n">
        <v>14</v>
      </c>
      <c r="M967" s="57" t="n">
        <v>255</v>
      </c>
      <c r="N967" t="inlineStr">
        <is>
          <t>TL</t>
        </is>
      </c>
      <c r="O967" s="58" t="n">
        <v>0</v>
      </c>
      <c r="P967" t="n">
        <v>0</v>
      </c>
      <c r="Q967" s="59" t="n">
        <v>120</v>
      </c>
      <c r="R967" s="60">
        <f>IF(N967="TL",1,IF(N967="USD",VLOOKUP(C967,$X$2:$Z$19,2,FALSE),VLOOKUP(C967,$X$2:$Z$19,3,FALSE)))</f>
        <v/>
      </c>
      <c r="S967" s="61">
        <f>IF(P967=1,0,L967*M967*R967*(1-O967/100))</f>
        <v/>
      </c>
      <c r="T967" s="61">
        <f>IF(P967=1,0,L967*Q967)</f>
        <v/>
      </c>
      <c r="U967" s="61">
        <f>S967-T967</f>
        <v/>
      </c>
    </row>
    <row r="968">
      <c r="A968" t="inlineStr">
        <is>
          <t>S000967</t>
        </is>
      </c>
      <c r="B968" t="inlineStr">
        <is>
          <t>2025-05-19</t>
        </is>
      </c>
      <c r="C968" t="inlineStr">
        <is>
          <t>2025-05</t>
        </is>
      </c>
      <c r="D968" t="inlineStr">
        <is>
          <t>2025-Q2</t>
        </is>
      </c>
      <c r="E968" t="inlineStr">
        <is>
          <t>T01</t>
        </is>
      </c>
      <c r="F968" t="inlineStr">
        <is>
          <t>Deniz Yılmaz</t>
        </is>
      </c>
      <c r="G968" t="inlineStr">
        <is>
          <t>Marmara</t>
        </is>
      </c>
      <c r="H968" t="inlineStr">
        <is>
          <t>EM-KBL-16</t>
        </is>
      </c>
      <c r="I968" t="inlineStr">
        <is>
          <t>NYM Kablo 3x2,5 (100 m)</t>
        </is>
      </c>
      <c r="J968" t="inlineStr">
        <is>
          <t>Kablo</t>
        </is>
      </c>
      <c r="K968" t="inlineStr">
        <is>
          <t>Kurumsal</t>
        </is>
      </c>
      <c r="L968" t="n">
        <v>117</v>
      </c>
      <c r="M968" s="57" t="n">
        <v>1276</v>
      </c>
      <c r="N968" t="inlineStr">
        <is>
          <t>TL</t>
        </is>
      </c>
      <c r="O968" s="58" t="n">
        <v>0</v>
      </c>
      <c r="P968" t="n">
        <v>0</v>
      </c>
      <c r="Q968" s="59" t="n">
        <v>820</v>
      </c>
      <c r="R968" s="60">
        <f>IF(N968="TL",1,IF(N968="USD",VLOOKUP(C968,$X$2:$Z$19,2,FALSE),VLOOKUP(C968,$X$2:$Z$19,3,FALSE)))</f>
        <v/>
      </c>
      <c r="S968" s="61">
        <f>IF(P968=1,0,L968*M968*R968*(1-O968/100))</f>
        <v/>
      </c>
      <c r="T968" s="61">
        <f>IF(P968=1,0,L968*Q968)</f>
        <v/>
      </c>
      <c r="U968" s="61">
        <f>S968-T968</f>
        <v/>
      </c>
    </row>
    <row r="969">
      <c r="A969" t="inlineStr">
        <is>
          <t>S000968</t>
        </is>
      </c>
      <c r="B969" t="inlineStr">
        <is>
          <t>2025-05-18</t>
        </is>
      </c>
      <c r="C969" t="inlineStr">
        <is>
          <t>2025-05</t>
        </is>
      </c>
      <c r="D969" t="inlineStr">
        <is>
          <t>2025-Q2</t>
        </is>
      </c>
      <c r="E969" t="inlineStr">
        <is>
          <t>T01</t>
        </is>
      </c>
      <c r="F969" t="inlineStr">
        <is>
          <t>Deniz Yılmaz</t>
        </is>
      </c>
      <c r="G969" t="inlineStr">
        <is>
          <t>Marmara</t>
        </is>
      </c>
      <c r="H969" t="inlineStr">
        <is>
          <t>EM-PNO-12</t>
        </is>
      </c>
      <c r="I969" t="inlineStr">
        <is>
          <t>Sıva Üstü Dağıtım Panosu 24'lü</t>
        </is>
      </c>
      <c r="J969" t="inlineStr">
        <is>
          <t>Pano</t>
        </is>
      </c>
      <c r="K969" t="inlineStr">
        <is>
          <t>Bayi</t>
        </is>
      </c>
      <c r="L969" t="n">
        <v>4</v>
      </c>
      <c r="M969" s="57" t="n">
        <v>2042</v>
      </c>
      <c r="N969" t="inlineStr">
        <is>
          <t>TL</t>
        </is>
      </c>
      <c r="O969" s="58" t="n">
        <v>0</v>
      </c>
      <c r="P969" t="n">
        <v>0</v>
      </c>
      <c r="Q969" s="59" t="n">
        <v>1180</v>
      </c>
      <c r="R969" s="60">
        <f>IF(N969="TL",1,IF(N969="USD",VLOOKUP(C969,$X$2:$Z$19,2,FALSE),VLOOKUP(C969,$X$2:$Z$19,3,FALSE)))</f>
        <v/>
      </c>
      <c r="S969" s="61">
        <f>IF(P969=1,0,L969*M969*R969*(1-O969/100))</f>
        <v/>
      </c>
      <c r="T969" s="61">
        <f>IF(P969=1,0,L969*Q969)</f>
        <v/>
      </c>
      <c r="U969" s="61">
        <f>S969-T969</f>
        <v/>
      </c>
    </row>
    <row r="970">
      <c r="A970" t="inlineStr">
        <is>
          <t>S000969</t>
        </is>
      </c>
      <c r="B970" t="inlineStr">
        <is>
          <t>2025-05-11</t>
        </is>
      </c>
      <c r="C970" t="inlineStr">
        <is>
          <t>2025-05</t>
        </is>
      </c>
      <c r="D970" t="inlineStr">
        <is>
          <t>2025-Q2</t>
        </is>
      </c>
      <c r="E970" t="inlineStr">
        <is>
          <t>T01</t>
        </is>
      </c>
      <c r="F970" t="inlineStr">
        <is>
          <t>Deniz Yılmaz</t>
        </is>
      </c>
      <c r="G970" t="inlineStr">
        <is>
          <t>Marmara</t>
        </is>
      </c>
      <c r="H970" t="inlineStr">
        <is>
          <t>EM-KND-03</t>
        </is>
      </c>
      <c r="I970" t="inlineStr">
        <is>
          <t>Kablo Kanalı 40x40 (2 m)</t>
        </is>
      </c>
      <c r="J970" t="inlineStr">
        <is>
          <t>Tesisat</t>
        </is>
      </c>
      <c r="K970" t="inlineStr">
        <is>
          <t>Bayi</t>
        </is>
      </c>
      <c r="L970" t="n">
        <v>11</v>
      </c>
      <c r="M970" s="57" t="n">
        <v>131</v>
      </c>
      <c r="N970" t="inlineStr">
        <is>
          <t>TL</t>
        </is>
      </c>
      <c r="O970" s="58" t="n">
        <v>8</v>
      </c>
      <c r="P970" t="n">
        <v>0</v>
      </c>
      <c r="Q970" s="59" t="n">
        <v>65</v>
      </c>
      <c r="R970" s="60">
        <f>IF(N970="TL",1,IF(N970="USD",VLOOKUP(C970,$X$2:$Z$19,2,FALSE),VLOOKUP(C970,$X$2:$Z$19,3,FALSE)))</f>
        <v/>
      </c>
      <c r="S970" s="61">
        <f>IF(P970=1,0,L970*M970*R970*(1-O970/100))</f>
        <v/>
      </c>
      <c r="T970" s="61">
        <f>IF(P970=1,0,L970*Q970)</f>
        <v/>
      </c>
      <c r="U970" s="61">
        <f>S970-T970</f>
        <v/>
      </c>
    </row>
    <row r="971">
      <c r="A971" t="inlineStr">
        <is>
          <t>S000970</t>
        </is>
      </c>
      <c r="B971" t="inlineStr">
        <is>
          <t>2025-05-03</t>
        </is>
      </c>
      <c r="C971" t="inlineStr">
        <is>
          <t>2025-05</t>
        </is>
      </c>
      <c r="D971" t="inlineStr">
        <is>
          <t>2025-Q2</t>
        </is>
      </c>
      <c r="E971" t="inlineStr">
        <is>
          <t>T01</t>
        </is>
      </c>
      <c r="F971" t="inlineStr">
        <is>
          <t>Deniz Yılmaz</t>
        </is>
      </c>
      <c r="G971" t="inlineStr">
        <is>
          <t>Marmara</t>
        </is>
      </c>
      <c r="H971" t="inlineStr">
        <is>
          <t>EM-SGT-01</t>
        </is>
      </c>
      <c r="I971" t="inlineStr">
        <is>
          <t>Otomatik Sigorta C16 (12'li)</t>
        </is>
      </c>
      <c r="J971" t="inlineStr">
        <is>
          <t>Koruma</t>
        </is>
      </c>
      <c r="K971" t="inlineStr">
        <is>
          <t>Bayi</t>
        </is>
      </c>
      <c r="L971" t="n">
        <v>3</v>
      </c>
      <c r="M971" s="57" t="n">
        <v>423</v>
      </c>
      <c r="N971" t="inlineStr">
        <is>
          <t>TL</t>
        </is>
      </c>
      <c r="O971" s="58" t="n">
        <v>18</v>
      </c>
      <c r="P971" t="n">
        <v>0</v>
      </c>
      <c r="Q971" s="59" t="n">
        <v>240</v>
      </c>
      <c r="R971" s="60">
        <f>IF(N971="TL",1,IF(N971="USD",VLOOKUP(C971,$X$2:$Z$19,2,FALSE),VLOOKUP(C971,$X$2:$Z$19,3,FALSE)))</f>
        <v/>
      </c>
      <c r="S971" s="61">
        <f>IF(P971=1,0,L971*M971*R971*(1-O971/100))</f>
        <v/>
      </c>
      <c r="T971" s="61">
        <f>IF(P971=1,0,L971*Q971)</f>
        <v/>
      </c>
      <c r="U971" s="61">
        <f>S971-T971</f>
        <v/>
      </c>
    </row>
    <row r="972">
      <c r="A972" t="inlineStr">
        <is>
          <t>S000971</t>
        </is>
      </c>
      <c r="B972" t="inlineStr">
        <is>
          <t>2025-05-22</t>
        </is>
      </c>
      <c r="C972" t="inlineStr">
        <is>
          <t>2025-05</t>
        </is>
      </c>
      <c r="D972" t="inlineStr">
        <is>
          <t>2025-Q2</t>
        </is>
      </c>
      <c r="E972" t="inlineStr">
        <is>
          <t>T02</t>
        </is>
      </c>
      <c r="F972" t="inlineStr">
        <is>
          <t>Ece Kaya</t>
        </is>
      </c>
      <c r="G972" t="inlineStr">
        <is>
          <t>İç Anadolu</t>
        </is>
      </c>
      <c r="H972" t="inlineStr">
        <is>
          <t>EM-SGT-01</t>
        </is>
      </c>
      <c r="I972" t="inlineStr">
        <is>
          <t>Otomatik Sigorta C16 (12'li)</t>
        </is>
      </c>
      <c r="J972" t="inlineStr">
        <is>
          <t>Koruma</t>
        </is>
      </c>
      <c r="K972" t="inlineStr">
        <is>
          <t>Bayi</t>
        </is>
      </c>
      <c r="L972" t="n">
        <v>4</v>
      </c>
      <c r="M972" s="57" t="n">
        <v>423</v>
      </c>
      <c r="N972" t="inlineStr">
        <is>
          <t>TL</t>
        </is>
      </c>
      <c r="O972" s="58" t="n">
        <v>18</v>
      </c>
      <c r="P972" t="n">
        <v>0</v>
      </c>
      <c r="Q972" s="59" t="n">
        <v>240</v>
      </c>
      <c r="R972" s="60">
        <f>IF(N972="TL",1,IF(N972="USD",VLOOKUP(C972,$X$2:$Z$19,2,FALSE),VLOOKUP(C972,$X$2:$Z$19,3,FALSE)))</f>
        <v/>
      </c>
      <c r="S972" s="61">
        <f>IF(P972=1,0,L972*M972*R972*(1-O972/100))</f>
        <v/>
      </c>
      <c r="T972" s="61">
        <f>IF(P972=1,0,L972*Q972)</f>
        <v/>
      </c>
      <c r="U972" s="61">
        <f>S972-T972</f>
        <v/>
      </c>
    </row>
    <row r="973">
      <c r="A973" t="inlineStr">
        <is>
          <t>S000972</t>
        </is>
      </c>
      <c r="B973" t="inlineStr">
        <is>
          <t>2025-05-03</t>
        </is>
      </c>
      <c r="C973" t="inlineStr">
        <is>
          <t>2025-05</t>
        </is>
      </c>
      <c r="D973" t="inlineStr">
        <is>
          <t>2025-Q2</t>
        </is>
      </c>
      <c r="E973" t="inlineStr">
        <is>
          <t>T02</t>
        </is>
      </c>
      <c r="F973" t="inlineStr">
        <is>
          <t>Ece Kaya</t>
        </is>
      </c>
      <c r="G973" t="inlineStr">
        <is>
          <t>İç Anadolu</t>
        </is>
      </c>
      <c r="H973" t="inlineStr">
        <is>
          <t>EM-PNO-12</t>
        </is>
      </c>
      <c r="I973" t="inlineStr">
        <is>
          <t>Sıva Üstü Dağıtım Panosu 24'lü</t>
        </is>
      </c>
      <c r="J973" t="inlineStr">
        <is>
          <t>Pano</t>
        </is>
      </c>
      <c r="K973" t="inlineStr">
        <is>
          <t>Proje</t>
        </is>
      </c>
      <c r="L973" t="n">
        <v>12</v>
      </c>
      <c r="M973" s="57" t="n">
        <v>2102</v>
      </c>
      <c r="N973" t="inlineStr">
        <is>
          <t>TL</t>
        </is>
      </c>
      <c r="O973" s="58" t="n">
        <v>8</v>
      </c>
      <c r="P973" t="n">
        <v>0</v>
      </c>
      <c r="Q973" s="59" t="n">
        <v>1180</v>
      </c>
      <c r="R973" s="60">
        <f>IF(N973="TL",1,IF(N973="USD",VLOOKUP(C973,$X$2:$Z$19,2,FALSE),VLOOKUP(C973,$X$2:$Z$19,3,FALSE)))</f>
        <v/>
      </c>
      <c r="S973" s="61">
        <f>IF(P973=1,0,L973*M973*R973*(1-O973/100))</f>
        <v/>
      </c>
      <c r="T973" s="61">
        <f>IF(P973=1,0,L973*Q973)</f>
        <v/>
      </c>
      <c r="U973" s="61">
        <f>S973-T973</f>
        <v/>
      </c>
    </row>
    <row r="974">
      <c r="A974" t="inlineStr">
        <is>
          <t>S000973</t>
        </is>
      </c>
      <c r="B974" t="inlineStr">
        <is>
          <t>2025-05-02</t>
        </is>
      </c>
      <c r="C974" t="inlineStr">
        <is>
          <t>2025-05</t>
        </is>
      </c>
      <c r="D974" t="inlineStr">
        <is>
          <t>2025-Q2</t>
        </is>
      </c>
      <c r="E974" t="inlineStr">
        <is>
          <t>T02</t>
        </is>
      </c>
      <c r="F974" t="inlineStr">
        <is>
          <t>Ece Kaya</t>
        </is>
      </c>
      <c r="G974" t="inlineStr">
        <is>
          <t>İç Anadolu</t>
        </is>
      </c>
      <c r="H974" t="inlineStr">
        <is>
          <t>EM-AYD-18</t>
        </is>
      </c>
      <c r="I974" t="inlineStr">
        <is>
          <t>LED Ampul 18W (10'lu)</t>
        </is>
      </c>
      <c r="J974" t="inlineStr">
        <is>
          <t>Aydınlatma</t>
        </is>
      </c>
      <c r="K974" t="inlineStr">
        <is>
          <t>Bayi</t>
        </is>
      </c>
      <c r="L974" t="n">
        <v>103</v>
      </c>
      <c r="M974" s="57" t="n">
        <v>210</v>
      </c>
      <c r="N974" t="inlineStr">
        <is>
          <t>TL</t>
        </is>
      </c>
      <c r="O974" s="58" t="n">
        <v>0</v>
      </c>
      <c r="P974" t="n">
        <v>0</v>
      </c>
      <c r="Q974" s="59" t="n">
        <v>95</v>
      </c>
      <c r="R974" s="60">
        <f>IF(N974="TL",1,IF(N974="USD",VLOOKUP(C974,$X$2:$Z$19,2,FALSE),VLOOKUP(C974,$X$2:$Z$19,3,FALSE)))</f>
        <v/>
      </c>
      <c r="S974" s="61">
        <f>IF(P974=1,0,L974*M974*R974*(1-O974/100))</f>
        <v/>
      </c>
      <c r="T974" s="61">
        <f>IF(P974=1,0,L974*Q974)</f>
        <v/>
      </c>
      <c r="U974" s="61">
        <f>S974-T974</f>
        <v/>
      </c>
    </row>
    <row r="975">
      <c r="A975" t="inlineStr">
        <is>
          <t>S000974</t>
        </is>
      </c>
      <c r="B975" t="inlineStr">
        <is>
          <t>2025-05-02</t>
        </is>
      </c>
      <c r="C975" t="inlineStr">
        <is>
          <t>2025-05</t>
        </is>
      </c>
      <c r="D975" t="inlineStr">
        <is>
          <t>2025-Q2</t>
        </is>
      </c>
      <c r="E975" t="inlineStr">
        <is>
          <t>T02</t>
        </is>
      </c>
      <c r="F975" t="inlineStr">
        <is>
          <t>Ece Kaya</t>
        </is>
      </c>
      <c r="G975" t="inlineStr">
        <is>
          <t>İç Anadolu</t>
        </is>
      </c>
      <c r="H975" t="inlineStr">
        <is>
          <t>EM-SNS-06</t>
        </is>
      </c>
      <c r="I975" t="inlineStr">
        <is>
          <t>Hareket Sensörü PIR</t>
        </is>
      </c>
      <c r="J975" t="inlineStr">
        <is>
          <t>Otomasyon</t>
        </is>
      </c>
      <c r="K975" t="inlineStr">
        <is>
          <t>Bayi</t>
        </is>
      </c>
      <c r="L975" t="n">
        <v>3</v>
      </c>
      <c r="M975" s="57" t="n">
        <v>260</v>
      </c>
      <c r="N975" t="inlineStr">
        <is>
          <t>TL</t>
        </is>
      </c>
      <c r="O975" s="58" t="n">
        <v>0</v>
      </c>
      <c r="P975" t="n">
        <v>0</v>
      </c>
      <c r="Q975" s="59" t="n">
        <v>120</v>
      </c>
      <c r="R975" s="60">
        <f>IF(N975="TL",1,IF(N975="USD",VLOOKUP(C975,$X$2:$Z$19,2,FALSE),VLOOKUP(C975,$X$2:$Z$19,3,FALSE)))</f>
        <v/>
      </c>
      <c r="S975" s="61">
        <f>IF(P975=1,0,L975*M975*R975*(1-O975/100))</f>
        <v/>
      </c>
      <c r="T975" s="61">
        <f>IF(P975=1,0,L975*Q975)</f>
        <v/>
      </c>
      <c r="U975" s="61">
        <f>S975-T975</f>
        <v/>
      </c>
    </row>
    <row r="976">
      <c r="A976" t="inlineStr">
        <is>
          <t>S000975</t>
        </is>
      </c>
      <c r="B976" t="inlineStr">
        <is>
          <t>2025-05-20</t>
        </is>
      </c>
      <c r="C976" t="inlineStr">
        <is>
          <t>2025-05</t>
        </is>
      </c>
      <c r="D976" t="inlineStr">
        <is>
          <t>2025-Q2</t>
        </is>
      </c>
      <c r="E976" t="inlineStr">
        <is>
          <t>T02</t>
        </is>
      </c>
      <c r="F976" t="inlineStr">
        <is>
          <t>Ece Kaya</t>
        </is>
      </c>
      <c r="G976" t="inlineStr">
        <is>
          <t>İç Anadolu</t>
        </is>
      </c>
      <c r="H976" t="inlineStr">
        <is>
          <t>EM-KBL-16</t>
        </is>
      </c>
      <c r="I976" t="inlineStr">
        <is>
          <t>NYM Kablo 3x2,5 (100 m)</t>
        </is>
      </c>
      <c r="J976" t="inlineStr">
        <is>
          <t>Kablo</t>
        </is>
      </c>
      <c r="K976" t="inlineStr">
        <is>
          <t>Bayi</t>
        </is>
      </c>
      <c r="L976" t="n">
        <v>86</v>
      </c>
      <c r="M976" s="57" t="n">
        <v>1272</v>
      </c>
      <c r="N976" t="inlineStr">
        <is>
          <t>TL</t>
        </is>
      </c>
      <c r="O976" s="58" t="n">
        <v>0</v>
      </c>
      <c r="P976" t="n">
        <v>0</v>
      </c>
      <c r="Q976" s="59" t="n">
        <v>820</v>
      </c>
      <c r="R976" s="60">
        <f>IF(N976="TL",1,IF(N976="USD",VLOOKUP(C976,$X$2:$Z$19,2,FALSE),VLOOKUP(C976,$X$2:$Z$19,3,FALSE)))</f>
        <v/>
      </c>
      <c r="S976" s="61">
        <f>IF(P976=1,0,L976*M976*R976*(1-O976/100))</f>
        <v/>
      </c>
      <c r="T976" s="61">
        <f>IF(P976=1,0,L976*Q976)</f>
        <v/>
      </c>
      <c r="U976" s="61">
        <f>S976-T976</f>
        <v/>
      </c>
    </row>
    <row r="977">
      <c r="A977" t="inlineStr">
        <is>
          <t>S000976</t>
        </is>
      </c>
      <c r="B977" t="inlineStr">
        <is>
          <t>2025-05-23</t>
        </is>
      </c>
      <c r="C977" t="inlineStr">
        <is>
          <t>2025-05</t>
        </is>
      </c>
      <c r="D977" t="inlineStr">
        <is>
          <t>2025-Q2</t>
        </is>
      </c>
      <c r="E977" t="inlineStr">
        <is>
          <t>T02</t>
        </is>
      </c>
      <c r="F977" t="inlineStr">
        <is>
          <t>Ece Kaya</t>
        </is>
      </c>
      <c r="G977" t="inlineStr">
        <is>
          <t>İç Anadolu</t>
        </is>
      </c>
      <c r="H977" t="inlineStr">
        <is>
          <t>EM-PNO-12</t>
        </is>
      </c>
      <c r="I977" t="inlineStr">
        <is>
          <t>Sıva Üstü Dağıtım Panosu 24'lü</t>
        </is>
      </c>
      <c r="J977" t="inlineStr">
        <is>
          <t>Pano</t>
        </is>
      </c>
      <c r="K977" t="inlineStr">
        <is>
          <t>Proje</t>
        </is>
      </c>
      <c r="L977" t="n">
        <v>19</v>
      </c>
      <c r="M977" s="57" t="n">
        <v>2094</v>
      </c>
      <c r="N977" t="inlineStr">
        <is>
          <t>TL</t>
        </is>
      </c>
      <c r="O977" s="58" t="n">
        <v>0</v>
      </c>
      <c r="P977" t="n">
        <v>0</v>
      </c>
      <c r="Q977" s="59" t="n">
        <v>1180</v>
      </c>
      <c r="R977" s="60">
        <f>IF(N977="TL",1,IF(N977="USD",VLOOKUP(C977,$X$2:$Z$19,2,FALSE),VLOOKUP(C977,$X$2:$Z$19,3,FALSE)))</f>
        <v/>
      </c>
      <c r="S977" s="61">
        <f>IF(P977=1,0,L977*M977*R977*(1-O977/100))</f>
        <v/>
      </c>
      <c r="T977" s="61">
        <f>IF(P977=1,0,L977*Q977)</f>
        <v/>
      </c>
      <c r="U977" s="61">
        <f>S977-T977</f>
        <v/>
      </c>
    </row>
    <row r="978">
      <c r="A978" t="inlineStr">
        <is>
          <t>S000977</t>
        </is>
      </c>
      <c r="B978" t="inlineStr">
        <is>
          <t>2025-05-22</t>
        </is>
      </c>
      <c r="C978" t="inlineStr">
        <is>
          <t>2025-05</t>
        </is>
      </c>
      <c r="D978" t="inlineStr">
        <is>
          <t>2025-Q2</t>
        </is>
      </c>
      <c r="E978" t="inlineStr">
        <is>
          <t>T02</t>
        </is>
      </c>
      <c r="F978" t="inlineStr">
        <is>
          <t>Ece Kaya</t>
        </is>
      </c>
      <c r="G978" t="inlineStr">
        <is>
          <t>İç Anadolu</t>
        </is>
      </c>
      <c r="H978" t="inlineStr">
        <is>
          <t>EM-SNS-06</t>
        </is>
      </c>
      <c r="I978" t="inlineStr">
        <is>
          <t>Hareket Sensörü PIR</t>
        </is>
      </c>
      <c r="J978" t="inlineStr">
        <is>
          <t>Otomasyon</t>
        </is>
      </c>
      <c r="K978" t="inlineStr">
        <is>
          <t>Kurumsal</t>
        </is>
      </c>
      <c r="L978" t="n">
        <v>18</v>
      </c>
      <c r="M978" s="57" t="n">
        <v>253</v>
      </c>
      <c r="N978" t="inlineStr">
        <is>
          <t>TL</t>
        </is>
      </c>
      <c r="O978" s="58" t="n">
        <v>12</v>
      </c>
      <c r="P978" t="n">
        <v>1</v>
      </c>
      <c r="Q978" s="59" t="n">
        <v>120</v>
      </c>
      <c r="R978" s="60">
        <f>IF(N978="TL",1,IF(N978="USD",VLOOKUP(C978,$X$2:$Z$19,2,FALSE),VLOOKUP(C978,$X$2:$Z$19,3,FALSE)))</f>
        <v/>
      </c>
      <c r="S978" s="61">
        <f>IF(P978=1,0,L978*M978*R978*(1-O978/100))</f>
        <v/>
      </c>
      <c r="T978" s="61">
        <f>IF(P978=1,0,L978*Q978)</f>
        <v/>
      </c>
      <c r="U978" s="61">
        <f>S978-T978</f>
        <v/>
      </c>
    </row>
    <row r="979">
      <c r="A979" t="inlineStr">
        <is>
          <t>S000978</t>
        </is>
      </c>
      <c r="B979" t="inlineStr">
        <is>
          <t>2025-05-28</t>
        </is>
      </c>
      <c r="C979" t="inlineStr">
        <is>
          <t>2025-05</t>
        </is>
      </c>
      <c r="D979" t="inlineStr">
        <is>
          <t>2025-Q2</t>
        </is>
      </c>
      <c r="E979" t="inlineStr">
        <is>
          <t>T02</t>
        </is>
      </c>
      <c r="F979" t="inlineStr">
        <is>
          <t>Ece Kaya</t>
        </is>
      </c>
      <c r="G979" t="inlineStr">
        <is>
          <t>İç Anadolu</t>
        </is>
      </c>
      <c r="H979" t="inlineStr">
        <is>
          <t>EM-TOP-08</t>
        </is>
      </c>
      <c r="I979" t="inlineStr">
        <is>
          <t>Topraklama Seti</t>
        </is>
      </c>
      <c r="J979" t="inlineStr">
        <is>
          <t>Koruma</t>
        </is>
      </c>
      <c r="K979" t="inlineStr">
        <is>
          <t>Kurumsal</t>
        </is>
      </c>
      <c r="L979" t="n">
        <v>117</v>
      </c>
      <c r="M979" s="57" t="n">
        <v>942</v>
      </c>
      <c r="N979" t="inlineStr">
        <is>
          <t>TL</t>
        </is>
      </c>
      <c r="O979" s="58" t="n">
        <v>8</v>
      </c>
      <c r="P979" t="n">
        <v>0</v>
      </c>
      <c r="Q979" s="59" t="n">
        <v>540</v>
      </c>
      <c r="R979" s="60">
        <f>IF(N979="TL",1,IF(N979="USD",VLOOKUP(C979,$X$2:$Z$19,2,FALSE),VLOOKUP(C979,$X$2:$Z$19,3,FALSE)))</f>
        <v/>
      </c>
      <c r="S979" s="61">
        <f>IF(P979=1,0,L979*M979*R979*(1-O979/100))</f>
        <v/>
      </c>
      <c r="T979" s="61">
        <f>IF(P979=1,0,L979*Q979)</f>
        <v/>
      </c>
      <c r="U979" s="61">
        <f>S979-T979</f>
        <v/>
      </c>
    </row>
    <row r="980">
      <c r="A980" t="inlineStr">
        <is>
          <t>S000979</t>
        </is>
      </c>
      <c r="B980" t="inlineStr">
        <is>
          <t>2025-05-11</t>
        </is>
      </c>
      <c r="C980" t="inlineStr">
        <is>
          <t>2025-05</t>
        </is>
      </c>
      <c r="D980" t="inlineStr">
        <is>
          <t>2025-Q2</t>
        </is>
      </c>
      <c r="E980" t="inlineStr">
        <is>
          <t>T02</t>
        </is>
      </c>
      <c r="F980" t="inlineStr">
        <is>
          <t>Ece Kaya</t>
        </is>
      </c>
      <c r="G980" t="inlineStr">
        <is>
          <t>İç Anadolu</t>
        </is>
      </c>
      <c r="H980" t="inlineStr">
        <is>
          <t>EM-PNO-12</t>
        </is>
      </c>
      <c r="I980" t="inlineStr">
        <is>
          <t>Sıva Üstü Dağıtım Panosu 24'lü</t>
        </is>
      </c>
      <c r="J980" t="inlineStr">
        <is>
          <t>Pano</t>
        </is>
      </c>
      <c r="K980" t="inlineStr">
        <is>
          <t>Bayi</t>
        </is>
      </c>
      <c r="L980" t="n">
        <v>3</v>
      </c>
      <c r="M980" s="57" t="n">
        <v>2087</v>
      </c>
      <c r="N980" t="inlineStr">
        <is>
          <t>TL</t>
        </is>
      </c>
      <c r="O980" s="58" t="n">
        <v>0</v>
      </c>
      <c r="P980" t="n">
        <v>0</v>
      </c>
      <c r="Q980" s="59" t="n">
        <v>1180</v>
      </c>
      <c r="R980" s="60">
        <f>IF(N980="TL",1,IF(N980="USD",VLOOKUP(C980,$X$2:$Z$19,2,FALSE),VLOOKUP(C980,$X$2:$Z$19,3,FALSE)))</f>
        <v/>
      </c>
      <c r="S980" s="61">
        <f>IF(P980=1,0,L980*M980*R980*(1-O980/100))</f>
        <v/>
      </c>
      <c r="T980" s="61">
        <f>IF(P980=1,0,L980*Q980)</f>
        <v/>
      </c>
      <c r="U980" s="61">
        <f>S980-T980</f>
        <v/>
      </c>
    </row>
    <row r="981">
      <c r="A981" t="inlineStr">
        <is>
          <t>S000980</t>
        </is>
      </c>
      <c r="B981" t="inlineStr">
        <is>
          <t>2025-05-11</t>
        </is>
      </c>
      <c r="C981" t="inlineStr">
        <is>
          <t>2025-05</t>
        </is>
      </c>
      <c r="D981" t="inlineStr">
        <is>
          <t>2025-Q2</t>
        </is>
      </c>
      <c r="E981" t="inlineStr">
        <is>
          <t>T02</t>
        </is>
      </c>
      <c r="F981" t="inlineStr">
        <is>
          <t>Ece Kaya</t>
        </is>
      </c>
      <c r="G981" t="inlineStr">
        <is>
          <t>İç Anadolu</t>
        </is>
      </c>
      <c r="H981" t="inlineStr">
        <is>
          <t>EM-SNS-06</t>
        </is>
      </c>
      <c r="I981" t="inlineStr">
        <is>
          <t>Hareket Sensörü PIR</t>
        </is>
      </c>
      <c r="J981" t="inlineStr">
        <is>
          <t>Otomasyon</t>
        </is>
      </c>
      <c r="K981" t="inlineStr">
        <is>
          <t>Proje</t>
        </is>
      </c>
      <c r="L981" t="n">
        <v>3</v>
      </c>
      <c r="M981" s="57" t="n">
        <v>259</v>
      </c>
      <c r="N981" t="inlineStr">
        <is>
          <t>TL</t>
        </is>
      </c>
      <c r="O981" s="58" t="n">
        <v>0</v>
      </c>
      <c r="P981" t="n">
        <v>0</v>
      </c>
      <c r="Q981" s="59" t="n">
        <v>120</v>
      </c>
      <c r="R981" s="60">
        <f>IF(N981="TL",1,IF(N981="USD",VLOOKUP(C981,$X$2:$Z$19,2,FALSE),VLOOKUP(C981,$X$2:$Z$19,3,FALSE)))</f>
        <v/>
      </c>
      <c r="S981" s="61">
        <f>IF(P981=1,0,L981*M981*R981*(1-O981/100))</f>
        <v/>
      </c>
      <c r="T981" s="61">
        <f>IF(P981=1,0,L981*Q981)</f>
        <v/>
      </c>
      <c r="U981" s="61">
        <f>S981-T981</f>
        <v/>
      </c>
    </row>
    <row r="982">
      <c r="A982" t="inlineStr">
        <is>
          <t>S000981</t>
        </is>
      </c>
      <c r="B982" t="inlineStr">
        <is>
          <t>2025-05-05</t>
        </is>
      </c>
      <c r="C982" t="inlineStr">
        <is>
          <t>2025-05</t>
        </is>
      </c>
      <c r="D982" t="inlineStr">
        <is>
          <t>2025-Q2</t>
        </is>
      </c>
      <c r="E982" t="inlineStr">
        <is>
          <t>T02</t>
        </is>
      </c>
      <c r="F982" t="inlineStr">
        <is>
          <t>Ece Kaya</t>
        </is>
      </c>
      <c r="G982" t="inlineStr">
        <is>
          <t>İç Anadolu</t>
        </is>
      </c>
      <c r="H982" t="inlineStr">
        <is>
          <t>EM-SNS-06</t>
        </is>
      </c>
      <c r="I982" t="inlineStr">
        <is>
          <t>Hareket Sensörü PIR</t>
        </is>
      </c>
      <c r="J982" t="inlineStr">
        <is>
          <t>Otomasyon</t>
        </is>
      </c>
      <c r="K982" t="inlineStr">
        <is>
          <t>Bayi</t>
        </is>
      </c>
      <c r="L982" t="n">
        <v>18</v>
      </c>
      <c r="M982" s="57" t="n">
        <v>251</v>
      </c>
      <c r="N982" t="inlineStr">
        <is>
          <t>TL</t>
        </is>
      </c>
      <c r="O982" s="58" t="n">
        <v>0</v>
      </c>
      <c r="P982" t="n">
        <v>1</v>
      </c>
      <c r="Q982" s="59" t="n">
        <v>120</v>
      </c>
      <c r="R982" s="60">
        <f>IF(N982="TL",1,IF(N982="USD",VLOOKUP(C982,$X$2:$Z$19,2,FALSE),VLOOKUP(C982,$X$2:$Z$19,3,FALSE)))</f>
        <v/>
      </c>
      <c r="S982" s="61">
        <f>IF(P982=1,0,L982*M982*R982*(1-O982/100))</f>
        <v/>
      </c>
      <c r="T982" s="61">
        <f>IF(P982=1,0,L982*Q982)</f>
        <v/>
      </c>
      <c r="U982" s="61">
        <f>S982-T982</f>
        <v/>
      </c>
    </row>
    <row r="983">
      <c r="A983" t="inlineStr">
        <is>
          <t>S000982</t>
        </is>
      </c>
      <c r="B983" t="inlineStr">
        <is>
          <t>2025-05-17</t>
        </is>
      </c>
      <c r="C983" t="inlineStr">
        <is>
          <t>2025-05</t>
        </is>
      </c>
      <c r="D983" t="inlineStr">
        <is>
          <t>2025-Q2</t>
        </is>
      </c>
      <c r="E983" t="inlineStr">
        <is>
          <t>T02</t>
        </is>
      </c>
      <c r="F983" t="inlineStr">
        <is>
          <t>Ece Kaya</t>
        </is>
      </c>
      <c r="G983" t="inlineStr">
        <is>
          <t>İç Anadolu</t>
        </is>
      </c>
      <c r="H983" t="inlineStr">
        <is>
          <t>EM-SNS-06</t>
        </is>
      </c>
      <c r="I983" t="inlineStr">
        <is>
          <t>Hareket Sensörü PIR</t>
        </is>
      </c>
      <c r="J983" t="inlineStr">
        <is>
          <t>Otomasyon</t>
        </is>
      </c>
      <c r="K983" t="inlineStr">
        <is>
          <t>Proje</t>
        </is>
      </c>
      <c r="L983" t="n">
        <v>14</v>
      </c>
      <c r="M983" s="57" t="n">
        <v>247</v>
      </c>
      <c r="N983" t="inlineStr">
        <is>
          <t>TL</t>
        </is>
      </c>
      <c r="O983" s="58" t="n">
        <v>5</v>
      </c>
      <c r="P983" t="n">
        <v>0</v>
      </c>
      <c r="Q983" s="59" t="n">
        <v>120</v>
      </c>
      <c r="R983" s="60">
        <f>IF(N983="TL",1,IF(N983="USD",VLOOKUP(C983,$X$2:$Z$19,2,FALSE),VLOOKUP(C983,$X$2:$Z$19,3,FALSE)))</f>
        <v/>
      </c>
      <c r="S983" s="61">
        <f>IF(P983=1,0,L983*M983*R983*(1-O983/100))</f>
        <v/>
      </c>
      <c r="T983" s="61">
        <f>IF(P983=1,0,L983*Q983)</f>
        <v/>
      </c>
      <c r="U983" s="61">
        <f>S983-T983</f>
        <v/>
      </c>
    </row>
    <row r="984">
      <c r="A984" t="inlineStr">
        <is>
          <t>S000983</t>
        </is>
      </c>
      <c r="B984" t="inlineStr">
        <is>
          <t>2025-05-11</t>
        </is>
      </c>
      <c r="C984" t="inlineStr">
        <is>
          <t>2025-05</t>
        </is>
      </c>
      <c r="D984" t="inlineStr">
        <is>
          <t>2025-Q2</t>
        </is>
      </c>
      <c r="E984" t="inlineStr">
        <is>
          <t>T02</t>
        </is>
      </c>
      <c r="F984" t="inlineStr">
        <is>
          <t>Ece Kaya</t>
        </is>
      </c>
      <c r="G984" t="inlineStr">
        <is>
          <t>İç Anadolu</t>
        </is>
      </c>
      <c r="H984" t="inlineStr">
        <is>
          <t>EM-SGT-01</t>
        </is>
      </c>
      <c r="I984" t="inlineStr">
        <is>
          <t>Otomatik Sigorta C16 (12'li)</t>
        </is>
      </c>
      <c r="J984" t="inlineStr">
        <is>
          <t>Koruma</t>
        </is>
      </c>
      <c r="K984" t="inlineStr">
        <is>
          <t>Bayi</t>
        </is>
      </c>
      <c r="L984" t="n">
        <v>67</v>
      </c>
      <c r="M984" s="57" t="n">
        <v>436</v>
      </c>
      <c r="N984" t="inlineStr">
        <is>
          <t>TL</t>
        </is>
      </c>
      <c r="O984" s="58" t="n">
        <v>0</v>
      </c>
      <c r="P984" t="n">
        <v>0</v>
      </c>
      <c r="Q984" s="59" t="n">
        <v>240</v>
      </c>
      <c r="R984" s="60">
        <f>IF(N984="TL",1,IF(N984="USD",VLOOKUP(C984,$X$2:$Z$19,2,FALSE),VLOOKUP(C984,$X$2:$Z$19,3,FALSE)))</f>
        <v/>
      </c>
      <c r="S984" s="61">
        <f>IF(P984=1,0,L984*M984*R984*(1-O984/100))</f>
        <v/>
      </c>
      <c r="T984" s="61">
        <f>IF(P984=1,0,L984*Q984)</f>
        <v/>
      </c>
      <c r="U984" s="61">
        <f>S984-T984</f>
        <v/>
      </c>
    </row>
    <row r="985">
      <c r="A985" t="inlineStr">
        <is>
          <t>S000984</t>
        </is>
      </c>
      <c r="B985" t="inlineStr">
        <is>
          <t>2025-05-08</t>
        </is>
      </c>
      <c r="C985" t="inlineStr">
        <is>
          <t>2025-05</t>
        </is>
      </c>
      <c r="D985" t="inlineStr">
        <is>
          <t>2025-Q2</t>
        </is>
      </c>
      <c r="E985" t="inlineStr">
        <is>
          <t>T02</t>
        </is>
      </c>
      <c r="F985" t="inlineStr">
        <is>
          <t>Ece Kaya</t>
        </is>
      </c>
      <c r="G985" t="inlineStr">
        <is>
          <t>İç Anadolu</t>
        </is>
      </c>
      <c r="H985" t="inlineStr">
        <is>
          <t>EM-UPS-10</t>
        </is>
      </c>
      <c r="I985" t="inlineStr">
        <is>
          <t>Kesintisiz Güç Kaynağı 3 kVA</t>
        </is>
      </c>
      <c r="J985" t="inlineStr">
        <is>
          <t>Güç</t>
        </is>
      </c>
      <c r="K985" t="inlineStr">
        <is>
          <t>Bayi</t>
        </is>
      </c>
      <c r="L985" t="n">
        <v>11</v>
      </c>
      <c r="M985" s="57" t="n">
        <v>13639</v>
      </c>
      <c r="N985" t="inlineStr">
        <is>
          <t>TL</t>
        </is>
      </c>
      <c r="O985" s="58" t="n">
        <v>5</v>
      </c>
      <c r="P985" t="n">
        <v>0</v>
      </c>
      <c r="Q985" s="59" t="n">
        <v>8200</v>
      </c>
      <c r="R985" s="60">
        <f>IF(N985="TL",1,IF(N985="USD",VLOOKUP(C985,$X$2:$Z$19,2,FALSE),VLOOKUP(C985,$X$2:$Z$19,3,FALSE)))</f>
        <v/>
      </c>
      <c r="S985" s="61">
        <f>IF(P985=1,0,L985*M985*R985*(1-O985/100))</f>
        <v/>
      </c>
      <c r="T985" s="61">
        <f>IF(P985=1,0,L985*Q985)</f>
        <v/>
      </c>
      <c r="U985" s="61">
        <f>S985-T985</f>
        <v/>
      </c>
    </row>
    <row r="986">
      <c r="A986" t="inlineStr">
        <is>
          <t>S000985</t>
        </is>
      </c>
      <c r="B986" t="inlineStr">
        <is>
          <t>2025-05-24</t>
        </is>
      </c>
      <c r="C986" t="inlineStr">
        <is>
          <t>2025-05</t>
        </is>
      </c>
      <c r="D986" t="inlineStr">
        <is>
          <t>2025-Q2</t>
        </is>
      </c>
      <c r="E986" t="inlineStr">
        <is>
          <t>T02</t>
        </is>
      </c>
      <c r="F986" t="inlineStr">
        <is>
          <t>Ece Kaya</t>
        </is>
      </c>
      <c r="G986" t="inlineStr">
        <is>
          <t>İç Anadolu</t>
        </is>
      </c>
      <c r="H986" t="inlineStr">
        <is>
          <t>EM-SNS-06</t>
        </is>
      </c>
      <c r="I986" t="inlineStr">
        <is>
          <t>Hareket Sensörü PIR</t>
        </is>
      </c>
      <c r="J986" t="inlineStr">
        <is>
          <t>Otomasyon</t>
        </is>
      </c>
      <c r="K986" t="inlineStr">
        <is>
          <t>Bayi</t>
        </is>
      </c>
      <c r="L986" t="n">
        <v>10</v>
      </c>
      <c r="M986" s="57" t="n">
        <v>244</v>
      </c>
      <c r="N986" t="inlineStr">
        <is>
          <t>TL</t>
        </is>
      </c>
      <c r="O986" s="58" t="n">
        <v>0</v>
      </c>
      <c r="P986" t="n">
        <v>0</v>
      </c>
      <c r="Q986" s="59" t="n">
        <v>120</v>
      </c>
      <c r="R986" s="60">
        <f>IF(N986="TL",1,IF(N986="USD",VLOOKUP(C986,$X$2:$Z$19,2,FALSE),VLOOKUP(C986,$X$2:$Z$19,3,FALSE)))</f>
        <v/>
      </c>
      <c r="S986" s="61">
        <f>IF(P986=1,0,L986*M986*R986*(1-O986/100))</f>
        <v/>
      </c>
      <c r="T986" s="61">
        <f>IF(P986=1,0,L986*Q986)</f>
        <v/>
      </c>
      <c r="U986" s="61">
        <f>S986-T986</f>
        <v/>
      </c>
    </row>
    <row r="987">
      <c r="A987" t="inlineStr">
        <is>
          <t>S000986</t>
        </is>
      </c>
      <c r="B987" t="inlineStr">
        <is>
          <t>2025-05-14</t>
        </is>
      </c>
      <c r="C987" t="inlineStr">
        <is>
          <t>2025-05</t>
        </is>
      </c>
      <c r="D987" t="inlineStr">
        <is>
          <t>2025-Q2</t>
        </is>
      </c>
      <c r="E987" t="inlineStr">
        <is>
          <t>T02</t>
        </is>
      </c>
      <c r="F987" t="inlineStr">
        <is>
          <t>Ece Kaya</t>
        </is>
      </c>
      <c r="G987" t="inlineStr">
        <is>
          <t>İç Anadolu</t>
        </is>
      </c>
      <c r="H987" t="inlineStr">
        <is>
          <t>EM-KBL-25</t>
        </is>
      </c>
      <c r="I987" t="inlineStr">
        <is>
          <t>NYY Kablo 4x6 (100 m)</t>
        </is>
      </c>
      <c r="J987" t="inlineStr">
        <is>
          <t>Kablo</t>
        </is>
      </c>
      <c r="K987" t="inlineStr">
        <is>
          <t>Proje</t>
        </is>
      </c>
      <c r="L987" t="n">
        <v>3</v>
      </c>
      <c r="M987" s="57" t="n">
        <v>3510</v>
      </c>
      <c r="N987" t="inlineStr">
        <is>
          <t>TL</t>
        </is>
      </c>
      <c r="O987" s="58" t="n">
        <v>0</v>
      </c>
      <c r="P987" t="n">
        <v>0</v>
      </c>
      <c r="Q987" s="59" t="n">
        <v>2150</v>
      </c>
      <c r="R987" s="60">
        <f>IF(N987="TL",1,IF(N987="USD",VLOOKUP(C987,$X$2:$Z$19,2,FALSE),VLOOKUP(C987,$X$2:$Z$19,3,FALSE)))</f>
        <v/>
      </c>
      <c r="S987" s="61">
        <f>IF(P987=1,0,L987*M987*R987*(1-O987/100))</f>
        <v/>
      </c>
      <c r="T987" s="61">
        <f>IF(P987=1,0,L987*Q987)</f>
        <v/>
      </c>
      <c r="U987" s="61">
        <f>S987-T987</f>
        <v/>
      </c>
    </row>
    <row r="988">
      <c r="A988" t="inlineStr">
        <is>
          <t>S000987</t>
        </is>
      </c>
      <c r="B988" t="inlineStr">
        <is>
          <t>2025-05-02</t>
        </is>
      </c>
      <c r="C988" t="inlineStr">
        <is>
          <t>2025-05</t>
        </is>
      </c>
      <c r="D988" t="inlineStr">
        <is>
          <t>2025-Q2</t>
        </is>
      </c>
      <c r="E988" t="inlineStr">
        <is>
          <t>T02</t>
        </is>
      </c>
      <c r="F988" t="inlineStr">
        <is>
          <t>Ece Kaya</t>
        </is>
      </c>
      <c r="G988" t="inlineStr">
        <is>
          <t>İç Anadolu</t>
        </is>
      </c>
      <c r="H988" t="inlineStr">
        <is>
          <t>EM-UPS-10</t>
        </is>
      </c>
      <c r="I988" t="inlineStr">
        <is>
          <t>Kesintisiz Güç Kaynağı 3 kVA</t>
        </is>
      </c>
      <c r="J988" t="inlineStr">
        <is>
          <t>Güç</t>
        </is>
      </c>
      <c r="K988" t="inlineStr">
        <is>
          <t>Bayi</t>
        </is>
      </c>
      <c r="L988" t="n">
        <v>14</v>
      </c>
      <c r="M988" s="57" t="n">
        <v>13499</v>
      </c>
      <c r="N988" t="inlineStr">
        <is>
          <t>TL</t>
        </is>
      </c>
      <c r="O988" s="58" t="n">
        <v>5</v>
      </c>
      <c r="P988" t="n">
        <v>0</v>
      </c>
      <c r="Q988" s="59" t="n">
        <v>8200</v>
      </c>
      <c r="R988" s="60">
        <f>IF(N988="TL",1,IF(N988="USD",VLOOKUP(C988,$X$2:$Z$19,2,FALSE),VLOOKUP(C988,$X$2:$Z$19,3,FALSE)))</f>
        <v/>
      </c>
      <c r="S988" s="61">
        <f>IF(P988=1,0,L988*M988*R988*(1-O988/100))</f>
        <v/>
      </c>
      <c r="T988" s="61">
        <f>IF(P988=1,0,L988*Q988)</f>
        <v/>
      </c>
      <c r="U988" s="61">
        <f>S988-T988</f>
        <v/>
      </c>
    </row>
    <row r="989">
      <c r="A989" t="inlineStr">
        <is>
          <t>S000988</t>
        </is>
      </c>
      <c r="B989" t="inlineStr">
        <is>
          <t>2025-05-15</t>
        </is>
      </c>
      <c r="C989" t="inlineStr">
        <is>
          <t>2025-05</t>
        </is>
      </c>
      <c r="D989" t="inlineStr">
        <is>
          <t>2025-Q2</t>
        </is>
      </c>
      <c r="E989" t="inlineStr">
        <is>
          <t>T02</t>
        </is>
      </c>
      <c r="F989" t="inlineStr">
        <is>
          <t>Ece Kaya</t>
        </is>
      </c>
      <c r="G989" t="inlineStr">
        <is>
          <t>İç Anadolu</t>
        </is>
      </c>
      <c r="H989" t="inlineStr">
        <is>
          <t>EM-AYD-18</t>
        </is>
      </c>
      <c r="I989" t="inlineStr">
        <is>
          <t>LED Ampul 18W (10'lu)</t>
        </is>
      </c>
      <c r="J989" t="inlineStr">
        <is>
          <t>Aydınlatma</t>
        </is>
      </c>
      <c r="K989" t="inlineStr">
        <is>
          <t>Bayi</t>
        </is>
      </c>
      <c r="L989" t="n">
        <v>12</v>
      </c>
      <c r="M989" s="57" t="n">
        <v>200</v>
      </c>
      <c r="N989" t="inlineStr">
        <is>
          <t>TL</t>
        </is>
      </c>
      <c r="O989" s="58" t="n">
        <v>5</v>
      </c>
      <c r="P989" t="n">
        <v>0</v>
      </c>
      <c r="Q989" s="59" t="n">
        <v>95</v>
      </c>
      <c r="R989" s="60">
        <f>IF(N989="TL",1,IF(N989="USD",VLOOKUP(C989,$X$2:$Z$19,2,FALSE),VLOOKUP(C989,$X$2:$Z$19,3,FALSE)))</f>
        <v/>
      </c>
      <c r="S989" s="61">
        <f>IF(P989=1,0,L989*M989*R989*(1-O989/100))</f>
        <v/>
      </c>
      <c r="T989" s="61">
        <f>IF(P989=1,0,L989*Q989)</f>
        <v/>
      </c>
      <c r="U989" s="61">
        <f>S989-T989</f>
        <v/>
      </c>
    </row>
    <row r="990">
      <c r="A990" t="inlineStr">
        <is>
          <t>S000989</t>
        </is>
      </c>
      <c r="B990" t="inlineStr">
        <is>
          <t>2025-05-05</t>
        </is>
      </c>
      <c r="C990" t="inlineStr">
        <is>
          <t>2025-05</t>
        </is>
      </c>
      <c r="D990" t="inlineStr">
        <is>
          <t>2025-Q2</t>
        </is>
      </c>
      <c r="E990" t="inlineStr">
        <is>
          <t>T02</t>
        </is>
      </c>
      <c r="F990" t="inlineStr">
        <is>
          <t>Ece Kaya</t>
        </is>
      </c>
      <c r="G990" t="inlineStr">
        <is>
          <t>İç Anadolu</t>
        </is>
      </c>
      <c r="H990" t="inlineStr">
        <is>
          <t>EM-TRF-05</t>
        </is>
      </c>
      <c r="I990" t="inlineStr">
        <is>
          <t>İzole Trafo 1 kVA</t>
        </is>
      </c>
      <c r="J990" t="inlineStr">
        <is>
          <t>Güç</t>
        </is>
      </c>
      <c r="K990" t="inlineStr">
        <is>
          <t>Bayi</t>
        </is>
      </c>
      <c r="L990" t="n">
        <v>4</v>
      </c>
      <c r="M990" s="57" t="n">
        <v>6833</v>
      </c>
      <c r="N990" t="inlineStr">
        <is>
          <t>TL</t>
        </is>
      </c>
      <c r="O990" s="58" t="n">
        <v>5</v>
      </c>
      <c r="P990" t="n">
        <v>0</v>
      </c>
      <c r="Q990" s="59" t="n">
        <v>3900</v>
      </c>
      <c r="R990" s="60">
        <f>IF(N990="TL",1,IF(N990="USD",VLOOKUP(C990,$X$2:$Z$19,2,FALSE),VLOOKUP(C990,$X$2:$Z$19,3,FALSE)))</f>
        <v/>
      </c>
      <c r="S990" s="61">
        <f>IF(P990=1,0,L990*M990*R990*(1-O990/100))</f>
        <v/>
      </c>
      <c r="T990" s="61">
        <f>IF(P990=1,0,L990*Q990)</f>
        <v/>
      </c>
      <c r="U990" s="61">
        <f>S990-T990</f>
        <v/>
      </c>
    </row>
    <row r="991">
      <c r="A991" t="inlineStr">
        <is>
          <t>S000990</t>
        </is>
      </c>
      <c r="B991" t="inlineStr">
        <is>
          <t>2025-05-07</t>
        </is>
      </c>
      <c r="C991" t="inlineStr">
        <is>
          <t>2025-05</t>
        </is>
      </c>
      <c r="D991" t="inlineStr">
        <is>
          <t>2025-Q2</t>
        </is>
      </c>
      <c r="E991" t="inlineStr">
        <is>
          <t>T03</t>
        </is>
      </c>
      <c r="F991" t="inlineStr">
        <is>
          <t>Mert Demir</t>
        </is>
      </c>
      <c r="G991" t="inlineStr">
        <is>
          <t>Ege</t>
        </is>
      </c>
      <c r="H991" t="inlineStr">
        <is>
          <t>EM-AYD-18</t>
        </is>
      </c>
      <c r="I991" t="inlineStr">
        <is>
          <t>LED Ampul 18W (10'lu)</t>
        </is>
      </c>
      <c r="J991" t="inlineStr">
        <is>
          <t>Aydınlatma</t>
        </is>
      </c>
      <c r="K991" t="inlineStr">
        <is>
          <t>Bayi</t>
        </is>
      </c>
      <c r="L991" t="n">
        <v>19</v>
      </c>
      <c r="M991" s="57" t="n">
        <v>204</v>
      </c>
      <c r="N991" t="inlineStr">
        <is>
          <t>TL</t>
        </is>
      </c>
      <c r="O991" s="58" t="n">
        <v>12</v>
      </c>
      <c r="P991" t="n">
        <v>0</v>
      </c>
      <c r="Q991" s="59" t="n">
        <v>95</v>
      </c>
      <c r="R991" s="60">
        <f>IF(N991="TL",1,IF(N991="USD",VLOOKUP(C991,$X$2:$Z$19,2,FALSE),VLOOKUP(C991,$X$2:$Z$19,3,FALSE)))</f>
        <v/>
      </c>
      <c r="S991" s="61">
        <f>IF(P991=1,0,L991*M991*R991*(1-O991/100))</f>
        <v/>
      </c>
      <c r="T991" s="61">
        <f>IF(P991=1,0,L991*Q991)</f>
        <v/>
      </c>
      <c r="U991" s="61">
        <f>S991-T991</f>
        <v/>
      </c>
    </row>
    <row r="992">
      <c r="A992" t="inlineStr">
        <is>
          <t>S000991</t>
        </is>
      </c>
      <c r="B992" t="inlineStr">
        <is>
          <t>2025-05-24</t>
        </is>
      </c>
      <c r="C992" t="inlineStr">
        <is>
          <t>2025-05</t>
        </is>
      </c>
      <c r="D992" t="inlineStr">
        <is>
          <t>2025-Q2</t>
        </is>
      </c>
      <c r="E992" t="inlineStr">
        <is>
          <t>T03</t>
        </is>
      </c>
      <c r="F992" t="inlineStr">
        <is>
          <t>Mert Demir</t>
        </is>
      </c>
      <c r="G992" t="inlineStr">
        <is>
          <t>Ege</t>
        </is>
      </c>
      <c r="H992" t="inlineStr">
        <is>
          <t>EM-KBL-25</t>
        </is>
      </c>
      <c r="I992" t="inlineStr">
        <is>
          <t>NYY Kablo 4x6 (100 m)</t>
        </is>
      </c>
      <c r="J992" t="inlineStr">
        <is>
          <t>Kablo</t>
        </is>
      </c>
      <c r="K992" t="inlineStr">
        <is>
          <t>Kurumsal</t>
        </is>
      </c>
      <c r="L992" t="n">
        <v>85</v>
      </c>
      <c r="M992" s="57" t="n">
        <v>3458</v>
      </c>
      <c r="N992" t="inlineStr">
        <is>
          <t>TL</t>
        </is>
      </c>
      <c r="O992" s="58" t="n">
        <v>5</v>
      </c>
      <c r="P992" t="n">
        <v>0</v>
      </c>
      <c r="Q992" s="59" t="n">
        <v>2150</v>
      </c>
      <c r="R992" s="60">
        <f>IF(N992="TL",1,IF(N992="USD",VLOOKUP(C992,$X$2:$Z$19,2,FALSE),VLOOKUP(C992,$X$2:$Z$19,3,FALSE)))</f>
        <v/>
      </c>
      <c r="S992" s="61">
        <f>IF(P992=1,0,L992*M992*R992*(1-O992/100))</f>
        <v/>
      </c>
      <c r="T992" s="61">
        <f>IF(P992=1,0,L992*Q992)</f>
        <v/>
      </c>
      <c r="U992" s="61">
        <f>S992-T992</f>
        <v/>
      </c>
    </row>
    <row r="993">
      <c r="A993" t="inlineStr">
        <is>
          <t>S000992</t>
        </is>
      </c>
      <c r="B993" t="inlineStr">
        <is>
          <t>2025-05-03</t>
        </is>
      </c>
      <c r="C993" t="inlineStr">
        <is>
          <t>2025-05</t>
        </is>
      </c>
      <c r="D993" t="inlineStr">
        <is>
          <t>2025-Q2</t>
        </is>
      </c>
      <c r="E993" t="inlineStr">
        <is>
          <t>T03</t>
        </is>
      </c>
      <c r="F993" t="inlineStr">
        <is>
          <t>Mert Demir</t>
        </is>
      </c>
      <c r="G993" t="inlineStr">
        <is>
          <t>Ege</t>
        </is>
      </c>
      <c r="H993" t="inlineStr">
        <is>
          <t>EM-SGT-01</t>
        </is>
      </c>
      <c r="I993" t="inlineStr">
        <is>
          <t>Otomatik Sigorta C16 (12'li)</t>
        </is>
      </c>
      <c r="J993" t="inlineStr">
        <is>
          <t>Koruma</t>
        </is>
      </c>
      <c r="K993" t="inlineStr">
        <is>
          <t>Kurumsal</t>
        </is>
      </c>
      <c r="L993" t="n">
        <v>6</v>
      </c>
      <c r="M993" s="57" t="n">
        <v>441</v>
      </c>
      <c r="N993" t="inlineStr">
        <is>
          <t>TL</t>
        </is>
      </c>
      <c r="O993" s="58" t="n">
        <v>12</v>
      </c>
      <c r="P993" t="n">
        <v>0</v>
      </c>
      <c r="Q993" s="59" t="n">
        <v>240</v>
      </c>
      <c r="R993" s="60">
        <f>IF(N993="TL",1,IF(N993="USD",VLOOKUP(C993,$X$2:$Z$19,2,FALSE),VLOOKUP(C993,$X$2:$Z$19,3,FALSE)))</f>
        <v/>
      </c>
      <c r="S993" s="61">
        <f>IF(P993=1,0,L993*M993*R993*(1-O993/100))</f>
        <v/>
      </c>
      <c r="T993" s="61">
        <f>IF(P993=1,0,L993*Q993)</f>
        <v/>
      </c>
      <c r="U993" s="61">
        <f>S993-T993</f>
        <v/>
      </c>
    </row>
    <row r="994">
      <c r="A994" t="inlineStr">
        <is>
          <t>S000993</t>
        </is>
      </c>
      <c r="B994" t="inlineStr">
        <is>
          <t>2025-05-01</t>
        </is>
      </c>
      <c r="C994" t="inlineStr">
        <is>
          <t>2025-05</t>
        </is>
      </c>
      <c r="D994" t="inlineStr">
        <is>
          <t>2025-Q2</t>
        </is>
      </c>
      <c r="E994" t="inlineStr">
        <is>
          <t>T03</t>
        </is>
      </c>
      <c r="F994" t="inlineStr">
        <is>
          <t>Mert Demir</t>
        </is>
      </c>
      <c r="G994" t="inlineStr">
        <is>
          <t>Ege</t>
        </is>
      </c>
      <c r="H994" t="inlineStr">
        <is>
          <t>EM-PNO-12</t>
        </is>
      </c>
      <c r="I994" t="inlineStr">
        <is>
          <t>Sıva Üstü Dağıtım Panosu 24'lü</t>
        </is>
      </c>
      <c r="J994" t="inlineStr">
        <is>
          <t>Pano</t>
        </is>
      </c>
      <c r="K994" t="inlineStr">
        <is>
          <t>Bayi</t>
        </is>
      </c>
      <c r="L994" t="n">
        <v>24</v>
      </c>
      <c r="M994" s="57" t="n">
        <v>2086</v>
      </c>
      <c r="N994" t="inlineStr">
        <is>
          <t>TL</t>
        </is>
      </c>
      <c r="O994" s="58" t="n">
        <v>5</v>
      </c>
      <c r="P994" t="n">
        <v>0</v>
      </c>
      <c r="Q994" s="59" t="n">
        <v>1180</v>
      </c>
      <c r="R994" s="60">
        <f>IF(N994="TL",1,IF(N994="USD",VLOOKUP(C994,$X$2:$Z$19,2,FALSE),VLOOKUP(C994,$X$2:$Z$19,3,FALSE)))</f>
        <v/>
      </c>
      <c r="S994" s="61">
        <f>IF(P994=1,0,L994*M994*R994*(1-O994/100))</f>
        <v/>
      </c>
      <c r="T994" s="61">
        <f>IF(P994=1,0,L994*Q994)</f>
        <v/>
      </c>
      <c r="U994" s="61">
        <f>S994-T994</f>
        <v/>
      </c>
    </row>
    <row r="995">
      <c r="A995" t="inlineStr">
        <is>
          <t>S000994</t>
        </is>
      </c>
      <c r="B995" t="inlineStr">
        <is>
          <t>2025-05-20</t>
        </is>
      </c>
      <c r="C995" t="inlineStr">
        <is>
          <t>2025-05</t>
        </is>
      </c>
      <c r="D995" t="inlineStr">
        <is>
          <t>2025-Q2</t>
        </is>
      </c>
      <c r="E995" t="inlineStr">
        <is>
          <t>T03</t>
        </is>
      </c>
      <c r="F995" t="inlineStr">
        <is>
          <t>Mert Demir</t>
        </is>
      </c>
      <c r="G995" t="inlineStr">
        <is>
          <t>Ege</t>
        </is>
      </c>
      <c r="H995" t="inlineStr">
        <is>
          <t>EM-SGT-01</t>
        </is>
      </c>
      <c r="I995" t="inlineStr">
        <is>
          <t>Otomatik Sigorta C16 (12'li)</t>
        </is>
      </c>
      <c r="J995" t="inlineStr">
        <is>
          <t>Koruma</t>
        </is>
      </c>
      <c r="K995" t="inlineStr">
        <is>
          <t>Bayi</t>
        </is>
      </c>
      <c r="L995" t="n">
        <v>24</v>
      </c>
      <c r="M995" s="57" t="n">
        <v>426</v>
      </c>
      <c r="N995" t="inlineStr">
        <is>
          <t>TL</t>
        </is>
      </c>
      <c r="O995" s="58" t="n">
        <v>8</v>
      </c>
      <c r="P995" t="n">
        <v>0</v>
      </c>
      <c r="Q995" s="59" t="n">
        <v>240</v>
      </c>
      <c r="R995" s="60">
        <f>IF(N995="TL",1,IF(N995="USD",VLOOKUP(C995,$X$2:$Z$19,2,FALSE),VLOOKUP(C995,$X$2:$Z$19,3,FALSE)))</f>
        <v/>
      </c>
      <c r="S995" s="61">
        <f>IF(P995=1,0,L995*M995*R995*(1-O995/100))</f>
        <v/>
      </c>
      <c r="T995" s="61">
        <f>IF(P995=1,0,L995*Q995)</f>
        <v/>
      </c>
      <c r="U995" s="61">
        <f>S995-T995</f>
        <v/>
      </c>
    </row>
    <row r="996">
      <c r="A996" t="inlineStr">
        <is>
          <t>S000995</t>
        </is>
      </c>
      <c r="B996" t="inlineStr">
        <is>
          <t>2025-05-10</t>
        </is>
      </c>
      <c r="C996" t="inlineStr">
        <is>
          <t>2025-05</t>
        </is>
      </c>
      <c r="D996" t="inlineStr">
        <is>
          <t>2025-Q2</t>
        </is>
      </c>
      <c r="E996" t="inlineStr">
        <is>
          <t>T03</t>
        </is>
      </c>
      <c r="F996" t="inlineStr">
        <is>
          <t>Mert Demir</t>
        </is>
      </c>
      <c r="G996" t="inlineStr">
        <is>
          <t>Ege</t>
        </is>
      </c>
      <c r="H996" t="inlineStr">
        <is>
          <t>EM-KND-03</t>
        </is>
      </c>
      <c r="I996" t="inlineStr">
        <is>
          <t>Kablo Kanalı 40x40 (2 m)</t>
        </is>
      </c>
      <c r="J996" t="inlineStr">
        <is>
          <t>Tesisat</t>
        </is>
      </c>
      <c r="K996" t="inlineStr">
        <is>
          <t>Bayi</t>
        </is>
      </c>
      <c r="L996" t="n">
        <v>22</v>
      </c>
      <c r="M996" s="57" t="n">
        <v>133</v>
      </c>
      <c r="N996" t="inlineStr">
        <is>
          <t>TL</t>
        </is>
      </c>
      <c r="O996" s="58" t="n">
        <v>0</v>
      </c>
      <c r="P996" t="n">
        <v>0</v>
      </c>
      <c r="Q996" s="59" t="n">
        <v>65</v>
      </c>
      <c r="R996" s="60">
        <f>IF(N996="TL",1,IF(N996="USD",VLOOKUP(C996,$X$2:$Z$19,2,FALSE),VLOOKUP(C996,$X$2:$Z$19,3,FALSE)))</f>
        <v/>
      </c>
      <c r="S996" s="61">
        <f>IF(P996=1,0,L996*M996*R996*(1-O996/100))</f>
        <v/>
      </c>
      <c r="T996" s="61">
        <f>IF(P996=1,0,L996*Q996)</f>
        <v/>
      </c>
      <c r="U996" s="61">
        <f>S996-T996</f>
        <v/>
      </c>
    </row>
    <row r="997">
      <c r="A997" t="inlineStr">
        <is>
          <t>S000996</t>
        </is>
      </c>
      <c r="B997" t="inlineStr">
        <is>
          <t>2025-05-05</t>
        </is>
      </c>
      <c r="C997" t="inlineStr">
        <is>
          <t>2025-05</t>
        </is>
      </c>
      <c r="D997" t="inlineStr">
        <is>
          <t>2025-Q2</t>
        </is>
      </c>
      <c r="E997" t="inlineStr">
        <is>
          <t>T03</t>
        </is>
      </c>
      <c r="F997" t="inlineStr">
        <is>
          <t>Mert Demir</t>
        </is>
      </c>
      <c r="G997" t="inlineStr">
        <is>
          <t>Ege</t>
        </is>
      </c>
      <c r="H997" t="inlineStr">
        <is>
          <t>EM-SNS-06</t>
        </is>
      </c>
      <c r="I997" t="inlineStr">
        <is>
          <t>Hareket Sensörü PIR</t>
        </is>
      </c>
      <c r="J997" t="inlineStr">
        <is>
          <t>Otomasyon</t>
        </is>
      </c>
      <c r="K997" t="inlineStr">
        <is>
          <t>Kurumsal</t>
        </is>
      </c>
      <c r="L997" t="n">
        <v>111</v>
      </c>
      <c r="M997" s="57" t="n">
        <v>247</v>
      </c>
      <c r="N997" t="inlineStr">
        <is>
          <t>TL</t>
        </is>
      </c>
      <c r="O997" s="58" t="n">
        <v>8</v>
      </c>
      <c r="P997" t="n">
        <v>0</v>
      </c>
      <c r="Q997" s="59" t="n">
        <v>120</v>
      </c>
      <c r="R997" s="60">
        <f>IF(N997="TL",1,IF(N997="USD",VLOOKUP(C997,$X$2:$Z$19,2,FALSE),VLOOKUP(C997,$X$2:$Z$19,3,FALSE)))</f>
        <v/>
      </c>
      <c r="S997" s="61">
        <f>IF(P997=1,0,L997*M997*R997*(1-O997/100))</f>
        <v/>
      </c>
      <c r="T997" s="61">
        <f>IF(P997=1,0,L997*Q997)</f>
        <v/>
      </c>
      <c r="U997" s="61">
        <f>S997-T997</f>
        <v/>
      </c>
    </row>
    <row r="998">
      <c r="A998" t="inlineStr">
        <is>
          <t>S000997</t>
        </is>
      </c>
      <c r="B998" t="inlineStr">
        <is>
          <t>2025-05-13</t>
        </is>
      </c>
      <c r="C998" t="inlineStr">
        <is>
          <t>2025-05</t>
        </is>
      </c>
      <c r="D998" t="inlineStr">
        <is>
          <t>2025-Q2</t>
        </is>
      </c>
      <c r="E998" t="inlineStr">
        <is>
          <t>T03</t>
        </is>
      </c>
      <c r="F998" t="inlineStr">
        <is>
          <t>Mert Demir</t>
        </is>
      </c>
      <c r="G998" t="inlineStr">
        <is>
          <t>Ege</t>
        </is>
      </c>
      <c r="H998" t="inlineStr">
        <is>
          <t>EM-KBL-16</t>
        </is>
      </c>
      <c r="I998" t="inlineStr">
        <is>
          <t>NYM Kablo 3x2,5 (100 m)</t>
        </is>
      </c>
      <c r="J998" t="inlineStr">
        <is>
          <t>Kablo</t>
        </is>
      </c>
      <c r="K998" t="inlineStr">
        <is>
          <t>Bayi</t>
        </is>
      </c>
      <c r="L998" t="n">
        <v>16</v>
      </c>
      <c r="M998" s="57" t="n">
        <v>1273</v>
      </c>
      <c r="N998" t="inlineStr">
        <is>
          <t>TL</t>
        </is>
      </c>
      <c r="O998" s="58" t="n">
        <v>5</v>
      </c>
      <c r="P998" t="n">
        <v>0</v>
      </c>
      <c r="Q998" s="59" t="n">
        <v>820</v>
      </c>
      <c r="R998" s="60">
        <f>IF(N998="TL",1,IF(N998="USD",VLOOKUP(C998,$X$2:$Z$19,2,FALSE),VLOOKUP(C998,$X$2:$Z$19,3,FALSE)))</f>
        <v/>
      </c>
      <c r="S998" s="61">
        <f>IF(P998=1,0,L998*M998*R998*(1-O998/100))</f>
        <v/>
      </c>
      <c r="T998" s="61">
        <f>IF(P998=1,0,L998*Q998)</f>
        <v/>
      </c>
      <c r="U998" s="61">
        <f>S998-T998</f>
        <v/>
      </c>
    </row>
    <row r="999">
      <c r="A999" t="inlineStr">
        <is>
          <t>S000998</t>
        </is>
      </c>
      <c r="B999" t="inlineStr">
        <is>
          <t>2025-05-15</t>
        </is>
      </c>
      <c r="C999" t="inlineStr">
        <is>
          <t>2025-05</t>
        </is>
      </c>
      <c r="D999" t="inlineStr">
        <is>
          <t>2025-Q2</t>
        </is>
      </c>
      <c r="E999" t="inlineStr">
        <is>
          <t>T03</t>
        </is>
      </c>
      <c r="F999" t="inlineStr">
        <is>
          <t>Mert Demir</t>
        </is>
      </c>
      <c r="G999" t="inlineStr">
        <is>
          <t>Ege</t>
        </is>
      </c>
      <c r="H999" t="inlineStr">
        <is>
          <t>EM-SNS-06</t>
        </is>
      </c>
      <c r="I999" t="inlineStr">
        <is>
          <t>Hareket Sensörü PIR</t>
        </is>
      </c>
      <c r="J999" t="inlineStr">
        <is>
          <t>Otomasyon</t>
        </is>
      </c>
      <c r="K999" t="inlineStr">
        <is>
          <t>Bayi</t>
        </is>
      </c>
      <c r="L999" t="n">
        <v>2</v>
      </c>
      <c r="M999" s="57" t="n">
        <v>254</v>
      </c>
      <c r="N999" t="inlineStr">
        <is>
          <t>TL</t>
        </is>
      </c>
      <c r="O999" s="58" t="n">
        <v>5</v>
      </c>
      <c r="P999" t="n">
        <v>0</v>
      </c>
      <c r="Q999" s="59" t="n">
        <v>120</v>
      </c>
      <c r="R999" s="60">
        <f>IF(N999="TL",1,IF(N999="USD",VLOOKUP(C999,$X$2:$Z$19,2,FALSE),VLOOKUP(C999,$X$2:$Z$19,3,FALSE)))</f>
        <v/>
      </c>
      <c r="S999" s="61">
        <f>IF(P999=1,0,L999*M999*R999*(1-O999/100))</f>
        <v/>
      </c>
      <c r="T999" s="61">
        <f>IF(P999=1,0,L999*Q999)</f>
        <v/>
      </c>
      <c r="U999" s="61">
        <f>S999-T999</f>
        <v/>
      </c>
    </row>
    <row r="1000">
      <c r="A1000" t="inlineStr">
        <is>
          <t>S000999</t>
        </is>
      </c>
      <c r="B1000" t="inlineStr">
        <is>
          <t>2025-05-18</t>
        </is>
      </c>
      <c r="C1000" t="inlineStr">
        <is>
          <t>2025-05</t>
        </is>
      </c>
      <c r="D1000" t="inlineStr">
        <is>
          <t>2025-Q2</t>
        </is>
      </c>
      <c r="E1000" t="inlineStr">
        <is>
          <t>T03</t>
        </is>
      </c>
      <c r="F1000" t="inlineStr">
        <is>
          <t>Mert Demir</t>
        </is>
      </c>
      <c r="G1000" t="inlineStr">
        <is>
          <t>Ege</t>
        </is>
      </c>
      <c r="H1000" t="inlineStr">
        <is>
          <t>EM-KBL-16</t>
        </is>
      </c>
      <c r="I1000" t="inlineStr">
        <is>
          <t>NYM Kablo 3x2,5 (100 m)</t>
        </is>
      </c>
      <c r="J1000" t="inlineStr">
        <is>
          <t>Kablo</t>
        </is>
      </c>
      <c r="K1000" t="inlineStr">
        <is>
          <t>Bayi</t>
        </is>
      </c>
      <c r="L1000" t="n">
        <v>60</v>
      </c>
      <c r="M1000" s="57" t="n">
        <v>1290</v>
      </c>
      <c r="N1000" t="inlineStr">
        <is>
          <t>TL</t>
        </is>
      </c>
      <c r="O1000" s="58" t="n">
        <v>8</v>
      </c>
      <c r="P1000" t="n">
        <v>0</v>
      </c>
      <c r="Q1000" s="59" t="n">
        <v>820</v>
      </c>
      <c r="R1000" s="60">
        <f>IF(N1000="TL",1,IF(N1000="USD",VLOOKUP(C1000,$X$2:$Z$19,2,FALSE),VLOOKUP(C1000,$X$2:$Z$19,3,FALSE)))</f>
        <v/>
      </c>
      <c r="S1000" s="61">
        <f>IF(P1000=1,0,L1000*M1000*R1000*(1-O1000/100))</f>
        <v/>
      </c>
      <c r="T1000" s="61">
        <f>IF(P1000=1,0,L1000*Q1000)</f>
        <v/>
      </c>
      <c r="U1000" s="61">
        <f>S1000-T1000</f>
        <v/>
      </c>
    </row>
    <row r="1001">
      <c r="A1001" t="inlineStr">
        <is>
          <t>S001000</t>
        </is>
      </c>
      <c r="B1001" t="inlineStr">
        <is>
          <t>2025-05-17</t>
        </is>
      </c>
      <c r="C1001" t="inlineStr">
        <is>
          <t>2025-05</t>
        </is>
      </c>
      <c r="D1001" t="inlineStr">
        <is>
          <t>2025-Q2</t>
        </is>
      </c>
      <c r="E1001" t="inlineStr">
        <is>
          <t>T03</t>
        </is>
      </c>
      <c r="F1001" t="inlineStr">
        <is>
          <t>Mert Demir</t>
        </is>
      </c>
      <c r="G1001" t="inlineStr">
        <is>
          <t>Ege</t>
        </is>
      </c>
      <c r="H1001" t="inlineStr">
        <is>
          <t>EM-PNO-12</t>
        </is>
      </c>
      <c r="I1001" t="inlineStr">
        <is>
          <t>Sıva Üstü Dağıtım Panosu 24'lü</t>
        </is>
      </c>
      <c r="J1001" t="inlineStr">
        <is>
          <t>Pano</t>
        </is>
      </c>
      <c r="K1001" t="inlineStr">
        <is>
          <t>Proje</t>
        </is>
      </c>
      <c r="L1001" t="n">
        <v>24</v>
      </c>
      <c r="M1001" s="57" t="n">
        <v>2059</v>
      </c>
      <c r="N1001" t="inlineStr">
        <is>
          <t>TL</t>
        </is>
      </c>
      <c r="O1001" s="58" t="n">
        <v>8</v>
      </c>
      <c r="P1001" t="n">
        <v>0</v>
      </c>
      <c r="Q1001" s="59" t="n">
        <v>1180</v>
      </c>
      <c r="R1001" s="60">
        <f>IF(N1001="TL",1,IF(N1001="USD",VLOOKUP(C1001,$X$2:$Z$19,2,FALSE),VLOOKUP(C1001,$X$2:$Z$19,3,FALSE)))</f>
        <v/>
      </c>
      <c r="S1001" s="61">
        <f>IF(P1001=1,0,L1001*M1001*R1001*(1-O1001/100))</f>
        <v/>
      </c>
      <c r="T1001" s="61">
        <f>IF(P1001=1,0,L1001*Q1001)</f>
        <v/>
      </c>
      <c r="U1001" s="61">
        <f>S1001-T1001</f>
        <v/>
      </c>
    </row>
    <row r="1002">
      <c r="A1002" t="inlineStr">
        <is>
          <t>S001001</t>
        </is>
      </c>
      <c r="B1002" t="inlineStr">
        <is>
          <t>2025-05-21</t>
        </is>
      </c>
      <c r="C1002" t="inlineStr">
        <is>
          <t>2025-05</t>
        </is>
      </c>
      <c r="D1002" t="inlineStr">
        <is>
          <t>2025-Q2</t>
        </is>
      </c>
      <c r="E1002" t="inlineStr">
        <is>
          <t>T03</t>
        </is>
      </c>
      <c r="F1002" t="inlineStr">
        <is>
          <t>Mert Demir</t>
        </is>
      </c>
      <c r="G1002" t="inlineStr">
        <is>
          <t>Ege</t>
        </is>
      </c>
      <c r="H1002" t="inlineStr">
        <is>
          <t>EM-KBL-16</t>
        </is>
      </c>
      <c r="I1002" t="inlineStr">
        <is>
          <t>NYM Kablo 3x2,5 (100 m)</t>
        </is>
      </c>
      <c r="J1002" t="inlineStr">
        <is>
          <t>Kablo</t>
        </is>
      </c>
      <c r="K1002" t="inlineStr">
        <is>
          <t>Bayi</t>
        </is>
      </c>
      <c r="L1002" t="n">
        <v>22</v>
      </c>
      <c r="M1002" s="57" t="n">
        <v>1342</v>
      </c>
      <c r="N1002" t="inlineStr">
        <is>
          <t>TL</t>
        </is>
      </c>
      <c r="O1002" s="58" t="n">
        <v>12</v>
      </c>
      <c r="P1002" t="n">
        <v>0</v>
      </c>
      <c r="Q1002" s="59" t="n">
        <v>820</v>
      </c>
      <c r="R1002" s="60">
        <f>IF(N1002="TL",1,IF(N1002="USD",VLOOKUP(C1002,$X$2:$Z$19,2,FALSE),VLOOKUP(C1002,$X$2:$Z$19,3,FALSE)))</f>
        <v/>
      </c>
      <c r="S1002" s="61">
        <f>IF(P1002=1,0,L1002*M1002*R1002*(1-O1002/100))</f>
        <v/>
      </c>
      <c r="T1002" s="61">
        <f>IF(P1002=1,0,L1002*Q1002)</f>
        <v/>
      </c>
      <c r="U1002" s="61">
        <f>S1002-T1002</f>
        <v/>
      </c>
    </row>
    <row r="1003">
      <c r="A1003" t="inlineStr">
        <is>
          <t>S001002</t>
        </is>
      </c>
      <c r="B1003" t="inlineStr">
        <is>
          <t>2025-05-23</t>
        </is>
      </c>
      <c r="C1003" t="inlineStr">
        <is>
          <t>2025-05</t>
        </is>
      </c>
      <c r="D1003" t="inlineStr">
        <is>
          <t>2025-Q2</t>
        </is>
      </c>
      <c r="E1003" t="inlineStr">
        <is>
          <t>T03</t>
        </is>
      </c>
      <c r="F1003" t="inlineStr">
        <is>
          <t>Mert Demir</t>
        </is>
      </c>
      <c r="G1003" t="inlineStr">
        <is>
          <t>Ege</t>
        </is>
      </c>
      <c r="H1003" t="inlineStr">
        <is>
          <t>EM-TRF-05</t>
        </is>
      </c>
      <c r="I1003" t="inlineStr">
        <is>
          <t>İzole Trafo 1 kVA</t>
        </is>
      </c>
      <c r="J1003" t="inlineStr">
        <is>
          <t>Güç</t>
        </is>
      </c>
      <c r="K1003" t="inlineStr">
        <is>
          <t>Kurumsal</t>
        </is>
      </c>
      <c r="L1003" t="n">
        <v>2</v>
      </c>
      <c r="M1003" s="57" t="n">
        <v>6771</v>
      </c>
      <c r="N1003" t="inlineStr">
        <is>
          <t>TL</t>
        </is>
      </c>
      <c r="O1003" s="58" t="n">
        <v>18</v>
      </c>
      <c r="P1003" t="n">
        <v>0</v>
      </c>
      <c r="Q1003" s="59" t="n">
        <v>3900</v>
      </c>
      <c r="R1003" s="60">
        <f>IF(N1003="TL",1,IF(N1003="USD",VLOOKUP(C1003,$X$2:$Z$19,2,FALSE),VLOOKUP(C1003,$X$2:$Z$19,3,FALSE)))</f>
        <v/>
      </c>
      <c r="S1003" s="61">
        <f>IF(P1003=1,0,L1003*M1003*R1003*(1-O1003/100))</f>
        <v/>
      </c>
      <c r="T1003" s="61">
        <f>IF(P1003=1,0,L1003*Q1003)</f>
        <v/>
      </c>
      <c r="U1003" s="61">
        <f>S1003-T1003</f>
        <v/>
      </c>
    </row>
    <row r="1004">
      <c r="A1004" t="inlineStr">
        <is>
          <t>S001003</t>
        </is>
      </c>
      <c r="B1004" t="inlineStr">
        <is>
          <t>2025-05-24</t>
        </is>
      </c>
      <c r="C1004" t="inlineStr">
        <is>
          <t>2025-05</t>
        </is>
      </c>
      <c r="D1004" t="inlineStr">
        <is>
          <t>2025-Q2</t>
        </is>
      </c>
      <c r="E1004" t="inlineStr">
        <is>
          <t>T03</t>
        </is>
      </c>
      <c r="F1004" t="inlineStr">
        <is>
          <t>Mert Demir</t>
        </is>
      </c>
      <c r="G1004" t="inlineStr">
        <is>
          <t>Ege</t>
        </is>
      </c>
      <c r="H1004" t="inlineStr">
        <is>
          <t>EM-KND-03</t>
        </is>
      </c>
      <c r="I1004" t="inlineStr">
        <is>
          <t>Kablo Kanalı 40x40 (2 m)</t>
        </is>
      </c>
      <c r="J1004" t="inlineStr">
        <is>
          <t>Tesisat</t>
        </is>
      </c>
      <c r="K1004" t="inlineStr">
        <is>
          <t>Proje</t>
        </is>
      </c>
      <c r="L1004" t="n">
        <v>21</v>
      </c>
      <c r="M1004" s="57" t="n">
        <v>127</v>
      </c>
      <c r="N1004" t="inlineStr">
        <is>
          <t>TL</t>
        </is>
      </c>
      <c r="O1004" s="58" t="n">
        <v>5</v>
      </c>
      <c r="P1004" t="n">
        <v>0</v>
      </c>
      <c r="Q1004" s="59" t="n">
        <v>65</v>
      </c>
      <c r="R1004" s="60">
        <f>IF(N1004="TL",1,IF(N1004="USD",VLOOKUP(C1004,$X$2:$Z$19,2,FALSE),VLOOKUP(C1004,$X$2:$Z$19,3,FALSE)))</f>
        <v/>
      </c>
      <c r="S1004" s="61">
        <f>IF(P1004=1,0,L1004*M1004*R1004*(1-O1004/100))</f>
        <v/>
      </c>
      <c r="T1004" s="61">
        <f>IF(P1004=1,0,L1004*Q1004)</f>
        <v/>
      </c>
      <c r="U1004" s="61">
        <f>S1004-T1004</f>
        <v/>
      </c>
    </row>
    <row r="1005">
      <c r="A1005" t="inlineStr">
        <is>
          <t>S001004</t>
        </is>
      </c>
      <c r="B1005" t="inlineStr">
        <is>
          <t>2025-05-11</t>
        </is>
      </c>
      <c r="C1005" t="inlineStr">
        <is>
          <t>2025-05</t>
        </is>
      </c>
      <c r="D1005" t="inlineStr">
        <is>
          <t>2025-Q2</t>
        </is>
      </c>
      <c r="E1005" t="inlineStr">
        <is>
          <t>T04</t>
        </is>
      </c>
      <c r="F1005" t="inlineStr">
        <is>
          <t>Selin Şahin</t>
        </is>
      </c>
      <c r="G1005" t="inlineStr">
        <is>
          <t>Akdeniz</t>
        </is>
      </c>
      <c r="H1005" t="inlineStr">
        <is>
          <t>EM-SGT-01</t>
        </is>
      </c>
      <c r="I1005" t="inlineStr">
        <is>
          <t>Otomatik Sigorta C16 (12'li)</t>
        </is>
      </c>
      <c r="J1005" t="inlineStr">
        <is>
          <t>Koruma</t>
        </is>
      </c>
      <c r="K1005" t="inlineStr">
        <is>
          <t>Kurumsal</t>
        </is>
      </c>
      <c r="L1005" t="n">
        <v>67</v>
      </c>
      <c r="M1005" s="57" t="n">
        <v>434</v>
      </c>
      <c r="N1005" t="inlineStr">
        <is>
          <t>TL</t>
        </is>
      </c>
      <c r="O1005" s="58" t="n">
        <v>0</v>
      </c>
      <c r="P1005" t="n">
        <v>0</v>
      </c>
      <c r="Q1005" s="59" t="n">
        <v>240</v>
      </c>
      <c r="R1005" s="60">
        <f>IF(N1005="TL",1,IF(N1005="USD",VLOOKUP(C1005,$X$2:$Z$19,2,FALSE),VLOOKUP(C1005,$X$2:$Z$19,3,FALSE)))</f>
        <v/>
      </c>
      <c r="S1005" s="61">
        <f>IF(P1005=1,0,L1005*M1005*R1005*(1-O1005/100))</f>
        <v/>
      </c>
      <c r="T1005" s="61">
        <f>IF(P1005=1,0,L1005*Q1005)</f>
        <v/>
      </c>
      <c r="U1005" s="61">
        <f>S1005-T1005</f>
        <v/>
      </c>
    </row>
    <row r="1006">
      <c r="A1006" t="inlineStr">
        <is>
          <t>S001005</t>
        </is>
      </c>
      <c r="B1006" t="inlineStr">
        <is>
          <t>2025-05-07</t>
        </is>
      </c>
      <c r="C1006" t="inlineStr">
        <is>
          <t>2025-05</t>
        </is>
      </c>
      <c r="D1006" t="inlineStr">
        <is>
          <t>2025-Q2</t>
        </is>
      </c>
      <c r="E1006" t="inlineStr">
        <is>
          <t>T04</t>
        </is>
      </c>
      <c r="F1006" t="inlineStr">
        <is>
          <t>Selin Şahin</t>
        </is>
      </c>
      <c r="G1006" t="inlineStr">
        <is>
          <t>Akdeniz</t>
        </is>
      </c>
      <c r="H1006" t="inlineStr">
        <is>
          <t>EM-KBL-25</t>
        </is>
      </c>
      <c r="I1006" t="inlineStr">
        <is>
          <t>NYY Kablo 4x6 (100 m)</t>
        </is>
      </c>
      <c r="J1006" t="inlineStr">
        <is>
          <t>Kablo</t>
        </is>
      </c>
      <c r="K1006" t="inlineStr">
        <is>
          <t>Bayi</t>
        </is>
      </c>
      <c r="L1006" t="n">
        <v>1</v>
      </c>
      <c r="M1006" s="57" t="n">
        <v>3504</v>
      </c>
      <c r="N1006" t="inlineStr">
        <is>
          <t>TL</t>
        </is>
      </c>
      <c r="O1006" s="58" t="n">
        <v>8</v>
      </c>
      <c r="P1006" t="n">
        <v>0</v>
      </c>
      <c r="Q1006" s="59" t="n">
        <v>2150</v>
      </c>
      <c r="R1006" s="60">
        <f>IF(N1006="TL",1,IF(N1006="USD",VLOOKUP(C1006,$X$2:$Z$19,2,FALSE),VLOOKUP(C1006,$X$2:$Z$19,3,FALSE)))</f>
        <v/>
      </c>
      <c r="S1006" s="61">
        <f>IF(P1006=1,0,L1006*M1006*R1006*(1-O1006/100))</f>
        <v/>
      </c>
      <c r="T1006" s="61">
        <f>IF(P1006=1,0,L1006*Q1006)</f>
        <v/>
      </c>
      <c r="U1006" s="61">
        <f>S1006-T1006</f>
        <v/>
      </c>
    </row>
    <row r="1007">
      <c r="A1007" t="inlineStr">
        <is>
          <t>S001006</t>
        </is>
      </c>
      <c r="B1007" t="inlineStr">
        <is>
          <t>2025-05-13</t>
        </is>
      </c>
      <c r="C1007" t="inlineStr">
        <is>
          <t>2025-05</t>
        </is>
      </c>
      <c r="D1007" t="inlineStr">
        <is>
          <t>2025-Q2</t>
        </is>
      </c>
      <c r="E1007" t="inlineStr">
        <is>
          <t>T04</t>
        </is>
      </c>
      <c r="F1007" t="inlineStr">
        <is>
          <t>Selin Şahin</t>
        </is>
      </c>
      <c r="G1007" t="inlineStr">
        <is>
          <t>Akdeniz</t>
        </is>
      </c>
      <c r="H1007" t="inlineStr">
        <is>
          <t>EM-KBL-16</t>
        </is>
      </c>
      <c r="I1007" t="inlineStr">
        <is>
          <t>NYM Kablo 3x2,5 (100 m)</t>
        </is>
      </c>
      <c r="J1007" t="inlineStr">
        <is>
          <t>Kablo</t>
        </is>
      </c>
      <c r="K1007" t="inlineStr">
        <is>
          <t>Bayi</t>
        </is>
      </c>
      <c r="L1007" t="n">
        <v>19</v>
      </c>
      <c r="M1007" s="57" t="n">
        <v>1325</v>
      </c>
      <c r="N1007" t="inlineStr">
        <is>
          <t>TL</t>
        </is>
      </c>
      <c r="O1007" s="58" t="n">
        <v>0</v>
      </c>
      <c r="P1007" t="n">
        <v>0</v>
      </c>
      <c r="Q1007" s="59" t="n">
        <v>820</v>
      </c>
      <c r="R1007" s="60">
        <f>IF(N1007="TL",1,IF(N1007="USD",VLOOKUP(C1007,$X$2:$Z$19,2,FALSE),VLOOKUP(C1007,$X$2:$Z$19,3,FALSE)))</f>
        <v/>
      </c>
      <c r="S1007" s="61">
        <f>IF(P1007=1,0,L1007*M1007*R1007*(1-O1007/100))</f>
        <v/>
      </c>
      <c r="T1007" s="61">
        <f>IF(P1007=1,0,L1007*Q1007)</f>
        <v/>
      </c>
      <c r="U1007" s="61">
        <f>S1007-T1007</f>
        <v/>
      </c>
    </row>
    <row r="1008">
      <c r="A1008" t="inlineStr">
        <is>
          <t>S001007</t>
        </is>
      </c>
      <c r="B1008" t="inlineStr">
        <is>
          <t>2025-05-19</t>
        </is>
      </c>
      <c r="C1008" t="inlineStr">
        <is>
          <t>2025-05</t>
        </is>
      </c>
      <c r="D1008" t="inlineStr">
        <is>
          <t>2025-Q2</t>
        </is>
      </c>
      <c r="E1008" t="inlineStr">
        <is>
          <t>T04</t>
        </is>
      </c>
      <c r="F1008" t="inlineStr">
        <is>
          <t>Selin Şahin</t>
        </is>
      </c>
      <c r="G1008" t="inlineStr">
        <is>
          <t>Akdeniz</t>
        </is>
      </c>
      <c r="H1008" t="inlineStr">
        <is>
          <t>EM-AYD-40</t>
        </is>
      </c>
      <c r="I1008" t="inlineStr">
        <is>
          <t>LED Panel Armatür 40W</t>
        </is>
      </c>
      <c r="J1008" t="inlineStr">
        <is>
          <t>Aydınlatma</t>
        </is>
      </c>
      <c r="K1008" t="inlineStr">
        <is>
          <t>Proje</t>
        </is>
      </c>
      <c r="L1008" t="n">
        <v>3</v>
      </c>
      <c r="M1008" s="57" t="n">
        <v>368</v>
      </c>
      <c r="N1008" t="inlineStr">
        <is>
          <t>TL</t>
        </is>
      </c>
      <c r="O1008" s="58" t="n">
        <v>5</v>
      </c>
      <c r="P1008" t="n">
        <v>0</v>
      </c>
      <c r="Q1008" s="59" t="n">
        <v>190</v>
      </c>
      <c r="R1008" s="60">
        <f>IF(N1008="TL",1,IF(N1008="USD",VLOOKUP(C1008,$X$2:$Z$19,2,FALSE),VLOOKUP(C1008,$X$2:$Z$19,3,FALSE)))</f>
        <v/>
      </c>
      <c r="S1008" s="61">
        <f>IF(P1008=1,0,L1008*M1008*R1008*(1-O1008/100))</f>
        <v/>
      </c>
      <c r="T1008" s="61">
        <f>IF(P1008=1,0,L1008*Q1008)</f>
        <v/>
      </c>
      <c r="U1008" s="61">
        <f>S1008-T1008</f>
        <v/>
      </c>
    </row>
    <row r="1009">
      <c r="A1009" t="inlineStr">
        <is>
          <t>S001008</t>
        </is>
      </c>
      <c r="B1009" t="inlineStr">
        <is>
          <t>2025-05-04</t>
        </is>
      </c>
      <c r="C1009" t="inlineStr">
        <is>
          <t>2025-05</t>
        </is>
      </c>
      <c r="D1009" t="inlineStr">
        <is>
          <t>2025-Q2</t>
        </is>
      </c>
      <c r="E1009" t="inlineStr">
        <is>
          <t>T04</t>
        </is>
      </c>
      <c r="F1009" t="inlineStr">
        <is>
          <t>Selin Şahin</t>
        </is>
      </c>
      <c r="G1009" t="inlineStr">
        <is>
          <t>Akdeniz</t>
        </is>
      </c>
      <c r="H1009" t="inlineStr">
        <is>
          <t>EM-SGT-01</t>
        </is>
      </c>
      <c r="I1009" t="inlineStr">
        <is>
          <t>Otomatik Sigorta C16 (12'li)</t>
        </is>
      </c>
      <c r="J1009" t="inlineStr">
        <is>
          <t>Koruma</t>
        </is>
      </c>
      <c r="K1009" t="inlineStr">
        <is>
          <t>Proje</t>
        </is>
      </c>
      <c r="L1009" t="n">
        <v>4</v>
      </c>
      <c r="M1009" s="57" t="n">
        <v>430</v>
      </c>
      <c r="N1009" t="inlineStr">
        <is>
          <t>TL</t>
        </is>
      </c>
      <c r="O1009" s="58" t="n">
        <v>5</v>
      </c>
      <c r="P1009" t="n">
        <v>0</v>
      </c>
      <c r="Q1009" s="59" t="n">
        <v>240</v>
      </c>
      <c r="R1009" s="60">
        <f>IF(N1009="TL",1,IF(N1009="USD",VLOOKUP(C1009,$X$2:$Z$19,2,FALSE),VLOOKUP(C1009,$X$2:$Z$19,3,FALSE)))</f>
        <v/>
      </c>
      <c r="S1009" s="61">
        <f>IF(P1009=1,0,L1009*M1009*R1009*(1-O1009/100))</f>
        <v/>
      </c>
      <c r="T1009" s="61">
        <f>IF(P1009=1,0,L1009*Q1009)</f>
        <v/>
      </c>
      <c r="U1009" s="61">
        <f>S1009-T1009</f>
        <v/>
      </c>
    </row>
    <row r="1010">
      <c r="A1010" t="inlineStr">
        <is>
          <t>S001009</t>
        </is>
      </c>
      <c r="B1010" t="inlineStr">
        <is>
          <t>2025-05-09</t>
        </is>
      </c>
      <c r="C1010" t="inlineStr">
        <is>
          <t>2025-05</t>
        </is>
      </c>
      <c r="D1010" t="inlineStr">
        <is>
          <t>2025-Q2</t>
        </is>
      </c>
      <c r="E1010" t="inlineStr">
        <is>
          <t>T04</t>
        </is>
      </c>
      <c r="F1010" t="inlineStr">
        <is>
          <t>Selin Şahin</t>
        </is>
      </c>
      <c r="G1010" t="inlineStr">
        <is>
          <t>Akdeniz</t>
        </is>
      </c>
      <c r="H1010" t="inlineStr">
        <is>
          <t>EM-TOP-08</t>
        </is>
      </c>
      <c r="I1010" t="inlineStr">
        <is>
          <t>Topraklama Seti</t>
        </is>
      </c>
      <c r="J1010" t="inlineStr">
        <is>
          <t>Koruma</t>
        </is>
      </c>
      <c r="K1010" t="inlineStr">
        <is>
          <t>Bayi</t>
        </is>
      </c>
      <c r="L1010" t="n">
        <v>25</v>
      </c>
      <c r="M1010" s="57" t="n">
        <v>937</v>
      </c>
      <c r="N1010" t="inlineStr">
        <is>
          <t>TL</t>
        </is>
      </c>
      <c r="O1010" s="58" t="n">
        <v>5</v>
      </c>
      <c r="P1010" t="n">
        <v>0</v>
      </c>
      <c r="Q1010" s="59" t="n">
        <v>540</v>
      </c>
      <c r="R1010" s="60">
        <f>IF(N1010="TL",1,IF(N1010="USD",VLOOKUP(C1010,$X$2:$Z$19,2,FALSE),VLOOKUP(C1010,$X$2:$Z$19,3,FALSE)))</f>
        <v/>
      </c>
      <c r="S1010" s="61">
        <f>IF(P1010=1,0,L1010*M1010*R1010*(1-O1010/100))</f>
        <v/>
      </c>
      <c r="T1010" s="61">
        <f>IF(P1010=1,0,L1010*Q1010)</f>
        <v/>
      </c>
      <c r="U1010" s="61">
        <f>S1010-T1010</f>
        <v/>
      </c>
    </row>
    <row r="1011">
      <c r="A1011" t="inlineStr">
        <is>
          <t>S001010</t>
        </is>
      </c>
      <c r="B1011" t="inlineStr">
        <is>
          <t>2025-05-03</t>
        </is>
      </c>
      <c r="C1011" t="inlineStr">
        <is>
          <t>2025-05</t>
        </is>
      </c>
      <c r="D1011" t="inlineStr">
        <is>
          <t>2025-Q2</t>
        </is>
      </c>
      <c r="E1011" t="inlineStr">
        <is>
          <t>T04</t>
        </is>
      </c>
      <c r="F1011" t="inlineStr">
        <is>
          <t>Selin Şahin</t>
        </is>
      </c>
      <c r="G1011" t="inlineStr">
        <is>
          <t>Akdeniz</t>
        </is>
      </c>
      <c r="H1011" t="inlineStr">
        <is>
          <t>EM-PNO-12</t>
        </is>
      </c>
      <c r="I1011" t="inlineStr">
        <is>
          <t>Sıva Üstü Dağıtım Panosu 24'lü</t>
        </is>
      </c>
      <c r="J1011" t="inlineStr">
        <is>
          <t>Pano</t>
        </is>
      </c>
      <c r="K1011" t="inlineStr">
        <is>
          <t>Bayi</t>
        </is>
      </c>
      <c r="L1011" t="n">
        <v>2</v>
      </c>
      <c r="M1011" s="57" t="n">
        <v>1966</v>
      </c>
      <c r="N1011" t="inlineStr">
        <is>
          <t>TL</t>
        </is>
      </c>
      <c r="O1011" s="58" t="n">
        <v>0</v>
      </c>
      <c r="P1011" t="n">
        <v>0</v>
      </c>
      <c r="Q1011" s="59" t="n">
        <v>1180</v>
      </c>
      <c r="R1011" s="60">
        <f>IF(N1011="TL",1,IF(N1011="USD",VLOOKUP(C1011,$X$2:$Z$19,2,FALSE),VLOOKUP(C1011,$X$2:$Z$19,3,FALSE)))</f>
        <v/>
      </c>
      <c r="S1011" s="61">
        <f>IF(P1011=1,0,L1011*M1011*R1011*(1-O1011/100))</f>
        <v/>
      </c>
      <c r="T1011" s="61">
        <f>IF(P1011=1,0,L1011*Q1011)</f>
        <v/>
      </c>
      <c r="U1011" s="61">
        <f>S1011-T1011</f>
        <v/>
      </c>
    </row>
    <row r="1012">
      <c r="A1012" t="inlineStr">
        <is>
          <t>S001011</t>
        </is>
      </c>
      <c r="B1012" t="inlineStr">
        <is>
          <t>2025-05-07</t>
        </is>
      </c>
      <c r="C1012" t="inlineStr">
        <is>
          <t>2025-05</t>
        </is>
      </c>
      <c r="D1012" t="inlineStr">
        <is>
          <t>2025-Q2</t>
        </is>
      </c>
      <c r="E1012" t="inlineStr">
        <is>
          <t>T04</t>
        </is>
      </c>
      <c r="F1012" t="inlineStr">
        <is>
          <t>Selin Şahin</t>
        </is>
      </c>
      <c r="G1012" t="inlineStr">
        <is>
          <t>Akdeniz</t>
        </is>
      </c>
      <c r="H1012" t="inlineStr">
        <is>
          <t>EM-UPS-10</t>
        </is>
      </c>
      <c r="I1012" t="inlineStr">
        <is>
          <t>Kesintisiz Güç Kaynağı 3 kVA</t>
        </is>
      </c>
      <c r="J1012" t="inlineStr">
        <is>
          <t>Güç</t>
        </is>
      </c>
      <c r="K1012" t="inlineStr">
        <is>
          <t>Bayi</t>
        </is>
      </c>
      <c r="L1012" t="n">
        <v>14</v>
      </c>
      <c r="M1012" s="57" t="n">
        <v>13662</v>
      </c>
      <c r="N1012" t="inlineStr">
        <is>
          <t>TL</t>
        </is>
      </c>
      <c r="O1012" s="58" t="n">
        <v>5</v>
      </c>
      <c r="P1012" t="n">
        <v>0</v>
      </c>
      <c r="Q1012" s="59" t="n">
        <v>8200</v>
      </c>
      <c r="R1012" s="60">
        <f>IF(N1012="TL",1,IF(N1012="USD",VLOOKUP(C1012,$X$2:$Z$19,2,FALSE),VLOOKUP(C1012,$X$2:$Z$19,3,FALSE)))</f>
        <v/>
      </c>
      <c r="S1012" s="61">
        <f>IF(P1012=1,0,L1012*M1012*R1012*(1-O1012/100))</f>
        <v/>
      </c>
      <c r="T1012" s="61">
        <f>IF(P1012=1,0,L1012*Q1012)</f>
        <v/>
      </c>
      <c r="U1012" s="61">
        <f>S1012-T1012</f>
        <v/>
      </c>
    </row>
    <row r="1013">
      <c r="A1013" t="inlineStr">
        <is>
          <t>S001012</t>
        </is>
      </c>
      <c r="B1013" t="inlineStr">
        <is>
          <t>2025-05-01</t>
        </is>
      </c>
      <c r="C1013" t="inlineStr">
        <is>
          <t>2025-05</t>
        </is>
      </c>
      <c r="D1013" t="inlineStr">
        <is>
          <t>2025-Q2</t>
        </is>
      </c>
      <c r="E1013" t="inlineStr">
        <is>
          <t>T04</t>
        </is>
      </c>
      <c r="F1013" t="inlineStr">
        <is>
          <t>Selin Şahin</t>
        </is>
      </c>
      <c r="G1013" t="inlineStr">
        <is>
          <t>Akdeniz</t>
        </is>
      </c>
      <c r="H1013" t="inlineStr">
        <is>
          <t>EM-AYD-18</t>
        </is>
      </c>
      <c r="I1013" t="inlineStr">
        <is>
          <t>LED Ampul 18W (10'lu)</t>
        </is>
      </c>
      <c r="J1013" t="inlineStr">
        <is>
          <t>Aydınlatma</t>
        </is>
      </c>
      <c r="K1013" t="inlineStr">
        <is>
          <t>Bayi</t>
        </is>
      </c>
      <c r="L1013" t="n">
        <v>21</v>
      </c>
      <c r="M1013" s="57" t="n">
        <v>202</v>
      </c>
      <c r="N1013" t="inlineStr">
        <is>
          <t>TL</t>
        </is>
      </c>
      <c r="O1013" s="58" t="n">
        <v>0</v>
      </c>
      <c r="P1013" t="n">
        <v>0</v>
      </c>
      <c r="Q1013" s="59" t="n">
        <v>95</v>
      </c>
      <c r="R1013" s="60">
        <f>IF(N1013="TL",1,IF(N1013="USD",VLOOKUP(C1013,$X$2:$Z$19,2,FALSE),VLOOKUP(C1013,$X$2:$Z$19,3,FALSE)))</f>
        <v/>
      </c>
      <c r="S1013" s="61">
        <f>IF(P1013=1,0,L1013*M1013*R1013*(1-O1013/100))</f>
        <v/>
      </c>
      <c r="T1013" s="61">
        <f>IF(P1013=1,0,L1013*Q1013)</f>
        <v/>
      </c>
      <c r="U1013" s="61">
        <f>S1013-T1013</f>
        <v/>
      </c>
    </row>
    <row r="1014">
      <c r="A1014" t="inlineStr">
        <is>
          <t>S001013</t>
        </is>
      </c>
      <c r="B1014" t="inlineStr">
        <is>
          <t>2025-05-19</t>
        </is>
      </c>
      <c r="C1014" t="inlineStr">
        <is>
          <t>2025-05</t>
        </is>
      </c>
      <c r="D1014" t="inlineStr">
        <is>
          <t>2025-Q2</t>
        </is>
      </c>
      <c r="E1014" t="inlineStr">
        <is>
          <t>T04</t>
        </is>
      </c>
      <c r="F1014" t="inlineStr">
        <is>
          <t>Selin Şahin</t>
        </is>
      </c>
      <c r="G1014" t="inlineStr">
        <is>
          <t>Akdeniz</t>
        </is>
      </c>
      <c r="H1014" t="inlineStr">
        <is>
          <t>EM-KBL-16</t>
        </is>
      </c>
      <c r="I1014" t="inlineStr">
        <is>
          <t>NYM Kablo 3x2,5 (100 m)</t>
        </is>
      </c>
      <c r="J1014" t="inlineStr">
        <is>
          <t>Kablo</t>
        </is>
      </c>
      <c r="K1014" t="inlineStr">
        <is>
          <t>Proje</t>
        </is>
      </c>
      <c r="L1014" t="n">
        <v>35</v>
      </c>
      <c r="M1014" s="57" t="n">
        <v>1298</v>
      </c>
      <c r="N1014" t="inlineStr">
        <is>
          <t>TL</t>
        </is>
      </c>
      <c r="O1014" s="58" t="n">
        <v>5</v>
      </c>
      <c r="P1014" t="n">
        <v>0</v>
      </c>
      <c r="Q1014" s="59" t="n">
        <v>820</v>
      </c>
      <c r="R1014" s="60">
        <f>IF(N1014="TL",1,IF(N1014="USD",VLOOKUP(C1014,$X$2:$Z$19,2,FALSE),VLOOKUP(C1014,$X$2:$Z$19,3,FALSE)))</f>
        <v/>
      </c>
      <c r="S1014" s="61">
        <f>IF(P1014=1,0,L1014*M1014*R1014*(1-O1014/100))</f>
        <v/>
      </c>
      <c r="T1014" s="61">
        <f>IF(P1014=1,0,L1014*Q1014)</f>
        <v/>
      </c>
      <c r="U1014" s="61">
        <f>S1014-T1014</f>
        <v/>
      </c>
    </row>
    <row r="1015">
      <c r="A1015" t="inlineStr">
        <is>
          <t>S001014</t>
        </is>
      </c>
      <c r="B1015" t="inlineStr">
        <is>
          <t>2025-05-16</t>
        </is>
      </c>
      <c r="C1015" t="inlineStr">
        <is>
          <t>2025-05</t>
        </is>
      </c>
      <c r="D1015" t="inlineStr">
        <is>
          <t>2025-Q2</t>
        </is>
      </c>
      <c r="E1015" t="inlineStr">
        <is>
          <t>T04</t>
        </is>
      </c>
      <c r="F1015" t="inlineStr">
        <is>
          <t>Selin Şahin</t>
        </is>
      </c>
      <c r="G1015" t="inlineStr">
        <is>
          <t>Akdeniz</t>
        </is>
      </c>
      <c r="H1015" t="inlineStr">
        <is>
          <t>EM-PNO-12</t>
        </is>
      </c>
      <c r="I1015" t="inlineStr">
        <is>
          <t>Sıva Üstü Dağıtım Panosu 24'lü</t>
        </is>
      </c>
      <c r="J1015" t="inlineStr">
        <is>
          <t>Pano</t>
        </is>
      </c>
      <c r="K1015" t="inlineStr">
        <is>
          <t>Proje</t>
        </is>
      </c>
      <c r="L1015" t="n">
        <v>111</v>
      </c>
      <c r="M1015" s="57" t="n">
        <v>2080</v>
      </c>
      <c r="N1015" t="inlineStr">
        <is>
          <t>TL</t>
        </is>
      </c>
      <c r="O1015" s="58" t="n">
        <v>8</v>
      </c>
      <c r="P1015" t="n">
        <v>0</v>
      </c>
      <c r="Q1015" s="59" t="n">
        <v>1180</v>
      </c>
      <c r="R1015" s="60">
        <f>IF(N1015="TL",1,IF(N1015="USD",VLOOKUP(C1015,$X$2:$Z$19,2,FALSE),VLOOKUP(C1015,$X$2:$Z$19,3,FALSE)))</f>
        <v/>
      </c>
      <c r="S1015" s="61">
        <f>IF(P1015=1,0,L1015*M1015*R1015*(1-O1015/100))</f>
        <v/>
      </c>
      <c r="T1015" s="61">
        <f>IF(P1015=1,0,L1015*Q1015)</f>
        <v/>
      </c>
      <c r="U1015" s="61">
        <f>S1015-T1015</f>
        <v/>
      </c>
    </row>
    <row r="1016">
      <c r="A1016" t="inlineStr">
        <is>
          <t>S001015</t>
        </is>
      </c>
      <c r="B1016" t="inlineStr">
        <is>
          <t>2025-05-22</t>
        </is>
      </c>
      <c r="C1016" t="inlineStr">
        <is>
          <t>2025-05</t>
        </is>
      </c>
      <c r="D1016" t="inlineStr">
        <is>
          <t>2025-Q2</t>
        </is>
      </c>
      <c r="E1016" t="inlineStr">
        <is>
          <t>T05</t>
        </is>
      </c>
      <c r="F1016" t="inlineStr">
        <is>
          <t>Burak Çelik</t>
        </is>
      </c>
      <c r="G1016" t="inlineStr">
        <is>
          <t>İhracat-Körfez</t>
        </is>
      </c>
      <c r="H1016" t="inlineStr">
        <is>
          <t>EM-SNS-06</t>
        </is>
      </c>
      <c r="I1016" t="inlineStr">
        <is>
          <t>Hareket Sensörü PIR</t>
        </is>
      </c>
      <c r="J1016" t="inlineStr">
        <is>
          <t>Otomasyon</t>
        </is>
      </c>
      <c r="K1016" t="inlineStr">
        <is>
          <t>Proje</t>
        </is>
      </c>
      <c r="L1016" t="n">
        <v>14</v>
      </c>
      <c r="M1016" s="57" t="n">
        <v>5.97</v>
      </c>
      <c r="N1016" t="inlineStr">
        <is>
          <t>USD</t>
        </is>
      </c>
      <c r="O1016" s="58" t="n">
        <v>5</v>
      </c>
      <c r="P1016" t="n">
        <v>0</v>
      </c>
      <c r="Q1016" s="59" t="n">
        <v>120</v>
      </c>
      <c r="R1016" s="60">
        <f>IF(N1016="TL",1,IF(N1016="USD",VLOOKUP(C1016,$X$2:$Z$19,2,FALSE),VLOOKUP(C1016,$X$2:$Z$19,3,FALSE)))</f>
        <v/>
      </c>
      <c r="S1016" s="61">
        <f>IF(P1016=1,0,L1016*M1016*R1016*(1-O1016/100))</f>
        <v/>
      </c>
      <c r="T1016" s="61">
        <f>IF(P1016=1,0,L1016*Q1016)</f>
        <v/>
      </c>
      <c r="U1016" s="61">
        <f>S1016-T1016</f>
        <v/>
      </c>
    </row>
    <row r="1017">
      <c r="A1017" t="inlineStr">
        <is>
          <t>S001016</t>
        </is>
      </c>
      <c r="B1017" t="inlineStr">
        <is>
          <t>2025-05-06</t>
        </is>
      </c>
      <c r="C1017" t="inlineStr">
        <is>
          <t>2025-05</t>
        </is>
      </c>
      <c r="D1017" t="inlineStr">
        <is>
          <t>2025-Q2</t>
        </is>
      </c>
      <c r="E1017" t="inlineStr">
        <is>
          <t>T05</t>
        </is>
      </c>
      <c r="F1017" t="inlineStr">
        <is>
          <t>Burak Çelik</t>
        </is>
      </c>
      <c r="G1017" t="inlineStr">
        <is>
          <t>İhracat-Körfez</t>
        </is>
      </c>
      <c r="H1017" t="inlineStr">
        <is>
          <t>EM-KBL-25</t>
        </is>
      </c>
      <c r="I1017" t="inlineStr">
        <is>
          <t>NYY Kablo 4x6 (100 m)</t>
        </is>
      </c>
      <c r="J1017" t="inlineStr">
        <is>
          <t>Kablo</t>
        </is>
      </c>
      <c r="K1017" t="inlineStr">
        <is>
          <t>Bayi</t>
        </is>
      </c>
      <c r="L1017" t="n">
        <v>10</v>
      </c>
      <c r="M1017" s="57" t="n">
        <v>83.19</v>
      </c>
      <c r="N1017" t="inlineStr">
        <is>
          <t>USD</t>
        </is>
      </c>
      <c r="O1017" s="58" t="n">
        <v>0</v>
      </c>
      <c r="P1017" t="n">
        <v>0</v>
      </c>
      <c r="Q1017" s="59" t="n">
        <v>2150</v>
      </c>
      <c r="R1017" s="60">
        <f>IF(N1017="TL",1,IF(N1017="USD",VLOOKUP(C1017,$X$2:$Z$19,2,FALSE),VLOOKUP(C1017,$X$2:$Z$19,3,FALSE)))</f>
        <v/>
      </c>
      <c r="S1017" s="61">
        <f>IF(P1017=1,0,L1017*M1017*R1017*(1-O1017/100))</f>
        <v/>
      </c>
      <c r="T1017" s="61">
        <f>IF(P1017=1,0,L1017*Q1017)</f>
        <v/>
      </c>
      <c r="U1017" s="61">
        <f>S1017-T1017</f>
        <v/>
      </c>
    </row>
    <row r="1018">
      <c r="A1018" t="inlineStr">
        <is>
          <t>S001017</t>
        </is>
      </c>
      <c r="B1018" t="inlineStr">
        <is>
          <t>2025-05-07</t>
        </is>
      </c>
      <c r="C1018" t="inlineStr">
        <is>
          <t>2025-05</t>
        </is>
      </c>
      <c r="D1018" t="inlineStr">
        <is>
          <t>2025-Q2</t>
        </is>
      </c>
      <c r="E1018" t="inlineStr">
        <is>
          <t>T05</t>
        </is>
      </c>
      <c r="F1018" t="inlineStr">
        <is>
          <t>Burak Çelik</t>
        </is>
      </c>
      <c r="G1018" t="inlineStr">
        <is>
          <t>İhracat-Körfez</t>
        </is>
      </c>
      <c r="H1018" t="inlineStr">
        <is>
          <t>EM-TRF-05</t>
        </is>
      </c>
      <c r="I1018" t="inlineStr">
        <is>
          <t>İzole Trafo 1 kVA</t>
        </is>
      </c>
      <c r="J1018" t="inlineStr">
        <is>
          <t>Güç</t>
        </is>
      </c>
      <c r="K1018" t="inlineStr">
        <is>
          <t>Perakende</t>
        </is>
      </c>
      <c r="L1018" t="n">
        <v>81</v>
      </c>
      <c r="M1018" s="57" t="n">
        <v>156.08</v>
      </c>
      <c r="N1018" t="inlineStr">
        <is>
          <t>USD</t>
        </is>
      </c>
      <c r="O1018" s="58" t="n">
        <v>5</v>
      </c>
      <c r="P1018" t="n">
        <v>0</v>
      </c>
      <c r="Q1018" s="59" t="n">
        <v>3900</v>
      </c>
      <c r="R1018" s="60">
        <f>IF(N1018="TL",1,IF(N1018="USD",VLOOKUP(C1018,$X$2:$Z$19,2,FALSE),VLOOKUP(C1018,$X$2:$Z$19,3,FALSE)))</f>
        <v/>
      </c>
      <c r="S1018" s="61">
        <f>IF(P1018=1,0,L1018*M1018*R1018*(1-O1018/100))</f>
        <v/>
      </c>
      <c r="T1018" s="61">
        <f>IF(P1018=1,0,L1018*Q1018)</f>
        <v/>
      </c>
      <c r="U1018" s="61">
        <f>S1018-T1018</f>
        <v/>
      </c>
    </row>
    <row r="1019">
      <c r="A1019" t="inlineStr">
        <is>
          <t>S001018</t>
        </is>
      </c>
      <c r="B1019" t="inlineStr">
        <is>
          <t>2025-05-03</t>
        </is>
      </c>
      <c r="C1019" t="inlineStr">
        <is>
          <t>2025-05</t>
        </is>
      </c>
      <c r="D1019" t="inlineStr">
        <is>
          <t>2025-Q2</t>
        </is>
      </c>
      <c r="E1019" t="inlineStr">
        <is>
          <t>T05</t>
        </is>
      </c>
      <c r="F1019" t="inlineStr">
        <is>
          <t>Burak Çelik</t>
        </is>
      </c>
      <c r="G1019" t="inlineStr">
        <is>
          <t>İhracat-Körfez</t>
        </is>
      </c>
      <c r="H1019" t="inlineStr">
        <is>
          <t>EM-KBL-16</t>
        </is>
      </c>
      <c r="I1019" t="inlineStr">
        <is>
          <t>NYM Kablo 3x2,5 (100 m)</t>
        </is>
      </c>
      <c r="J1019" t="inlineStr">
        <is>
          <t>Kablo</t>
        </is>
      </c>
      <c r="K1019" t="inlineStr">
        <is>
          <t>Kurumsal</t>
        </is>
      </c>
      <c r="L1019" t="n">
        <v>119</v>
      </c>
      <c r="M1019" s="57" t="n">
        <v>32.37</v>
      </c>
      <c r="N1019" t="inlineStr">
        <is>
          <t>USD</t>
        </is>
      </c>
      <c r="O1019" s="58" t="n">
        <v>18</v>
      </c>
      <c r="P1019" t="n">
        <v>0</v>
      </c>
      <c r="Q1019" s="59" t="n">
        <v>820</v>
      </c>
      <c r="R1019" s="60">
        <f>IF(N1019="TL",1,IF(N1019="USD",VLOOKUP(C1019,$X$2:$Z$19,2,FALSE),VLOOKUP(C1019,$X$2:$Z$19,3,FALSE)))</f>
        <v/>
      </c>
      <c r="S1019" s="61">
        <f>IF(P1019=1,0,L1019*M1019*R1019*(1-O1019/100))</f>
        <v/>
      </c>
      <c r="T1019" s="61">
        <f>IF(P1019=1,0,L1019*Q1019)</f>
        <v/>
      </c>
      <c r="U1019" s="61">
        <f>S1019-T1019</f>
        <v/>
      </c>
    </row>
    <row r="1020">
      <c r="A1020" t="inlineStr">
        <is>
          <t>S001019</t>
        </is>
      </c>
      <c r="B1020" t="inlineStr">
        <is>
          <t>2025-05-14</t>
        </is>
      </c>
      <c r="C1020" t="inlineStr">
        <is>
          <t>2025-05</t>
        </is>
      </c>
      <c r="D1020" t="inlineStr">
        <is>
          <t>2025-Q2</t>
        </is>
      </c>
      <c r="E1020" t="inlineStr">
        <is>
          <t>T05</t>
        </is>
      </c>
      <c r="F1020" t="inlineStr">
        <is>
          <t>Burak Çelik</t>
        </is>
      </c>
      <c r="G1020" t="inlineStr">
        <is>
          <t>İhracat-Körfez</t>
        </is>
      </c>
      <c r="H1020" t="inlineStr">
        <is>
          <t>EM-UPS-10</t>
        </is>
      </c>
      <c r="I1020" t="inlineStr">
        <is>
          <t>Kesintisiz Güç Kaynağı 3 kVA</t>
        </is>
      </c>
      <c r="J1020" t="inlineStr">
        <is>
          <t>Güç</t>
        </is>
      </c>
      <c r="K1020" t="inlineStr">
        <is>
          <t>Proje</t>
        </is>
      </c>
      <c r="L1020" t="n">
        <v>19</v>
      </c>
      <c r="M1020" s="57" t="n">
        <v>328.56</v>
      </c>
      <c r="N1020" t="inlineStr">
        <is>
          <t>USD</t>
        </is>
      </c>
      <c r="O1020" s="58" t="n">
        <v>5</v>
      </c>
      <c r="P1020" t="n">
        <v>0</v>
      </c>
      <c r="Q1020" s="59" t="n">
        <v>8200</v>
      </c>
      <c r="R1020" s="60">
        <f>IF(N1020="TL",1,IF(N1020="USD",VLOOKUP(C1020,$X$2:$Z$19,2,FALSE),VLOOKUP(C1020,$X$2:$Z$19,3,FALSE)))</f>
        <v/>
      </c>
      <c r="S1020" s="61">
        <f>IF(P1020=1,0,L1020*M1020*R1020*(1-O1020/100))</f>
        <v/>
      </c>
      <c r="T1020" s="61">
        <f>IF(P1020=1,0,L1020*Q1020)</f>
        <v/>
      </c>
      <c r="U1020" s="61">
        <f>S1020-T1020</f>
        <v/>
      </c>
    </row>
    <row r="1021">
      <c r="A1021" t="inlineStr">
        <is>
          <t>S001020</t>
        </is>
      </c>
      <c r="B1021" t="inlineStr">
        <is>
          <t>2025-05-15</t>
        </is>
      </c>
      <c r="C1021" t="inlineStr">
        <is>
          <t>2025-05</t>
        </is>
      </c>
      <c r="D1021" t="inlineStr">
        <is>
          <t>2025-Q2</t>
        </is>
      </c>
      <c r="E1021" t="inlineStr">
        <is>
          <t>T05</t>
        </is>
      </c>
      <c r="F1021" t="inlineStr">
        <is>
          <t>Burak Çelik</t>
        </is>
      </c>
      <c r="G1021" t="inlineStr">
        <is>
          <t>İhracat-Körfez</t>
        </is>
      </c>
      <c r="H1021" t="inlineStr">
        <is>
          <t>EM-KBL-16</t>
        </is>
      </c>
      <c r="I1021" t="inlineStr">
        <is>
          <t>NYM Kablo 3x2,5 (100 m)</t>
        </is>
      </c>
      <c r="J1021" t="inlineStr">
        <is>
          <t>Kablo</t>
        </is>
      </c>
      <c r="K1021" t="inlineStr">
        <is>
          <t>Perakende</t>
        </is>
      </c>
      <c r="L1021" t="n">
        <v>4</v>
      </c>
      <c r="M1021" s="57" t="n">
        <v>30.73</v>
      </c>
      <c r="N1021" t="inlineStr">
        <is>
          <t>USD</t>
        </is>
      </c>
      <c r="O1021" s="58" t="n">
        <v>12</v>
      </c>
      <c r="P1021" t="n">
        <v>0</v>
      </c>
      <c r="Q1021" s="59" t="n">
        <v>820</v>
      </c>
      <c r="R1021" s="60">
        <f>IF(N1021="TL",1,IF(N1021="USD",VLOOKUP(C1021,$X$2:$Z$19,2,FALSE),VLOOKUP(C1021,$X$2:$Z$19,3,FALSE)))</f>
        <v/>
      </c>
      <c r="S1021" s="61">
        <f>IF(P1021=1,0,L1021*M1021*R1021*(1-O1021/100))</f>
        <v/>
      </c>
      <c r="T1021" s="61">
        <f>IF(P1021=1,0,L1021*Q1021)</f>
        <v/>
      </c>
      <c r="U1021" s="61">
        <f>S1021-T1021</f>
        <v/>
      </c>
    </row>
    <row r="1022">
      <c r="A1022" t="inlineStr">
        <is>
          <t>S001021</t>
        </is>
      </c>
      <c r="B1022" t="inlineStr">
        <is>
          <t>2025-05-22</t>
        </is>
      </c>
      <c r="C1022" t="inlineStr">
        <is>
          <t>2025-05</t>
        </is>
      </c>
      <c r="D1022" t="inlineStr">
        <is>
          <t>2025-Q2</t>
        </is>
      </c>
      <c r="E1022" t="inlineStr">
        <is>
          <t>T05</t>
        </is>
      </c>
      <c r="F1022" t="inlineStr">
        <is>
          <t>Burak Çelik</t>
        </is>
      </c>
      <c r="G1022" t="inlineStr">
        <is>
          <t>İhracat-Körfez</t>
        </is>
      </c>
      <c r="H1022" t="inlineStr">
        <is>
          <t>EM-SGT-01</t>
        </is>
      </c>
      <c r="I1022" t="inlineStr">
        <is>
          <t>Otomatik Sigorta C16 (12'li)</t>
        </is>
      </c>
      <c r="J1022" t="inlineStr">
        <is>
          <t>Koruma</t>
        </is>
      </c>
      <c r="K1022" t="inlineStr">
        <is>
          <t>Bayi</t>
        </is>
      </c>
      <c r="L1022" t="n">
        <v>1</v>
      </c>
      <c r="M1022" s="57" t="n">
        <v>10.4</v>
      </c>
      <c r="N1022" t="inlineStr">
        <is>
          <t>USD</t>
        </is>
      </c>
      <c r="O1022" s="58" t="n">
        <v>18</v>
      </c>
      <c r="P1022" t="n">
        <v>0</v>
      </c>
      <c r="Q1022" s="59" t="n">
        <v>240</v>
      </c>
      <c r="R1022" s="60">
        <f>IF(N1022="TL",1,IF(N1022="USD",VLOOKUP(C1022,$X$2:$Z$19,2,FALSE),VLOOKUP(C1022,$X$2:$Z$19,3,FALSE)))</f>
        <v/>
      </c>
      <c r="S1022" s="61">
        <f>IF(P1022=1,0,L1022*M1022*R1022*(1-O1022/100))</f>
        <v/>
      </c>
      <c r="T1022" s="61">
        <f>IF(P1022=1,0,L1022*Q1022)</f>
        <v/>
      </c>
      <c r="U1022" s="61">
        <f>S1022-T1022</f>
        <v/>
      </c>
    </row>
    <row r="1023">
      <c r="A1023" t="inlineStr">
        <is>
          <t>S001022</t>
        </is>
      </c>
      <c r="B1023" t="inlineStr">
        <is>
          <t>2025-05-22</t>
        </is>
      </c>
      <c r="C1023" t="inlineStr">
        <is>
          <t>2025-05</t>
        </is>
      </c>
      <c r="D1023" t="inlineStr">
        <is>
          <t>2025-Q2</t>
        </is>
      </c>
      <c r="E1023" t="inlineStr">
        <is>
          <t>T05</t>
        </is>
      </c>
      <c r="F1023" t="inlineStr">
        <is>
          <t>Burak Çelik</t>
        </is>
      </c>
      <c r="G1023" t="inlineStr">
        <is>
          <t>İhracat-Körfez</t>
        </is>
      </c>
      <c r="H1023" t="inlineStr">
        <is>
          <t>EM-SNS-06</t>
        </is>
      </c>
      <c r="I1023" t="inlineStr">
        <is>
          <t>Hareket Sensörü PIR</t>
        </is>
      </c>
      <c r="J1023" t="inlineStr">
        <is>
          <t>Otomasyon</t>
        </is>
      </c>
      <c r="K1023" t="inlineStr">
        <is>
          <t>Kurumsal</t>
        </is>
      </c>
      <c r="L1023" t="n">
        <v>25</v>
      </c>
      <c r="M1023" s="57" t="n">
        <v>6.2</v>
      </c>
      <c r="N1023" t="inlineStr">
        <is>
          <t>USD</t>
        </is>
      </c>
      <c r="O1023" s="58" t="n">
        <v>5</v>
      </c>
      <c r="P1023" t="n">
        <v>0</v>
      </c>
      <c r="Q1023" s="59" t="n">
        <v>120</v>
      </c>
      <c r="R1023" s="60">
        <f>IF(N1023="TL",1,IF(N1023="USD",VLOOKUP(C1023,$X$2:$Z$19,2,FALSE),VLOOKUP(C1023,$X$2:$Z$19,3,FALSE)))</f>
        <v/>
      </c>
      <c r="S1023" s="61">
        <f>IF(P1023=1,0,L1023*M1023*R1023*(1-O1023/100))</f>
        <v/>
      </c>
      <c r="T1023" s="61">
        <f>IF(P1023=1,0,L1023*Q1023)</f>
        <v/>
      </c>
      <c r="U1023" s="61">
        <f>S1023-T1023</f>
        <v/>
      </c>
    </row>
    <row r="1024">
      <c r="A1024" t="inlineStr">
        <is>
          <t>S001023</t>
        </is>
      </c>
      <c r="B1024" t="inlineStr">
        <is>
          <t>2025-05-11</t>
        </is>
      </c>
      <c r="C1024" t="inlineStr">
        <is>
          <t>2025-05</t>
        </is>
      </c>
      <c r="D1024" t="inlineStr">
        <is>
          <t>2025-Q2</t>
        </is>
      </c>
      <c r="E1024" t="inlineStr">
        <is>
          <t>T05</t>
        </is>
      </c>
      <c r="F1024" t="inlineStr">
        <is>
          <t>Burak Çelik</t>
        </is>
      </c>
      <c r="G1024" t="inlineStr">
        <is>
          <t>İhracat-Körfez</t>
        </is>
      </c>
      <c r="H1024" t="inlineStr">
        <is>
          <t>EM-TRF-05</t>
        </is>
      </c>
      <c r="I1024" t="inlineStr">
        <is>
          <t>İzole Trafo 1 kVA</t>
        </is>
      </c>
      <c r="J1024" t="inlineStr">
        <is>
          <t>Güç</t>
        </is>
      </c>
      <c r="K1024" t="inlineStr">
        <is>
          <t>Kurumsal</t>
        </is>
      </c>
      <c r="L1024" t="n">
        <v>23</v>
      </c>
      <c r="M1024" s="57" t="n">
        <v>163.82</v>
      </c>
      <c r="N1024" t="inlineStr">
        <is>
          <t>USD</t>
        </is>
      </c>
      <c r="O1024" s="58" t="n">
        <v>5</v>
      </c>
      <c r="P1024" t="n">
        <v>0</v>
      </c>
      <c r="Q1024" s="59" t="n">
        <v>3900</v>
      </c>
      <c r="R1024" s="60">
        <f>IF(N1024="TL",1,IF(N1024="USD",VLOOKUP(C1024,$X$2:$Z$19,2,FALSE),VLOOKUP(C1024,$X$2:$Z$19,3,FALSE)))</f>
        <v/>
      </c>
      <c r="S1024" s="61">
        <f>IF(P1024=1,0,L1024*M1024*R1024*(1-O1024/100))</f>
        <v/>
      </c>
      <c r="T1024" s="61">
        <f>IF(P1024=1,0,L1024*Q1024)</f>
        <v/>
      </c>
      <c r="U1024" s="61">
        <f>S1024-T1024</f>
        <v/>
      </c>
    </row>
    <row r="1025">
      <c r="A1025" t="inlineStr">
        <is>
          <t>S001024</t>
        </is>
      </c>
      <c r="B1025" t="inlineStr">
        <is>
          <t>2025-05-26</t>
        </is>
      </c>
      <c r="C1025" t="inlineStr">
        <is>
          <t>2025-05</t>
        </is>
      </c>
      <c r="D1025" t="inlineStr">
        <is>
          <t>2025-Q2</t>
        </is>
      </c>
      <c r="E1025" t="inlineStr">
        <is>
          <t>T05</t>
        </is>
      </c>
      <c r="F1025" t="inlineStr">
        <is>
          <t>Burak Çelik</t>
        </is>
      </c>
      <c r="G1025" t="inlineStr">
        <is>
          <t>İhracat-Körfez</t>
        </is>
      </c>
      <c r="H1025" t="inlineStr">
        <is>
          <t>EM-PNO-12</t>
        </is>
      </c>
      <c r="I1025" t="inlineStr">
        <is>
          <t>Sıva Üstü Dağıtım Panosu 24'lü</t>
        </is>
      </c>
      <c r="J1025" t="inlineStr">
        <is>
          <t>Pano</t>
        </is>
      </c>
      <c r="K1025" t="inlineStr">
        <is>
          <t>Kurumsal</t>
        </is>
      </c>
      <c r="L1025" t="n">
        <v>1</v>
      </c>
      <c r="M1025" s="57" t="n">
        <v>49.41</v>
      </c>
      <c r="N1025" t="inlineStr">
        <is>
          <t>USD</t>
        </is>
      </c>
      <c r="O1025" s="58" t="n">
        <v>8</v>
      </c>
      <c r="P1025" t="n">
        <v>0</v>
      </c>
      <c r="Q1025" s="59" t="n">
        <v>1180</v>
      </c>
      <c r="R1025" s="60">
        <f>IF(N1025="TL",1,IF(N1025="USD",VLOOKUP(C1025,$X$2:$Z$19,2,FALSE),VLOOKUP(C1025,$X$2:$Z$19,3,FALSE)))</f>
        <v/>
      </c>
      <c r="S1025" s="61">
        <f>IF(P1025=1,0,L1025*M1025*R1025*(1-O1025/100))</f>
        <v/>
      </c>
      <c r="T1025" s="61">
        <f>IF(P1025=1,0,L1025*Q1025)</f>
        <v/>
      </c>
      <c r="U1025" s="61">
        <f>S1025-T1025</f>
        <v/>
      </c>
    </row>
    <row r="1026">
      <c r="A1026" t="inlineStr">
        <is>
          <t>S001025</t>
        </is>
      </c>
      <c r="B1026" t="inlineStr">
        <is>
          <t>2025-05-07</t>
        </is>
      </c>
      <c r="C1026" t="inlineStr">
        <is>
          <t>2025-05</t>
        </is>
      </c>
      <c r="D1026" t="inlineStr">
        <is>
          <t>2025-Q2</t>
        </is>
      </c>
      <c r="E1026" t="inlineStr">
        <is>
          <t>T05</t>
        </is>
      </c>
      <c r="F1026" t="inlineStr">
        <is>
          <t>Burak Çelik</t>
        </is>
      </c>
      <c r="G1026" t="inlineStr">
        <is>
          <t>İhracat-Körfez</t>
        </is>
      </c>
      <c r="H1026" t="inlineStr">
        <is>
          <t>EM-UPS-10</t>
        </is>
      </c>
      <c r="I1026" t="inlineStr">
        <is>
          <t>Kesintisiz Güç Kaynağı 3 kVA</t>
        </is>
      </c>
      <c r="J1026" t="inlineStr">
        <is>
          <t>Güç</t>
        </is>
      </c>
      <c r="K1026" t="inlineStr">
        <is>
          <t>Bayi</t>
        </is>
      </c>
      <c r="L1026" t="n">
        <v>13</v>
      </c>
      <c r="M1026" s="57" t="n">
        <v>310.51</v>
      </c>
      <c r="N1026" t="inlineStr">
        <is>
          <t>USD</t>
        </is>
      </c>
      <c r="O1026" s="58" t="n">
        <v>0</v>
      </c>
      <c r="P1026" t="n">
        <v>0</v>
      </c>
      <c r="Q1026" s="59" t="n">
        <v>8200</v>
      </c>
      <c r="R1026" s="60">
        <f>IF(N1026="TL",1,IF(N1026="USD",VLOOKUP(C1026,$X$2:$Z$19,2,FALSE),VLOOKUP(C1026,$X$2:$Z$19,3,FALSE)))</f>
        <v/>
      </c>
      <c r="S1026" s="61">
        <f>IF(P1026=1,0,L1026*M1026*R1026*(1-O1026/100))</f>
        <v/>
      </c>
      <c r="T1026" s="61">
        <f>IF(P1026=1,0,L1026*Q1026)</f>
        <v/>
      </c>
      <c r="U1026" s="61">
        <f>S1026-T1026</f>
        <v/>
      </c>
    </row>
    <row r="1027">
      <c r="A1027" t="inlineStr">
        <is>
          <t>S001026</t>
        </is>
      </c>
      <c r="B1027" t="inlineStr">
        <is>
          <t>2025-05-14</t>
        </is>
      </c>
      <c r="C1027" t="inlineStr">
        <is>
          <t>2025-05</t>
        </is>
      </c>
      <c r="D1027" t="inlineStr">
        <is>
          <t>2025-Q2</t>
        </is>
      </c>
      <c r="E1027" t="inlineStr">
        <is>
          <t>T05</t>
        </is>
      </c>
      <c r="F1027" t="inlineStr">
        <is>
          <t>Burak Çelik</t>
        </is>
      </c>
      <c r="G1027" t="inlineStr">
        <is>
          <t>İhracat-Körfez</t>
        </is>
      </c>
      <c r="H1027" t="inlineStr">
        <is>
          <t>EM-KBL-16</t>
        </is>
      </c>
      <c r="I1027" t="inlineStr">
        <is>
          <t>NYM Kablo 3x2,5 (100 m)</t>
        </is>
      </c>
      <c r="J1027" t="inlineStr">
        <is>
          <t>Kablo</t>
        </is>
      </c>
      <c r="K1027" t="inlineStr">
        <is>
          <t>Bayi</t>
        </is>
      </c>
      <c r="L1027" t="n">
        <v>3</v>
      </c>
      <c r="M1027" s="57" t="n">
        <v>32.4</v>
      </c>
      <c r="N1027" t="inlineStr">
        <is>
          <t>USD</t>
        </is>
      </c>
      <c r="O1027" s="58" t="n">
        <v>0</v>
      </c>
      <c r="P1027" t="n">
        <v>0</v>
      </c>
      <c r="Q1027" s="59" t="n">
        <v>820</v>
      </c>
      <c r="R1027" s="60">
        <f>IF(N1027="TL",1,IF(N1027="USD",VLOOKUP(C1027,$X$2:$Z$19,2,FALSE),VLOOKUP(C1027,$X$2:$Z$19,3,FALSE)))</f>
        <v/>
      </c>
      <c r="S1027" s="61">
        <f>IF(P1027=1,0,L1027*M1027*R1027*(1-O1027/100))</f>
        <v/>
      </c>
      <c r="T1027" s="61">
        <f>IF(P1027=1,0,L1027*Q1027)</f>
        <v/>
      </c>
      <c r="U1027" s="61">
        <f>S1027-T1027</f>
        <v/>
      </c>
    </row>
    <row r="1028">
      <c r="A1028" t="inlineStr">
        <is>
          <t>S001027</t>
        </is>
      </c>
      <c r="B1028" t="inlineStr">
        <is>
          <t>2025-05-01</t>
        </is>
      </c>
      <c r="C1028" t="inlineStr">
        <is>
          <t>2025-05</t>
        </is>
      </c>
      <c r="D1028" t="inlineStr">
        <is>
          <t>2025-Q2</t>
        </is>
      </c>
      <c r="E1028" t="inlineStr">
        <is>
          <t>T05</t>
        </is>
      </c>
      <c r="F1028" t="inlineStr">
        <is>
          <t>Burak Çelik</t>
        </is>
      </c>
      <c r="G1028" t="inlineStr">
        <is>
          <t>İhracat-Körfez</t>
        </is>
      </c>
      <c r="H1028" t="inlineStr">
        <is>
          <t>EM-KND-03</t>
        </is>
      </c>
      <c r="I1028" t="inlineStr">
        <is>
          <t>Kablo Kanalı 40x40 (2 m)</t>
        </is>
      </c>
      <c r="J1028" t="inlineStr">
        <is>
          <t>Tesisat</t>
        </is>
      </c>
      <c r="K1028" t="inlineStr">
        <is>
          <t>Bayi</t>
        </is>
      </c>
      <c r="L1028" t="n">
        <v>24</v>
      </c>
      <c r="M1028" s="57" t="n">
        <v>3.1</v>
      </c>
      <c r="N1028" t="inlineStr">
        <is>
          <t>USD</t>
        </is>
      </c>
      <c r="O1028" s="58" t="n">
        <v>18</v>
      </c>
      <c r="P1028" t="n">
        <v>0</v>
      </c>
      <c r="Q1028" s="59" t="n">
        <v>65</v>
      </c>
      <c r="R1028" s="60">
        <f>IF(N1028="TL",1,IF(N1028="USD",VLOOKUP(C1028,$X$2:$Z$19,2,FALSE),VLOOKUP(C1028,$X$2:$Z$19,3,FALSE)))</f>
        <v/>
      </c>
      <c r="S1028" s="61">
        <f>IF(P1028=1,0,L1028*M1028*R1028*(1-O1028/100))</f>
        <v/>
      </c>
      <c r="T1028" s="61">
        <f>IF(P1028=1,0,L1028*Q1028)</f>
        <v/>
      </c>
      <c r="U1028" s="61">
        <f>S1028-T1028</f>
        <v/>
      </c>
    </row>
    <row r="1029">
      <c r="A1029" t="inlineStr">
        <is>
          <t>S001028</t>
        </is>
      </c>
      <c r="B1029" t="inlineStr">
        <is>
          <t>2025-05-28</t>
        </is>
      </c>
      <c r="C1029" t="inlineStr">
        <is>
          <t>2025-05</t>
        </is>
      </c>
      <c r="D1029" t="inlineStr">
        <is>
          <t>2025-Q2</t>
        </is>
      </c>
      <c r="E1029" t="inlineStr">
        <is>
          <t>T05</t>
        </is>
      </c>
      <c r="F1029" t="inlineStr">
        <is>
          <t>Burak Çelik</t>
        </is>
      </c>
      <c r="G1029" t="inlineStr">
        <is>
          <t>İhracat-Körfez</t>
        </is>
      </c>
      <c r="H1029" t="inlineStr">
        <is>
          <t>EM-UPS-10</t>
        </is>
      </c>
      <c r="I1029" t="inlineStr">
        <is>
          <t>Kesintisiz Güç Kaynağı 3 kVA</t>
        </is>
      </c>
      <c r="J1029" t="inlineStr">
        <is>
          <t>Güç</t>
        </is>
      </c>
      <c r="K1029" t="inlineStr">
        <is>
          <t>Perakende</t>
        </is>
      </c>
      <c r="L1029" t="n">
        <v>1</v>
      </c>
      <c r="M1029" s="57" t="n">
        <v>316.24</v>
      </c>
      <c r="N1029" t="inlineStr">
        <is>
          <t>USD</t>
        </is>
      </c>
      <c r="O1029" s="58" t="n">
        <v>8</v>
      </c>
      <c r="P1029" t="n">
        <v>0</v>
      </c>
      <c r="Q1029" s="59" t="n">
        <v>8200</v>
      </c>
      <c r="R1029" s="60">
        <f>IF(N1029="TL",1,IF(N1029="USD",VLOOKUP(C1029,$X$2:$Z$19,2,FALSE),VLOOKUP(C1029,$X$2:$Z$19,3,FALSE)))</f>
        <v/>
      </c>
      <c r="S1029" s="61">
        <f>IF(P1029=1,0,L1029*M1029*R1029*(1-O1029/100))</f>
        <v/>
      </c>
      <c r="T1029" s="61">
        <f>IF(P1029=1,0,L1029*Q1029)</f>
        <v/>
      </c>
      <c r="U1029" s="61">
        <f>S1029-T1029</f>
        <v/>
      </c>
    </row>
    <row r="1030">
      <c r="A1030" t="inlineStr">
        <is>
          <t>S001029</t>
        </is>
      </c>
      <c r="B1030" t="inlineStr">
        <is>
          <t>2025-05-01</t>
        </is>
      </c>
      <c r="C1030" t="inlineStr">
        <is>
          <t>2025-05</t>
        </is>
      </c>
      <c r="D1030" t="inlineStr">
        <is>
          <t>2025-Q2</t>
        </is>
      </c>
      <c r="E1030" t="inlineStr">
        <is>
          <t>T05</t>
        </is>
      </c>
      <c r="F1030" t="inlineStr">
        <is>
          <t>Burak Çelik</t>
        </is>
      </c>
      <c r="G1030" t="inlineStr">
        <is>
          <t>İhracat-Körfez</t>
        </is>
      </c>
      <c r="H1030" t="inlineStr">
        <is>
          <t>EM-UPS-10</t>
        </is>
      </c>
      <c r="I1030" t="inlineStr">
        <is>
          <t>Kesintisiz Güç Kaynağı 3 kVA</t>
        </is>
      </c>
      <c r="J1030" t="inlineStr">
        <is>
          <t>Güç</t>
        </is>
      </c>
      <c r="K1030" t="inlineStr">
        <is>
          <t>Bayi</t>
        </is>
      </c>
      <c r="L1030" t="n">
        <v>10</v>
      </c>
      <c r="M1030" s="57" t="n">
        <v>324.87</v>
      </c>
      <c r="N1030" t="inlineStr">
        <is>
          <t>USD</t>
        </is>
      </c>
      <c r="O1030" s="58" t="n">
        <v>5</v>
      </c>
      <c r="P1030" t="n">
        <v>0</v>
      </c>
      <c r="Q1030" s="59" t="n">
        <v>8200</v>
      </c>
      <c r="R1030" s="60">
        <f>IF(N1030="TL",1,IF(N1030="USD",VLOOKUP(C1030,$X$2:$Z$19,2,FALSE),VLOOKUP(C1030,$X$2:$Z$19,3,FALSE)))</f>
        <v/>
      </c>
      <c r="S1030" s="61">
        <f>IF(P1030=1,0,L1030*M1030*R1030*(1-O1030/100))</f>
        <v/>
      </c>
      <c r="T1030" s="61">
        <f>IF(P1030=1,0,L1030*Q1030)</f>
        <v/>
      </c>
      <c r="U1030" s="61">
        <f>S1030-T1030</f>
        <v/>
      </c>
    </row>
    <row r="1031">
      <c r="A1031" t="inlineStr">
        <is>
          <t>S001030</t>
        </is>
      </c>
      <c r="B1031" t="inlineStr">
        <is>
          <t>2025-05-09</t>
        </is>
      </c>
      <c r="C1031" t="inlineStr">
        <is>
          <t>2025-05</t>
        </is>
      </c>
      <c r="D1031" t="inlineStr">
        <is>
          <t>2025-Q2</t>
        </is>
      </c>
      <c r="E1031" t="inlineStr">
        <is>
          <t>T05</t>
        </is>
      </c>
      <c r="F1031" t="inlineStr">
        <is>
          <t>Burak Çelik</t>
        </is>
      </c>
      <c r="G1031" t="inlineStr">
        <is>
          <t>İhracat-Körfez</t>
        </is>
      </c>
      <c r="H1031" t="inlineStr">
        <is>
          <t>EM-KBL-16</t>
        </is>
      </c>
      <c r="I1031" t="inlineStr">
        <is>
          <t>NYM Kablo 3x2,5 (100 m)</t>
        </is>
      </c>
      <c r="J1031" t="inlineStr">
        <is>
          <t>Kablo</t>
        </is>
      </c>
      <c r="K1031" t="inlineStr">
        <is>
          <t>Bayi</t>
        </is>
      </c>
      <c r="L1031" t="n">
        <v>24</v>
      </c>
      <c r="M1031" s="57" t="n">
        <v>31.5</v>
      </c>
      <c r="N1031" t="inlineStr">
        <is>
          <t>USD</t>
        </is>
      </c>
      <c r="O1031" s="58" t="n">
        <v>5</v>
      </c>
      <c r="P1031" t="n">
        <v>0</v>
      </c>
      <c r="Q1031" s="59" t="n">
        <v>820</v>
      </c>
      <c r="R1031" s="60">
        <f>IF(N1031="TL",1,IF(N1031="USD",VLOOKUP(C1031,$X$2:$Z$19,2,FALSE),VLOOKUP(C1031,$X$2:$Z$19,3,FALSE)))</f>
        <v/>
      </c>
      <c r="S1031" s="61">
        <f>IF(P1031=1,0,L1031*M1031*R1031*(1-O1031/100))</f>
        <v/>
      </c>
      <c r="T1031" s="61">
        <f>IF(P1031=1,0,L1031*Q1031)</f>
        <v/>
      </c>
      <c r="U1031" s="61">
        <f>S1031-T1031</f>
        <v/>
      </c>
    </row>
    <row r="1032">
      <c r="A1032" t="inlineStr">
        <is>
          <t>S001031</t>
        </is>
      </c>
      <c r="B1032" t="inlineStr">
        <is>
          <t>2025-05-04</t>
        </is>
      </c>
      <c r="C1032" t="inlineStr">
        <is>
          <t>2025-05</t>
        </is>
      </c>
      <c r="D1032" t="inlineStr">
        <is>
          <t>2025-Q2</t>
        </is>
      </c>
      <c r="E1032" t="inlineStr">
        <is>
          <t>T05</t>
        </is>
      </c>
      <c r="F1032" t="inlineStr">
        <is>
          <t>Burak Çelik</t>
        </is>
      </c>
      <c r="G1032" t="inlineStr">
        <is>
          <t>İhracat-Körfez</t>
        </is>
      </c>
      <c r="H1032" t="inlineStr">
        <is>
          <t>EM-SGT-01</t>
        </is>
      </c>
      <c r="I1032" t="inlineStr">
        <is>
          <t>Otomatik Sigorta C16 (12'li)</t>
        </is>
      </c>
      <c r="J1032" t="inlineStr">
        <is>
          <t>Koruma</t>
        </is>
      </c>
      <c r="K1032" t="inlineStr">
        <is>
          <t>Bayi</t>
        </is>
      </c>
      <c r="L1032" t="n">
        <v>21</v>
      </c>
      <c r="M1032" s="57" t="n">
        <v>10.57</v>
      </c>
      <c r="N1032" t="inlineStr">
        <is>
          <t>USD</t>
        </is>
      </c>
      <c r="O1032" s="58" t="n">
        <v>8</v>
      </c>
      <c r="P1032" t="n">
        <v>0</v>
      </c>
      <c r="Q1032" s="59" t="n">
        <v>240</v>
      </c>
      <c r="R1032" s="60">
        <f>IF(N1032="TL",1,IF(N1032="USD",VLOOKUP(C1032,$X$2:$Z$19,2,FALSE),VLOOKUP(C1032,$X$2:$Z$19,3,FALSE)))</f>
        <v/>
      </c>
      <c r="S1032" s="61">
        <f>IF(P1032=1,0,L1032*M1032*R1032*(1-O1032/100))</f>
        <v/>
      </c>
      <c r="T1032" s="61">
        <f>IF(P1032=1,0,L1032*Q1032)</f>
        <v/>
      </c>
      <c r="U1032" s="61">
        <f>S1032-T1032</f>
        <v/>
      </c>
    </row>
    <row r="1033">
      <c r="A1033" t="inlineStr">
        <is>
          <t>S001032</t>
        </is>
      </c>
      <c r="B1033" t="inlineStr">
        <is>
          <t>2025-05-12</t>
        </is>
      </c>
      <c r="C1033" t="inlineStr">
        <is>
          <t>2025-05</t>
        </is>
      </c>
      <c r="D1033" t="inlineStr">
        <is>
          <t>2025-Q2</t>
        </is>
      </c>
      <c r="E1033" t="inlineStr">
        <is>
          <t>T05</t>
        </is>
      </c>
      <c r="F1033" t="inlineStr">
        <is>
          <t>Burak Çelik</t>
        </is>
      </c>
      <c r="G1033" t="inlineStr">
        <is>
          <t>İhracat-Körfez</t>
        </is>
      </c>
      <c r="H1033" t="inlineStr">
        <is>
          <t>EM-PNO-12</t>
        </is>
      </c>
      <c r="I1033" t="inlineStr">
        <is>
          <t>Sıva Üstü Dağıtım Panosu 24'lü</t>
        </is>
      </c>
      <c r="J1033" t="inlineStr">
        <is>
          <t>Pano</t>
        </is>
      </c>
      <c r="K1033" t="inlineStr">
        <is>
          <t>Bayi</t>
        </is>
      </c>
      <c r="L1033" t="n">
        <v>2</v>
      </c>
      <c r="M1033" s="57" t="n">
        <v>49.46</v>
      </c>
      <c r="N1033" t="inlineStr">
        <is>
          <t>USD</t>
        </is>
      </c>
      <c r="O1033" s="58" t="n">
        <v>8</v>
      </c>
      <c r="P1033" t="n">
        <v>0</v>
      </c>
      <c r="Q1033" s="59" t="n">
        <v>1180</v>
      </c>
      <c r="R1033" s="60">
        <f>IF(N1033="TL",1,IF(N1033="USD",VLOOKUP(C1033,$X$2:$Z$19,2,FALSE),VLOOKUP(C1033,$X$2:$Z$19,3,FALSE)))</f>
        <v/>
      </c>
      <c r="S1033" s="61">
        <f>IF(P1033=1,0,L1033*M1033*R1033*(1-O1033/100))</f>
        <v/>
      </c>
      <c r="T1033" s="61">
        <f>IF(P1033=1,0,L1033*Q1033)</f>
        <v/>
      </c>
      <c r="U1033" s="61">
        <f>S1033-T1033</f>
        <v/>
      </c>
    </row>
    <row r="1034">
      <c r="A1034" t="inlineStr">
        <is>
          <t>S001033</t>
        </is>
      </c>
      <c r="B1034" t="inlineStr">
        <is>
          <t>2025-05-18</t>
        </is>
      </c>
      <c r="C1034" t="inlineStr">
        <is>
          <t>2025-05</t>
        </is>
      </c>
      <c r="D1034" t="inlineStr">
        <is>
          <t>2025-Q2</t>
        </is>
      </c>
      <c r="E1034" t="inlineStr">
        <is>
          <t>T06</t>
        </is>
      </c>
      <c r="F1034" t="inlineStr">
        <is>
          <t>Gizem Aydın</t>
        </is>
      </c>
      <c r="G1034" t="inlineStr">
        <is>
          <t>İhracat-Avrupa</t>
        </is>
      </c>
      <c r="H1034" t="inlineStr">
        <is>
          <t>EM-SNS-06</t>
        </is>
      </c>
      <c r="I1034" t="inlineStr">
        <is>
          <t>Hareket Sensörü PIR</t>
        </is>
      </c>
      <c r="J1034" t="inlineStr">
        <is>
          <t>Otomasyon</t>
        </is>
      </c>
      <c r="K1034" t="inlineStr">
        <is>
          <t>Perakende</t>
        </is>
      </c>
      <c r="L1034" t="n">
        <v>3</v>
      </c>
      <c r="M1034" s="57" t="n">
        <v>5.79</v>
      </c>
      <c r="N1034" t="inlineStr">
        <is>
          <t>EUR</t>
        </is>
      </c>
      <c r="O1034" s="58" t="n">
        <v>8</v>
      </c>
      <c r="P1034" t="n">
        <v>0</v>
      </c>
      <c r="Q1034" s="59" t="n">
        <v>120</v>
      </c>
      <c r="R1034" s="60">
        <f>IF(N1034="TL",1,IF(N1034="USD",VLOOKUP(C1034,$X$2:$Z$19,2,FALSE),VLOOKUP(C1034,$X$2:$Z$19,3,FALSE)))</f>
        <v/>
      </c>
      <c r="S1034" s="61">
        <f>IF(P1034=1,0,L1034*M1034*R1034*(1-O1034/100))</f>
        <v/>
      </c>
      <c r="T1034" s="61">
        <f>IF(P1034=1,0,L1034*Q1034)</f>
        <v/>
      </c>
      <c r="U1034" s="61">
        <f>S1034-T1034</f>
        <v/>
      </c>
    </row>
    <row r="1035">
      <c r="A1035" t="inlineStr">
        <is>
          <t>S001034</t>
        </is>
      </c>
      <c r="B1035" t="inlineStr">
        <is>
          <t>2025-05-17</t>
        </is>
      </c>
      <c r="C1035" t="inlineStr">
        <is>
          <t>2025-05</t>
        </is>
      </c>
      <c r="D1035" t="inlineStr">
        <is>
          <t>2025-Q2</t>
        </is>
      </c>
      <c r="E1035" t="inlineStr">
        <is>
          <t>T06</t>
        </is>
      </c>
      <c r="F1035" t="inlineStr">
        <is>
          <t>Gizem Aydın</t>
        </is>
      </c>
      <c r="G1035" t="inlineStr">
        <is>
          <t>İhracat-Avrupa</t>
        </is>
      </c>
      <c r="H1035" t="inlineStr">
        <is>
          <t>EM-KND-03</t>
        </is>
      </c>
      <c r="I1035" t="inlineStr">
        <is>
          <t>Kablo Kanalı 40x40 (2 m)</t>
        </is>
      </c>
      <c r="J1035" t="inlineStr">
        <is>
          <t>Tesisat</t>
        </is>
      </c>
      <c r="K1035" t="inlineStr">
        <is>
          <t>Proje</t>
        </is>
      </c>
      <c r="L1035" t="n">
        <v>23</v>
      </c>
      <c r="M1035" s="57" t="n">
        <v>2.91</v>
      </c>
      <c r="N1035" t="inlineStr">
        <is>
          <t>EUR</t>
        </is>
      </c>
      <c r="O1035" s="58" t="n">
        <v>5</v>
      </c>
      <c r="P1035" t="n">
        <v>0</v>
      </c>
      <c r="Q1035" s="59" t="n">
        <v>65</v>
      </c>
      <c r="R1035" s="60">
        <f>IF(N1035="TL",1,IF(N1035="USD",VLOOKUP(C1035,$X$2:$Z$19,2,FALSE),VLOOKUP(C1035,$X$2:$Z$19,3,FALSE)))</f>
        <v/>
      </c>
      <c r="S1035" s="61">
        <f>IF(P1035=1,0,L1035*M1035*R1035*(1-O1035/100))</f>
        <v/>
      </c>
      <c r="T1035" s="61">
        <f>IF(P1035=1,0,L1035*Q1035)</f>
        <v/>
      </c>
      <c r="U1035" s="61">
        <f>S1035-T1035</f>
        <v/>
      </c>
    </row>
    <row r="1036">
      <c r="A1036" t="inlineStr">
        <is>
          <t>S001035</t>
        </is>
      </c>
      <c r="B1036" t="inlineStr">
        <is>
          <t>2025-05-12</t>
        </is>
      </c>
      <c r="C1036" t="inlineStr">
        <is>
          <t>2025-05</t>
        </is>
      </c>
      <c r="D1036" t="inlineStr">
        <is>
          <t>2025-Q2</t>
        </is>
      </c>
      <c r="E1036" t="inlineStr">
        <is>
          <t>T06</t>
        </is>
      </c>
      <c r="F1036" t="inlineStr">
        <is>
          <t>Gizem Aydın</t>
        </is>
      </c>
      <c r="G1036" t="inlineStr">
        <is>
          <t>İhracat-Avrupa</t>
        </is>
      </c>
      <c r="H1036" t="inlineStr">
        <is>
          <t>EM-PRZ-02</t>
        </is>
      </c>
      <c r="I1036" t="inlineStr">
        <is>
          <t>Priz-Anahtar Seti (20'li)</t>
        </is>
      </c>
      <c r="J1036" t="inlineStr">
        <is>
          <t>Anahtar</t>
        </is>
      </c>
      <c r="K1036" t="inlineStr">
        <is>
          <t>Bayi</t>
        </is>
      </c>
      <c r="L1036" t="n">
        <v>4</v>
      </c>
      <c r="M1036" s="57" t="n">
        <v>13.06</v>
      </c>
      <c r="N1036" t="inlineStr">
        <is>
          <t>EUR</t>
        </is>
      </c>
      <c r="O1036" s="58" t="n">
        <v>5</v>
      </c>
      <c r="P1036" t="n">
        <v>0</v>
      </c>
      <c r="Q1036" s="59" t="n">
        <v>310</v>
      </c>
      <c r="R1036" s="60">
        <f>IF(N1036="TL",1,IF(N1036="USD",VLOOKUP(C1036,$X$2:$Z$19,2,FALSE),VLOOKUP(C1036,$X$2:$Z$19,3,FALSE)))</f>
        <v/>
      </c>
      <c r="S1036" s="61">
        <f>IF(P1036=1,0,L1036*M1036*R1036*(1-O1036/100))</f>
        <v/>
      </c>
      <c r="T1036" s="61">
        <f>IF(P1036=1,0,L1036*Q1036)</f>
        <v/>
      </c>
      <c r="U1036" s="61">
        <f>S1036-T1036</f>
        <v/>
      </c>
    </row>
    <row r="1037">
      <c r="A1037" t="inlineStr">
        <is>
          <t>S001036</t>
        </is>
      </c>
      <c r="B1037" t="inlineStr">
        <is>
          <t>2025-05-16</t>
        </is>
      </c>
      <c r="C1037" t="inlineStr">
        <is>
          <t>2025-05</t>
        </is>
      </c>
      <c r="D1037" t="inlineStr">
        <is>
          <t>2025-Q2</t>
        </is>
      </c>
      <c r="E1037" t="inlineStr">
        <is>
          <t>T06</t>
        </is>
      </c>
      <c r="F1037" t="inlineStr">
        <is>
          <t>Gizem Aydın</t>
        </is>
      </c>
      <c r="G1037" t="inlineStr">
        <is>
          <t>İhracat-Avrupa</t>
        </is>
      </c>
      <c r="H1037" t="inlineStr">
        <is>
          <t>EM-TRF-05</t>
        </is>
      </c>
      <c r="I1037" t="inlineStr">
        <is>
          <t>İzole Trafo 1 kVA</t>
        </is>
      </c>
      <c r="J1037" t="inlineStr">
        <is>
          <t>Güç</t>
        </is>
      </c>
      <c r="K1037" t="inlineStr">
        <is>
          <t>Proje</t>
        </is>
      </c>
      <c r="L1037" t="n">
        <v>5</v>
      </c>
      <c r="M1037" s="57" t="n">
        <v>154.1</v>
      </c>
      <c r="N1037" t="inlineStr">
        <is>
          <t>EUR</t>
        </is>
      </c>
      <c r="O1037" s="58" t="n">
        <v>0</v>
      </c>
      <c r="P1037" t="n">
        <v>0</v>
      </c>
      <c r="Q1037" s="59" t="n">
        <v>3900</v>
      </c>
      <c r="R1037" s="60">
        <f>IF(N1037="TL",1,IF(N1037="USD",VLOOKUP(C1037,$X$2:$Z$19,2,FALSE),VLOOKUP(C1037,$X$2:$Z$19,3,FALSE)))</f>
        <v/>
      </c>
      <c r="S1037" s="61">
        <f>IF(P1037=1,0,L1037*M1037*R1037*(1-O1037/100))</f>
        <v/>
      </c>
      <c r="T1037" s="61">
        <f>IF(P1037=1,0,L1037*Q1037)</f>
        <v/>
      </c>
      <c r="U1037" s="61">
        <f>S1037-T1037</f>
        <v/>
      </c>
    </row>
    <row r="1038">
      <c r="A1038" t="inlineStr">
        <is>
          <t>S001037</t>
        </is>
      </c>
      <c r="B1038" t="inlineStr">
        <is>
          <t>2025-05-01</t>
        </is>
      </c>
      <c r="C1038" t="inlineStr">
        <is>
          <t>2025-05</t>
        </is>
      </c>
      <c r="D1038" t="inlineStr">
        <is>
          <t>2025-Q2</t>
        </is>
      </c>
      <c r="E1038" t="inlineStr">
        <is>
          <t>T06</t>
        </is>
      </c>
      <c r="F1038" t="inlineStr">
        <is>
          <t>Gizem Aydın</t>
        </is>
      </c>
      <c r="G1038" t="inlineStr">
        <is>
          <t>İhracat-Avrupa</t>
        </is>
      </c>
      <c r="H1038" t="inlineStr">
        <is>
          <t>EM-TRF-05</t>
        </is>
      </c>
      <c r="I1038" t="inlineStr">
        <is>
          <t>İzole Trafo 1 kVA</t>
        </is>
      </c>
      <c r="J1038" t="inlineStr">
        <is>
          <t>Güç</t>
        </is>
      </c>
      <c r="K1038" t="inlineStr">
        <is>
          <t>Bayi</t>
        </is>
      </c>
      <c r="L1038" t="n">
        <v>1</v>
      </c>
      <c r="M1038" s="57" t="n">
        <v>147.31</v>
      </c>
      <c r="N1038" t="inlineStr">
        <is>
          <t>EUR</t>
        </is>
      </c>
      <c r="O1038" s="58" t="n">
        <v>5</v>
      </c>
      <c r="P1038" t="n">
        <v>0</v>
      </c>
      <c r="Q1038" s="59" t="n">
        <v>3900</v>
      </c>
      <c r="R1038" s="60">
        <f>IF(N1038="TL",1,IF(N1038="USD",VLOOKUP(C1038,$X$2:$Z$19,2,FALSE),VLOOKUP(C1038,$X$2:$Z$19,3,FALSE)))</f>
        <v/>
      </c>
      <c r="S1038" s="61">
        <f>IF(P1038=1,0,L1038*M1038*R1038*(1-O1038/100))</f>
        <v/>
      </c>
      <c r="T1038" s="61">
        <f>IF(P1038=1,0,L1038*Q1038)</f>
        <v/>
      </c>
      <c r="U1038" s="61">
        <f>S1038-T1038</f>
        <v/>
      </c>
    </row>
    <row r="1039">
      <c r="A1039" t="inlineStr">
        <is>
          <t>S001038</t>
        </is>
      </c>
      <c r="B1039" t="inlineStr">
        <is>
          <t>2025-05-16</t>
        </is>
      </c>
      <c r="C1039" t="inlineStr">
        <is>
          <t>2025-05</t>
        </is>
      </c>
      <c r="D1039" t="inlineStr">
        <is>
          <t>2025-Q2</t>
        </is>
      </c>
      <c r="E1039" t="inlineStr">
        <is>
          <t>T06</t>
        </is>
      </c>
      <c r="F1039" t="inlineStr">
        <is>
          <t>Gizem Aydın</t>
        </is>
      </c>
      <c r="G1039" t="inlineStr">
        <is>
          <t>İhracat-Avrupa</t>
        </is>
      </c>
      <c r="H1039" t="inlineStr">
        <is>
          <t>EM-TOP-08</t>
        </is>
      </c>
      <c r="I1039" t="inlineStr">
        <is>
          <t>Topraklama Seti</t>
        </is>
      </c>
      <c r="J1039" t="inlineStr">
        <is>
          <t>Koruma</t>
        </is>
      </c>
      <c r="K1039" t="inlineStr">
        <is>
          <t>Kurumsal</t>
        </is>
      </c>
      <c r="L1039" t="n">
        <v>4</v>
      </c>
      <c r="M1039" s="57" t="n">
        <v>20.61</v>
      </c>
      <c r="N1039" t="inlineStr">
        <is>
          <t>EUR</t>
        </is>
      </c>
      <c r="O1039" s="58" t="n">
        <v>5</v>
      </c>
      <c r="P1039" t="n">
        <v>0</v>
      </c>
      <c r="Q1039" s="59" t="n">
        <v>540</v>
      </c>
      <c r="R1039" s="60">
        <f>IF(N1039="TL",1,IF(N1039="USD",VLOOKUP(C1039,$X$2:$Z$19,2,FALSE),VLOOKUP(C1039,$X$2:$Z$19,3,FALSE)))</f>
        <v/>
      </c>
      <c r="S1039" s="61">
        <f>IF(P1039=1,0,L1039*M1039*R1039*(1-O1039/100))</f>
        <v/>
      </c>
      <c r="T1039" s="61">
        <f>IF(P1039=1,0,L1039*Q1039)</f>
        <v/>
      </c>
      <c r="U1039" s="61">
        <f>S1039-T1039</f>
        <v/>
      </c>
    </row>
    <row r="1040">
      <c r="A1040" t="inlineStr">
        <is>
          <t>S001039</t>
        </is>
      </c>
      <c r="B1040" t="inlineStr">
        <is>
          <t>2025-05-08</t>
        </is>
      </c>
      <c r="C1040" t="inlineStr">
        <is>
          <t>2025-05</t>
        </is>
      </c>
      <c r="D1040" t="inlineStr">
        <is>
          <t>2025-Q2</t>
        </is>
      </c>
      <c r="E1040" t="inlineStr">
        <is>
          <t>T06</t>
        </is>
      </c>
      <c r="F1040" t="inlineStr">
        <is>
          <t>Gizem Aydın</t>
        </is>
      </c>
      <c r="G1040" t="inlineStr">
        <is>
          <t>İhracat-Avrupa</t>
        </is>
      </c>
      <c r="H1040" t="inlineStr">
        <is>
          <t>EM-KBL-16</t>
        </is>
      </c>
      <c r="I1040" t="inlineStr">
        <is>
          <t>NYM Kablo 3x2,5 (100 m)</t>
        </is>
      </c>
      <c r="J1040" t="inlineStr">
        <is>
          <t>Kablo</t>
        </is>
      </c>
      <c r="K1040" t="inlineStr">
        <is>
          <t>Proje</t>
        </is>
      </c>
      <c r="L1040" t="n">
        <v>17</v>
      </c>
      <c r="M1040" s="57" t="n">
        <v>28.79</v>
      </c>
      <c r="N1040" t="inlineStr">
        <is>
          <t>EUR</t>
        </is>
      </c>
      <c r="O1040" s="58" t="n">
        <v>5</v>
      </c>
      <c r="P1040" t="n">
        <v>0</v>
      </c>
      <c r="Q1040" s="59" t="n">
        <v>820</v>
      </c>
      <c r="R1040" s="60">
        <f>IF(N1040="TL",1,IF(N1040="USD",VLOOKUP(C1040,$X$2:$Z$19,2,FALSE),VLOOKUP(C1040,$X$2:$Z$19,3,FALSE)))</f>
        <v/>
      </c>
      <c r="S1040" s="61">
        <f>IF(P1040=1,0,L1040*M1040*R1040*(1-O1040/100))</f>
        <v/>
      </c>
      <c r="T1040" s="61">
        <f>IF(P1040=1,0,L1040*Q1040)</f>
        <v/>
      </c>
      <c r="U1040" s="61">
        <f>S1040-T1040</f>
        <v/>
      </c>
    </row>
    <row r="1041">
      <c r="A1041" t="inlineStr">
        <is>
          <t>S001040</t>
        </is>
      </c>
      <c r="B1041" t="inlineStr">
        <is>
          <t>2025-05-28</t>
        </is>
      </c>
      <c r="C1041" t="inlineStr">
        <is>
          <t>2025-05</t>
        </is>
      </c>
      <c r="D1041" t="inlineStr">
        <is>
          <t>2025-Q2</t>
        </is>
      </c>
      <c r="E1041" t="inlineStr">
        <is>
          <t>T06</t>
        </is>
      </c>
      <c r="F1041" t="inlineStr">
        <is>
          <t>Gizem Aydın</t>
        </is>
      </c>
      <c r="G1041" t="inlineStr">
        <is>
          <t>İhracat-Avrupa</t>
        </is>
      </c>
      <c r="H1041" t="inlineStr">
        <is>
          <t>EM-AYD-40</t>
        </is>
      </c>
      <c r="I1041" t="inlineStr">
        <is>
          <t>LED Panel Armatür 40W</t>
        </is>
      </c>
      <c r="J1041" t="inlineStr">
        <is>
          <t>Aydınlatma</t>
        </is>
      </c>
      <c r="K1041" t="inlineStr">
        <is>
          <t>Bayi</t>
        </is>
      </c>
      <c r="L1041" t="n">
        <v>1</v>
      </c>
      <c r="M1041" s="57" t="n">
        <v>7.98</v>
      </c>
      <c r="N1041" t="inlineStr">
        <is>
          <t>EUR</t>
        </is>
      </c>
      <c r="O1041" s="58" t="n">
        <v>8</v>
      </c>
      <c r="P1041" t="n">
        <v>0</v>
      </c>
      <c r="Q1041" s="59" t="n">
        <v>190</v>
      </c>
      <c r="R1041" s="60">
        <f>IF(N1041="TL",1,IF(N1041="USD",VLOOKUP(C1041,$X$2:$Z$19,2,FALSE),VLOOKUP(C1041,$X$2:$Z$19,3,FALSE)))</f>
        <v/>
      </c>
      <c r="S1041" s="61">
        <f>IF(P1041=1,0,L1041*M1041*R1041*(1-O1041/100))</f>
        <v/>
      </c>
      <c r="T1041" s="61">
        <f>IF(P1041=1,0,L1041*Q1041)</f>
        <v/>
      </c>
      <c r="U1041" s="61">
        <f>S1041-T1041</f>
        <v/>
      </c>
    </row>
    <row r="1042">
      <c r="A1042" t="inlineStr">
        <is>
          <t>S001041</t>
        </is>
      </c>
      <c r="B1042" t="inlineStr">
        <is>
          <t>2025-05-23</t>
        </is>
      </c>
      <c r="C1042" t="inlineStr">
        <is>
          <t>2025-05</t>
        </is>
      </c>
      <c r="D1042" t="inlineStr">
        <is>
          <t>2025-Q2</t>
        </is>
      </c>
      <c r="E1042" t="inlineStr">
        <is>
          <t>T06</t>
        </is>
      </c>
      <c r="F1042" t="inlineStr">
        <is>
          <t>Gizem Aydın</t>
        </is>
      </c>
      <c r="G1042" t="inlineStr">
        <is>
          <t>İhracat-Avrupa</t>
        </is>
      </c>
      <c r="H1042" t="inlineStr">
        <is>
          <t>EM-AYD-40</t>
        </is>
      </c>
      <c r="I1042" t="inlineStr">
        <is>
          <t>LED Panel Armatür 40W</t>
        </is>
      </c>
      <c r="J1042" t="inlineStr">
        <is>
          <t>Aydınlatma</t>
        </is>
      </c>
      <c r="K1042" t="inlineStr">
        <is>
          <t>Perakende</t>
        </is>
      </c>
      <c r="L1042" t="n">
        <v>4</v>
      </c>
      <c r="M1042" s="57" t="n">
        <v>7.83</v>
      </c>
      <c r="N1042" t="inlineStr">
        <is>
          <t>EUR</t>
        </is>
      </c>
      <c r="O1042" s="58" t="n">
        <v>5</v>
      </c>
      <c r="P1042" t="n">
        <v>0</v>
      </c>
      <c r="Q1042" s="59" t="n">
        <v>190</v>
      </c>
      <c r="R1042" s="60">
        <f>IF(N1042="TL",1,IF(N1042="USD",VLOOKUP(C1042,$X$2:$Z$19,2,FALSE),VLOOKUP(C1042,$X$2:$Z$19,3,FALSE)))</f>
        <v/>
      </c>
      <c r="S1042" s="61">
        <f>IF(P1042=1,0,L1042*M1042*R1042*(1-O1042/100))</f>
        <v/>
      </c>
      <c r="T1042" s="61">
        <f>IF(P1042=1,0,L1042*Q1042)</f>
        <v/>
      </c>
      <c r="U1042" s="61">
        <f>S1042-T1042</f>
        <v/>
      </c>
    </row>
    <row r="1043">
      <c r="A1043" t="inlineStr">
        <is>
          <t>S001042</t>
        </is>
      </c>
      <c r="B1043" t="inlineStr">
        <is>
          <t>2025-05-23</t>
        </is>
      </c>
      <c r="C1043" t="inlineStr">
        <is>
          <t>2025-05</t>
        </is>
      </c>
      <c r="D1043" t="inlineStr">
        <is>
          <t>2025-Q2</t>
        </is>
      </c>
      <c r="E1043" t="inlineStr">
        <is>
          <t>T06</t>
        </is>
      </c>
      <c r="F1043" t="inlineStr">
        <is>
          <t>Gizem Aydın</t>
        </is>
      </c>
      <c r="G1043" t="inlineStr">
        <is>
          <t>İhracat-Avrupa</t>
        </is>
      </c>
      <c r="H1043" t="inlineStr">
        <is>
          <t>EM-AYD-40</t>
        </is>
      </c>
      <c r="I1043" t="inlineStr">
        <is>
          <t>LED Panel Armatür 40W</t>
        </is>
      </c>
      <c r="J1043" t="inlineStr">
        <is>
          <t>Aydınlatma</t>
        </is>
      </c>
      <c r="K1043" t="inlineStr">
        <is>
          <t>Bayi</t>
        </is>
      </c>
      <c r="L1043" t="n">
        <v>9</v>
      </c>
      <c r="M1043" s="57" t="n">
        <v>8.31</v>
      </c>
      <c r="N1043" t="inlineStr">
        <is>
          <t>EUR</t>
        </is>
      </c>
      <c r="O1043" s="58" t="n">
        <v>5</v>
      </c>
      <c r="P1043" t="n">
        <v>0</v>
      </c>
      <c r="Q1043" s="59" t="n">
        <v>190</v>
      </c>
      <c r="R1043" s="60">
        <f>IF(N1043="TL",1,IF(N1043="USD",VLOOKUP(C1043,$X$2:$Z$19,2,FALSE),VLOOKUP(C1043,$X$2:$Z$19,3,FALSE)))</f>
        <v/>
      </c>
      <c r="S1043" s="61">
        <f>IF(P1043=1,0,L1043*M1043*R1043*(1-O1043/100))</f>
        <v/>
      </c>
      <c r="T1043" s="61">
        <f>IF(P1043=1,0,L1043*Q1043)</f>
        <v/>
      </c>
      <c r="U1043" s="61">
        <f>S1043-T1043</f>
        <v/>
      </c>
    </row>
    <row r="1044">
      <c r="A1044" t="inlineStr">
        <is>
          <t>S001043</t>
        </is>
      </c>
      <c r="B1044" t="inlineStr">
        <is>
          <t>2025-05-09</t>
        </is>
      </c>
      <c r="C1044" t="inlineStr">
        <is>
          <t>2025-05</t>
        </is>
      </c>
      <c r="D1044" t="inlineStr">
        <is>
          <t>2025-Q2</t>
        </is>
      </c>
      <c r="E1044" t="inlineStr">
        <is>
          <t>T06</t>
        </is>
      </c>
      <c r="F1044" t="inlineStr">
        <is>
          <t>Gizem Aydın</t>
        </is>
      </c>
      <c r="G1044" t="inlineStr">
        <is>
          <t>İhracat-Avrupa</t>
        </is>
      </c>
      <c r="H1044" t="inlineStr">
        <is>
          <t>EM-PNO-12</t>
        </is>
      </c>
      <c r="I1044" t="inlineStr">
        <is>
          <t>Sıva Üstü Dağıtım Panosu 24'lü</t>
        </is>
      </c>
      <c r="J1044" t="inlineStr">
        <is>
          <t>Pano</t>
        </is>
      </c>
      <c r="K1044" t="inlineStr">
        <is>
          <t>Bayi</t>
        </is>
      </c>
      <c r="L1044" t="n">
        <v>4</v>
      </c>
      <c r="M1044" s="57" t="n">
        <v>46.69</v>
      </c>
      <c r="N1044" t="inlineStr">
        <is>
          <t>EUR</t>
        </is>
      </c>
      <c r="O1044" s="58" t="n">
        <v>0</v>
      </c>
      <c r="P1044" t="n">
        <v>0</v>
      </c>
      <c r="Q1044" s="59" t="n">
        <v>1180</v>
      </c>
      <c r="R1044" s="60">
        <f>IF(N1044="TL",1,IF(N1044="USD",VLOOKUP(C1044,$X$2:$Z$19,2,FALSE),VLOOKUP(C1044,$X$2:$Z$19,3,FALSE)))</f>
        <v/>
      </c>
      <c r="S1044" s="61">
        <f>IF(P1044=1,0,L1044*M1044*R1044*(1-O1044/100))</f>
        <v/>
      </c>
      <c r="T1044" s="61">
        <f>IF(P1044=1,0,L1044*Q1044)</f>
        <v/>
      </c>
      <c r="U1044" s="61">
        <f>S1044-T1044</f>
        <v/>
      </c>
    </row>
    <row r="1045">
      <c r="A1045" t="inlineStr">
        <is>
          <t>S001044</t>
        </is>
      </c>
      <c r="B1045" t="inlineStr">
        <is>
          <t>2025-05-22</t>
        </is>
      </c>
      <c r="C1045" t="inlineStr">
        <is>
          <t>2025-05</t>
        </is>
      </c>
      <c r="D1045" t="inlineStr">
        <is>
          <t>2025-Q2</t>
        </is>
      </c>
      <c r="E1045" t="inlineStr">
        <is>
          <t>T06</t>
        </is>
      </c>
      <c r="F1045" t="inlineStr">
        <is>
          <t>Gizem Aydın</t>
        </is>
      </c>
      <c r="G1045" t="inlineStr">
        <is>
          <t>İhracat-Avrupa</t>
        </is>
      </c>
      <c r="H1045" t="inlineStr">
        <is>
          <t>EM-SGT-01</t>
        </is>
      </c>
      <c r="I1045" t="inlineStr">
        <is>
          <t>Otomatik Sigorta C16 (12'li)</t>
        </is>
      </c>
      <c r="J1045" t="inlineStr">
        <is>
          <t>Koruma</t>
        </is>
      </c>
      <c r="K1045" t="inlineStr">
        <is>
          <t>Perakende</t>
        </is>
      </c>
      <c r="L1045" t="n">
        <v>1</v>
      </c>
      <c r="M1045" s="57" t="n">
        <v>10</v>
      </c>
      <c r="N1045" t="inlineStr">
        <is>
          <t>EUR</t>
        </is>
      </c>
      <c r="O1045" s="58" t="n">
        <v>12</v>
      </c>
      <c r="P1045" t="n">
        <v>0</v>
      </c>
      <c r="Q1045" s="59" t="n">
        <v>240</v>
      </c>
      <c r="R1045" s="60">
        <f>IF(N1045="TL",1,IF(N1045="USD",VLOOKUP(C1045,$X$2:$Z$19,2,FALSE),VLOOKUP(C1045,$X$2:$Z$19,3,FALSE)))</f>
        <v/>
      </c>
      <c r="S1045" s="61">
        <f>IF(P1045=1,0,L1045*M1045*R1045*(1-O1045/100))</f>
        <v/>
      </c>
      <c r="T1045" s="61">
        <f>IF(P1045=1,0,L1045*Q1045)</f>
        <v/>
      </c>
      <c r="U1045" s="61">
        <f>S1045-T1045</f>
        <v/>
      </c>
    </row>
    <row r="1046">
      <c r="A1046" t="inlineStr">
        <is>
          <t>S001045</t>
        </is>
      </c>
      <c r="B1046" t="inlineStr">
        <is>
          <t>2025-05-22</t>
        </is>
      </c>
      <c r="C1046" t="inlineStr">
        <is>
          <t>2025-05</t>
        </is>
      </c>
      <c r="D1046" t="inlineStr">
        <is>
          <t>2025-Q2</t>
        </is>
      </c>
      <c r="E1046" t="inlineStr">
        <is>
          <t>T06</t>
        </is>
      </c>
      <c r="F1046" t="inlineStr">
        <is>
          <t>Gizem Aydın</t>
        </is>
      </c>
      <c r="G1046" t="inlineStr">
        <is>
          <t>İhracat-Avrupa</t>
        </is>
      </c>
      <c r="H1046" t="inlineStr">
        <is>
          <t>EM-PRZ-02</t>
        </is>
      </c>
      <c r="I1046" t="inlineStr">
        <is>
          <t>Priz-Anahtar Seti (20'li)</t>
        </is>
      </c>
      <c r="J1046" t="inlineStr">
        <is>
          <t>Anahtar</t>
        </is>
      </c>
      <c r="K1046" t="inlineStr">
        <is>
          <t>Proje</t>
        </is>
      </c>
      <c r="L1046" t="n">
        <v>72</v>
      </c>
      <c r="M1046" s="57" t="n">
        <v>12.38</v>
      </c>
      <c r="N1046" t="inlineStr">
        <is>
          <t>EUR</t>
        </is>
      </c>
      <c r="O1046" s="58" t="n">
        <v>5</v>
      </c>
      <c r="P1046" t="n">
        <v>0</v>
      </c>
      <c r="Q1046" s="59" t="n">
        <v>310</v>
      </c>
      <c r="R1046" s="60">
        <f>IF(N1046="TL",1,IF(N1046="USD",VLOOKUP(C1046,$X$2:$Z$19,2,FALSE),VLOOKUP(C1046,$X$2:$Z$19,3,FALSE)))</f>
        <v/>
      </c>
      <c r="S1046" s="61">
        <f>IF(P1046=1,0,L1046*M1046*R1046*(1-O1046/100))</f>
        <v/>
      </c>
      <c r="T1046" s="61">
        <f>IF(P1046=1,0,L1046*Q1046)</f>
        <v/>
      </c>
      <c r="U1046" s="61">
        <f>S1046-T1046</f>
        <v/>
      </c>
    </row>
    <row r="1047">
      <c r="A1047" t="inlineStr">
        <is>
          <t>S001046</t>
        </is>
      </c>
      <c r="B1047" t="inlineStr">
        <is>
          <t>2025-05-26</t>
        </is>
      </c>
      <c r="C1047" t="inlineStr">
        <is>
          <t>2025-05</t>
        </is>
      </c>
      <c r="D1047" t="inlineStr">
        <is>
          <t>2025-Q2</t>
        </is>
      </c>
      <c r="E1047" t="inlineStr">
        <is>
          <t>T06</t>
        </is>
      </c>
      <c r="F1047" t="inlineStr">
        <is>
          <t>Gizem Aydın</t>
        </is>
      </c>
      <c r="G1047" t="inlineStr">
        <is>
          <t>İhracat-Avrupa</t>
        </is>
      </c>
      <c r="H1047" t="inlineStr">
        <is>
          <t>EM-AYD-18</t>
        </is>
      </c>
      <c r="I1047" t="inlineStr">
        <is>
          <t>LED Ampul 18W (10'lu)</t>
        </is>
      </c>
      <c r="J1047" t="inlineStr">
        <is>
          <t>Aydınlatma</t>
        </is>
      </c>
      <c r="K1047" t="inlineStr">
        <is>
          <t>Bayi</t>
        </is>
      </c>
      <c r="L1047" t="n">
        <v>18</v>
      </c>
      <c r="M1047" s="57" t="n">
        <v>4.54</v>
      </c>
      <c r="N1047" t="inlineStr">
        <is>
          <t>EUR</t>
        </is>
      </c>
      <c r="O1047" s="58" t="n">
        <v>0</v>
      </c>
      <c r="P1047" t="n">
        <v>0</v>
      </c>
      <c r="Q1047" s="59" t="n">
        <v>95</v>
      </c>
      <c r="R1047" s="60">
        <f>IF(N1047="TL",1,IF(N1047="USD",VLOOKUP(C1047,$X$2:$Z$19,2,FALSE),VLOOKUP(C1047,$X$2:$Z$19,3,FALSE)))</f>
        <v/>
      </c>
      <c r="S1047" s="61">
        <f>IF(P1047=1,0,L1047*M1047*R1047*(1-O1047/100))</f>
        <v/>
      </c>
      <c r="T1047" s="61">
        <f>IF(P1047=1,0,L1047*Q1047)</f>
        <v/>
      </c>
      <c r="U1047" s="61">
        <f>S1047-T1047</f>
        <v/>
      </c>
    </row>
    <row r="1048">
      <c r="A1048" t="inlineStr">
        <is>
          <t>S001047</t>
        </is>
      </c>
      <c r="B1048" t="inlineStr">
        <is>
          <t>2025-05-06</t>
        </is>
      </c>
      <c r="C1048" t="inlineStr">
        <is>
          <t>2025-05</t>
        </is>
      </c>
      <c r="D1048" t="inlineStr">
        <is>
          <t>2025-Q2</t>
        </is>
      </c>
      <c r="E1048" t="inlineStr">
        <is>
          <t>T06</t>
        </is>
      </c>
      <c r="F1048" t="inlineStr">
        <is>
          <t>Gizem Aydın</t>
        </is>
      </c>
      <c r="G1048" t="inlineStr">
        <is>
          <t>İhracat-Avrupa</t>
        </is>
      </c>
      <c r="H1048" t="inlineStr">
        <is>
          <t>EM-AYD-40</t>
        </is>
      </c>
      <c r="I1048" t="inlineStr">
        <is>
          <t>LED Panel Armatür 40W</t>
        </is>
      </c>
      <c r="J1048" t="inlineStr">
        <is>
          <t>Aydınlatma</t>
        </is>
      </c>
      <c r="K1048" t="inlineStr">
        <is>
          <t>Perakende</t>
        </is>
      </c>
      <c r="L1048" t="n">
        <v>21</v>
      </c>
      <c r="M1048" s="57" t="n">
        <v>7.94</v>
      </c>
      <c r="N1048" t="inlineStr">
        <is>
          <t>EUR</t>
        </is>
      </c>
      <c r="O1048" s="58" t="n">
        <v>0</v>
      </c>
      <c r="P1048" t="n">
        <v>0</v>
      </c>
      <c r="Q1048" s="59" t="n">
        <v>190</v>
      </c>
      <c r="R1048" s="60">
        <f>IF(N1048="TL",1,IF(N1048="USD",VLOOKUP(C1048,$X$2:$Z$19,2,FALSE),VLOOKUP(C1048,$X$2:$Z$19,3,FALSE)))</f>
        <v/>
      </c>
      <c r="S1048" s="61">
        <f>IF(P1048=1,0,L1048*M1048*R1048*(1-O1048/100))</f>
        <v/>
      </c>
      <c r="T1048" s="61">
        <f>IF(P1048=1,0,L1048*Q1048)</f>
        <v/>
      </c>
      <c r="U1048" s="61">
        <f>S1048-T1048</f>
        <v/>
      </c>
    </row>
    <row r="1049">
      <c r="A1049" t="inlineStr">
        <is>
          <t>S001048</t>
        </is>
      </c>
      <c r="B1049" t="inlineStr">
        <is>
          <t>2025-05-12</t>
        </is>
      </c>
      <c r="C1049" t="inlineStr">
        <is>
          <t>2025-05</t>
        </is>
      </c>
      <c r="D1049" t="inlineStr">
        <is>
          <t>2025-Q2</t>
        </is>
      </c>
      <c r="E1049" t="inlineStr">
        <is>
          <t>T06</t>
        </is>
      </c>
      <c r="F1049" t="inlineStr">
        <is>
          <t>Gizem Aydın</t>
        </is>
      </c>
      <c r="G1049" t="inlineStr">
        <is>
          <t>İhracat-Avrupa</t>
        </is>
      </c>
      <c r="H1049" t="inlineStr">
        <is>
          <t>EM-TRF-05</t>
        </is>
      </c>
      <c r="I1049" t="inlineStr">
        <is>
          <t>İzole Trafo 1 kVA</t>
        </is>
      </c>
      <c r="J1049" t="inlineStr">
        <is>
          <t>Güç</t>
        </is>
      </c>
      <c r="K1049" t="inlineStr">
        <is>
          <t>Bayi</t>
        </is>
      </c>
      <c r="L1049" t="n">
        <v>13</v>
      </c>
      <c r="M1049" s="57" t="n">
        <v>148.08</v>
      </c>
      <c r="N1049" t="inlineStr">
        <is>
          <t>EUR</t>
        </is>
      </c>
      <c r="O1049" s="58" t="n">
        <v>0</v>
      </c>
      <c r="P1049" t="n">
        <v>0</v>
      </c>
      <c r="Q1049" s="59" t="n">
        <v>3900</v>
      </c>
      <c r="R1049" s="60">
        <f>IF(N1049="TL",1,IF(N1049="USD",VLOOKUP(C1049,$X$2:$Z$19,2,FALSE),VLOOKUP(C1049,$X$2:$Z$19,3,FALSE)))</f>
        <v/>
      </c>
      <c r="S1049" s="61">
        <f>IF(P1049=1,0,L1049*M1049*R1049*(1-O1049/100))</f>
        <v/>
      </c>
      <c r="T1049" s="61">
        <f>IF(P1049=1,0,L1049*Q1049)</f>
        <v/>
      </c>
      <c r="U1049" s="61">
        <f>S1049-T1049</f>
        <v/>
      </c>
    </row>
    <row r="1050">
      <c r="A1050" t="inlineStr">
        <is>
          <t>S001049</t>
        </is>
      </c>
      <c r="B1050" t="inlineStr">
        <is>
          <t>2025-05-09</t>
        </is>
      </c>
      <c r="C1050" t="inlineStr">
        <is>
          <t>2025-05</t>
        </is>
      </c>
      <c r="D1050" t="inlineStr">
        <is>
          <t>2025-Q2</t>
        </is>
      </c>
      <c r="E1050" t="inlineStr">
        <is>
          <t>T06</t>
        </is>
      </c>
      <c r="F1050" t="inlineStr">
        <is>
          <t>Gizem Aydın</t>
        </is>
      </c>
      <c r="G1050" t="inlineStr">
        <is>
          <t>İhracat-Avrupa</t>
        </is>
      </c>
      <c r="H1050" t="inlineStr">
        <is>
          <t>EM-SNS-06</t>
        </is>
      </c>
      <c r="I1050" t="inlineStr">
        <is>
          <t>Hareket Sensörü PIR</t>
        </is>
      </c>
      <c r="J1050" t="inlineStr">
        <is>
          <t>Otomasyon</t>
        </is>
      </c>
      <c r="K1050" t="inlineStr">
        <is>
          <t>Bayi</t>
        </is>
      </c>
      <c r="L1050" t="n">
        <v>4</v>
      </c>
      <c r="M1050" s="57" t="n">
        <v>5.65</v>
      </c>
      <c r="N1050" t="inlineStr">
        <is>
          <t>EUR</t>
        </is>
      </c>
      <c r="O1050" s="58" t="n">
        <v>8</v>
      </c>
      <c r="P1050" t="n">
        <v>0</v>
      </c>
      <c r="Q1050" s="59" t="n">
        <v>120</v>
      </c>
      <c r="R1050" s="60">
        <f>IF(N1050="TL",1,IF(N1050="USD",VLOOKUP(C1050,$X$2:$Z$19,2,FALSE),VLOOKUP(C1050,$X$2:$Z$19,3,FALSE)))</f>
        <v/>
      </c>
      <c r="S1050" s="61">
        <f>IF(P1050=1,0,L1050*M1050*R1050*(1-O1050/100))</f>
        <v/>
      </c>
      <c r="T1050" s="61">
        <f>IF(P1050=1,0,L1050*Q1050)</f>
        <v/>
      </c>
      <c r="U1050" s="61">
        <f>S1050-T1050</f>
        <v/>
      </c>
    </row>
    <row r="1051">
      <c r="A1051" t="inlineStr">
        <is>
          <t>S001050</t>
        </is>
      </c>
      <c r="B1051" t="inlineStr">
        <is>
          <t>2025-05-11</t>
        </is>
      </c>
      <c r="C1051" t="inlineStr">
        <is>
          <t>2025-05</t>
        </is>
      </c>
      <c r="D1051" t="inlineStr">
        <is>
          <t>2025-Q2</t>
        </is>
      </c>
      <c r="E1051" t="inlineStr">
        <is>
          <t>T06</t>
        </is>
      </c>
      <c r="F1051" t="inlineStr">
        <is>
          <t>Gizem Aydın</t>
        </is>
      </c>
      <c r="G1051" t="inlineStr">
        <is>
          <t>İhracat-Avrupa</t>
        </is>
      </c>
      <c r="H1051" t="inlineStr">
        <is>
          <t>EM-SNS-06</t>
        </is>
      </c>
      <c r="I1051" t="inlineStr">
        <is>
          <t>Hareket Sensörü PIR</t>
        </is>
      </c>
      <c r="J1051" t="inlineStr">
        <is>
          <t>Otomasyon</t>
        </is>
      </c>
      <c r="K1051" t="inlineStr">
        <is>
          <t>Kurumsal</t>
        </is>
      </c>
      <c r="L1051" t="n">
        <v>16</v>
      </c>
      <c r="M1051" s="57" t="n">
        <v>5.8</v>
      </c>
      <c r="N1051" t="inlineStr">
        <is>
          <t>EUR</t>
        </is>
      </c>
      <c r="O1051" s="58" t="n">
        <v>5</v>
      </c>
      <c r="P1051" t="n">
        <v>0</v>
      </c>
      <c r="Q1051" s="59" t="n">
        <v>120</v>
      </c>
      <c r="R1051" s="60">
        <f>IF(N1051="TL",1,IF(N1051="USD",VLOOKUP(C1051,$X$2:$Z$19,2,FALSE),VLOOKUP(C1051,$X$2:$Z$19,3,FALSE)))</f>
        <v/>
      </c>
      <c r="S1051" s="61">
        <f>IF(P1051=1,0,L1051*M1051*R1051*(1-O1051/100))</f>
        <v/>
      </c>
      <c r="T1051" s="61">
        <f>IF(P1051=1,0,L1051*Q1051)</f>
        <v/>
      </c>
      <c r="U1051" s="61">
        <f>S1051-T1051</f>
        <v/>
      </c>
    </row>
    <row r="1052">
      <c r="A1052" t="inlineStr">
        <is>
          <t>S001051</t>
        </is>
      </c>
      <c r="B1052" t="inlineStr">
        <is>
          <t>2025-05-13</t>
        </is>
      </c>
      <c r="C1052" t="inlineStr">
        <is>
          <t>2025-05</t>
        </is>
      </c>
      <c r="D1052" t="inlineStr">
        <is>
          <t>2025-Q2</t>
        </is>
      </c>
      <c r="E1052" t="inlineStr">
        <is>
          <t>T06</t>
        </is>
      </c>
      <c r="F1052" t="inlineStr">
        <is>
          <t>Gizem Aydın</t>
        </is>
      </c>
      <c r="G1052" t="inlineStr">
        <is>
          <t>İhracat-Avrupa</t>
        </is>
      </c>
      <c r="H1052" t="inlineStr">
        <is>
          <t>EM-UPS-10</t>
        </is>
      </c>
      <c r="I1052" t="inlineStr">
        <is>
          <t>Kesintisiz Güç Kaynağı 3 kVA</t>
        </is>
      </c>
      <c r="J1052" t="inlineStr">
        <is>
          <t>Güç</t>
        </is>
      </c>
      <c r="K1052" t="inlineStr">
        <is>
          <t>Bayi</t>
        </is>
      </c>
      <c r="L1052" t="n">
        <v>76</v>
      </c>
      <c r="M1052" s="57" t="n">
        <v>300.25</v>
      </c>
      <c r="N1052" t="inlineStr">
        <is>
          <t>EUR</t>
        </is>
      </c>
      <c r="O1052" s="58" t="n">
        <v>0</v>
      </c>
      <c r="P1052" t="n">
        <v>0</v>
      </c>
      <c r="Q1052" s="59" t="n">
        <v>8200</v>
      </c>
      <c r="R1052" s="60">
        <f>IF(N1052="TL",1,IF(N1052="USD",VLOOKUP(C1052,$X$2:$Z$19,2,FALSE),VLOOKUP(C1052,$X$2:$Z$19,3,FALSE)))</f>
        <v/>
      </c>
      <c r="S1052" s="61">
        <f>IF(P1052=1,0,L1052*M1052*R1052*(1-O1052/100))</f>
        <v/>
      </c>
      <c r="T1052" s="61">
        <f>IF(P1052=1,0,L1052*Q1052)</f>
        <v/>
      </c>
      <c r="U1052" s="61">
        <f>S1052-T1052</f>
        <v/>
      </c>
    </row>
    <row r="1053">
      <c r="A1053" t="inlineStr">
        <is>
          <t>S001052</t>
        </is>
      </c>
      <c r="B1053" t="inlineStr">
        <is>
          <t>2025-05-07</t>
        </is>
      </c>
      <c r="C1053" t="inlineStr">
        <is>
          <t>2025-05</t>
        </is>
      </c>
      <c r="D1053" t="inlineStr">
        <is>
          <t>2025-Q2</t>
        </is>
      </c>
      <c r="E1053" t="inlineStr">
        <is>
          <t>T06</t>
        </is>
      </c>
      <c r="F1053" t="inlineStr">
        <is>
          <t>Gizem Aydın</t>
        </is>
      </c>
      <c r="G1053" t="inlineStr">
        <is>
          <t>İhracat-Avrupa</t>
        </is>
      </c>
      <c r="H1053" t="inlineStr">
        <is>
          <t>EM-KBL-25</t>
        </is>
      </c>
      <c r="I1053" t="inlineStr">
        <is>
          <t>NYY Kablo 4x6 (100 m)</t>
        </is>
      </c>
      <c r="J1053" t="inlineStr">
        <is>
          <t>Kablo</t>
        </is>
      </c>
      <c r="K1053" t="inlineStr">
        <is>
          <t>Bayi</t>
        </is>
      </c>
      <c r="L1053" t="n">
        <v>18</v>
      </c>
      <c r="M1053" s="57" t="n">
        <v>80.27</v>
      </c>
      <c r="N1053" t="inlineStr">
        <is>
          <t>EUR</t>
        </is>
      </c>
      <c r="O1053" s="58" t="n">
        <v>12</v>
      </c>
      <c r="P1053" t="n">
        <v>0</v>
      </c>
      <c r="Q1053" s="59" t="n">
        <v>2150</v>
      </c>
      <c r="R1053" s="60">
        <f>IF(N1053="TL",1,IF(N1053="USD",VLOOKUP(C1053,$X$2:$Z$19,2,FALSE),VLOOKUP(C1053,$X$2:$Z$19,3,FALSE)))</f>
        <v/>
      </c>
      <c r="S1053" s="61">
        <f>IF(P1053=1,0,L1053*M1053*R1053*(1-O1053/100))</f>
        <v/>
      </c>
      <c r="T1053" s="61">
        <f>IF(P1053=1,0,L1053*Q1053)</f>
        <v/>
      </c>
      <c r="U1053" s="61">
        <f>S1053-T1053</f>
        <v/>
      </c>
    </row>
    <row r="1054">
      <c r="A1054" t="inlineStr">
        <is>
          <t>S001053</t>
        </is>
      </c>
      <c r="B1054" t="inlineStr">
        <is>
          <t>2025-05-21</t>
        </is>
      </c>
      <c r="C1054" t="inlineStr">
        <is>
          <t>2025-05</t>
        </is>
      </c>
      <c r="D1054" t="inlineStr">
        <is>
          <t>2025-Q2</t>
        </is>
      </c>
      <c r="E1054" t="inlineStr">
        <is>
          <t>T06</t>
        </is>
      </c>
      <c r="F1054" t="inlineStr">
        <is>
          <t>Gizem Aydın</t>
        </is>
      </c>
      <c r="G1054" t="inlineStr">
        <is>
          <t>İhracat-Avrupa</t>
        </is>
      </c>
      <c r="H1054" t="inlineStr">
        <is>
          <t>EM-PRZ-02</t>
        </is>
      </c>
      <c r="I1054" t="inlineStr">
        <is>
          <t>Priz-Anahtar Seti (20'li)</t>
        </is>
      </c>
      <c r="J1054" t="inlineStr">
        <is>
          <t>Anahtar</t>
        </is>
      </c>
      <c r="K1054" t="inlineStr">
        <is>
          <t>Proje</t>
        </is>
      </c>
      <c r="L1054" t="n">
        <v>51</v>
      </c>
      <c r="M1054" s="57" t="n">
        <v>12.33</v>
      </c>
      <c r="N1054" t="inlineStr">
        <is>
          <t>EUR</t>
        </is>
      </c>
      <c r="O1054" s="58" t="n">
        <v>12</v>
      </c>
      <c r="P1054" t="n">
        <v>0</v>
      </c>
      <c r="Q1054" s="59" t="n">
        <v>310</v>
      </c>
      <c r="R1054" s="60">
        <f>IF(N1054="TL",1,IF(N1054="USD",VLOOKUP(C1054,$X$2:$Z$19,2,FALSE),VLOOKUP(C1054,$X$2:$Z$19,3,FALSE)))</f>
        <v/>
      </c>
      <c r="S1054" s="61">
        <f>IF(P1054=1,0,L1054*M1054*R1054*(1-O1054/100))</f>
        <v/>
      </c>
      <c r="T1054" s="61">
        <f>IF(P1054=1,0,L1054*Q1054)</f>
        <v/>
      </c>
      <c r="U1054" s="61">
        <f>S1054-T1054</f>
        <v/>
      </c>
    </row>
    <row r="1055">
      <c r="A1055" t="inlineStr">
        <is>
          <t>S001054</t>
        </is>
      </c>
      <c r="B1055" t="inlineStr">
        <is>
          <t>2025-05-10</t>
        </is>
      </c>
      <c r="C1055" t="inlineStr">
        <is>
          <t>2025-05</t>
        </is>
      </c>
      <c r="D1055" t="inlineStr">
        <is>
          <t>2025-Q2</t>
        </is>
      </c>
      <c r="E1055" t="inlineStr">
        <is>
          <t>T07</t>
        </is>
      </c>
      <c r="F1055" t="inlineStr">
        <is>
          <t>Onur Arslan</t>
        </is>
      </c>
      <c r="G1055" t="inlineStr">
        <is>
          <t>Marmara</t>
        </is>
      </c>
      <c r="H1055" t="inlineStr">
        <is>
          <t>EM-SGT-01</t>
        </is>
      </c>
      <c r="I1055" t="inlineStr">
        <is>
          <t>Otomatik Sigorta C16 (12'li)</t>
        </is>
      </c>
      <c r="J1055" t="inlineStr">
        <is>
          <t>Koruma</t>
        </is>
      </c>
      <c r="K1055" t="inlineStr">
        <is>
          <t>Proje</t>
        </is>
      </c>
      <c r="L1055" t="n">
        <v>8</v>
      </c>
      <c r="M1055" s="57" t="n">
        <v>423</v>
      </c>
      <c r="N1055" t="inlineStr">
        <is>
          <t>TL</t>
        </is>
      </c>
      <c r="O1055" s="58" t="n">
        <v>0</v>
      </c>
      <c r="P1055" t="n">
        <v>0</v>
      </c>
      <c r="Q1055" s="59" t="n">
        <v>240</v>
      </c>
      <c r="R1055" s="60">
        <f>IF(N1055="TL",1,IF(N1055="USD",VLOOKUP(C1055,$X$2:$Z$19,2,FALSE),VLOOKUP(C1055,$X$2:$Z$19,3,FALSE)))</f>
        <v/>
      </c>
      <c r="S1055" s="61">
        <f>IF(P1055=1,0,L1055*M1055*R1055*(1-O1055/100))</f>
        <v/>
      </c>
      <c r="T1055" s="61">
        <f>IF(P1055=1,0,L1055*Q1055)</f>
        <v/>
      </c>
      <c r="U1055" s="61">
        <f>S1055-T1055</f>
        <v/>
      </c>
    </row>
    <row r="1056">
      <c r="A1056" t="inlineStr">
        <is>
          <t>S001055</t>
        </is>
      </c>
      <c r="B1056" t="inlineStr">
        <is>
          <t>2025-05-24</t>
        </is>
      </c>
      <c r="C1056" t="inlineStr">
        <is>
          <t>2025-05</t>
        </is>
      </c>
      <c r="D1056" t="inlineStr">
        <is>
          <t>2025-Q2</t>
        </is>
      </c>
      <c r="E1056" t="inlineStr">
        <is>
          <t>T07</t>
        </is>
      </c>
      <c r="F1056" t="inlineStr">
        <is>
          <t>Onur Arslan</t>
        </is>
      </c>
      <c r="G1056" t="inlineStr">
        <is>
          <t>Marmara</t>
        </is>
      </c>
      <c r="H1056" t="inlineStr">
        <is>
          <t>EM-KBL-25</t>
        </is>
      </c>
      <c r="I1056" t="inlineStr">
        <is>
          <t>NYY Kablo 4x6 (100 m)</t>
        </is>
      </c>
      <c r="J1056" t="inlineStr">
        <is>
          <t>Kablo</t>
        </is>
      </c>
      <c r="K1056" t="inlineStr">
        <is>
          <t>Bayi</t>
        </is>
      </c>
      <c r="L1056" t="n">
        <v>12</v>
      </c>
      <c r="M1056" s="57" t="n">
        <v>3419</v>
      </c>
      <c r="N1056" t="inlineStr">
        <is>
          <t>TL</t>
        </is>
      </c>
      <c r="O1056" s="58" t="n">
        <v>0</v>
      </c>
      <c r="P1056" t="n">
        <v>0</v>
      </c>
      <c r="Q1056" s="59" t="n">
        <v>2150</v>
      </c>
      <c r="R1056" s="60">
        <f>IF(N1056="TL",1,IF(N1056="USD",VLOOKUP(C1056,$X$2:$Z$19,2,FALSE),VLOOKUP(C1056,$X$2:$Z$19,3,FALSE)))</f>
        <v/>
      </c>
      <c r="S1056" s="61">
        <f>IF(P1056=1,0,L1056*M1056*R1056*(1-O1056/100))</f>
        <v/>
      </c>
      <c r="T1056" s="61">
        <f>IF(P1056=1,0,L1056*Q1056)</f>
        <v/>
      </c>
      <c r="U1056" s="61">
        <f>S1056-T1056</f>
        <v/>
      </c>
    </row>
    <row r="1057">
      <c r="A1057" t="inlineStr">
        <is>
          <t>S001056</t>
        </is>
      </c>
      <c r="B1057" t="inlineStr">
        <is>
          <t>2025-05-21</t>
        </is>
      </c>
      <c r="C1057" t="inlineStr">
        <is>
          <t>2025-05</t>
        </is>
      </c>
      <c r="D1057" t="inlineStr">
        <is>
          <t>2025-Q2</t>
        </is>
      </c>
      <c r="E1057" t="inlineStr">
        <is>
          <t>T07</t>
        </is>
      </c>
      <c r="F1057" t="inlineStr">
        <is>
          <t>Onur Arslan</t>
        </is>
      </c>
      <c r="G1057" t="inlineStr">
        <is>
          <t>Marmara</t>
        </is>
      </c>
      <c r="H1057" t="inlineStr">
        <is>
          <t>EM-UPS-10</t>
        </is>
      </c>
      <c r="I1057" t="inlineStr">
        <is>
          <t>Kesintisiz Güç Kaynağı 3 kVA</t>
        </is>
      </c>
      <c r="J1057" t="inlineStr">
        <is>
          <t>Güç</t>
        </is>
      </c>
      <c r="K1057" t="inlineStr">
        <is>
          <t>Perakende</t>
        </is>
      </c>
      <c r="L1057" t="n">
        <v>23</v>
      </c>
      <c r="M1057" s="57" t="n">
        <v>13560</v>
      </c>
      <c r="N1057" t="inlineStr">
        <is>
          <t>TL</t>
        </is>
      </c>
      <c r="O1057" s="58" t="n">
        <v>18</v>
      </c>
      <c r="P1057" t="n">
        <v>0</v>
      </c>
      <c r="Q1057" s="59" t="n">
        <v>8200</v>
      </c>
      <c r="R1057" s="60">
        <f>IF(N1057="TL",1,IF(N1057="USD",VLOOKUP(C1057,$X$2:$Z$19,2,FALSE),VLOOKUP(C1057,$X$2:$Z$19,3,FALSE)))</f>
        <v/>
      </c>
      <c r="S1057" s="61">
        <f>IF(P1057=1,0,L1057*M1057*R1057*(1-O1057/100))</f>
        <v/>
      </c>
      <c r="T1057" s="61">
        <f>IF(P1057=1,0,L1057*Q1057)</f>
        <v/>
      </c>
      <c r="U1057" s="61">
        <f>S1057-T1057</f>
        <v/>
      </c>
    </row>
    <row r="1058">
      <c r="A1058" t="inlineStr">
        <is>
          <t>S001057</t>
        </is>
      </c>
      <c r="B1058" t="inlineStr">
        <is>
          <t>2025-05-28</t>
        </is>
      </c>
      <c r="C1058" t="inlineStr">
        <is>
          <t>2025-05</t>
        </is>
      </c>
      <c r="D1058" t="inlineStr">
        <is>
          <t>2025-Q2</t>
        </is>
      </c>
      <c r="E1058" t="inlineStr">
        <is>
          <t>T07</t>
        </is>
      </c>
      <c r="F1058" t="inlineStr">
        <is>
          <t>Onur Arslan</t>
        </is>
      </c>
      <c r="G1058" t="inlineStr">
        <is>
          <t>Marmara</t>
        </is>
      </c>
      <c r="H1058" t="inlineStr">
        <is>
          <t>EM-KBL-25</t>
        </is>
      </c>
      <c r="I1058" t="inlineStr">
        <is>
          <t>NYY Kablo 4x6 (100 m)</t>
        </is>
      </c>
      <c r="J1058" t="inlineStr">
        <is>
          <t>Kablo</t>
        </is>
      </c>
      <c r="K1058" t="inlineStr">
        <is>
          <t>Perakende</t>
        </is>
      </c>
      <c r="L1058" t="n">
        <v>13</v>
      </c>
      <c r="M1058" s="57" t="n">
        <v>3339</v>
      </c>
      <c r="N1058" t="inlineStr">
        <is>
          <t>TL</t>
        </is>
      </c>
      <c r="O1058" s="58" t="n">
        <v>5</v>
      </c>
      <c r="P1058" t="n">
        <v>0</v>
      </c>
      <c r="Q1058" s="59" t="n">
        <v>2150</v>
      </c>
      <c r="R1058" s="60">
        <f>IF(N1058="TL",1,IF(N1058="USD",VLOOKUP(C1058,$X$2:$Z$19,2,FALSE),VLOOKUP(C1058,$X$2:$Z$19,3,FALSE)))</f>
        <v/>
      </c>
      <c r="S1058" s="61">
        <f>IF(P1058=1,0,L1058*M1058*R1058*(1-O1058/100))</f>
        <v/>
      </c>
      <c r="T1058" s="61">
        <f>IF(P1058=1,0,L1058*Q1058)</f>
        <v/>
      </c>
      <c r="U1058" s="61">
        <f>S1058-T1058</f>
        <v/>
      </c>
    </row>
    <row r="1059">
      <c r="A1059" t="inlineStr">
        <is>
          <t>S001058</t>
        </is>
      </c>
      <c r="B1059" t="inlineStr">
        <is>
          <t>2025-05-20</t>
        </is>
      </c>
      <c r="C1059" t="inlineStr">
        <is>
          <t>2025-05</t>
        </is>
      </c>
      <c r="D1059" t="inlineStr">
        <is>
          <t>2025-Q2</t>
        </is>
      </c>
      <c r="E1059" t="inlineStr">
        <is>
          <t>T07</t>
        </is>
      </c>
      <c r="F1059" t="inlineStr">
        <is>
          <t>Onur Arslan</t>
        </is>
      </c>
      <c r="G1059" t="inlineStr">
        <is>
          <t>Marmara</t>
        </is>
      </c>
      <c r="H1059" t="inlineStr">
        <is>
          <t>EM-KND-03</t>
        </is>
      </c>
      <c r="I1059" t="inlineStr">
        <is>
          <t>Kablo Kanalı 40x40 (2 m)</t>
        </is>
      </c>
      <c r="J1059" t="inlineStr">
        <is>
          <t>Tesisat</t>
        </is>
      </c>
      <c r="K1059" t="inlineStr">
        <is>
          <t>Bayi</t>
        </is>
      </c>
      <c r="L1059" t="n">
        <v>111</v>
      </c>
      <c r="M1059" s="57" t="n">
        <v>132</v>
      </c>
      <c r="N1059" t="inlineStr">
        <is>
          <t>TL</t>
        </is>
      </c>
      <c r="O1059" s="58" t="n">
        <v>0</v>
      </c>
      <c r="P1059" t="n">
        <v>0</v>
      </c>
      <c r="Q1059" s="59" t="n">
        <v>65</v>
      </c>
      <c r="R1059" s="60">
        <f>IF(N1059="TL",1,IF(N1059="USD",VLOOKUP(C1059,$X$2:$Z$19,2,FALSE),VLOOKUP(C1059,$X$2:$Z$19,3,FALSE)))</f>
        <v/>
      </c>
      <c r="S1059" s="61">
        <f>IF(P1059=1,0,L1059*M1059*R1059*(1-O1059/100))</f>
        <v/>
      </c>
      <c r="T1059" s="61">
        <f>IF(P1059=1,0,L1059*Q1059)</f>
        <v/>
      </c>
      <c r="U1059" s="61">
        <f>S1059-T1059</f>
        <v/>
      </c>
    </row>
    <row r="1060">
      <c r="A1060" t="inlineStr">
        <is>
          <t>S001059</t>
        </is>
      </c>
      <c r="B1060" t="inlineStr">
        <is>
          <t>2025-05-18</t>
        </is>
      </c>
      <c r="C1060" t="inlineStr">
        <is>
          <t>2025-05</t>
        </is>
      </c>
      <c r="D1060" t="inlineStr">
        <is>
          <t>2025-Q2</t>
        </is>
      </c>
      <c r="E1060" t="inlineStr">
        <is>
          <t>T07</t>
        </is>
      </c>
      <c r="F1060" t="inlineStr">
        <is>
          <t>Onur Arslan</t>
        </is>
      </c>
      <c r="G1060" t="inlineStr">
        <is>
          <t>Marmara</t>
        </is>
      </c>
      <c r="H1060" t="inlineStr">
        <is>
          <t>EM-AYD-18</t>
        </is>
      </c>
      <c r="I1060" t="inlineStr">
        <is>
          <t>LED Ampul 18W (10'lu)</t>
        </is>
      </c>
      <c r="J1060" t="inlineStr">
        <is>
          <t>Aydınlatma</t>
        </is>
      </c>
      <c r="K1060" t="inlineStr">
        <is>
          <t>Proje</t>
        </is>
      </c>
      <c r="L1060" t="n">
        <v>3</v>
      </c>
      <c r="M1060" s="57" t="n">
        <v>198</v>
      </c>
      <c r="N1060" t="inlineStr">
        <is>
          <t>TL</t>
        </is>
      </c>
      <c r="O1060" s="58" t="n">
        <v>12</v>
      </c>
      <c r="P1060" t="n">
        <v>0</v>
      </c>
      <c r="Q1060" s="59" t="n">
        <v>95</v>
      </c>
      <c r="R1060" s="60">
        <f>IF(N1060="TL",1,IF(N1060="USD",VLOOKUP(C1060,$X$2:$Z$19,2,FALSE),VLOOKUP(C1060,$X$2:$Z$19,3,FALSE)))</f>
        <v/>
      </c>
      <c r="S1060" s="61">
        <f>IF(P1060=1,0,L1060*M1060*R1060*(1-O1060/100))</f>
        <v/>
      </c>
      <c r="T1060" s="61">
        <f>IF(P1060=1,0,L1060*Q1060)</f>
        <v/>
      </c>
      <c r="U1060" s="61">
        <f>S1060-T1060</f>
        <v/>
      </c>
    </row>
    <row r="1061">
      <c r="A1061" t="inlineStr">
        <is>
          <t>S001060</t>
        </is>
      </c>
      <c r="B1061" t="inlineStr">
        <is>
          <t>2025-05-10</t>
        </is>
      </c>
      <c r="C1061" t="inlineStr">
        <is>
          <t>2025-05</t>
        </is>
      </c>
      <c r="D1061" t="inlineStr">
        <is>
          <t>2025-Q2</t>
        </is>
      </c>
      <c r="E1061" t="inlineStr">
        <is>
          <t>T07</t>
        </is>
      </c>
      <c r="F1061" t="inlineStr">
        <is>
          <t>Onur Arslan</t>
        </is>
      </c>
      <c r="G1061" t="inlineStr">
        <is>
          <t>Marmara</t>
        </is>
      </c>
      <c r="H1061" t="inlineStr">
        <is>
          <t>EM-TOP-08</t>
        </is>
      </c>
      <c r="I1061" t="inlineStr">
        <is>
          <t>Topraklama Seti</t>
        </is>
      </c>
      <c r="J1061" t="inlineStr">
        <is>
          <t>Koruma</t>
        </is>
      </c>
      <c r="K1061" t="inlineStr">
        <is>
          <t>Bayi</t>
        </is>
      </c>
      <c r="L1061" t="n">
        <v>14</v>
      </c>
      <c r="M1061" s="57" t="n">
        <v>882</v>
      </c>
      <c r="N1061" t="inlineStr">
        <is>
          <t>TL</t>
        </is>
      </c>
      <c r="O1061" s="58" t="n">
        <v>0</v>
      </c>
      <c r="P1061" t="n">
        <v>0</v>
      </c>
      <c r="Q1061" s="59" t="n">
        <v>540</v>
      </c>
      <c r="R1061" s="60">
        <f>IF(N1061="TL",1,IF(N1061="USD",VLOOKUP(C1061,$X$2:$Z$19,2,FALSE),VLOOKUP(C1061,$X$2:$Z$19,3,FALSE)))</f>
        <v/>
      </c>
      <c r="S1061" s="61">
        <f>IF(P1061=1,0,L1061*M1061*R1061*(1-O1061/100))</f>
        <v/>
      </c>
      <c r="T1061" s="61">
        <f>IF(P1061=1,0,L1061*Q1061)</f>
        <v/>
      </c>
      <c r="U1061" s="61">
        <f>S1061-T1061</f>
        <v/>
      </c>
    </row>
    <row r="1062">
      <c r="A1062" t="inlineStr">
        <is>
          <t>S001061</t>
        </is>
      </c>
      <c r="B1062" t="inlineStr">
        <is>
          <t>2025-05-14</t>
        </is>
      </c>
      <c r="C1062" t="inlineStr">
        <is>
          <t>2025-05</t>
        </is>
      </c>
      <c r="D1062" t="inlineStr">
        <is>
          <t>2025-Q2</t>
        </is>
      </c>
      <c r="E1062" t="inlineStr">
        <is>
          <t>T07</t>
        </is>
      </c>
      <c r="F1062" t="inlineStr">
        <is>
          <t>Onur Arslan</t>
        </is>
      </c>
      <c r="G1062" t="inlineStr">
        <is>
          <t>Marmara</t>
        </is>
      </c>
      <c r="H1062" t="inlineStr">
        <is>
          <t>EM-SNS-06</t>
        </is>
      </c>
      <c r="I1062" t="inlineStr">
        <is>
          <t>Hareket Sensörü PIR</t>
        </is>
      </c>
      <c r="J1062" t="inlineStr">
        <is>
          <t>Otomasyon</t>
        </is>
      </c>
      <c r="K1062" t="inlineStr">
        <is>
          <t>Bayi</t>
        </is>
      </c>
      <c r="L1062" t="n">
        <v>23</v>
      </c>
      <c r="M1062" s="57" t="n">
        <v>253</v>
      </c>
      <c r="N1062" t="inlineStr">
        <is>
          <t>TL</t>
        </is>
      </c>
      <c r="O1062" s="58" t="n">
        <v>8</v>
      </c>
      <c r="P1062" t="n">
        <v>0</v>
      </c>
      <c r="Q1062" s="59" t="n">
        <v>120</v>
      </c>
      <c r="R1062" s="60">
        <f>IF(N1062="TL",1,IF(N1062="USD",VLOOKUP(C1062,$X$2:$Z$19,2,FALSE),VLOOKUP(C1062,$X$2:$Z$19,3,FALSE)))</f>
        <v/>
      </c>
      <c r="S1062" s="61">
        <f>IF(P1062=1,0,L1062*M1062*R1062*(1-O1062/100))</f>
        <v/>
      </c>
      <c r="T1062" s="61">
        <f>IF(P1062=1,0,L1062*Q1062)</f>
        <v/>
      </c>
      <c r="U1062" s="61">
        <f>S1062-T1062</f>
        <v/>
      </c>
    </row>
    <row r="1063">
      <c r="A1063" t="inlineStr">
        <is>
          <t>S001062</t>
        </is>
      </c>
      <c r="B1063" t="inlineStr">
        <is>
          <t>2025-05-26</t>
        </is>
      </c>
      <c r="C1063" t="inlineStr">
        <is>
          <t>2025-05</t>
        </is>
      </c>
      <c r="D1063" t="inlineStr">
        <is>
          <t>2025-Q2</t>
        </is>
      </c>
      <c r="E1063" t="inlineStr">
        <is>
          <t>T07</t>
        </is>
      </c>
      <c r="F1063" t="inlineStr">
        <is>
          <t>Onur Arslan</t>
        </is>
      </c>
      <c r="G1063" t="inlineStr">
        <is>
          <t>Marmara</t>
        </is>
      </c>
      <c r="H1063" t="inlineStr">
        <is>
          <t>EM-AYD-40</t>
        </is>
      </c>
      <c r="I1063" t="inlineStr">
        <is>
          <t>LED Panel Armatür 40W</t>
        </is>
      </c>
      <c r="J1063" t="inlineStr">
        <is>
          <t>Aydınlatma</t>
        </is>
      </c>
      <c r="K1063" t="inlineStr">
        <is>
          <t>Kurumsal</t>
        </is>
      </c>
      <c r="L1063" t="n">
        <v>2</v>
      </c>
      <c r="M1063" s="57" t="n">
        <v>355</v>
      </c>
      <c r="N1063" t="inlineStr">
        <is>
          <t>TL</t>
        </is>
      </c>
      <c r="O1063" s="58" t="n">
        <v>18</v>
      </c>
      <c r="P1063" t="n">
        <v>0</v>
      </c>
      <c r="Q1063" s="59" t="n">
        <v>190</v>
      </c>
      <c r="R1063" s="60">
        <f>IF(N1063="TL",1,IF(N1063="USD",VLOOKUP(C1063,$X$2:$Z$19,2,FALSE),VLOOKUP(C1063,$X$2:$Z$19,3,FALSE)))</f>
        <v/>
      </c>
      <c r="S1063" s="61">
        <f>IF(P1063=1,0,L1063*M1063*R1063*(1-O1063/100))</f>
        <v/>
      </c>
      <c r="T1063" s="61">
        <f>IF(P1063=1,0,L1063*Q1063)</f>
        <v/>
      </c>
      <c r="U1063" s="61">
        <f>S1063-T1063</f>
        <v/>
      </c>
    </row>
    <row r="1064">
      <c r="A1064" t="inlineStr">
        <is>
          <t>S001063</t>
        </is>
      </c>
      <c r="B1064" t="inlineStr">
        <is>
          <t>2025-05-18</t>
        </is>
      </c>
      <c r="C1064" t="inlineStr">
        <is>
          <t>2025-05</t>
        </is>
      </c>
      <c r="D1064" t="inlineStr">
        <is>
          <t>2025-Q2</t>
        </is>
      </c>
      <c r="E1064" t="inlineStr">
        <is>
          <t>T07</t>
        </is>
      </c>
      <c r="F1064" t="inlineStr">
        <is>
          <t>Onur Arslan</t>
        </is>
      </c>
      <c r="G1064" t="inlineStr">
        <is>
          <t>Marmara</t>
        </is>
      </c>
      <c r="H1064" t="inlineStr">
        <is>
          <t>EM-UPS-10</t>
        </is>
      </c>
      <c r="I1064" t="inlineStr">
        <is>
          <t>Kesintisiz Güç Kaynağı 3 kVA</t>
        </is>
      </c>
      <c r="J1064" t="inlineStr">
        <is>
          <t>Güç</t>
        </is>
      </c>
      <c r="K1064" t="inlineStr">
        <is>
          <t>Bayi</t>
        </is>
      </c>
      <c r="L1064" t="n">
        <v>1</v>
      </c>
      <c r="M1064" s="57" t="n">
        <v>13133</v>
      </c>
      <c r="N1064" t="inlineStr">
        <is>
          <t>TL</t>
        </is>
      </c>
      <c r="O1064" s="58" t="n">
        <v>0</v>
      </c>
      <c r="P1064" t="n">
        <v>0</v>
      </c>
      <c r="Q1064" s="59" t="n">
        <v>8200</v>
      </c>
      <c r="R1064" s="60">
        <f>IF(N1064="TL",1,IF(N1064="USD",VLOOKUP(C1064,$X$2:$Z$19,2,FALSE),VLOOKUP(C1064,$X$2:$Z$19,3,FALSE)))</f>
        <v/>
      </c>
      <c r="S1064" s="61">
        <f>IF(P1064=1,0,L1064*M1064*R1064*(1-O1064/100))</f>
        <v/>
      </c>
      <c r="T1064" s="61">
        <f>IF(P1064=1,0,L1064*Q1064)</f>
        <v/>
      </c>
      <c r="U1064" s="61">
        <f>S1064-T1064</f>
        <v/>
      </c>
    </row>
    <row r="1065">
      <c r="A1065" t="inlineStr">
        <is>
          <t>S001064</t>
        </is>
      </c>
      <c r="B1065" t="inlineStr">
        <is>
          <t>2025-05-21</t>
        </is>
      </c>
      <c r="C1065" t="inlineStr">
        <is>
          <t>2025-05</t>
        </is>
      </c>
      <c r="D1065" t="inlineStr">
        <is>
          <t>2025-Q2</t>
        </is>
      </c>
      <c r="E1065" t="inlineStr">
        <is>
          <t>T07</t>
        </is>
      </c>
      <c r="F1065" t="inlineStr">
        <is>
          <t>Onur Arslan</t>
        </is>
      </c>
      <c r="G1065" t="inlineStr">
        <is>
          <t>Marmara</t>
        </is>
      </c>
      <c r="H1065" t="inlineStr">
        <is>
          <t>EM-SNS-06</t>
        </is>
      </c>
      <c r="I1065" t="inlineStr">
        <is>
          <t>Hareket Sensörü PIR</t>
        </is>
      </c>
      <c r="J1065" t="inlineStr">
        <is>
          <t>Otomasyon</t>
        </is>
      </c>
      <c r="K1065" t="inlineStr">
        <is>
          <t>Perakende</t>
        </is>
      </c>
      <c r="L1065" t="n">
        <v>17</v>
      </c>
      <c r="M1065" s="57" t="n">
        <v>260</v>
      </c>
      <c r="N1065" t="inlineStr">
        <is>
          <t>TL</t>
        </is>
      </c>
      <c r="O1065" s="58" t="n">
        <v>5</v>
      </c>
      <c r="P1065" t="n">
        <v>0</v>
      </c>
      <c r="Q1065" s="59" t="n">
        <v>120</v>
      </c>
      <c r="R1065" s="60">
        <f>IF(N1065="TL",1,IF(N1065="USD",VLOOKUP(C1065,$X$2:$Z$19,2,FALSE),VLOOKUP(C1065,$X$2:$Z$19,3,FALSE)))</f>
        <v/>
      </c>
      <c r="S1065" s="61">
        <f>IF(P1065=1,0,L1065*M1065*R1065*(1-O1065/100))</f>
        <v/>
      </c>
      <c r="T1065" s="61">
        <f>IF(P1065=1,0,L1065*Q1065)</f>
        <v/>
      </c>
      <c r="U1065" s="61">
        <f>S1065-T1065</f>
        <v/>
      </c>
    </row>
    <row r="1066">
      <c r="A1066" t="inlineStr">
        <is>
          <t>S001065</t>
        </is>
      </c>
      <c r="B1066" t="inlineStr">
        <is>
          <t>2025-05-08</t>
        </is>
      </c>
      <c r="C1066" t="inlineStr">
        <is>
          <t>2025-05</t>
        </is>
      </c>
      <c r="D1066" t="inlineStr">
        <is>
          <t>2025-Q2</t>
        </is>
      </c>
      <c r="E1066" t="inlineStr">
        <is>
          <t>T07</t>
        </is>
      </c>
      <c r="F1066" t="inlineStr">
        <is>
          <t>Onur Arslan</t>
        </is>
      </c>
      <c r="G1066" t="inlineStr">
        <is>
          <t>Marmara</t>
        </is>
      </c>
      <c r="H1066" t="inlineStr">
        <is>
          <t>EM-PNO-12</t>
        </is>
      </c>
      <c r="I1066" t="inlineStr">
        <is>
          <t>Sıva Üstü Dağıtım Panosu 24'lü</t>
        </is>
      </c>
      <c r="J1066" t="inlineStr">
        <is>
          <t>Pano</t>
        </is>
      </c>
      <c r="K1066" t="inlineStr">
        <is>
          <t>Perakende</t>
        </is>
      </c>
      <c r="L1066" t="n">
        <v>31</v>
      </c>
      <c r="M1066" s="57" t="n">
        <v>2062</v>
      </c>
      <c r="N1066" t="inlineStr">
        <is>
          <t>TL</t>
        </is>
      </c>
      <c r="O1066" s="58" t="n">
        <v>0</v>
      </c>
      <c r="P1066" t="n">
        <v>0</v>
      </c>
      <c r="Q1066" s="59" t="n">
        <v>1180</v>
      </c>
      <c r="R1066" s="60">
        <f>IF(N1066="TL",1,IF(N1066="USD",VLOOKUP(C1066,$X$2:$Z$19,2,FALSE),VLOOKUP(C1066,$X$2:$Z$19,3,FALSE)))</f>
        <v/>
      </c>
      <c r="S1066" s="61">
        <f>IF(P1066=1,0,L1066*M1066*R1066*(1-O1066/100))</f>
        <v/>
      </c>
      <c r="T1066" s="61">
        <f>IF(P1066=1,0,L1066*Q1066)</f>
        <v/>
      </c>
      <c r="U1066" s="61">
        <f>S1066-T1066</f>
        <v/>
      </c>
    </row>
    <row r="1067">
      <c r="A1067" t="inlineStr">
        <is>
          <t>S001066</t>
        </is>
      </c>
      <c r="B1067" t="inlineStr">
        <is>
          <t>2025-05-13</t>
        </is>
      </c>
      <c r="C1067" t="inlineStr">
        <is>
          <t>2025-05</t>
        </is>
      </c>
      <c r="D1067" t="inlineStr">
        <is>
          <t>2025-Q2</t>
        </is>
      </c>
      <c r="E1067" t="inlineStr">
        <is>
          <t>T07</t>
        </is>
      </c>
      <c r="F1067" t="inlineStr">
        <is>
          <t>Onur Arslan</t>
        </is>
      </c>
      <c r="G1067" t="inlineStr">
        <is>
          <t>Marmara</t>
        </is>
      </c>
      <c r="H1067" t="inlineStr">
        <is>
          <t>EM-KND-03</t>
        </is>
      </c>
      <c r="I1067" t="inlineStr">
        <is>
          <t>Kablo Kanalı 40x40 (2 m)</t>
        </is>
      </c>
      <c r="J1067" t="inlineStr">
        <is>
          <t>Tesisat</t>
        </is>
      </c>
      <c r="K1067" t="inlineStr">
        <is>
          <t>Proje</t>
        </is>
      </c>
      <c r="L1067" t="n">
        <v>3</v>
      </c>
      <c r="M1067" s="57" t="n">
        <v>128</v>
      </c>
      <c r="N1067" t="inlineStr">
        <is>
          <t>TL</t>
        </is>
      </c>
      <c r="O1067" s="58" t="n">
        <v>0</v>
      </c>
      <c r="P1067" t="n">
        <v>0</v>
      </c>
      <c r="Q1067" s="59" t="n">
        <v>65</v>
      </c>
      <c r="R1067" s="60">
        <f>IF(N1067="TL",1,IF(N1067="USD",VLOOKUP(C1067,$X$2:$Z$19,2,FALSE),VLOOKUP(C1067,$X$2:$Z$19,3,FALSE)))</f>
        <v/>
      </c>
      <c r="S1067" s="61">
        <f>IF(P1067=1,0,L1067*M1067*R1067*(1-O1067/100))</f>
        <v/>
      </c>
      <c r="T1067" s="61">
        <f>IF(P1067=1,0,L1067*Q1067)</f>
        <v/>
      </c>
      <c r="U1067" s="61">
        <f>S1067-T1067</f>
        <v/>
      </c>
    </row>
    <row r="1068">
      <c r="A1068" t="inlineStr">
        <is>
          <t>S001067</t>
        </is>
      </c>
      <c r="B1068" t="inlineStr">
        <is>
          <t>2025-05-23</t>
        </is>
      </c>
      <c r="C1068" t="inlineStr">
        <is>
          <t>2025-05</t>
        </is>
      </c>
      <c r="D1068" t="inlineStr">
        <is>
          <t>2025-Q2</t>
        </is>
      </c>
      <c r="E1068" t="inlineStr">
        <is>
          <t>T07</t>
        </is>
      </c>
      <c r="F1068" t="inlineStr">
        <is>
          <t>Onur Arslan</t>
        </is>
      </c>
      <c r="G1068" t="inlineStr">
        <is>
          <t>Marmara</t>
        </is>
      </c>
      <c r="H1068" t="inlineStr">
        <is>
          <t>EM-KBL-25</t>
        </is>
      </c>
      <c r="I1068" t="inlineStr">
        <is>
          <t>NYY Kablo 4x6 (100 m)</t>
        </is>
      </c>
      <c r="J1068" t="inlineStr">
        <is>
          <t>Kablo</t>
        </is>
      </c>
      <c r="K1068" t="inlineStr">
        <is>
          <t>Proje</t>
        </is>
      </c>
      <c r="L1068" t="n">
        <v>76</v>
      </c>
      <c r="M1068" s="57" t="n">
        <v>3418</v>
      </c>
      <c r="N1068" t="inlineStr">
        <is>
          <t>TL</t>
        </is>
      </c>
      <c r="O1068" s="58" t="n">
        <v>8</v>
      </c>
      <c r="P1068" t="n">
        <v>0</v>
      </c>
      <c r="Q1068" s="59" t="n">
        <v>2150</v>
      </c>
      <c r="R1068" s="60">
        <f>IF(N1068="TL",1,IF(N1068="USD",VLOOKUP(C1068,$X$2:$Z$19,2,FALSE),VLOOKUP(C1068,$X$2:$Z$19,3,FALSE)))</f>
        <v/>
      </c>
      <c r="S1068" s="61">
        <f>IF(P1068=1,0,L1068*M1068*R1068*(1-O1068/100))</f>
        <v/>
      </c>
      <c r="T1068" s="61">
        <f>IF(P1068=1,0,L1068*Q1068)</f>
        <v/>
      </c>
      <c r="U1068" s="61">
        <f>S1068-T1068</f>
        <v/>
      </c>
    </row>
    <row r="1069">
      <c r="A1069" t="inlineStr">
        <is>
          <t>S001068</t>
        </is>
      </c>
      <c r="B1069" t="inlineStr">
        <is>
          <t>2025-05-24</t>
        </is>
      </c>
      <c r="C1069" t="inlineStr">
        <is>
          <t>2025-05</t>
        </is>
      </c>
      <c r="D1069" t="inlineStr">
        <is>
          <t>2025-Q2</t>
        </is>
      </c>
      <c r="E1069" t="inlineStr">
        <is>
          <t>T07</t>
        </is>
      </c>
      <c r="F1069" t="inlineStr">
        <is>
          <t>Onur Arslan</t>
        </is>
      </c>
      <c r="G1069" t="inlineStr">
        <is>
          <t>Marmara</t>
        </is>
      </c>
      <c r="H1069" t="inlineStr">
        <is>
          <t>EM-KBL-16</t>
        </is>
      </c>
      <c r="I1069" t="inlineStr">
        <is>
          <t>NYM Kablo 3x2,5 (100 m)</t>
        </is>
      </c>
      <c r="J1069" t="inlineStr">
        <is>
          <t>Kablo</t>
        </is>
      </c>
      <c r="K1069" t="inlineStr">
        <is>
          <t>Perakende</t>
        </is>
      </c>
      <c r="L1069" t="n">
        <v>25</v>
      </c>
      <c r="M1069" s="57" t="n">
        <v>1303</v>
      </c>
      <c r="N1069" t="inlineStr">
        <is>
          <t>TL</t>
        </is>
      </c>
      <c r="O1069" s="58" t="n">
        <v>5</v>
      </c>
      <c r="P1069" t="n">
        <v>0</v>
      </c>
      <c r="Q1069" s="59" t="n">
        <v>820</v>
      </c>
      <c r="R1069" s="60">
        <f>IF(N1069="TL",1,IF(N1069="USD",VLOOKUP(C1069,$X$2:$Z$19,2,FALSE),VLOOKUP(C1069,$X$2:$Z$19,3,FALSE)))</f>
        <v/>
      </c>
      <c r="S1069" s="61">
        <f>IF(P1069=1,0,L1069*M1069*R1069*(1-O1069/100))</f>
        <v/>
      </c>
      <c r="T1069" s="61">
        <f>IF(P1069=1,0,L1069*Q1069)</f>
        <v/>
      </c>
      <c r="U1069" s="61">
        <f>S1069-T1069</f>
        <v/>
      </c>
    </row>
    <row r="1070">
      <c r="A1070" t="inlineStr">
        <is>
          <t>S001069</t>
        </is>
      </c>
      <c r="B1070" t="inlineStr">
        <is>
          <t>2025-05-09</t>
        </is>
      </c>
      <c r="C1070" t="inlineStr">
        <is>
          <t>2025-05</t>
        </is>
      </c>
      <c r="D1070" t="inlineStr">
        <is>
          <t>2025-Q2</t>
        </is>
      </c>
      <c r="E1070" t="inlineStr">
        <is>
          <t>T07</t>
        </is>
      </c>
      <c r="F1070" t="inlineStr">
        <is>
          <t>Onur Arslan</t>
        </is>
      </c>
      <c r="G1070" t="inlineStr">
        <is>
          <t>Marmara</t>
        </is>
      </c>
      <c r="H1070" t="inlineStr">
        <is>
          <t>EM-KBL-25</t>
        </is>
      </c>
      <c r="I1070" t="inlineStr">
        <is>
          <t>NYY Kablo 4x6 (100 m)</t>
        </is>
      </c>
      <c r="J1070" t="inlineStr">
        <is>
          <t>Kablo</t>
        </is>
      </c>
      <c r="K1070" t="inlineStr">
        <is>
          <t>Perakende</t>
        </is>
      </c>
      <c r="L1070" t="n">
        <v>7</v>
      </c>
      <c r="M1070" s="57" t="n">
        <v>3324</v>
      </c>
      <c r="N1070" t="inlineStr">
        <is>
          <t>TL</t>
        </is>
      </c>
      <c r="O1070" s="58" t="n">
        <v>8</v>
      </c>
      <c r="P1070" t="n">
        <v>0</v>
      </c>
      <c r="Q1070" s="59" t="n">
        <v>2150</v>
      </c>
      <c r="R1070" s="60">
        <f>IF(N1070="TL",1,IF(N1070="USD",VLOOKUP(C1070,$X$2:$Z$19,2,FALSE),VLOOKUP(C1070,$X$2:$Z$19,3,FALSE)))</f>
        <v/>
      </c>
      <c r="S1070" s="61">
        <f>IF(P1070=1,0,L1070*M1070*R1070*(1-O1070/100))</f>
        <v/>
      </c>
      <c r="T1070" s="61">
        <f>IF(P1070=1,0,L1070*Q1070)</f>
        <v/>
      </c>
      <c r="U1070" s="61">
        <f>S1070-T1070</f>
        <v/>
      </c>
    </row>
    <row r="1071">
      <c r="A1071" t="inlineStr">
        <is>
          <t>S001070</t>
        </is>
      </c>
      <c r="B1071" t="inlineStr">
        <is>
          <t>2025-05-02</t>
        </is>
      </c>
      <c r="C1071" t="inlineStr">
        <is>
          <t>2025-05</t>
        </is>
      </c>
      <c r="D1071" t="inlineStr">
        <is>
          <t>2025-Q2</t>
        </is>
      </c>
      <c r="E1071" t="inlineStr">
        <is>
          <t>T07</t>
        </is>
      </c>
      <c r="F1071" t="inlineStr">
        <is>
          <t>Onur Arslan</t>
        </is>
      </c>
      <c r="G1071" t="inlineStr">
        <is>
          <t>Marmara</t>
        </is>
      </c>
      <c r="H1071" t="inlineStr">
        <is>
          <t>EM-SGT-01</t>
        </is>
      </c>
      <c r="I1071" t="inlineStr">
        <is>
          <t>Otomatik Sigorta C16 (12'li)</t>
        </is>
      </c>
      <c r="J1071" t="inlineStr">
        <is>
          <t>Koruma</t>
        </is>
      </c>
      <c r="K1071" t="inlineStr">
        <is>
          <t>Bayi</t>
        </is>
      </c>
      <c r="L1071" t="n">
        <v>23</v>
      </c>
      <c r="M1071" s="57" t="n">
        <v>444</v>
      </c>
      <c r="N1071" t="inlineStr">
        <is>
          <t>TL</t>
        </is>
      </c>
      <c r="O1071" s="58" t="n">
        <v>0</v>
      </c>
      <c r="P1071" t="n">
        <v>0</v>
      </c>
      <c r="Q1071" s="59" t="n">
        <v>240</v>
      </c>
      <c r="R1071" s="60">
        <f>IF(N1071="TL",1,IF(N1071="USD",VLOOKUP(C1071,$X$2:$Z$19,2,FALSE),VLOOKUP(C1071,$X$2:$Z$19,3,FALSE)))</f>
        <v/>
      </c>
      <c r="S1071" s="61">
        <f>IF(P1071=1,0,L1071*M1071*R1071*(1-O1071/100))</f>
        <v/>
      </c>
      <c r="T1071" s="61">
        <f>IF(P1071=1,0,L1071*Q1071)</f>
        <v/>
      </c>
      <c r="U1071" s="61">
        <f>S1071-T1071</f>
        <v/>
      </c>
    </row>
    <row r="1072">
      <c r="A1072" t="inlineStr">
        <is>
          <t>S001071</t>
        </is>
      </c>
      <c r="B1072" t="inlineStr">
        <is>
          <t>2025-05-25</t>
        </is>
      </c>
      <c r="C1072" t="inlineStr">
        <is>
          <t>2025-05</t>
        </is>
      </c>
      <c r="D1072" t="inlineStr">
        <is>
          <t>2025-Q2</t>
        </is>
      </c>
      <c r="E1072" t="inlineStr">
        <is>
          <t>T07</t>
        </is>
      </c>
      <c r="F1072" t="inlineStr">
        <is>
          <t>Onur Arslan</t>
        </is>
      </c>
      <c r="G1072" t="inlineStr">
        <is>
          <t>Marmara</t>
        </is>
      </c>
      <c r="H1072" t="inlineStr">
        <is>
          <t>EM-AYD-18</t>
        </is>
      </c>
      <c r="I1072" t="inlineStr">
        <is>
          <t>LED Ampul 18W (10'lu)</t>
        </is>
      </c>
      <c r="J1072" t="inlineStr">
        <is>
          <t>Aydınlatma</t>
        </is>
      </c>
      <c r="K1072" t="inlineStr">
        <is>
          <t>Kurumsal</t>
        </is>
      </c>
      <c r="L1072" t="n">
        <v>2</v>
      </c>
      <c r="M1072" s="57" t="n">
        <v>198</v>
      </c>
      <c r="N1072" t="inlineStr">
        <is>
          <t>TL</t>
        </is>
      </c>
      <c r="O1072" s="58" t="n">
        <v>5</v>
      </c>
      <c r="P1072" t="n">
        <v>0</v>
      </c>
      <c r="Q1072" s="59" t="n">
        <v>95</v>
      </c>
      <c r="R1072" s="60">
        <f>IF(N1072="TL",1,IF(N1072="USD",VLOOKUP(C1072,$X$2:$Z$19,2,FALSE),VLOOKUP(C1072,$X$2:$Z$19,3,FALSE)))</f>
        <v/>
      </c>
      <c r="S1072" s="61">
        <f>IF(P1072=1,0,L1072*M1072*R1072*(1-O1072/100))</f>
        <v/>
      </c>
      <c r="T1072" s="61">
        <f>IF(P1072=1,0,L1072*Q1072)</f>
        <v/>
      </c>
      <c r="U1072" s="61">
        <f>S1072-T1072</f>
        <v/>
      </c>
    </row>
    <row r="1073">
      <c r="A1073" t="inlineStr">
        <is>
          <t>S001072</t>
        </is>
      </c>
      <c r="B1073" t="inlineStr">
        <is>
          <t>2025-05-11</t>
        </is>
      </c>
      <c r="C1073" t="inlineStr">
        <is>
          <t>2025-05</t>
        </is>
      </c>
      <c r="D1073" t="inlineStr">
        <is>
          <t>2025-Q2</t>
        </is>
      </c>
      <c r="E1073" t="inlineStr">
        <is>
          <t>T07</t>
        </is>
      </c>
      <c r="F1073" t="inlineStr">
        <is>
          <t>Onur Arslan</t>
        </is>
      </c>
      <c r="G1073" t="inlineStr">
        <is>
          <t>Marmara</t>
        </is>
      </c>
      <c r="H1073" t="inlineStr">
        <is>
          <t>EM-PNO-12</t>
        </is>
      </c>
      <c r="I1073" t="inlineStr">
        <is>
          <t>Sıva Üstü Dağıtım Panosu 24'lü</t>
        </is>
      </c>
      <c r="J1073" t="inlineStr">
        <is>
          <t>Pano</t>
        </is>
      </c>
      <c r="K1073" t="inlineStr">
        <is>
          <t>Bayi</t>
        </is>
      </c>
      <c r="L1073" t="n">
        <v>11</v>
      </c>
      <c r="M1073" s="57" t="n">
        <v>2090</v>
      </c>
      <c r="N1073" t="inlineStr">
        <is>
          <t>TL</t>
        </is>
      </c>
      <c r="O1073" s="58" t="n">
        <v>0</v>
      </c>
      <c r="P1073" t="n">
        <v>0</v>
      </c>
      <c r="Q1073" s="59" t="n">
        <v>1180</v>
      </c>
      <c r="R1073" s="60">
        <f>IF(N1073="TL",1,IF(N1073="USD",VLOOKUP(C1073,$X$2:$Z$19,2,FALSE),VLOOKUP(C1073,$X$2:$Z$19,3,FALSE)))</f>
        <v/>
      </c>
      <c r="S1073" s="61">
        <f>IF(P1073=1,0,L1073*M1073*R1073*(1-O1073/100))</f>
        <v/>
      </c>
      <c r="T1073" s="61">
        <f>IF(P1073=1,0,L1073*Q1073)</f>
        <v/>
      </c>
      <c r="U1073" s="61">
        <f>S1073-T1073</f>
        <v/>
      </c>
    </row>
    <row r="1074">
      <c r="A1074" t="inlineStr">
        <is>
          <t>S001073</t>
        </is>
      </c>
      <c r="B1074" t="inlineStr">
        <is>
          <t>2025-05-10</t>
        </is>
      </c>
      <c r="C1074" t="inlineStr">
        <is>
          <t>2025-05</t>
        </is>
      </c>
      <c r="D1074" t="inlineStr">
        <is>
          <t>2025-Q2</t>
        </is>
      </c>
      <c r="E1074" t="inlineStr">
        <is>
          <t>T07</t>
        </is>
      </c>
      <c r="F1074" t="inlineStr">
        <is>
          <t>Onur Arslan</t>
        </is>
      </c>
      <c r="G1074" t="inlineStr">
        <is>
          <t>Marmara</t>
        </is>
      </c>
      <c r="H1074" t="inlineStr">
        <is>
          <t>EM-TRF-05</t>
        </is>
      </c>
      <c r="I1074" t="inlineStr">
        <is>
          <t>İzole Trafo 1 kVA</t>
        </is>
      </c>
      <c r="J1074" t="inlineStr">
        <is>
          <t>Güç</t>
        </is>
      </c>
      <c r="K1074" t="inlineStr">
        <is>
          <t>Proje</t>
        </is>
      </c>
      <c r="L1074" t="n">
        <v>25</v>
      </c>
      <c r="M1074" s="57" t="n">
        <v>6661</v>
      </c>
      <c r="N1074" t="inlineStr">
        <is>
          <t>TL</t>
        </is>
      </c>
      <c r="O1074" s="58" t="n">
        <v>0</v>
      </c>
      <c r="P1074" t="n">
        <v>1</v>
      </c>
      <c r="Q1074" s="59" t="n">
        <v>3900</v>
      </c>
      <c r="R1074" s="60">
        <f>IF(N1074="TL",1,IF(N1074="USD",VLOOKUP(C1074,$X$2:$Z$19,2,FALSE),VLOOKUP(C1074,$X$2:$Z$19,3,FALSE)))</f>
        <v/>
      </c>
      <c r="S1074" s="61">
        <f>IF(P1074=1,0,L1074*M1074*R1074*(1-O1074/100))</f>
        <v/>
      </c>
      <c r="T1074" s="61">
        <f>IF(P1074=1,0,L1074*Q1074)</f>
        <v/>
      </c>
      <c r="U1074" s="61">
        <f>S1074-T1074</f>
        <v/>
      </c>
    </row>
    <row r="1075">
      <c r="A1075" t="inlineStr">
        <is>
          <t>S001074</t>
        </is>
      </c>
      <c r="B1075" t="inlineStr">
        <is>
          <t>2025-05-18</t>
        </is>
      </c>
      <c r="C1075" t="inlineStr">
        <is>
          <t>2025-05</t>
        </is>
      </c>
      <c r="D1075" t="inlineStr">
        <is>
          <t>2025-Q2</t>
        </is>
      </c>
      <c r="E1075" t="inlineStr">
        <is>
          <t>T07</t>
        </is>
      </c>
      <c r="F1075" t="inlineStr">
        <is>
          <t>Onur Arslan</t>
        </is>
      </c>
      <c r="G1075" t="inlineStr">
        <is>
          <t>Marmara</t>
        </is>
      </c>
      <c r="H1075" t="inlineStr">
        <is>
          <t>EM-KBL-16</t>
        </is>
      </c>
      <c r="I1075" t="inlineStr">
        <is>
          <t>NYM Kablo 3x2,5 (100 m)</t>
        </is>
      </c>
      <c r="J1075" t="inlineStr">
        <is>
          <t>Kablo</t>
        </is>
      </c>
      <c r="K1075" t="inlineStr">
        <is>
          <t>Bayi</t>
        </is>
      </c>
      <c r="L1075" t="n">
        <v>25</v>
      </c>
      <c r="M1075" s="57" t="n">
        <v>1337</v>
      </c>
      <c r="N1075" t="inlineStr">
        <is>
          <t>TL</t>
        </is>
      </c>
      <c r="O1075" s="58" t="n">
        <v>5</v>
      </c>
      <c r="P1075" t="n">
        <v>0</v>
      </c>
      <c r="Q1075" s="59" t="n">
        <v>820</v>
      </c>
      <c r="R1075" s="60">
        <f>IF(N1075="TL",1,IF(N1075="USD",VLOOKUP(C1075,$X$2:$Z$19,2,FALSE),VLOOKUP(C1075,$X$2:$Z$19,3,FALSE)))</f>
        <v/>
      </c>
      <c r="S1075" s="61">
        <f>IF(P1075=1,0,L1075*M1075*R1075*(1-O1075/100))</f>
        <v/>
      </c>
      <c r="T1075" s="61">
        <f>IF(P1075=1,0,L1075*Q1075)</f>
        <v/>
      </c>
      <c r="U1075" s="61">
        <f>S1075-T1075</f>
        <v/>
      </c>
    </row>
    <row r="1076">
      <c r="A1076" t="inlineStr">
        <is>
          <t>S001075</t>
        </is>
      </c>
      <c r="B1076" t="inlineStr">
        <is>
          <t>2025-05-17</t>
        </is>
      </c>
      <c r="C1076" t="inlineStr">
        <is>
          <t>2025-05</t>
        </is>
      </c>
      <c r="D1076" t="inlineStr">
        <is>
          <t>2025-Q2</t>
        </is>
      </c>
      <c r="E1076" t="inlineStr">
        <is>
          <t>T07</t>
        </is>
      </c>
      <c r="F1076" t="inlineStr">
        <is>
          <t>Onur Arslan</t>
        </is>
      </c>
      <c r="G1076" t="inlineStr">
        <is>
          <t>Marmara</t>
        </is>
      </c>
      <c r="H1076" t="inlineStr">
        <is>
          <t>EM-SNS-06</t>
        </is>
      </c>
      <c r="I1076" t="inlineStr">
        <is>
          <t>Hareket Sensörü PIR</t>
        </is>
      </c>
      <c r="J1076" t="inlineStr">
        <is>
          <t>Otomasyon</t>
        </is>
      </c>
      <c r="K1076" t="inlineStr">
        <is>
          <t>Proje</t>
        </is>
      </c>
      <c r="L1076" t="n">
        <v>18</v>
      </c>
      <c r="M1076" s="57" t="n">
        <v>263</v>
      </c>
      <c r="N1076" t="inlineStr">
        <is>
          <t>TL</t>
        </is>
      </c>
      <c r="O1076" s="58" t="n">
        <v>8</v>
      </c>
      <c r="P1076" t="n">
        <v>0</v>
      </c>
      <c r="Q1076" s="59" t="n">
        <v>120</v>
      </c>
      <c r="R1076" s="60">
        <f>IF(N1076="TL",1,IF(N1076="USD",VLOOKUP(C1076,$X$2:$Z$19,2,FALSE),VLOOKUP(C1076,$X$2:$Z$19,3,FALSE)))</f>
        <v/>
      </c>
      <c r="S1076" s="61">
        <f>IF(P1076=1,0,L1076*M1076*R1076*(1-O1076/100))</f>
        <v/>
      </c>
      <c r="T1076" s="61">
        <f>IF(P1076=1,0,L1076*Q1076)</f>
        <v/>
      </c>
      <c r="U1076" s="61">
        <f>S1076-T1076</f>
        <v/>
      </c>
    </row>
    <row r="1077">
      <c r="A1077" t="inlineStr">
        <is>
          <t>S001076</t>
        </is>
      </c>
      <c r="B1077" t="inlineStr">
        <is>
          <t>2025-05-10</t>
        </is>
      </c>
      <c r="C1077" t="inlineStr">
        <is>
          <t>2025-05</t>
        </is>
      </c>
      <c r="D1077" t="inlineStr">
        <is>
          <t>2025-Q2</t>
        </is>
      </c>
      <c r="E1077" t="inlineStr">
        <is>
          <t>T07</t>
        </is>
      </c>
      <c r="F1077" t="inlineStr">
        <is>
          <t>Onur Arslan</t>
        </is>
      </c>
      <c r="G1077" t="inlineStr">
        <is>
          <t>Marmara</t>
        </is>
      </c>
      <c r="H1077" t="inlineStr">
        <is>
          <t>EM-PNO-12</t>
        </is>
      </c>
      <c r="I1077" t="inlineStr">
        <is>
          <t>Sıva Üstü Dağıtım Panosu 24'lü</t>
        </is>
      </c>
      <c r="J1077" t="inlineStr">
        <is>
          <t>Pano</t>
        </is>
      </c>
      <c r="K1077" t="inlineStr">
        <is>
          <t>Perakende</t>
        </is>
      </c>
      <c r="L1077" t="n">
        <v>4</v>
      </c>
      <c r="M1077" s="57" t="n">
        <v>2076</v>
      </c>
      <c r="N1077" t="inlineStr">
        <is>
          <t>TL</t>
        </is>
      </c>
      <c r="O1077" s="58" t="n">
        <v>8</v>
      </c>
      <c r="P1077" t="n">
        <v>0</v>
      </c>
      <c r="Q1077" s="59" t="n">
        <v>1180</v>
      </c>
      <c r="R1077" s="60">
        <f>IF(N1077="TL",1,IF(N1077="USD",VLOOKUP(C1077,$X$2:$Z$19,2,FALSE),VLOOKUP(C1077,$X$2:$Z$19,3,FALSE)))</f>
        <v/>
      </c>
      <c r="S1077" s="61">
        <f>IF(P1077=1,0,L1077*M1077*R1077*(1-O1077/100))</f>
        <v/>
      </c>
      <c r="T1077" s="61">
        <f>IF(P1077=1,0,L1077*Q1077)</f>
        <v/>
      </c>
      <c r="U1077" s="61">
        <f>S1077-T1077</f>
        <v/>
      </c>
    </row>
    <row r="1078">
      <c r="A1078" t="inlineStr">
        <is>
          <t>S001077</t>
        </is>
      </c>
      <c r="B1078" t="inlineStr">
        <is>
          <t>2025-05-06</t>
        </is>
      </c>
      <c r="C1078" t="inlineStr">
        <is>
          <t>2025-05</t>
        </is>
      </c>
      <c r="D1078" t="inlineStr">
        <is>
          <t>2025-Q2</t>
        </is>
      </c>
      <c r="E1078" t="inlineStr">
        <is>
          <t>T07</t>
        </is>
      </c>
      <c r="F1078" t="inlineStr">
        <is>
          <t>Onur Arslan</t>
        </is>
      </c>
      <c r="G1078" t="inlineStr">
        <is>
          <t>Marmara</t>
        </is>
      </c>
      <c r="H1078" t="inlineStr">
        <is>
          <t>EM-TRF-05</t>
        </is>
      </c>
      <c r="I1078" t="inlineStr">
        <is>
          <t>İzole Trafo 1 kVA</t>
        </is>
      </c>
      <c r="J1078" t="inlineStr">
        <is>
          <t>Güç</t>
        </is>
      </c>
      <c r="K1078" t="inlineStr">
        <is>
          <t>Bayi</t>
        </is>
      </c>
      <c r="L1078" t="n">
        <v>2</v>
      </c>
      <c r="M1078" s="57" t="n">
        <v>6559</v>
      </c>
      <c r="N1078" t="inlineStr">
        <is>
          <t>TL</t>
        </is>
      </c>
      <c r="O1078" s="58" t="n">
        <v>5</v>
      </c>
      <c r="P1078" t="n">
        <v>0</v>
      </c>
      <c r="Q1078" s="59" t="n">
        <v>3900</v>
      </c>
      <c r="R1078" s="60">
        <f>IF(N1078="TL",1,IF(N1078="USD",VLOOKUP(C1078,$X$2:$Z$19,2,FALSE),VLOOKUP(C1078,$X$2:$Z$19,3,FALSE)))</f>
        <v/>
      </c>
      <c r="S1078" s="61">
        <f>IF(P1078=1,0,L1078*M1078*R1078*(1-O1078/100))</f>
        <v/>
      </c>
      <c r="T1078" s="61">
        <f>IF(P1078=1,0,L1078*Q1078)</f>
        <v/>
      </c>
      <c r="U1078" s="61">
        <f>S1078-T1078</f>
        <v/>
      </c>
    </row>
    <row r="1079">
      <c r="A1079" t="inlineStr">
        <is>
          <t>S001078</t>
        </is>
      </c>
      <c r="B1079" t="inlineStr">
        <is>
          <t>2025-05-05</t>
        </is>
      </c>
      <c r="C1079" t="inlineStr">
        <is>
          <t>2025-05</t>
        </is>
      </c>
      <c r="D1079" t="inlineStr">
        <is>
          <t>2025-Q2</t>
        </is>
      </c>
      <c r="E1079" t="inlineStr">
        <is>
          <t>T07</t>
        </is>
      </c>
      <c r="F1079" t="inlineStr">
        <is>
          <t>Onur Arslan</t>
        </is>
      </c>
      <c r="G1079" t="inlineStr">
        <is>
          <t>Marmara</t>
        </is>
      </c>
      <c r="H1079" t="inlineStr">
        <is>
          <t>EM-PNO-12</t>
        </is>
      </c>
      <c r="I1079" t="inlineStr">
        <is>
          <t>Sıva Üstü Dağıtım Panosu 24'lü</t>
        </is>
      </c>
      <c r="J1079" t="inlineStr">
        <is>
          <t>Pano</t>
        </is>
      </c>
      <c r="K1079" t="inlineStr">
        <is>
          <t>Perakende</t>
        </is>
      </c>
      <c r="L1079" t="n">
        <v>40</v>
      </c>
      <c r="M1079" s="57" t="n">
        <v>2062</v>
      </c>
      <c r="N1079" t="inlineStr">
        <is>
          <t>TL</t>
        </is>
      </c>
      <c r="O1079" s="58" t="n">
        <v>8</v>
      </c>
      <c r="P1079" t="n">
        <v>0</v>
      </c>
      <c r="Q1079" s="59" t="n">
        <v>1180</v>
      </c>
      <c r="R1079" s="60">
        <f>IF(N1079="TL",1,IF(N1079="USD",VLOOKUP(C1079,$X$2:$Z$19,2,FALSE),VLOOKUP(C1079,$X$2:$Z$19,3,FALSE)))</f>
        <v/>
      </c>
      <c r="S1079" s="61">
        <f>IF(P1079=1,0,L1079*M1079*R1079*(1-O1079/100))</f>
        <v/>
      </c>
      <c r="T1079" s="61">
        <f>IF(P1079=1,0,L1079*Q1079)</f>
        <v/>
      </c>
      <c r="U1079" s="61">
        <f>S1079-T1079</f>
        <v/>
      </c>
    </row>
    <row r="1080">
      <c r="A1080" t="inlineStr">
        <is>
          <t>S001079</t>
        </is>
      </c>
      <c r="B1080" t="inlineStr">
        <is>
          <t>2025-05-19</t>
        </is>
      </c>
      <c r="C1080" t="inlineStr">
        <is>
          <t>2025-05</t>
        </is>
      </c>
      <c r="D1080" t="inlineStr">
        <is>
          <t>2025-Q2</t>
        </is>
      </c>
      <c r="E1080" t="inlineStr">
        <is>
          <t>T07</t>
        </is>
      </c>
      <c r="F1080" t="inlineStr">
        <is>
          <t>Onur Arslan</t>
        </is>
      </c>
      <c r="G1080" t="inlineStr">
        <is>
          <t>Marmara</t>
        </is>
      </c>
      <c r="H1080" t="inlineStr">
        <is>
          <t>EM-SGT-01</t>
        </is>
      </c>
      <c r="I1080" t="inlineStr">
        <is>
          <t>Otomatik Sigorta C16 (12'li)</t>
        </is>
      </c>
      <c r="J1080" t="inlineStr">
        <is>
          <t>Koruma</t>
        </is>
      </c>
      <c r="K1080" t="inlineStr">
        <is>
          <t>Bayi</t>
        </is>
      </c>
      <c r="L1080" t="n">
        <v>3</v>
      </c>
      <c r="M1080" s="57" t="n">
        <v>439</v>
      </c>
      <c r="N1080" t="inlineStr">
        <is>
          <t>TL</t>
        </is>
      </c>
      <c r="O1080" s="58" t="n">
        <v>0</v>
      </c>
      <c r="P1080" t="n">
        <v>0</v>
      </c>
      <c r="Q1080" s="59" t="n">
        <v>240</v>
      </c>
      <c r="R1080" s="60">
        <f>IF(N1080="TL",1,IF(N1080="USD",VLOOKUP(C1080,$X$2:$Z$19,2,FALSE),VLOOKUP(C1080,$X$2:$Z$19,3,FALSE)))</f>
        <v/>
      </c>
      <c r="S1080" s="61">
        <f>IF(P1080=1,0,L1080*M1080*R1080*(1-O1080/100))</f>
        <v/>
      </c>
      <c r="T1080" s="61">
        <f>IF(P1080=1,0,L1080*Q1080)</f>
        <v/>
      </c>
      <c r="U1080" s="61">
        <f>S1080-T1080</f>
        <v/>
      </c>
    </row>
    <row r="1081">
      <c r="A1081" t="inlineStr">
        <is>
          <t>S001080</t>
        </is>
      </c>
      <c r="B1081" t="inlineStr">
        <is>
          <t>2025-05-06</t>
        </is>
      </c>
      <c r="C1081" t="inlineStr">
        <is>
          <t>2025-05</t>
        </is>
      </c>
      <c r="D1081" t="inlineStr">
        <is>
          <t>2025-Q2</t>
        </is>
      </c>
      <c r="E1081" t="inlineStr">
        <is>
          <t>T07</t>
        </is>
      </c>
      <c r="F1081" t="inlineStr">
        <is>
          <t>Onur Arslan</t>
        </is>
      </c>
      <c r="G1081" t="inlineStr">
        <is>
          <t>Marmara</t>
        </is>
      </c>
      <c r="H1081" t="inlineStr">
        <is>
          <t>EM-AYD-40</t>
        </is>
      </c>
      <c r="I1081" t="inlineStr">
        <is>
          <t>LED Panel Armatür 40W</t>
        </is>
      </c>
      <c r="J1081" t="inlineStr">
        <is>
          <t>Aydınlatma</t>
        </is>
      </c>
      <c r="K1081" t="inlineStr">
        <is>
          <t>Bayi</t>
        </is>
      </c>
      <c r="L1081" t="n">
        <v>13</v>
      </c>
      <c r="M1081" s="57" t="n">
        <v>347</v>
      </c>
      <c r="N1081" t="inlineStr">
        <is>
          <t>TL</t>
        </is>
      </c>
      <c r="O1081" s="58" t="n">
        <v>5</v>
      </c>
      <c r="P1081" t="n">
        <v>0</v>
      </c>
      <c r="Q1081" s="59" t="n">
        <v>190</v>
      </c>
      <c r="R1081" s="60">
        <f>IF(N1081="TL",1,IF(N1081="USD",VLOOKUP(C1081,$X$2:$Z$19,2,FALSE),VLOOKUP(C1081,$X$2:$Z$19,3,FALSE)))</f>
        <v/>
      </c>
      <c r="S1081" s="61">
        <f>IF(P1081=1,0,L1081*M1081*R1081*(1-O1081/100))</f>
        <v/>
      </c>
      <c r="T1081" s="61">
        <f>IF(P1081=1,0,L1081*Q1081)</f>
        <v/>
      </c>
      <c r="U1081" s="61">
        <f>S1081-T1081</f>
        <v/>
      </c>
    </row>
    <row r="1082">
      <c r="A1082" t="inlineStr">
        <is>
          <t>S001081</t>
        </is>
      </c>
      <c r="B1082" t="inlineStr">
        <is>
          <t>2025-05-02</t>
        </is>
      </c>
      <c r="C1082" t="inlineStr">
        <is>
          <t>2025-05</t>
        </is>
      </c>
      <c r="D1082" t="inlineStr">
        <is>
          <t>2025-Q2</t>
        </is>
      </c>
      <c r="E1082" t="inlineStr">
        <is>
          <t>T07</t>
        </is>
      </c>
      <c r="F1082" t="inlineStr">
        <is>
          <t>Onur Arslan</t>
        </is>
      </c>
      <c r="G1082" t="inlineStr">
        <is>
          <t>Marmara</t>
        </is>
      </c>
      <c r="H1082" t="inlineStr">
        <is>
          <t>EM-PRZ-02</t>
        </is>
      </c>
      <c r="I1082" t="inlineStr">
        <is>
          <t>Priz-Anahtar Seti (20'li)</t>
        </is>
      </c>
      <c r="J1082" t="inlineStr">
        <is>
          <t>Anahtar</t>
        </is>
      </c>
      <c r="K1082" t="inlineStr">
        <is>
          <t>Bayi</t>
        </is>
      </c>
      <c r="L1082" t="n">
        <v>22</v>
      </c>
      <c r="M1082" s="57" t="n">
        <v>569</v>
      </c>
      <c r="N1082" t="inlineStr">
        <is>
          <t>TL</t>
        </is>
      </c>
      <c r="O1082" s="58" t="n">
        <v>8</v>
      </c>
      <c r="P1082" t="n">
        <v>0</v>
      </c>
      <c r="Q1082" s="59" t="n">
        <v>310</v>
      </c>
      <c r="R1082" s="60">
        <f>IF(N1082="TL",1,IF(N1082="USD",VLOOKUP(C1082,$X$2:$Z$19,2,FALSE),VLOOKUP(C1082,$X$2:$Z$19,3,FALSE)))</f>
        <v/>
      </c>
      <c r="S1082" s="61">
        <f>IF(P1082=1,0,L1082*M1082*R1082*(1-O1082/100))</f>
        <v/>
      </c>
      <c r="T1082" s="61">
        <f>IF(P1082=1,0,L1082*Q1082)</f>
        <v/>
      </c>
      <c r="U1082" s="61">
        <f>S1082-T1082</f>
        <v/>
      </c>
    </row>
    <row r="1083">
      <c r="A1083" t="inlineStr">
        <is>
          <t>S001082</t>
        </is>
      </c>
      <c r="B1083" t="inlineStr">
        <is>
          <t>2025-05-03</t>
        </is>
      </c>
      <c r="C1083" t="inlineStr">
        <is>
          <t>2025-05</t>
        </is>
      </c>
      <c r="D1083" t="inlineStr">
        <is>
          <t>2025-Q2</t>
        </is>
      </c>
      <c r="E1083" t="inlineStr">
        <is>
          <t>T07</t>
        </is>
      </c>
      <c r="F1083" t="inlineStr">
        <is>
          <t>Onur Arslan</t>
        </is>
      </c>
      <c r="G1083" t="inlineStr">
        <is>
          <t>Marmara</t>
        </is>
      </c>
      <c r="H1083" t="inlineStr">
        <is>
          <t>EM-AYD-18</t>
        </is>
      </c>
      <c r="I1083" t="inlineStr">
        <is>
          <t>LED Ampul 18W (10'lu)</t>
        </is>
      </c>
      <c r="J1083" t="inlineStr">
        <is>
          <t>Aydınlatma</t>
        </is>
      </c>
      <c r="K1083" t="inlineStr">
        <is>
          <t>Kurumsal</t>
        </is>
      </c>
      <c r="L1083" t="n">
        <v>12</v>
      </c>
      <c r="M1083" s="57" t="n">
        <v>206</v>
      </c>
      <c r="N1083" t="inlineStr">
        <is>
          <t>TL</t>
        </is>
      </c>
      <c r="O1083" s="58" t="n">
        <v>5</v>
      </c>
      <c r="P1083" t="n">
        <v>0</v>
      </c>
      <c r="Q1083" s="59" t="n">
        <v>95</v>
      </c>
      <c r="R1083" s="60">
        <f>IF(N1083="TL",1,IF(N1083="USD",VLOOKUP(C1083,$X$2:$Z$19,2,FALSE),VLOOKUP(C1083,$X$2:$Z$19,3,FALSE)))</f>
        <v/>
      </c>
      <c r="S1083" s="61">
        <f>IF(P1083=1,0,L1083*M1083*R1083*(1-O1083/100))</f>
        <v/>
      </c>
      <c r="T1083" s="61">
        <f>IF(P1083=1,0,L1083*Q1083)</f>
        <v/>
      </c>
      <c r="U1083" s="61">
        <f>S1083-T1083</f>
        <v/>
      </c>
    </row>
    <row r="1084">
      <c r="A1084" t="inlineStr">
        <is>
          <t>S001083</t>
        </is>
      </c>
      <c r="B1084" t="inlineStr">
        <is>
          <t>2025-05-01</t>
        </is>
      </c>
      <c r="C1084" t="inlineStr">
        <is>
          <t>2025-05</t>
        </is>
      </c>
      <c r="D1084" t="inlineStr">
        <is>
          <t>2025-Q2</t>
        </is>
      </c>
      <c r="E1084" t="inlineStr">
        <is>
          <t>T07</t>
        </is>
      </c>
      <c r="F1084" t="inlineStr">
        <is>
          <t>Onur Arslan</t>
        </is>
      </c>
      <c r="G1084" t="inlineStr">
        <is>
          <t>Marmara</t>
        </is>
      </c>
      <c r="H1084" t="inlineStr">
        <is>
          <t>EM-KBL-16</t>
        </is>
      </c>
      <c r="I1084" t="inlineStr">
        <is>
          <t>NYM Kablo 3x2,5 (100 m)</t>
        </is>
      </c>
      <c r="J1084" t="inlineStr">
        <is>
          <t>Kablo</t>
        </is>
      </c>
      <c r="K1084" t="inlineStr">
        <is>
          <t>Kurumsal</t>
        </is>
      </c>
      <c r="L1084" t="n">
        <v>2</v>
      </c>
      <c r="M1084" s="57" t="n">
        <v>1344</v>
      </c>
      <c r="N1084" t="inlineStr">
        <is>
          <t>TL</t>
        </is>
      </c>
      <c r="O1084" s="58" t="n">
        <v>5</v>
      </c>
      <c r="P1084" t="n">
        <v>0</v>
      </c>
      <c r="Q1084" s="59" t="n">
        <v>820</v>
      </c>
      <c r="R1084" s="60">
        <f>IF(N1084="TL",1,IF(N1084="USD",VLOOKUP(C1084,$X$2:$Z$19,2,FALSE),VLOOKUP(C1084,$X$2:$Z$19,3,FALSE)))</f>
        <v/>
      </c>
      <c r="S1084" s="61">
        <f>IF(P1084=1,0,L1084*M1084*R1084*(1-O1084/100))</f>
        <v/>
      </c>
      <c r="T1084" s="61">
        <f>IF(P1084=1,0,L1084*Q1084)</f>
        <v/>
      </c>
      <c r="U1084" s="61">
        <f>S1084-T1084</f>
        <v/>
      </c>
    </row>
    <row r="1085">
      <c r="A1085" t="inlineStr">
        <is>
          <t>S001084</t>
        </is>
      </c>
      <c r="B1085" t="inlineStr">
        <is>
          <t>2025-05-15</t>
        </is>
      </c>
      <c r="C1085" t="inlineStr">
        <is>
          <t>2025-05</t>
        </is>
      </c>
      <c r="D1085" t="inlineStr">
        <is>
          <t>2025-Q2</t>
        </is>
      </c>
      <c r="E1085" t="inlineStr">
        <is>
          <t>T07</t>
        </is>
      </c>
      <c r="F1085" t="inlineStr">
        <is>
          <t>Onur Arslan</t>
        </is>
      </c>
      <c r="G1085" t="inlineStr">
        <is>
          <t>Marmara</t>
        </is>
      </c>
      <c r="H1085" t="inlineStr">
        <is>
          <t>EM-SGT-01</t>
        </is>
      </c>
      <c r="I1085" t="inlineStr">
        <is>
          <t>Otomatik Sigorta C16 (12'li)</t>
        </is>
      </c>
      <c r="J1085" t="inlineStr">
        <is>
          <t>Koruma</t>
        </is>
      </c>
      <c r="K1085" t="inlineStr">
        <is>
          <t>Bayi</t>
        </is>
      </c>
      <c r="L1085" t="n">
        <v>3</v>
      </c>
      <c r="M1085" s="57" t="n">
        <v>447</v>
      </c>
      <c r="N1085" t="inlineStr">
        <is>
          <t>TL</t>
        </is>
      </c>
      <c r="O1085" s="58" t="n">
        <v>0</v>
      </c>
      <c r="P1085" t="n">
        <v>0</v>
      </c>
      <c r="Q1085" s="59" t="n">
        <v>240</v>
      </c>
      <c r="R1085" s="60">
        <f>IF(N1085="TL",1,IF(N1085="USD",VLOOKUP(C1085,$X$2:$Z$19,2,FALSE),VLOOKUP(C1085,$X$2:$Z$19,3,FALSE)))</f>
        <v/>
      </c>
      <c r="S1085" s="61">
        <f>IF(P1085=1,0,L1085*M1085*R1085*(1-O1085/100))</f>
        <v/>
      </c>
      <c r="T1085" s="61">
        <f>IF(P1085=1,0,L1085*Q1085)</f>
        <v/>
      </c>
      <c r="U1085" s="61">
        <f>S1085-T1085</f>
        <v/>
      </c>
    </row>
    <row r="1086">
      <c r="A1086" t="inlineStr">
        <is>
          <t>S001085</t>
        </is>
      </c>
      <c r="B1086" t="inlineStr">
        <is>
          <t>2025-05-21</t>
        </is>
      </c>
      <c r="C1086" t="inlineStr">
        <is>
          <t>2025-05</t>
        </is>
      </c>
      <c r="D1086" t="inlineStr">
        <is>
          <t>2025-Q2</t>
        </is>
      </c>
      <c r="E1086" t="inlineStr">
        <is>
          <t>T07</t>
        </is>
      </c>
      <c r="F1086" t="inlineStr">
        <is>
          <t>Onur Arslan</t>
        </is>
      </c>
      <c r="G1086" t="inlineStr">
        <is>
          <t>Marmara</t>
        </is>
      </c>
      <c r="H1086" t="inlineStr">
        <is>
          <t>EM-PNO-12</t>
        </is>
      </c>
      <c r="I1086" t="inlineStr">
        <is>
          <t>Sıva Üstü Dağıtım Panosu 24'lü</t>
        </is>
      </c>
      <c r="J1086" t="inlineStr">
        <is>
          <t>Pano</t>
        </is>
      </c>
      <c r="K1086" t="inlineStr">
        <is>
          <t>Proje</t>
        </is>
      </c>
      <c r="L1086" t="n">
        <v>2</v>
      </c>
      <c r="M1086" s="57" t="n">
        <v>2063</v>
      </c>
      <c r="N1086" t="inlineStr">
        <is>
          <t>TL</t>
        </is>
      </c>
      <c r="O1086" s="58" t="n">
        <v>5</v>
      </c>
      <c r="P1086" t="n">
        <v>0</v>
      </c>
      <c r="Q1086" s="59" t="n">
        <v>1180</v>
      </c>
      <c r="R1086" s="60">
        <f>IF(N1086="TL",1,IF(N1086="USD",VLOOKUP(C1086,$X$2:$Z$19,2,FALSE),VLOOKUP(C1086,$X$2:$Z$19,3,FALSE)))</f>
        <v/>
      </c>
      <c r="S1086" s="61">
        <f>IF(P1086=1,0,L1086*M1086*R1086*(1-O1086/100))</f>
        <v/>
      </c>
      <c r="T1086" s="61">
        <f>IF(P1086=1,0,L1086*Q1086)</f>
        <v/>
      </c>
      <c r="U1086" s="61">
        <f>S1086-T1086</f>
        <v/>
      </c>
    </row>
    <row r="1087">
      <c r="A1087" t="inlineStr">
        <is>
          <t>S001086</t>
        </is>
      </c>
      <c r="B1087" t="inlineStr">
        <is>
          <t>2025-05-22</t>
        </is>
      </c>
      <c r="C1087" t="inlineStr">
        <is>
          <t>2025-05</t>
        </is>
      </c>
      <c r="D1087" t="inlineStr">
        <is>
          <t>2025-Q2</t>
        </is>
      </c>
      <c r="E1087" t="inlineStr">
        <is>
          <t>T07</t>
        </is>
      </c>
      <c r="F1087" t="inlineStr">
        <is>
          <t>Onur Arslan</t>
        </is>
      </c>
      <c r="G1087" t="inlineStr">
        <is>
          <t>Marmara</t>
        </is>
      </c>
      <c r="H1087" t="inlineStr">
        <is>
          <t>EM-PRZ-02</t>
        </is>
      </c>
      <c r="I1087" t="inlineStr">
        <is>
          <t>Priz-Anahtar Seti (20'li)</t>
        </is>
      </c>
      <c r="J1087" t="inlineStr">
        <is>
          <t>Anahtar</t>
        </is>
      </c>
      <c r="K1087" t="inlineStr">
        <is>
          <t>Kurumsal</t>
        </is>
      </c>
      <c r="L1087" t="n">
        <v>8</v>
      </c>
      <c r="M1087" s="57" t="n">
        <v>580</v>
      </c>
      <c r="N1087" t="inlineStr">
        <is>
          <t>TL</t>
        </is>
      </c>
      <c r="O1087" s="58" t="n">
        <v>8</v>
      </c>
      <c r="P1087" t="n">
        <v>0</v>
      </c>
      <c r="Q1087" s="59" t="n">
        <v>310</v>
      </c>
      <c r="R1087" s="60">
        <f>IF(N1087="TL",1,IF(N1087="USD",VLOOKUP(C1087,$X$2:$Z$19,2,FALSE),VLOOKUP(C1087,$X$2:$Z$19,3,FALSE)))</f>
        <v/>
      </c>
      <c r="S1087" s="61">
        <f>IF(P1087=1,0,L1087*M1087*R1087*(1-O1087/100))</f>
        <v/>
      </c>
      <c r="T1087" s="61">
        <f>IF(P1087=1,0,L1087*Q1087)</f>
        <v/>
      </c>
      <c r="U1087" s="61">
        <f>S1087-T1087</f>
        <v/>
      </c>
    </row>
    <row r="1088">
      <c r="A1088" t="inlineStr">
        <is>
          <t>S001087</t>
        </is>
      </c>
      <c r="B1088" t="inlineStr">
        <is>
          <t>2025-05-04</t>
        </is>
      </c>
      <c r="C1088" t="inlineStr">
        <is>
          <t>2025-05</t>
        </is>
      </c>
      <c r="D1088" t="inlineStr">
        <is>
          <t>2025-Q2</t>
        </is>
      </c>
      <c r="E1088" t="inlineStr">
        <is>
          <t>T07</t>
        </is>
      </c>
      <c r="F1088" t="inlineStr">
        <is>
          <t>Onur Arslan</t>
        </is>
      </c>
      <c r="G1088" t="inlineStr">
        <is>
          <t>Marmara</t>
        </is>
      </c>
      <c r="H1088" t="inlineStr">
        <is>
          <t>EM-KBL-25</t>
        </is>
      </c>
      <c r="I1088" t="inlineStr">
        <is>
          <t>NYY Kablo 4x6 (100 m)</t>
        </is>
      </c>
      <c r="J1088" t="inlineStr">
        <is>
          <t>Kablo</t>
        </is>
      </c>
      <c r="K1088" t="inlineStr">
        <is>
          <t>Bayi</t>
        </is>
      </c>
      <c r="L1088" t="n">
        <v>1</v>
      </c>
      <c r="M1088" s="57" t="n">
        <v>3536</v>
      </c>
      <c r="N1088" t="inlineStr">
        <is>
          <t>TL</t>
        </is>
      </c>
      <c r="O1088" s="58" t="n">
        <v>0</v>
      </c>
      <c r="P1088" t="n">
        <v>0</v>
      </c>
      <c r="Q1088" s="59" t="n">
        <v>2150</v>
      </c>
      <c r="R1088" s="60">
        <f>IF(N1088="TL",1,IF(N1088="USD",VLOOKUP(C1088,$X$2:$Z$19,2,FALSE),VLOOKUP(C1088,$X$2:$Z$19,3,FALSE)))</f>
        <v/>
      </c>
      <c r="S1088" s="61">
        <f>IF(P1088=1,0,L1088*M1088*R1088*(1-O1088/100))</f>
        <v/>
      </c>
      <c r="T1088" s="61">
        <f>IF(P1088=1,0,L1088*Q1088)</f>
        <v/>
      </c>
      <c r="U1088" s="61">
        <f>S1088-T1088</f>
        <v/>
      </c>
    </row>
    <row r="1089">
      <c r="A1089" t="inlineStr">
        <is>
          <t>S001088</t>
        </is>
      </c>
      <c r="B1089" t="inlineStr">
        <is>
          <t>2025-05-04</t>
        </is>
      </c>
      <c r="C1089" t="inlineStr">
        <is>
          <t>2025-05</t>
        </is>
      </c>
      <c r="D1089" t="inlineStr">
        <is>
          <t>2025-Q2</t>
        </is>
      </c>
      <c r="E1089" t="inlineStr">
        <is>
          <t>T07</t>
        </is>
      </c>
      <c r="F1089" t="inlineStr">
        <is>
          <t>Onur Arslan</t>
        </is>
      </c>
      <c r="G1089" t="inlineStr">
        <is>
          <t>Marmara</t>
        </is>
      </c>
      <c r="H1089" t="inlineStr">
        <is>
          <t>EM-TOP-08</t>
        </is>
      </c>
      <c r="I1089" t="inlineStr">
        <is>
          <t>Topraklama Seti</t>
        </is>
      </c>
      <c r="J1089" t="inlineStr">
        <is>
          <t>Koruma</t>
        </is>
      </c>
      <c r="K1089" t="inlineStr">
        <is>
          <t>Proje</t>
        </is>
      </c>
      <c r="L1089" t="n">
        <v>18</v>
      </c>
      <c r="M1089" s="57" t="n">
        <v>940</v>
      </c>
      <c r="N1089" t="inlineStr">
        <is>
          <t>TL</t>
        </is>
      </c>
      <c r="O1089" s="58" t="n">
        <v>18</v>
      </c>
      <c r="P1089" t="n">
        <v>0</v>
      </c>
      <c r="Q1089" s="59" t="n">
        <v>540</v>
      </c>
      <c r="R1089" s="60">
        <f>IF(N1089="TL",1,IF(N1089="USD",VLOOKUP(C1089,$X$2:$Z$19,2,FALSE),VLOOKUP(C1089,$X$2:$Z$19,3,FALSE)))</f>
        <v/>
      </c>
      <c r="S1089" s="61">
        <f>IF(P1089=1,0,L1089*M1089*R1089*(1-O1089/100))</f>
        <v/>
      </c>
      <c r="T1089" s="61">
        <f>IF(P1089=1,0,L1089*Q1089)</f>
        <v/>
      </c>
      <c r="U1089" s="61">
        <f>S1089-T1089</f>
        <v/>
      </c>
    </row>
    <row r="1090">
      <c r="A1090" t="inlineStr">
        <is>
          <t>S001089</t>
        </is>
      </c>
      <c r="B1090" t="inlineStr">
        <is>
          <t>2025-05-09</t>
        </is>
      </c>
      <c r="C1090" t="inlineStr">
        <is>
          <t>2025-05</t>
        </is>
      </c>
      <c r="D1090" t="inlineStr">
        <is>
          <t>2025-Q2</t>
        </is>
      </c>
      <c r="E1090" t="inlineStr">
        <is>
          <t>T07</t>
        </is>
      </c>
      <c r="F1090" t="inlineStr">
        <is>
          <t>Onur Arslan</t>
        </is>
      </c>
      <c r="G1090" t="inlineStr">
        <is>
          <t>Marmara</t>
        </is>
      </c>
      <c r="H1090" t="inlineStr">
        <is>
          <t>EM-SNS-06</t>
        </is>
      </c>
      <c r="I1090" t="inlineStr">
        <is>
          <t>Hareket Sensörü PIR</t>
        </is>
      </c>
      <c r="J1090" t="inlineStr">
        <is>
          <t>Otomasyon</t>
        </is>
      </c>
      <c r="K1090" t="inlineStr">
        <is>
          <t>Proje</t>
        </is>
      </c>
      <c r="L1090" t="n">
        <v>12</v>
      </c>
      <c r="M1090" s="57" t="n">
        <v>258</v>
      </c>
      <c r="N1090" t="inlineStr">
        <is>
          <t>TL</t>
        </is>
      </c>
      <c r="O1090" s="58" t="n">
        <v>0</v>
      </c>
      <c r="P1090" t="n">
        <v>0</v>
      </c>
      <c r="Q1090" s="59" t="n">
        <v>120</v>
      </c>
      <c r="R1090" s="60">
        <f>IF(N1090="TL",1,IF(N1090="USD",VLOOKUP(C1090,$X$2:$Z$19,2,FALSE),VLOOKUP(C1090,$X$2:$Z$19,3,FALSE)))</f>
        <v/>
      </c>
      <c r="S1090" s="61">
        <f>IF(P1090=1,0,L1090*M1090*R1090*(1-O1090/100))</f>
        <v/>
      </c>
      <c r="T1090" s="61">
        <f>IF(P1090=1,0,L1090*Q1090)</f>
        <v/>
      </c>
      <c r="U1090" s="61">
        <f>S1090-T1090</f>
        <v/>
      </c>
    </row>
    <row r="1091">
      <c r="A1091" t="inlineStr">
        <is>
          <t>S001090</t>
        </is>
      </c>
      <c r="B1091" t="inlineStr">
        <is>
          <t>2025-05-19</t>
        </is>
      </c>
      <c r="C1091" t="inlineStr">
        <is>
          <t>2025-05</t>
        </is>
      </c>
      <c r="D1091" t="inlineStr">
        <is>
          <t>2025-Q2</t>
        </is>
      </c>
      <c r="E1091" t="inlineStr">
        <is>
          <t>T08</t>
        </is>
      </c>
      <c r="F1091" t="inlineStr">
        <is>
          <t>Zeynep Koç</t>
        </is>
      </c>
      <c r="G1091" t="inlineStr">
        <is>
          <t>İç Anadolu</t>
        </is>
      </c>
      <c r="H1091" t="inlineStr">
        <is>
          <t>EM-TOP-08</t>
        </is>
      </c>
      <c r="I1091" t="inlineStr">
        <is>
          <t>Topraklama Seti</t>
        </is>
      </c>
      <c r="J1091" t="inlineStr">
        <is>
          <t>Koruma</t>
        </is>
      </c>
      <c r="K1091" t="inlineStr">
        <is>
          <t>Bayi</t>
        </is>
      </c>
      <c r="L1091" t="n">
        <v>2</v>
      </c>
      <c r="M1091" s="57" t="n">
        <v>929</v>
      </c>
      <c r="N1091" t="inlineStr">
        <is>
          <t>TL</t>
        </is>
      </c>
      <c r="O1091" s="58" t="n">
        <v>8</v>
      </c>
      <c r="P1091" t="n">
        <v>0</v>
      </c>
      <c r="Q1091" s="59" t="n">
        <v>540</v>
      </c>
      <c r="R1091" s="60">
        <f>IF(N1091="TL",1,IF(N1091="USD",VLOOKUP(C1091,$X$2:$Z$19,2,FALSE),VLOOKUP(C1091,$X$2:$Z$19,3,FALSE)))</f>
        <v/>
      </c>
      <c r="S1091" s="61">
        <f>IF(P1091=1,0,L1091*M1091*R1091*(1-O1091/100))</f>
        <v/>
      </c>
      <c r="T1091" s="61">
        <f>IF(P1091=1,0,L1091*Q1091)</f>
        <v/>
      </c>
      <c r="U1091" s="61">
        <f>S1091-T1091</f>
        <v/>
      </c>
    </row>
    <row r="1092">
      <c r="A1092" t="inlineStr">
        <is>
          <t>S001091</t>
        </is>
      </c>
      <c r="B1092" t="inlineStr">
        <is>
          <t>2025-05-03</t>
        </is>
      </c>
      <c r="C1092" t="inlineStr">
        <is>
          <t>2025-05</t>
        </is>
      </c>
      <c r="D1092" t="inlineStr">
        <is>
          <t>2025-Q2</t>
        </is>
      </c>
      <c r="E1092" t="inlineStr">
        <is>
          <t>T08</t>
        </is>
      </c>
      <c r="F1092" t="inlineStr">
        <is>
          <t>Zeynep Koç</t>
        </is>
      </c>
      <c r="G1092" t="inlineStr">
        <is>
          <t>İç Anadolu</t>
        </is>
      </c>
      <c r="H1092" t="inlineStr">
        <is>
          <t>EM-KBL-16</t>
        </is>
      </c>
      <c r="I1092" t="inlineStr">
        <is>
          <t>NYM Kablo 3x2,5 (100 m)</t>
        </is>
      </c>
      <c r="J1092" t="inlineStr">
        <is>
          <t>Kablo</t>
        </is>
      </c>
      <c r="K1092" t="inlineStr">
        <is>
          <t>Kurumsal</t>
        </is>
      </c>
      <c r="L1092" t="n">
        <v>3</v>
      </c>
      <c r="M1092" s="57" t="n">
        <v>1326</v>
      </c>
      <c r="N1092" t="inlineStr">
        <is>
          <t>TL</t>
        </is>
      </c>
      <c r="O1092" s="58" t="n">
        <v>5</v>
      </c>
      <c r="P1092" t="n">
        <v>0</v>
      </c>
      <c r="Q1092" s="59" t="n">
        <v>820</v>
      </c>
      <c r="R1092" s="60">
        <f>IF(N1092="TL",1,IF(N1092="USD",VLOOKUP(C1092,$X$2:$Z$19,2,FALSE),VLOOKUP(C1092,$X$2:$Z$19,3,FALSE)))</f>
        <v/>
      </c>
      <c r="S1092" s="61">
        <f>IF(P1092=1,0,L1092*M1092*R1092*(1-O1092/100))</f>
        <v/>
      </c>
      <c r="T1092" s="61">
        <f>IF(P1092=1,0,L1092*Q1092)</f>
        <v/>
      </c>
      <c r="U1092" s="61">
        <f>S1092-T1092</f>
        <v/>
      </c>
    </row>
    <row r="1093">
      <c r="A1093" t="inlineStr">
        <is>
          <t>S001092</t>
        </is>
      </c>
      <c r="B1093" t="inlineStr">
        <is>
          <t>2025-05-06</t>
        </is>
      </c>
      <c r="C1093" t="inlineStr">
        <is>
          <t>2025-05</t>
        </is>
      </c>
      <c r="D1093" t="inlineStr">
        <is>
          <t>2025-Q2</t>
        </is>
      </c>
      <c r="E1093" t="inlineStr">
        <is>
          <t>T08</t>
        </is>
      </c>
      <c r="F1093" t="inlineStr">
        <is>
          <t>Zeynep Koç</t>
        </is>
      </c>
      <c r="G1093" t="inlineStr">
        <is>
          <t>İç Anadolu</t>
        </is>
      </c>
      <c r="H1093" t="inlineStr">
        <is>
          <t>EM-KBL-16</t>
        </is>
      </c>
      <c r="I1093" t="inlineStr">
        <is>
          <t>NYM Kablo 3x2,5 (100 m)</t>
        </is>
      </c>
      <c r="J1093" t="inlineStr">
        <is>
          <t>Kablo</t>
        </is>
      </c>
      <c r="K1093" t="inlineStr">
        <is>
          <t>Bayi</t>
        </is>
      </c>
      <c r="L1093" t="n">
        <v>22</v>
      </c>
      <c r="M1093" s="57" t="n">
        <v>1293</v>
      </c>
      <c r="N1093" t="inlineStr">
        <is>
          <t>TL</t>
        </is>
      </c>
      <c r="O1093" s="58" t="n">
        <v>12</v>
      </c>
      <c r="P1093" t="n">
        <v>0</v>
      </c>
      <c r="Q1093" s="59" t="n">
        <v>820</v>
      </c>
      <c r="R1093" s="60">
        <f>IF(N1093="TL",1,IF(N1093="USD",VLOOKUP(C1093,$X$2:$Z$19,2,FALSE),VLOOKUP(C1093,$X$2:$Z$19,3,FALSE)))</f>
        <v/>
      </c>
      <c r="S1093" s="61">
        <f>IF(P1093=1,0,L1093*M1093*R1093*(1-O1093/100))</f>
        <v/>
      </c>
      <c r="T1093" s="61">
        <f>IF(P1093=1,0,L1093*Q1093)</f>
        <v/>
      </c>
      <c r="U1093" s="61">
        <f>S1093-T1093</f>
        <v/>
      </c>
    </row>
    <row r="1094">
      <c r="A1094" t="inlineStr">
        <is>
          <t>S001093</t>
        </is>
      </c>
      <c r="B1094" t="inlineStr">
        <is>
          <t>2025-05-12</t>
        </is>
      </c>
      <c r="C1094" t="inlineStr">
        <is>
          <t>2025-05</t>
        </is>
      </c>
      <c r="D1094" t="inlineStr">
        <is>
          <t>2025-Q2</t>
        </is>
      </c>
      <c r="E1094" t="inlineStr">
        <is>
          <t>T08</t>
        </is>
      </c>
      <c r="F1094" t="inlineStr">
        <is>
          <t>Zeynep Koç</t>
        </is>
      </c>
      <c r="G1094" t="inlineStr">
        <is>
          <t>İç Anadolu</t>
        </is>
      </c>
      <c r="H1094" t="inlineStr">
        <is>
          <t>EM-KBL-16</t>
        </is>
      </c>
      <c r="I1094" t="inlineStr">
        <is>
          <t>NYM Kablo 3x2,5 (100 m)</t>
        </is>
      </c>
      <c r="J1094" t="inlineStr">
        <is>
          <t>Kablo</t>
        </is>
      </c>
      <c r="K1094" t="inlineStr">
        <is>
          <t>Perakende</t>
        </is>
      </c>
      <c r="L1094" t="n">
        <v>11</v>
      </c>
      <c r="M1094" s="57" t="n">
        <v>1321</v>
      </c>
      <c r="N1094" t="inlineStr">
        <is>
          <t>TL</t>
        </is>
      </c>
      <c r="O1094" s="58" t="n">
        <v>8</v>
      </c>
      <c r="P1094" t="n">
        <v>0</v>
      </c>
      <c r="Q1094" s="59" t="n">
        <v>820</v>
      </c>
      <c r="R1094" s="60">
        <f>IF(N1094="TL",1,IF(N1094="USD",VLOOKUP(C1094,$X$2:$Z$19,2,FALSE),VLOOKUP(C1094,$X$2:$Z$19,3,FALSE)))</f>
        <v/>
      </c>
      <c r="S1094" s="61">
        <f>IF(P1094=1,0,L1094*M1094*R1094*(1-O1094/100))</f>
        <v/>
      </c>
      <c r="T1094" s="61">
        <f>IF(P1094=1,0,L1094*Q1094)</f>
        <v/>
      </c>
      <c r="U1094" s="61">
        <f>S1094-T1094</f>
        <v/>
      </c>
    </row>
    <row r="1095">
      <c r="A1095" t="inlineStr">
        <is>
          <t>S001094</t>
        </is>
      </c>
      <c r="B1095" t="inlineStr">
        <is>
          <t>2025-05-20</t>
        </is>
      </c>
      <c r="C1095" t="inlineStr">
        <is>
          <t>2025-05</t>
        </is>
      </c>
      <c r="D1095" t="inlineStr">
        <is>
          <t>2025-Q2</t>
        </is>
      </c>
      <c r="E1095" t="inlineStr">
        <is>
          <t>T08</t>
        </is>
      </c>
      <c r="F1095" t="inlineStr">
        <is>
          <t>Zeynep Koç</t>
        </is>
      </c>
      <c r="G1095" t="inlineStr">
        <is>
          <t>İç Anadolu</t>
        </is>
      </c>
      <c r="H1095" t="inlineStr">
        <is>
          <t>EM-TOP-08</t>
        </is>
      </c>
      <c r="I1095" t="inlineStr">
        <is>
          <t>Topraklama Seti</t>
        </is>
      </c>
      <c r="J1095" t="inlineStr">
        <is>
          <t>Koruma</t>
        </is>
      </c>
      <c r="K1095" t="inlineStr">
        <is>
          <t>Bayi</t>
        </is>
      </c>
      <c r="L1095" t="n">
        <v>4</v>
      </c>
      <c r="M1095" s="57" t="n">
        <v>934</v>
      </c>
      <c r="N1095" t="inlineStr">
        <is>
          <t>TL</t>
        </is>
      </c>
      <c r="O1095" s="58" t="n">
        <v>18</v>
      </c>
      <c r="P1095" t="n">
        <v>0</v>
      </c>
      <c r="Q1095" s="59" t="n">
        <v>540</v>
      </c>
      <c r="R1095" s="60">
        <f>IF(N1095="TL",1,IF(N1095="USD",VLOOKUP(C1095,$X$2:$Z$19,2,FALSE),VLOOKUP(C1095,$X$2:$Z$19,3,FALSE)))</f>
        <v/>
      </c>
      <c r="S1095" s="61">
        <f>IF(P1095=1,0,L1095*M1095*R1095*(1-O1095/100))</f>
        <v/>
      </c>
      <c r="T1095" s="61">
        <f>IF(P1095=1,0,L1095*Q1095)</f>
        <v/>
      </c>
      <c r="U1095" s="61">
        <f>S1095-T1095</f>
        <v/>
      </c>
    </row>
    <row r="1096">
      <c r="A1096" t="inlineStr">
        <is>
          <t>S001095</t>
        </is>
      </c>
      <c r="B1096" t="inlineStr">
        <is>
          <t>2025-05-09</t>
        </is>
      </c>
      <c r="C1096" t="inlineStr">
        <is>
          <t>2025-05</t>
        </is>
      </c>
      <c r="D1096" t="inlineStr">
        <is>
          <t>2025-Q2</t>
        </is>
      </c>
      <c r="E1096" t="inlineStr">
        <is>
          <t>T08</t>
        </is>
      </c>
      <c r="F1096" t="inlineStr">
        <is>
          <t>Zeynep Koç</t>
        </is>
      </c>
      <c r="G1096" t="inlineStr">
        <is>
          <t>İç Anadolu</t>
        </is>
      </c>
      <c r="H1096" t="inlineStr">
        <is>
          <t>EM-SNS-06</t>
        </is>
      </c>
      <c r="I1096" t="inlineStr">
        <is>
          <t>Hareket Sensörü PIR</t>
        </is>
      </c>
      <c r="J1096" t="inlineStr">
        <is>
          <t>Otomasyon</t>
        </is>
      </c>
      <c r="K1096" t="inlineStr">
        <is>
          <t>Bayi</t>
        </is>
      </c>
      <c r="L1096" t="n">
        <v>4</v>
      </c>
      <c r="M1096" s="57" t="n">
        <v>261</v>
      </c>
      <c r="N1096" t="inlineStr">
        <is>
          <t>TL</t>
        </is>
      </c>
      <c r="O1096" s="58" t="n">
        <v>12</v>
      </c>
      <c r="P1096" t="n">
        <v>0</v>
      </c>
      <c r="Q1096" s="59" t="n">
        <v>120</v>
      </c>
      <c r="R1096" s="60">
        <f>IF(N1096="TL",1,IF(N1096="USD",VLOOKUP(C1096,$X$2:$Z$19,2,FALSE),VLOOKUP(C1096,$X$2:$Z$19,3,FALSE)))</f>
        <v/>
      </c>
      <c r="S1096" s="61">
        <f>IF(P1096=1,0,L1096*M1096*R1096*(1-O1096/100))</f>
        <v/>
      </c>
      <c r="T1096" s="61">
        <f>IF(P1096=1,0,L1096*Q1096)</f>
        <v/>
      </c>
      <c r="U1096" s="61">
        <f>S1096-T1096</f>
        <v/>
      </c>
    </row>
    <row r="1097">
      <c r="A1097" t="inlineStr">
        <is>
          <t>S001096</t>
        </is>
      </c>
      <c r="B1097" t="inlineStr">
        <is>
          <t>2025-05-28</t>
        </is>
      </c>
      <c r="C1097" t="inlineStr">
        <is>
          <t>2025-05</t>
        </is>
      </c>
      <c r="D1097" t="inlineStr">
        <is>
          <t>2025-Q2</t>
        </is>
      </c>
      <c r="E1097" t="inlineStr">
        <is>
          <t>T08</t>
        </is>
      </c>
      <c r="F1097" t="inlineStr">
        <is>
          <t>Zeynep Koç</t>
        </is>
      </c>
      <c r="G1097" t="inlineStr">
        <is>
          <t>İç Anadolu</t>
        </is>
      </c>
      <c r="H1097" t="inlineStr">
        <is>
          <t>EM-PNO-12</t>
        </is>
      </c>
      <c r="I1097" t="inlineStr">
        <is>
          <t>Sıva Üstü Dağıtım Panosu 24'lü</t>
        </is>
      </c>
      <c r="J1097" t="inlineStr">
        <is>
          <t>Pano</t>
        </is>
      </c>
      <c r="K1097" t="inlineStr">
        <is>
          <t>Bayi</t>
        </is>
      </c>
      <c r="L1097" t="n">
        <v>6</v>
      </c>
      <c r="M1097" s="57" t="n">
        <v>2059</v>
      </c>
      <c r="N1097" t="inlineStr">
        <is>
          <t>TL</t>
        </is>
      </c>
      <c r="O1097" s="58" t="n">
        <v>0</v>
      </c>
      <c r="P1097" t="n">
        <v>0</v>
      </c>
      <c r="Q1097" s="59" t="n">
        <v>1180</v>
      </c>
      <c r="R1097" s="60">
        <f>IF(N1097="TL",1,IF(N1097="USD",VLOOKUP(C1097,$X$2:$Z$19,2,FALSE),VLOOKUP(C1097,$X$2:$Z$19,3,FALSE)))</f>
        <v/>
      </c>
      <c r="S1097" s="61">
        <f>IF(P1097=1,0,L1097*M1097*R1097*(1-O1097/100))</f>
        <v/>
      </c>
      <c r="T1097" s="61">
        <f>IF(P1097=1,0,L1097*Q1097)</f>
        <v/>
      </c>
      <c r="U1097" s="61">
        <f>S1097-T1097</f>
        <v/>
      </c>
    </row>
    <row r="1098">
      <c r="A1098" t="inlineStr">
        <is>
          <t>S001097</t>
        </is>
      </c>
      <c r="B1098" t="inlineStr">
        <is>
          <t>2025-05-05</t>
        </is>
      </c>
      <c r="C1098" t="inlineStr">
        <is>
          <t>2025-05</t>
        </is>
      </c>
      <c r="D1098" t="inlineStr">
        <is>
          <t>2025-Q2</t>
        </is>
      </c>
      <c r="E1098" t="inlineStr">
        <is>
          <t>T08</t>
        </is>
      </c>
      <c r="F1098" t="inlineStr">
        <is>
          <t>Zeynep Koç</t>
        </is>
      </c>
      <c r="G1098" t="inlineStr">
        <is>
          <t>İç Anadolu</t>
        </is>
      </c>
      <c r="H1098" t="inlineStr">
        <is>
          <t>EM-AYD-18</t>
        </is>
      </c>
      <c r="I1098" t="inlineStr">
        <is>
          <t>LED Ampul 18W (10'lu)</t>
        </is>
      </c>
      <c r="J1098" t="inlineStr">
        <is>
          <t>Aydınlatma</t>
        </is>
      </c>
      <c r="K1098" t="inlineStr">
        <is>
          <t>Proje</t>
        </is>
      </c>
      <c r="L1098" t="n">
        <v>3</v>
      </c>
      <c r="M1098" s="57" t="n">
        <v>208</v>
      </c>
      <c r="N1098" t="inlineStr">
        <is>
          <t>TL</t>
        </is>
      </c>
      <c r="O1098" s="58" t="n">
        <v>0</v>
      </c>
      <c r="P1098" t="n">
        <v>0</v>
      </c>
      <c r="Q1098" s="59" t="n">
        <v>95</v>
      </c>
      <c r="R1098" s="60">
        <f>IF(N1098="TL",1,IF(N1098="USD",VLOOKUP(C1098,$X$2:$Z$19,2,FALSE),VLOOKUP(C1098,$X$2:$Z$19,3,FALSE)))</f>
        <v/>
      </c>
      <c r="S1098" s="61">
        <f>IF(P1098=1,0,L1098*M1098*R1098*(1-O1098/100))</f>
        <v/>
      </c>
      <c r="T1098" s="61">
        <f>IF(P1098=1,0,L1098*Q1098)</f>
        <v/>
      </c>
      <c r="U1098" s="61">
        <f>S1098-T1098</f>
        <v/>
      </c>
    </row>
    <row r="1099">
      <c r="A1099" t="inlineStr">
        <is>
          <t>S001098</t>
        </is>
      </c>
      <c r="B1099" t="inlineStr">
        <is>
          <t>2025-05-28</t>
        </is>
      </c>
      <c r="C1099" t="inlineStr">
        <is>
          <t>2025-05</t>
        </is>
      </c>
      <c r="D1099" t="inlineStr">
        <is>
          <t>2025-Q2</t>
        </is>
      </c>
      <c r="E1099" t="inlineStr">
        <is>
          <t>T08</t>
        </is>
      </c>
      <c r="F1099" t="inlineStr">
        <is>
          <t>Zeynep Koç</t>
        </is>
      </c>
      <c r="G1099" t="inlineStr">
        <is>
          <t>İç Anadolu</t>
        </is>
      </c>
      <c r="H1099" t="inlineStr">
        <is>
          <t>EM-TRF-05</t>
        </is>
      </c>
      <c r="I1099" t="inlineStr">
        <is>
          <t>İzole Trafo 1 kVA</t>
        </is>
      </c>
      <c r="J1099" t="inlineStr">
        <is>
          <t>Güç</t>
        </is>
      </c>
      <c r="K1099" t="inlineStr">
        <is>
          <t>Bayi</t>
        </is>
      </c>
      <c r="L1099" t="n">
        <v>22</v>
      </c>
      <c r="M1099" s="57" t="n">
        <v>6665</v>
      </c>
      <c r="N1099" t="inlineStr">
        <is>
          <t>TL</t>
        </is>
      </c>
      <c r="O1099" s="58" t="n">
        <v>12</v>
      </c>
      <c r="P1099" t="n">
        <v>0</v>
      </c>
      <c r="Q1099" s="59" t="n">
        <v>3900</v>
      </c>
      <c r="R1099" s="60">
        <f>IF(N1099="TL",1,IF(N1099="USD",VLOOKUP(C1099,$X$2:$Z$19,2,FALSE),VLOOKUP(C1099,$X$2:$Z$19,3,FALSE)))</f>
        <v/>
      </c>
      <c r="S1099" s="61">
        <f>IF(P1099=1,0,L1099*M1099*R1099*(1-O1099/100))</f>
        <v/>
      </c>
      <c r="T1099" s="61">
        <f>IF(P1099=1,0,L1099*Q1099)</f>
        <v/>
      </c>
      <c r="U1099" s="61">
        <f>S1099-T1099</f>
        <v/>
      </c>
    </row>
    <row r="1100">
      <c r="A1100" t="inlineStr">
        <is>
          <t>S001099</t>
        </is>
      </c>
      <c r="B1100" t="inlineStr">
        <is>
          <t>2025-05-21</t>
        </is>
      </c>
      <c r="C1100" t="inlineStr">
        <is>
          <t>2025-05</t>
        </is>
      </c>
      <c r="D1100" t="inlineStr">
        <is>
          <t>2025-Q2</t>
        </is>
      </c>
      <c r="E1100" t="inlineStr">
        <is>
          <t>T08</t>
        </is>
      </c>
      <c r="F1100" t="inlineStr">
        <is>
          <t>Zeynep Koç</t>
        </is>
      </c>
      <c r="G1100" t="inlineStr">
        <is>
          <t>İç Anadolu</t>
        </is>
      </c>
      <c r="H1100" t="inlineStr">
        <is>
          <t>EM-PNO-12</t>
        </is>
      </c>
      <c r="I1100" t="inlineStr">
        <is>
          <t>Sıva Üstü Dağıtım Panosu 24'lü</t>
        </is>
      </c>
      <c r="J1100" t="inlineStr">
        <is>
          <t>Pano</t>
        </is>
      </c>
      <c r="K1100" t="inlineStr">
        <is>
          <t>Bayi</t>
        </is>
      </c>
      <c r="L1100" t="n">
        <v>40</v>
      </c>
      <c r="M1100" s="57" t="n">
        <v>1964</v>
      </c>
      <c r="N1100" t="inlineStr">
        <is>
          <t>TL</t>
        </is>
      </c>
      <c r="O1100" s="58" t="n">
        <v>8</v>
      </c>
      <c r="P1100" t="n">
        <v>0</v>
      </c>
      <c r="Q1100" s="59" t="n">
        <v>1180</v>
      </c>
      <c r="R1100" s="60">
        <f>IF(N1100="TL",1,IF(N1100="USD",VLOOKUP(C1100,$X$2:$Z$19,2,FALSE),VLOOKUP(C1100,$X$2:$Z$19,3,FALSE)))</f>
        <v/>
      </c>
      <c r="S1100" s="61">
        <f>IF(P1100=1,0,L1100*M1100*R1100*(1-O1100/100))</f>
        <v/>
      </c>
      <c r="T1100" s="61">
        <f>IF(P1100=1,0,L1100*Q1100)</f>
        <v/>
      </c>
      <c r="U1100" s="61">
        <f>S1100-T1100</f>
        <v/>
      </c>
    </row>
    <row r="1101">
      <c r="A1101" t="inlineStr">
        <is>
          <t>S001100</t>
        </is>
      </c>
      <c r="B1101" t="inlineStr">
        <is>
          <t>2025-05-12</t>
        </is>
      </c>
      <c r="C1101" t="inlineStr">
        <is>
          <t>2025-05</t>
        </is>
      </c>
      <c r="D1101" t="inlineStr">
        <is>
          <t>2025-Q2</t>
        </is>
      </c>
      <c r="E1101" t="inlineStr">
        <is>
          <t>T08</t>
        </is>
      </c>
      <c r="F1101" t="inlineStr">
        <is>
          <t>Zeynep Koç</t>
        </is>
      </c>
      <c r="G1101" t="inlineStr">
        <is>
          <t>İç Anadolu</t>
        </is>
      </c>
      <c r="H1101" t="inlineStr">
        <is>
          <t>EM-TRF-05</t>
        </is>
      </c>
      <c r="I1101" t="inlineStr">
        <is>
          <t>İzole Trafo 1 kVA</t>
        </is>
      </c>
      <c r="J1101" t="inlineStr">
        <is>
          <t>Güç</t>
        </is>
      </c>
      <c r="K1101" t="inlineStr">
        <is>
          <t>Bayi</t>
        </is>
      </c>
      <c r="L1101" t="n">
        <v>5</v>
      </c>
      <c r="M1101" s="57" t="n">
        <v>6634</v>
      </c>
      <c r="N1101" t="inlineStr">
        <is>
          <t>TL</t>
        </is>
      </c>
      <c r="O1101" s="58" t="n">
        <v>5</v>
      </c>
      <c r="P1101" t="n">
        <v>0</v>
      </c>
      <c r="Q1101" s="59" t="n">
        <v>3900</v>
      </c>
      <c r="R1101" s="60">
        <f>IF(N1101="TL",1,IF(N1101="USD",VLOOKUP(C1101,$X$2:$Z$19,2,FALSE),VLOOKUP(C1101,$X$2:$Z$19,3,FALSE)))</f>
        <v/>
      </c>
      <c r="S1101" s="61">
        <f>IF(P1101=1,0,L1101*M1101*R1101*(1-O1101/100))</f>
        <v/>
      </c>
      <c r="T1101" s="61">
        <f>IF(P1101=1,0,L1101*Q1101)</f>
        <v/>
      </c>
      <c r="U1101" s="61">
        <f>S1101-T1101</f>
        <v/>
      </c>
    </row>
    <row r="1102">
      <c r="A1102" t="inlineStr">
        <is>
          <t>S001101</t>
        </is>
      </c>
      <c r="B1102" t="inlineStr">
        <is>
          <t>2025-05-24</t>
        </is>
      </c>
      <c r="C1102" t="inlineStr">
        <is>
          <t>2025-05</t>
        </is>
      </c>
      <c r="D1102" t="inlineStr">
        <is>
          <t>2025-Q2</t>
        </is>
      </c>
      <c r="E1102" t="inlineStr">
        <is>
          <t>T08</t>
        </is>
      </c>
      <c r="F1102" t="inlineStr">
        <is>
          <t>Zeynep Koç</t>
        </is>
      </c>
      <c r="G1102" t="inlineStr">
        <is>
          <t>İç Anadolu</t>
        </is>
      </c>
      <c r="H1102" t="inlineStr">
        <is>
          <t>EM-KBL-25</t>
        </is>
      </c>
      <c r="I1102" t="inlineStr">
        <is>
          <t>NYY Kablo 4x6 (100 m)</t>
        </is>
      </c>
      <c r="J1102" t="inlineStr">
        <is>
          <t>Kablo</t>
        </is>
      </c>
      <c r="K1102" t="inlineStr">
        <is>
          <t>Perakende</t>
        </is>
      </c>
      <c r="L1102" t="n">
        <v>22</v>
      </c>
      <c r="M1102" s="57" t="n">
        <v>3503</v>
      </c>
      <c r="N1102" t="inlineStr">
        <is>
          <t>TL</t>
        </is>
      </c>
      <c r="O1102" s="58" t="n">
        <v>0</v>
      </c>
      <c r="P1102" t="n">
        <v>1</v>
      </c>
      <c r="Q1102" s="59" t="n">
        <v>2150</v>
      </c>
      <c r="R1102" s="60">
        <f>IF(N1102="TL",1,IF(N1102="USD",VLOOKUP(C1102,$X$2:$Z$19,2,FALSE),VLOOKUP(C1102,$X$2:$Z$19,3,FALSE)))</f>
        <v/>
      </c>
      <c r="S1102" s="61">
        <f>IF(P1102=1,0,L1102*M1102*R1102*(1-O1102/100))</f>
        <v/>
      </c>
      <c r="T1102" s="61">
        <f>IF(P1102=1,0,L1102*Q1102)</f>
        <v/>
      </c>
      <c r="U1102" s="61">
        <f>S1102-T1102</f>
        <v/>
      </c>
    </row>
    <row r="1103">
      <c r="A1103" t="inlineStr">
        <is>
          <t>S001102</t>
        </is>
      </c>
      <c r="B1103" t="inlineStr">
        <is>
          <t>2025-05-01</t>
        </is>
      </c>
      <c r="C1103" t="inlineStr">
        <is>
          <t>2025-05</t>
        </is>
      </c>
      <c r="D1103" t="inlineStr">
        <is>
          <t>2025-Q2</t>
        </is>
      </c>
      <c r="E1103" t="inlineStr">
        <is>
          <t>T08</t>
        </is>
      </c>
      <c r="F1103" t="inlineStr">
        <is>
          <t>Zeynep Koç</t>
        </is>
      </c>
      <c r="G1103" t="inlineStr">
        <is>
          <t>İç Anadolu</t>
        </is>
      </c>
      <c r="H1103" t="inlineStr">
        <is>
          <t>EM-TRF-05</t>
        </is>
      </c>
      <c r="I1103" t="inlineStr">
        <is>
          <t>İzole Trafo 1 kVA</t>
        </is>
      </c>
      <c r="J1103" t="inlineStr">
        <is>
          <t>Güç</t>
        </is>
      </c>
      <c r="K1103" t="inlineStr">
        <is>
          <t>Proje</t>
        </is>
      </c>
      <c r="L1103" t="n">
        <v>4</v>
      </c>
      <c r="M1103" s="57" t="n">
        <v>6648</v>
      </c>
      <c r="N1103" t="inlineStr">
        <is>
          <t>TL</t>
        </is>
      </c>
      <c r="O1103" s="58" t="n">
        <v>0</v>
      </c>
      <c r="P1103" t="n">
        <v>0</v>
      </c>
      <c r="Q1103" s="59" t="n">
        <v>3900</v>
      </c>
      <c r="R1103" s="60">
        <f>IF(N1103="TL",1,IF(N1103="USD",VLOOKUP(C1103,$X$2:$Z$19,2,FALSE),VLOOKUP(C1103,$X$2:$Z$19,3,FALSE)))</f>
        <v/>
      </c>
      <c r="S1103" s="61">
        <f>IF(P1103=1,0,L1103*M1103*R1103*(1-O1103/100))</f>
        <v/>
      </c>
      <c r="T1103" s="61">
        <f>IF(P1103=1,0,L1103*Q1103)</f>
        <v/>
      </c>
      <c r="U1103" s="61">
        <f>S1103-T1103</f>
        <v/>
      </c>
    </row>
    <row r="1104">
      <c r="A1104" t="inlineStr">
        <is>
          <t>S001103</t>
        </is>
      </c>
      <c r="B1104" t="inlineStr">
        <is>
          <t>2025-05-10</t>
        </is>
      </c>
      <c r="C1104" t="inlineStr">
        <is>
          <t>2025-05</t>
        </is>
      </c>
      <c r="D1104" t="inlineStr">
        <is>
          <t>2025-Q2</t>
        </is>
      </c>
      <c r="E1104" t="inlineStr">
        <is>
          <t>T08</t>
        </is>
      </c>
      <c r="F1104" t="inlineStr">
        <is>
          <t>Zeynep Koç</t>
        </is>
      </c>
      <c r="G1104" t="inlineStr">
        <is>
          <t>İç Anadolu</t>
        </is>
      </c>
      <c r="H1104" t="inlineStr">
        <is>
          <t>EM-PNO-12</t>
        </is>
      </c>
      <c r="I1104" t="inlineStr">
        <is>
          <t>Sıva Üstü Dağıtım Panosu 24'lü</t>
        </is>
      </c>
      <c r="J1104" t="inlineStr">
        <is>
          <t>Pano</t>
        </is>
      </c>
      <c r="K1104" t="inlineStr">
        <is>
          <t>Perakende</t>
        </is>
      </c>
      <c r="L1104" t="n">
        <v>14</v>
      </c>
      <c r="M1104" s="57" t="n">
        <v>1950</v>
      </c>
      <c r="N1104" t="inlineStr">
        <is>
          <t>TL</t>
        </is>
      </c>
      <c r="O1104" s="58" t="n">
        <v>0</v>
      </c>
      <c r="P1104" t="n">
        <v>0</v>
      </c>
      <c r="Q1104" s="59" t="n">
        <v>1180</v>
      </c>
      <c r="R1104" s="60">
        <f>IF(N1104="TL",1,IF(N1104="USD",VLOOKUP(C1104,$X$2:$Z$19,2,FALSE),VLOOKUP(C1104,$X$2:$Z$19,3,FALSE)))</f>
        <v/>
      </c>
      <c r="S1104" s="61">
        <f>IF(P1104=1,0,L1104*M1104*R1104*(1-O1104/100))</f>
        <v/>
      </c>
      <c r="T1104" s="61">
        <f>IF(P1104=1,0,L1104*Q1104)</f>
        <v/>
      </c>
      <c r="U1104" s="61">
        <f>S1104-T1104</f>
        <v/>
      </c>
    </row>
    <row r="1105">
      <c r="A1105" t="inlineStr">
        <is>
          <t>S001104</t>
        </is>
      </c>
      <c r="B1105" t="inlineStr">
        <is>
          <t>2025-05-12</t>
        </is>
      </c>
      <c r="C1105" t="inlineStr">
        <is>
          <t>2025-05</t>
        </is>
      </c>
      <c r="D1105" t="inlineStr">
        <is>
          <t>2025-Q2</t>
        </is>
      </c>
      <c r="E1105" t="inlineStr">
        <is>
          <t>T08</t>
        </is>
      </c>
      <c r="F1105" t="inlineStr">
        <is>
          <t>Zeynep Koç</t>
        </is>
      </c>
      <c r="G1105" t="inlineStr">
        <is>
          <t>İç Anadolu</t>
        </is>
      </c>
      <c r="H1105" t="inlineStr">
        <is>
          <t>EM-TRF-05</t>
        </is>
      </c>
      <c r="I1105" t="inlineStr">
        <is>
          <t>İzole Trafo 1 kVA</t>
        </is>
      </c>
      <c r="J1105" t="inlineStr">
        <is>
          <t>Güç</t>
        </is>
      </c>
      <c r="K1105" t="inlineStr">
        <is>
          <t>Bayi</t>
        </is>
      </c>
      <c r="L1105" t="n">
        <v>5</v>
      </c>
      <c r="M1105" s="57" t="n">
        <v>6398</v>
      </c>
      <c r="N1105" t="inlineStr">
        <is>
          <t>TL</t>
        </is>
      </c>
      <c r="O1105" s="58" t="n">
        <v>8</v>
      </c>
      <c r="P1105" t="n">
        <v>0</v>
      </c>
      <c r="Q1105" s="59" t="n">
        <v>3900</v>
      </c>
      <c r="R1105" s="60">
        <f>IF(N1105="TL",1,IF(N1105="USD",VLOOKUP(C1105,$X$2:$Z$19,2,FALSE),VLOOKUP(C1105,$X$2:$Z$19,3,FALSE)))</f>
        <v/>
      </c>
      <c r="S1105" s="61">
        <f>IF(P1105=1,0,L1105*M1105*R1105*(1-O1105/100))</f>
        <v/>
      </c>
      <c r="T1105" s="61">
        <f>IF(P1105=1,0,L1105*Q1105)</f>
        <v/>
      </c>
      <c r="U1105" s="61">
        <f>S1105-T1105</f>
        <v/>
      </c>
    </row>
    <row r="1106">
      <c r="A1106" t="inlineStr">
        <is>
          <t>S001105</t>
        </is>
      </c>
      <c r="B1106" t="inlineStr">
        <is>
          <t>2025-05-14</t>
        </is>
      </c>
      <c r="C1106" t="inlineStr">
        <is>
          <t>2025-05</t>
        </is>
      </c>
      <c r="D1106" t="inlineStr">
        <is>
          <t>2025-Q2</t>
        </is>
      </c>
      <c r="E1106" t="inlineStr">
        <is>
          <t>T08</t>
        </is>
      </c>
      <c r="F1106" t="inlineStr">
        <is>
          <t>Zeynep Koç</t>
        </is>
      </c>
      <c r="G1106" t="inlineStr">
        <is>
          <t>İç Anadolu</t>
        </is>
      </c>
      <c r="H1106" t="inlineStr">
        <is>
          <t>EM-PNO-12</t>
        </is>
      </c>
      <c r="I1106" t="inlineStr">
        <is>
          <t>Sıva Üstü Dağıtım Panosu 24'lü</t>
        </is>
      </c>
      <c r="J1106" t="inlineStr">
        <is>
          <t>Pano</t>
        </is>
      </c>
      <c r="K1106" t="inlineStr">
        <is>
          <t>Bayi</t>
        </is>
      </c>
      <c r="L1106" t="n">
        <v>41</v>
      </c>
      <c r="M1106" s="57" t="n">
        <v>1983</v>
      </c>
      <c r="N1106" t="inlineStr">
        <is>
          <t>TL</t>
        </is>
      </c>
      <c r="O1106" s="58" t="n">
        <v>12</v>
      </c>
      <c r="P1106" t="n">
        <v>0</v>
      </c>
      <c r="Q1106" s="59" t="n">
        <v>1180</v>
      </c>
      <c r="R1106" s="60">
        <f>IF(N1106="TL",1,IF(N1106="USD",VLOOKUP(C1106,$X$2:$Z$19,2,FALSE),VLOOKUP(C1106,$X$2:$Z$19,3,FALSE)))</f>
        <v/>
      </c>
      <c r="S1106" s="61">
        <f>IF(P1106=1,0,L1106*M1106*R1106*(1-O1106/100))</f>
        <v/>
      </c>
      <c r="T1106" s="61">
        <f>IF(P1106=1,0,L1106*Q1106)</f>
        <v/>
      </c>
      <c r="U1106" s="61">
        <f>S1106-T1106</f>
        <v/>
      </c>
    </row>
    <row r="1107">
      <c r="A1107" t="inlineStr">
        <is>
          <t>S001106</t>
        </is>
      </c>
      <c r="B1107" t="inlineStr">
        <is>
          <t>2025-05-27</t>
        </is>
      </c>
      <c r="C1107" t="inlineStr">
        <is>
          <t>2025-05</t>
        </is>
      </c>
      <c r="D1107" t="inlineStr">
        <is>
          <t>2025-Q2</t>
        </is>
      </c>
      <c r="E1107" t="inlineStr">
        <is>
          <t>T08</t>
        </is>
      </c>
      <c r="F1107" t="inlineStr">
        <is>
          <t>Zeynep Koç</t>
        </is>
      </c>
      <c r="G1107" t="inlineStr">
        <is>
          <t>İç Anadolu</t>
        </is>
      </c>
      <c r="H1107" t="inlineStr">
        <is>
          <t>EM-SGT-01</t>
        </is>
      </c>
      <c r="I1107" t="inlineStr">
        <is>
          <t>Otomatik Sigorta C16 (12'li)</t>
        </is>
      </c>
      <c r="J1107" t="inlineStr">
        <is>
          <t>Koruma</t>
        </is>
      </c>
      <c r="K1107" t="inlineStr">
        <is>
          <t>Bayi</t>
        </is>
      </c>
      <c r="L1107" t="n">
        <v>12</v>
      </c>
      <c r="M1107" s="57" t="n">
        <v>436</v>
      </c>
      <c r="N1107" t="inlineStr">
        <is>
          <t>TL</t>
        </is>
      </c>
      <c r="O1107" s="58" t="n">
        <v>12</v>
      </c>
      <c r="P1107" t="n">
        <v>0</v>
      </c>
      <c r="Q1107" s="59" t="n">
        <v>240</v>
      </c>
      <c r="R1107" s="60">
        <f>IF(N1107="TL",1,IF(N1107="USD",VLOOKUP(C1107,$X$2:$Z$19,2,FALSE),VLOOKUP(C1107,$X$2:$Z$19,3,FALSE)))</f>
        <v/>
      </c>
      <c r="S1107" s="61">
        <f>IF(P1107=1,0,L1107*M1107*R1107*(1-O1107/100))</f>
        <v/>
      </c>
      <c r="T1107" s="61">
        <f>IF(P1107=1,0,L1107*Q1107)</f>
        <v/>
      </c>
      <c r="U1107" s="61">
        <f>S1107-T1107</f>
        <v/>
      </c>
    </row>
    <row r="1108">
      <c r="A1108" t="inlineStr">
        <is>
          <t>S001107</t>
        </is>
      </c>
      <c r="B1108" t="inlineStr">
        <is>
          <t>2025-05-18</t>
        </is>
      </c>
      <c r="C1108" t="inlineStr">
        <is>
          <t>2025-05</t>
        </is>
      </c>
      <c r="D1108" t="inlineStr">
        <is>
          <t>2025-Q2</t>
        </is>
      </c>
      <c r="E1108" t="inlineStr">
        <is>
          <t>T08</t>
        </is>
      </c>
      <c r="F1108" t="inlineStr">
        <is>
          <t>Zeynep Koç</t>
        </is>
      </c>
      <c r="G1108" t="inlineStr">
        <is>
          <t>İç Anadolu</t>
        </is>
      </c>
      <c r="H1108" t="inlineStr">
        <is>
          <t>EM-AYD-18</t>
        </is>
      </c>
      <c r="I1108" t="inlineStr">
        <is>
          <t>LED Ampul 18W (10'lu)</t>
        </is>
      </c>
      <c r="J1108" t="inlineStr">
        <is>
          <t>Aydınlatma</t>
        </is>
      </c>
      <c r="K1108" t="inlineStr">
        <is>
          <t>Kurumsal</t>
        </is>
      </c>
      <c r="L1108" t="n">
        <v>3</v>
      </c>
      <c r="M1108" s="57" t="n">
        <v>210</v>
      </c>
      <c r="N1108" t="inlineStr">
        <is>
          <t>TL</t>
        </is>
      </c>
      <c r="O1108" s="58" t="n">
        <v>8</v>
      </c>
      <c r="P1108" t="n">
        <v>0</v>
      </c>
      <c r="Q1108" s="59" t="n">
        <v>95</v>
      </c>
      <c r="R1108" s="60">
        <f>IF(N1108="TL",1,IF(N1108="USD",VLOOKUP(C1108,$X$2:$Z$19,2,FALSE),VLOOKUP(C1108,$X$2:$Z$19,3,FALSE)))</f>
        <v/>
      </c>
      <c r="S1108" s="61">
        <f>IF(P1108=1,0,L1108*M1108*R1108*(1-O1108/100))</f>
        <v/>
      </c>
      <c r="T1108" s="61">
        <f>IF(P1108=1,0,L1108*Q1108)</f>
        <v/>
      </c>
      <c r="U1108" s="61">
        <f>S1108-T1108</f>
        <v/>
      </c>
    </row>
    <row r="1109">
      <c r="A1109" t="inlineStr">
        <is>
          <t>S001108</t>
        </is>
      </c>
      <c r="B1109" t="inlineStr">
        <is>
          <t>2025-05-19</t>
        </is>
      </c>
      <c r="C1109" t="inlineStr">
        <is>
          <t>2025-05</t>
        </is>
      </c>
      <c r="D1109" t="inlineStr">
        <is>
          <t>2025-Q2</t>
        </is>
      </c>
      <c r="E1109" t="inlineStr">
        <is>
          <t>T08</t>
        </is>
      </c>
      <c r="F1109" t="inlineStr">
        <is>
          <t>Zeynep Koç</t>
        </is>
      </c>
      <c r="G1109" t="inlineStr">
        <is>
          <t>İç Anadolu</t>
        </is>
      </c>
      <c r="H1109" t="inlineStr">
        <is>
          <t>EM-KBL-16</t>
        </is>
      </c>
      <c r="I1109" t="inlineStr">
        <is>
          <t>NYM Kablo 3x2,5 (100 m)</t>
        </is>
      </c>
      <c r="J1109" t="inlineStr">
        <is>
          <t>Kablo</t>
        </is>
      </c>
      <c r="K1109" t="inlineStr">
        <is>
          <t>Bayi</t>
        </is>
      </c>
      <c r="L1109" t="n">
        <v>24</v>
      </c>
      <c r="M1109" s="57" t="n">
        <v>1337</v>
      </c>
      <c r="N1109" t="inlineStr">
        <is>
          <t>TL</t>
        </is>
      </c>
      <c r="O1109" s="58" t="n">
        <v>5</v>
      </c>
      <c r="P1109" t="n">
        <v>0</v>
      </c>
      <c r="Q1109" s="59" t="n">
        <v>820</v>
      </c>
      <c r="R1109" s="60">
        <f>IF(N1109="TL",1,IF(N1109="USD",VLOOKUP(C1109,$X$2:$Z$19,2,FALSE),VLOOKUP(C1109,$X$2:$Z$19,3,FALSE)))</f>
        <v/>
      </c>
      <c r="S1109" s="61">
        <f>IF(P1109=1,0,L1109*M1109*R1109*(1-O1109/100))</f>
        <v/>
      </c>
      <c r="T1109" s="61">
        <f>IF(P1109=1,0,L1109*Q1109)</f>
        <v/>
      </c>
      <c r="U1109" s="61">
        <f>S1109-T1109</f>
        <v/>
      </c>
    </row>
    <row r="1110">
      <c r="A1110" t="inlineStr">
        <is>
          <t>S001109</t>
        </is>
      </c>
      <c r="B1110" t="inlineStr">
        <is>
          <t>2025-05-10</t>
        </is>
      </c>
      <c r="C1110" t="inlineStr">
        <is>
          <t>2025-05</t>
        </is>
      </c>
      <c r="D1110" t="inlineStr">
        <is>
          <t>2025-Q2</t>
        </is>
      </c>
      <c r="E1110" t="inlineStr">
        <is>
          <t>T08</t>
        </is>
      </c>
      <c r="F1110" t="inlineStr">
        <is>
          <t>Zeynep Koç</t>
        </is>
      </c>
      <c r="G1110" t="inlineStr">
        <is>
          <t>İç Anadolu</t>
        </is>
      </c>
      <c r="H1110" t="inlineStr">
        <is>
          <t>EM-TOP-08</t>
        </is>
      </c>
      <c r="I1110" t="inlineStr">
        <is>
          <t>Topraklama Seti</t>
        </is>
      </c>
      <c r="J1110" t="inlineStr">
        <is>
          <t>Koruma</t>
        </is>
      </c>
      <c r="K1110" t="inlineStr">
        <is>
          <t>Perakende</t>
        </is>
      </c>
      <c r="L1110" t="n">
        <v>15</v>
      </c>
      <c r="M1110" s="57" t="n">
        <v>890</v>
      </c>
      <c r="N1110" t="inlineStr">
        <is>
          <t>TL</t>
        </is>
      </c>
      <c r="O1110" s="58" t="n">
        <v>8</v>
      </c>
      <c r="P1110" t="n">
        <v>0</v>
      </c>
      <c r="Q1110" s="59" t="n">
        <v>540</v>
      </c>
      <c r="R1110" s="60">
        <f>IF(N1110="TL",1,IF(N1110="USD",VLOOKUP(C1110,$X$2:$Z$19,2,FALSE),VLOOKUP(C1110,$X$2:$Z$19,3,FALSE)))</f>
        <v/>
      </c>
      <c r="S1110" s="61">
        <f>IF(P1110=1,0,L1110*M1110*R1110*(1-O1110/100))</f>
        <v/>
      </c>
      <c r="T1110" s="61">
        <f>IF(P1110=1,0,L1110*Q1110)</f>
        <v/>
      </c>
      <c r="U1110" s="61">
        <f>S1110-T1110</f>
        <v/>
      </c>
    </row>
    <row r="1111">
      <c r="A1111" t="inlineStr">
        <is>
          <t>S001110</t>
        </is>
      </c>
      <c r="B1111" t="inlineStr">
        <is>
          <t>2025-05-01</t>
        </is>
      </c>
      <c r="C1111" t="inlineStr">
        <is>
          <t>2025-05</t>
        </is>
      </c>
      <c r="D1111" t="inlineStr">
        <is>
          <t>2025-Q2</t>
        </is>
      </c>
      <c r="E1111" t="inlineStr">
        <is>
          <t>T09</t>
        </is>
      </c>
      <c r="F1111" t="inlineStr">
        <is>
          <t>Emre Doğan</t>
        </is>
      </c>
      <c r="G1111" t="inlineStr">
        <is>
          <t>Ege</t>
        </is>
      </c>
      <c r="H1111" t="inlineStr">
        <is>
          <t>EM-PNO-12</t>
        </is>
      </c>
      <c r="I1111" t="inlineStr">
        <is>
          <t>Sıva Üstü Dağıtım Panosu 24'lü</t>
        </is>
      </c>
      <c r="J1111" t="inlineStr">
        <is>
          <t>Pano</t>
        </is>
      </c>
      <c r="K1111" t="inlineStr">
        <is>
          <t>Perakende</t>
        </is>
      </c>
      <c r="L1111" t="n">
        <v>1</v>
      </c>
      <c r="M1111" s="57" t="n">
        <v>2025</v>
      </c>
      <c r="N1111" t="inlineStr">
        <is>
          <t>TL</t>
        </is>
      </c>
      <c r="O1111" s="58" t="n">
        <v>5</v>
      </c>
      <c r="P1111" t="n">
        <v>0</v>
      </c>
      <c r="Q1111" s="59" t="n">
        <v>1180</v>
      </c>
      <c r="R1111" s="60">
        <f>IF(N1111="TL",1,IF(N1111="USD",VLOOKUP(C1111,$X$2:$Z$19,2,FALSE),VLOOKUP(C1111,$X$2:$Z$19,3,FALSE)))</f>
        <v/>
      </c>
      <c r="S1111" s="61">
        <f>IF(P1111=1,0,L1111*M1111*R1111*(1-O1111/100))</f>
        <v/>
      </c>
      <c r="T1111" s="61">
        <f>IF(P1111=1,0,L1111*Q1111)</f>
        <v/>
      </c>
      <c r="U1111" s="61">
        <f>S1111-T1111</f>
        <v/>
      </c>
    </row>
    <row r="1112">
      <c r="A1112" t="inlineStr">
        <is>
          <t>S001111</t>
        </is>
      </c>
      <c r="B1112" t="inlineStr">
        <is>
          <t>2025-05-09</t>
        </is>
      </c>
      <c r="C1112" t="inlineStr">
        <is>
          <t>2025-05</t>
        </is>
      </c>
      <c r="D1112" t="inlineStr">
        <is>
          <t>2025-Q2</t>
        </is>
      </c>
      <c r="E1112" t="inlineStr">
        <is>
          <t>T09</t>
        </is>
      </c>
      <c r="F1112" t="inlineStr">
        <is>
          <t>Emre Doğan</t>
        </is>
      </c>
      <c r="G1112" t="inlineStr">
        <is>
          <t>Ege</t>
        </is>
      </c>
      <c r="H1112" t="inlineStr">
        <is>
          <t>EM-PRZ-02</t>
        </is>
      </c>
      <c r="I1112" t="inlineStr">
        <is>
          <t>Priz-Anahtar Seti (20'li)</t>
        </is>
      </c>
      <c r="J1112" t="inlineStr">
        <is>
          <t>Anahtar</t>
        </is>
      </c>
      <c r="K1112" t="inlineStr">
        <is>
          <t>Kurumsal</t>
        </is>
      </c>
      <c r="L1112" t="n">
        <v>57</v>
      </c>
      <c r="M1112" s="57" t="n">
        <v>590</v>
      </c>
      <c r="N1112" t="inlineStr">
        <is>
          <t>TL</t>
        </is>
      </c>
      <c r="O1112" s="58" t="n">
        <v>12</v>
      </c>
      <c r="P1112" t="n">
        <v>0</v>
      </c>
      <c r="Q1112" s="59" t="n">
        <v>310</v>
      </c>
      <c r="R1112" s="60">
        <f>IF(N1112="TL",1,IF(N1112="USD",VLOOKUP(C1112,$X$2:$Z$19,2,FALSE),VLOOKUP(C1112,$X$2:$Z$19,3,FALSE)))</f>
        <v/>
      </c>
      <c r="S1112" s="61">
        <f>IF(P1112=1,0,L1112*M1112*R1112*(1-O1112/100))</f>
        <v/>
      </c>
      <c r="T1112" s="61">
        <f>IF(P1112=1,0,L1112*Q1112)</f>
        <v/>
      </c>
      <c r="U1112" s="61">
        <f>S1112-T1112</f>
        <v/>
      </c>
    </row>
    <row r="1113">
      <c r="A1113" t="inlineStr">
        <is>
          <t>S001112</t>
        </is>
      </c>
      <c r="B1113" t="inlineStr">
        <is>
          <t>2025-05-12</t>
        </is>
      </c>
      <c r="C1113" t="inlineStr">
        <is>
          <t>2025-05</t>
        </is>
      </c>
      <c r="D1113" t="inlineStr">
        <is>
          <t>2025-Q2</t>
        </is>
      </c>
      <c r="E1113" t="inlineStr">
        <is>
          <t>T09</t>
        </is>
      </c>
      <c r="F1113" t="inlineStr">
        <is>
          <t>Emre Doğan</t>
        </is>
      </c>
      <c r="G1113" t="inlineStr">
        <is>
          <t>Ege</t>
        </is>
      </c>
      <c r="H1113" t="inlineStr">
        <is>
          <t>EM-KBL-25</t>
        </is>
      </c>
      <c r="I1113" t="inlineStr">
        <is>
          <t>NYY Kablo 4x6 (100 m)</t>
        </is>
      </c>
      <c r="J1113" t="inlineStr">
        <is>
          <t>Kablo</t>
        </is>
      </c>
      <c r="K1113" t="inlineStr">
        <is>
          <t>Proje</t>
        </is>
      </c>
      <c r="L1113" t="n">
        <v>2</v>
      </c>
      <c r="M1113" s="57" t="n">
        <v>3539</v>
      </c>
      <c r="N1113" t="inlineStr">
        <is>
          <t>TL</t>
        </is>
      </c>
      <c r="O1113" s="58" t="n">
        <v>0</v>
      </c>
      <c r="P1113" t="n">
        <v>0</v>
      </c>
      <c r="Q1113" s="59" t="n">
        <v>2150</v>
      </c>
      <c r="R1113" s="60">
        <f>IF(N1113="TL",1,IF(N1113="USD",VLOOKUP(C1113,$X$2:$Z$19,2,FALSE),VLOOKUP(C1113,$X$2:$Z$19,3,FALSE)))</f>
        <v/>
      </c>
      <c r="S1113" s="61">
        <f>IF(P1113=1,0,L1113*M1113*R1113*(1-O1113/100))</f>
        <v/>
      </c>
      <c r="T1113" s="61">
        <f>IF(P1113=1,0,L1113*Q1113)</f>
        <v/>
      </c>
      <c r="U1113" s="61">
        <f>S1113-T1113</f>
        <v/>
      </c>
    </row>
    <row r="1114">
      <c r="A1114" t="inlineStr">
        <is>
          <t>S001113</t>
        </is>
      </c>
      <c r="B1114" t="inlineStr">
        <is>
          <t>2025-05-05</t>
        </is>
      </c>
      <c r="C1114" t="inlineStr">
        <is>
          <t>2025-05</t>
        </is>
      </c>
      <c r="D1114" t="inlineStr">
        <is>
          <t>2025-Q2</t>
        </is>
      </c>
      <c r="E1114" t="inlineStr">
        <is>
          <t>T09</t>
        </is>
      </c>
      <c r="F1114" t="inlineStr">
        <is>
          <t>Emre Doğan</t>
        </is>
      </c>
      <c r="G1114" t="inlineStr">
        <is>
          <t>Ege</t>
        </is>
      </c>
      <c r="H1114" t="inlineStr">
        <is>
          <t>EM-SGT-01</t>
        </is>
      </c>
      <c r="I1114" t="inlineStr">
        <is>
          <t>Otomatik Sigorta C16 (12'li)</t>
        </is>
      </c>
      <c r="J1114" t="inlineStr">
        <is>
          <t>Koruma</t>
        </is>
      </c>
      <c r="K1114" t="inlineStr">
        <is>
          <t>Bayi</t>
        </is>
      </c>
      <c r="L1114" t="n">
        <v>82</v>
      </c>
      <c r="M1114" s="57" t="n">
        <v>449</v>
      </c>
      <c r="N1114" t="inlineStr">
        <is>
          <t>TL</t>
        </is>
      </c>
      <c r="O1114" s="58" t="n">
        <v>0</v>
      </c>
      <c r="P1114" t="n">
        <v>0</v>
      </c>
      <c r="Q1114" s="59" t="n">
        <v>240</v>
      </c>
      <c r="R1114" s="60">
        <f>IF(N1114="TL",1,IF(N1114="USD",VLOOKUP(C1114,$X$2:$Z$19,2,FALSE),VLOOKUP(C1114,$X$2:$Z$19,3,FALSE)))</f>
        <v/>
      </c>
      <c r="S1114" s="61">
        <f>IF(P1114=1,0,L1114*M1114*R1114*(1-O1114/100))</f>
        <v/>
      </c>
      <c r="T1114" s="61">
        <f>IF(P1114=1,0,L1114*Q1114)</f>
        <v/>
      </c>
      <c r="U1114" s="61">
        <f>S1114-T1114</f>
        <v/>
      </c>
    </row>
    <row r="1115">
      <c r="A1115" t="inlineStr">
        <is>
          <t>S001114</t>
        </is>
      </c>
      <c r="B1115" t="inlineStr">
        <is>
          <t>2025-05-26</t>
        </is>
      </c>
      <c r="C1115" t="inlineStr">
        <is>
          <t>2025-05</t>
        </is>
      </c>
      <c r="D1115" t="inlineStr">
        <is>
          <t>2025-Q2</t>
        </is>
      </c>
      <c r="E1115" t="inlineStr">
        <is>
          <t>T09</t>
        </is>
      </c>
      <c r="F1115" t="inlineStr">
        <is>
          <t>Emre Doğan</t>
        </is>
      </c>
      <c r="G1115" t="inlineStr">
        <is>
          <t>Ege</t>
        </is>
      </c>
      <c r="H1115" t="inlineStr">
        <is>
          <t>EM-SNS-06</t>
        </is>
      </c>
      <c r="I1115" t="inlineStr">
        <is>
          <t>Hareket Sensörü PIR</t>
        </is>
      </c>
      <c r="J1115" t="inlineStr">
        <is>
          <t>Otomasyon</t>
        </is>
      </c>
      <c r="K1115" t="inlineStr">
        <is>
          <t>Bayi</t>
        </is>
      </c>
      <c r="L1115" t="n">
        <v>1</v>
      </c>
      <c r="M1115" s="57" t="n">
        <v>249</v>
      </c>
      <c r="N1115" t="inlineStr">
        <is>
          <t>TL</t>
        </is>
      </c>
      <c r="O1115" s="58" t="n">
        <v>8</v>
      </c>
      <c r="P1115" t="n">
        <v>0</v>
      </c>
      <c r="Q1115" s="59" t="n">
        <v>120</v>
      </c>
      <c r="R1115" s="60">
        <f>IF(N1115="TL",1,IF(N1115="USD",VLOOKUP(C1115,$X$2:$Z$19,2,FALSE),VLOOKUP(C1115,$X$2:$Z$19,3,FALSE)))</f>
        <v/>
      </c>
      <c r="S1115" s="61">
        <f>IF(P1115=1,0,L1115*M1115*R1115*(1-O1115/100))</f>
        <v/>
      </c>
      <c r="T1115" s="61">
        <f>IF(P1115=1,0,L1115*Q1115)</f>
        <v/>
      </c>
      <c r="U1115" s="61">
        <f>S1115-T1115</f>
        <v/>
      </c>
    </row>
    <row r="1116">
      <c r="A1116" t="inlineStr">
        <is>
          <t>S001115</t>
        </is>
      </c>
      <c r="B1116" t="inlineStr">
        <is>
          <t>2025-05-08</t>
        </is>
      </c>
      <c r="C1116" t="inlineStr">
        <is>
          <t>2025-05</t>
        </is>
      </c>
      <c r="D1116" t="inlineStr">
        <is>
          <t>2025-Q2</t>
        </is>
      </c>
      <c r="E1116" t="inlineStr">
        <is>
          <t>T09</t>
        </is>
      </c>
      <c r="F1116" t="inlineStr">
        <is>
          <t>Emre Doğan</t>
        </is>
      </c>
      <c r="G1116" t="inlineStr">
        <is>
          <t>Ege</t>
        </is>
      </c>
      <c r="H1116" t="inlineStr">
        <is>
          <t>EM-TRF-05</t>
        </is>
      </c>
      <c r="I1116" t="inlineStr">
        <is>
          <t>İzole Trafo 1 kVA</t>
        </is>
      </c>
      <c r="J1116" t="inlineStr">
        <is>
          <t>Güç</t>
        </is>
      </c>
      <c r="K1116" t="inlineStr">
        <is>
          <t>Proje</t>
        </is>
      </c>
      <c r="L1116" t="n">
        <v>5</v>
      </c>
      <c r="M1116" s="57" t="n">
        <v>6623</v>
      </c>
      <c r="N1116" t="inlineStr">
        <is>
          <t>TL</t>
        </is>
      </c>
      <c r="O1116" s="58" t="n">
        <v>0</v>
      </c>
      <c r="P1116" t="n">
        <v>0</v>
      </c>
      <c r="Q1116" s="59" t="n">
        <v>3900</v>
      </c>
      <c r="R1116" s="60">
        <f>IF(N1116="TL",1,IF(N1116="USD",VLOOKUP(C1116,$X$2:$Z$19,2,FALSE),VLOOKUP(C1116,$X$2:$Z$19,3,FALSE)))</f>
        <v/>
      </c>
      <c r="S1116" s="61">
        <f>IF(P1116=1,0,L1116*M1116*R1116*(1-O1116/100))</f>
        <v/>
      </c>
      <c r="T1116" s="61">
        <f>IF(P1116=1,0,L1116*Q1116)</f>
        <v/>
      </c>
      <c r="U1116" s="61">
        <f>S1116-T1116</f>
        <v/>
      </c>
    </row>
    <row r="1117">
      <c r="A1117" t="inlineStr">
        <is>
          <t>S001116</t>
        </is>
      </c>
      <c r="B1117" t="inlineStr">
        <is>
          <t>2025-05-20</t>
        </is>
      </c>
      <c r="C1117" t="inlineStr">
        <is>
          <t>2025-05</t>
        </is>
      </c>
      <c r="D1117" t="inlineStr">
        <is>
          <t>2025-Q2</t>
        </is>
      </c>
      <c r="E1117" t="inlineStr">
        <is>
          <t>T09</t>
        </is>
      </c>
      <c r="F1117" t="inlineStr">
        <is>
          <t>Emre Doğan</t>
        </is>
      </c>
      <c r="G1117" t="inlineStr">
        <is>
          <t>Ege</t>
        </is>
      </c>
      <c r="H1117" t="inlineStr">
        <is>
          <t>EM-TRF-05</t>
        </is>
      </c>
      <c r="I1117" t="inlineStr">
        <is>
          <t>İzole Trafo 1 kVA</t>
        </is>
      </c>
      <c r="J1117" t="inlineStr">
        <is>
          <t>Güç</t>
        </is>
      </c>
      <c r="K1117" t="inlineStr">
        <is>
          <t>Bayi</t>
        </is>
      </c>
      <c r="L1117" t="n">
        <v>2</v>
      </c>
      <c r="M1117" s="57" t="n">
        <v>6511</v>
      </c>
      <c r="N1117" t="inlineStr">
        <is>
          <t>TL</t>
        </is>
      </c>
      <c r="O1117" s="58" t="n">
        <v>0</v>
      </c>
      <c r="P1117" t="n">
        <v>0</v>
      </c>
      <c r="Q1117" s="59" t="n">
        <v>3900</v>
      </c>
      <c r="R1117" s="60">
        <f>IF(N1117="TL",1,IF(N1117="USD",VLOOKUP(C1117,$X$2:$Z$19,2,FALSE),VLOOKUP(C1117,$X$2:$Z$19,3,FALSE)))</f>
        <v/>
      </c>
      <c r="S1117" s="61">
        <f>IF(P1117=1,0,L1117*M1117*R1117*(1-O1117/100))</f>
        <v/>
      </c>
      <c r="T1117" s="61">
        <f>IF(P1117=1,0,L1117*Q1117)</f>
        <v/>
      </c>
      <c r="U1117" s="61">
        <f>S1117-T1117</f>
        <v/>
      </c>
    </row>
    <row r="1118">
      <c r="A1118" t="inlineStr">
        <is>
          <t>S001117</t>
        </is>
      </c>
      <c r="B1118" t="inlineStr">
        <is>
          <t>2025-05-06</t>
        </is>
      </c>
      <c r="C1118" t="inlineStr">
        <is>
          <t>2025-05</t>
        </is>
      </c>
      <c r="D1118" t="inlineStr">
        <is>
          <t>2025-Q2</t>
        </is>
      </c>
      <c r="E1118" t="inlineStr">
        <is>
          <t>T09</t>
        </is>
      </c>
      <c r="F1118" t="inlineStr">
        <is>
          <t>Emre Doğan</t>
        </is>
      </c>
      <c r="G1118" t="inlineStr">
        <is>
          <t>Ege</t>
        </is>
      </c>
      <c r="H1118" t="inlineStr">
        <is>
          <t>EM-SGT-01</t>
        </is>
      </c>
      <c r="I1118" t="inlineStr">
        <is>
          <t>Otomatik Sigorta C16 (12'li)</t>
        </is>
      </c>
      <c r="J1118" t="inlineStr">
        <is>
          <t>Koruma</t>
        </is>
      </c>
      <c r="K1118" t="inlineStr">
        <is>
          <t>Bayi</t>
        </is>
      </c>
      <c r="L1118" t="n">
        <v>42</v>
      </c>
      <c r="M1118" s="57" t="n">
        <v>451</v>
      </c>
      <c r="N1118" t="inlineStr">
        <is>
          <t>TL</t>
        </is>
      </c>
      <c r="O1118" s="58" t="n">
        <v>8</v>
      </c>
      <c r="P1118" t="n">
        <v>0</v>
      </c>
      <c r="Q1118" s="59" t="n">
        <v>240</v>
      </c>
      <c r="R1118" s="60">
        <f>IF(N1118="TL",1,IF(N1118="USD",VLOOKUP(C1118,$X$2:$Z$19,2,FALSE),VLOOKUP(C1118,$X$2:$Z$19,3,FALSE)))</f>
        <v/>
      </c>
      <c r="S1118" s="61">
        <f>IF(P1118=1,0,L1118*M1118*R1118*(1-O1118/100))</f>
        <v/>
      </c>
      <c r="T1118" s="61">
        <f>IF(P1118=1,0,L1118*Q1118)</f>
        <v/>
      </c>
      <c r="U1118" s="61">
        <f>S1118-T1118</f>
        <v/>
      </c>
    </row>
    <row r="1119">
      <c r="A1119" t="inlineStr">
        <is>
          <t>S001118</t>
        </is>
      </c>
      <c r="B1119" t="inlineStr">
        <is>
          <t>2025-05-17</t>
        </is>
      </c>
      <c r="C1119" t="inlineStr">
        <is>
          <t>2025-05</t>
        </is>
      </c>
      <c r="D1119" t="inlineStr">
        <is>
          <t>2025-Q2</t>
        </is>
      </c>
      <c r="E1119" t="inlineStr">
        <is>
          <t>T09</t>
        </is>
      </c>
      <c r="F1119" t="inlineStr">
        <is>
          <t>Emre Doğan</t>
        </is>
      </c>
      <c r="G1119" t="inlineStr">
        <is>
          <t>Ege</t>
        </is>
      </c>
      <c r="H1119" t="inlineStr">
        <is>
          <t>EM-KBL-25</t>
        </is>
      </c>
      <c r="I1119" t="inlineStr">
        <is>
          <t>NYY Kablo 4x6 (100 m)</t>
        </is>
      </c>
      <c r="J1119" t="inlineStr">
        <is>
          <t>Kablo</t>
        </is>
      </c>
      <c r="K1119" t="inlineStr">
        <is>
          <t>Bayi</t>
        </is>
      </c>
      <c r="L1119" t="n">
        <v>4</v>
      </c>
      <c r="M1119" s="57" t="n">
        <v>3556</v>
      </c>
      <c r="N1119" t="inlineStr">
        <is>
          <t>TL</t>
        </is>
      </c>
      <c r="O1119" s="58" t="n">
        <v>0</v>
      </c>
      <c r="P1119" t="n">
        <v>0</v>
      </c>
      <c r="Q1119" s="59" t="n">
        <v>2150</v>
      </c>
      <c r="R1119" s="60">
        <f>IF(N1119="TL",1,IF(N1119="USD",VLOOKUP(C1119,$X$2:$Z$19,2,FALSE),VLOOKUP(C1119,$X$2:$Z$19,3,FALSE)))</f>
        <v/>
      </c>
      <c r="S1119" s="61">
        <f>IF(P1119=1,0,L1119*M1119*R1119*(1-O1119/100))</f>
        <v/>
      </c>
      <c r="T1119" s="61">
        <f>IF(P1119=1,0,L1119*Q1119)</f>
        <v/>
      </c>
      <c r="U1119" s="61">
        <f>S1119-T1119</f>
        <v/>
      </c>
    </row>
    <row r="1120">
      <c r="A1120" t="inlineStr">
        <is>
          <t>S001119</t>
        </is>
      </c>
      <c r="B1120" t="inlineStr">
        <is>
          <t>2025-05-26</t>
        </is>
      </c>
      <c r="C1120" t="inlineStr">
        <is>
          <t>2025-05</t>
        </is>
      </c>
      <c r="D1120" t="inlineStr">
        <is>
          <t>2025-Q2</t>
        </is>
      </c>
      <c r="E1120" t="inlineStr">
        <is>
          <t>T09</t>
        </is>
      </c>
      <c r="F1120" t="inlineStr">
        <is>
          <t>Emre Doğan</t>
        </is>
      </c>
      <c r="G1120" t="inlineStr">
        <is>
          <t>Ege</t>
        </is>
      </c>
      <c r="H1120" t="inlineStr">
        <is>
          <t>EM-AYD-40</t>
        </is>
      </c>
      <c r="I1120" t="inlineStr">
        <is>
          <t>LED Panel Armatür 40W</t>
        </is>
      </c>
      <c r="J1120" t="inlineStr">
        <is>
          <t>Aydınlatma</t>
        </is>
      </c>
      <c r="K1120" t="inlineStr">
        <is>
          <t>Bayi</t>
        </is>
      </c>
      <c r="L1120" t="n">
        <v>18</v>
      </c>
      <c r="M1120" s="57" t="n">
        <v>364</v>
      </c>
      <c r="N1120" t="inlineStr">
        <is>
          <t>TL</t>
        </is>
      </c>
      <c r="O1120" s="58" t="n">
        <v>0</v>
      </c>
      <c r="P1120" t="n">
        <v>1</v>
      </c>
      <c r="Q1120" s="59" t="n">
        <v>190</v>
      </c>
      <c r="R1120" s="60">
        <f>IF(N1120="TL",1,IF(N1120="USD",VLOOKUP(C1120,$X$2:$Z$19,2,FALSE),VLOOKUP(C1120,$X$2:$Z$19,3,FALSE)))</f>
        <v/>
      </c>
      <c r="S1120" s="61">
        <f>IF(P1120=1,0,L1120*M1120*R1120*(1-O1120/100))</f>
        <v/>
      </c>
      <c r="T1120" s="61">
        <f>IF(P1120=1,0,L1120*Q1120)</f>
        <v/>
      </c>
      <c r="U1120" s="61">
        <f>S1120-T1120</f>
        <v/>
      </c>
    </row>
    <row r="1121">
      <c r="A1121" t="inlineStr">
        <is>
          <t>S001120</t>
        </is>
      </c>
      <c r="B1121" t="inlineStr">
        <is>
          <t>2025-05-28</t>
        </is>
      </c>
      <c r="C1121" t="inlineStr">
        <is>
          <t>2025-05</t>
        </is>
      </c>
      <c r="D1121" t="inlineStr">
        <is>
          <t>2025-Q2</t>
        </is>
      </c>
      <c r="E1121" t="inlineStr">
        <is>
          <t>T09</t>
        </is>
      </c>
      <c r="F1121" t="inlineStr">
        <is>
          <t>Emre Doğan</t>
        </is>
      </c>
      <c r="G1121" t="inlineStr">
        <is>
          <t>Ege</t>
        </is>
      </c>
      <c r="H1121" t="inlineStr">
        <is>
          <t>EM-KBL-16</t>
        </is>
      </c>
      <c r="I1121" t="inlineStr">
        <is>
          <t>NYM Kablo 3x2,5 (100 m)</t>
        </is>
      </c>
      <c r="J1121" t="inlineStr">
        <is>
          <t>Kablo</t>
        </is>
      </c>
      <c r="K1121" t="inlineStr">
        <is>
          <t>Kurumsal</t>
        </is>
      </c>
      <c r="L1121" t="n">
        <v>24</v>
      </c>
      <c r="M1121" s="57" t="n">
        <v>1289</v>
      </c>
      <c r="N1121" t="inlineStr">
        <is>
          <t>TL</t>
        </is>
      </c>
      <c r="O1121" s="58" t="n">
        <v>0</v>
      </c>
      <c r="P1121" t="n">
        <v>0</v>
      </c>
      <c r="Q1121" s="59" t="n">
        <v>820</v>
      </c>
      <c r="R1121" s="60">
        <f>IF(N1121="TL",1,IF(N1121="USD",VLOOKUP(C1121,$X$2:$Z$19,2,FALSE),VLOOKUP(C1121,$X$2:$Z$19,3,FALSE)))</f>
        <v/>
      </c>
      <c r="S1121" s="61">
        <f>IF(P1121=1,0,L1121*M1121*R1121*(1-O1121/100))</f>
        <v/>
      </c>
      <c r="T1121" s="61">
        <f>IF(P1121=1,0,L1121*Q1121)</f>
        <v/>
      </c>
      <c r="U1121" s="61">
        <f>S1121-T1121</f>
        <v/>
      </c>
    </row>
    <row r="1122">
      <c r="A1122" t="inlineStr">
        <is>
          <t>S001121</t>
        </is>
      </c>
      <c r="B1122" t="inlineStr">
        <is>
          <t>2025-05-17</t>
        </is>
      </c>
      <c r="C1122" t="inlineStr">
        <is>
          <t>2025-05</t>
        </is>
      </c>
      <c r="D1122" t="inlineStr">
        <is>
          <t>2025-Q2</t>
        </is>
      </c>
      <c r="E1122" t="inlineStr">
        <is>
          <t>T09</t>
        </is>
      </c>
      <c r="F1122" t="inlineStr">
        <is>
          <t>Emre Doğan</t>
        </is>
      </c>
      <c r="G1122" t="inlineStr">
        <is>
          <t>Ege</t>
        </is>
      </c>
      <c r="H1122" t="inlineStr">
        <is>
          <t>EM-SNS-06</t>
        </is>
      </c>
      <c r="I1122" t="inlineStr">
        <is>
          <t>Hareket Sensörü PIR</t>
        </is>
      </c>
      <c r="J1122" t="inlineStr">
        <is>
          <t>Otomasyon</t>
        </is>
      </c>
      <c r="K1122" t="inlineStr">
        <is>
          <t>Bayi</t>
        </is>
      </c>
      <c r="L1122" t="n">
        <v>4</v>
      </c>
      <c r="M1122" s="57" t="n">
        <v>262</v>
      </c>
      <c r="N1122" t="inlineStr">
        <is>
          <t>TL</t>
        </is>
      </c>
      <c r="O1122" s="58" t="n">
        <v>5</v>
      </c>
      <c r="P1122" t="n">
        <v>0</v>
      </c>
      <c r="Q1122" s="59" t="n">
        <v>120</v>
      </c>
      <c r="R1122" s="60">
        <f>IF(N1122="TL",1,IF(N1122="USD",VLOOKUP(C1122,$X$2:$Z$19,2,FALSE),VLOOKUP(C1122,$X$2:$Z$19,3,FALSE)))</f>
        <v/>
      </c>
      <c r="S1122" s="61">
        <f>IF(P1122=1,0,L1122*M1122*R1122*(1-O1122/100))</f>
        <v/>
      </c>
      <c r="T1122" s="61">
        <f>IF(P1122=1,0,L1122*Q1122)</f>
        <v/>
      </c>
      <c r="U1122" s="61">
        <f>S1122-T1122</f>
        <v/>
      </c>
    </row>
    <row r="1123">
      <c r="A1123" t="inlineStr">
        <is>
          <t>S001122</t>
        </is>
      </c>
      <c r="B1123" t="inlineStr">
        <is>
          <t>2025-05-03</t>
        </is>
      </c>
      <c r="C1123" t="inlineStr">
        <is>
          <t>2025-05</t>
        </is>
      </c>
      <c r="D1123" t="inlineStr">
        <is>
          <t>2025-Q2</t>
        </is>
      </c>
      <c r="E1123" t="inlineStr">
        <is>
          <t>T09</t>
        </is>
      </c>
      <c r="F1123" t="inlineStr">
        <is>
          <t>Emre Doğan</t>
        </is>
      </c>
      <c r="G1123" t="inlineStr">
        <is>
          <t>Ege</t>
        </is>
      </c>
      <c r="H1123" t="inlineStr">
        <is>
          <t>EM-PRZ-02</t>
        </is>
      </c>
      <c r="I1123" t="inlineStr">
        <is>
          <t>Priz-Anahtar Seti (20'li)</t>
        </is>
      </c>
      <c r="J1123" t="inlineStr">
        <is>
          <t>Anahtar</t>
        </is>
      </c>
      <c r="K1123" t="inlineStr">
        <is>
          <t>Perakende</t>
        </is>
      </c>
      <c r="L1123" t="n">
        <v>3</v>
      </c>
      <c r="M1123" s="57" t="n">
        <v>560</v>
      </c>
      <c r="N1123" t="inlineStr">
        <is>
          <t>TL</t>
        </is>
      </c>
      <c r="O1123" s="58" t="n">
        <v>8</v>
      </c>
      <c r="P1123" t="n">
        <v>0</v>
      </c>
      <c r="Q1123" s="59" t="n">
        <v>310</v>
      </c>
      <c r="R1123" s="60">
        <f>IF(N1123="TL",1,IF(N1123="USD",VLOOKUP(C1123,$X$2:$Z$19,2,FALSE),VLOOKUP(C1123,$X$2:$Z$19,3,FALSE)))</f>
        <v/>
      </c>
      <c r="S1123" s="61">
        <f>IF(P1123=1,0,L1123*M1123*R1123*(1-O1123/100))</f>
        <v/>
      </c>
      <c r="T1123" s="61">
        <f>IF(P1123=1,0,L1123*Q1123)</f>
        <v/>
      </c>
      <c r="U1123" s="61">
        <f>S1123-T1123</f>
        <v/>
      </c>
    </row>
    <row r="1124">
      <c r="A1124" t="inlineStr">
        <is>
          <t>S001123</t>
        </is>
      </c>
      <c r="B1124" t="inlineStr">
        <is>
          <t>2025-05-08</t>
        </is>
      </c>
      <c r="C1124" t="inlineStr">
        <is>
          <t>2025-05</t>
        </is>
      </c>
      <c r="D1124" t="inlineStr">
        <is>
          <t>2025-Q2</t>
        </is>
      </c>
      <c r="E1124" t="inlineStr">
        <is>
          <t>T09</t>
        </is>
      </c>
      <c r="F1124" t="inlineStr">
        <is>
          <t>Emre Doğan</t>
        </is>
      </c>
      <c r="G1124" t="inlineStr">
        <is>
          <t>Ege</t>
        </is>
      </c>
      <c r="H1124" t="inlineStr">
        <is>
          <t>EM-AYD-18</t>
        </is>
      </c>
      <c r="I1124" t="inlineStr">
        <is>
          <t>LED Ampul 18W (10'lu)</t>
        </is>
      </c>
      <c r="J1124" t="inlineStr">
        <is>
          <t>Aydınlatma</t>
        </is>
      </c>
      <c r="K1124" t="inlineStr">
        <is>
          <t>Bayi</t>
        </is>
      </c>
      <c r="L1124" t="n">
        <v>4</v>
      </c>
      <c r="M1124" s="57" t="n">
        <v>205</v>
      </c>
      <c r="N1124" t="inlineStr">
        <is>
          <t>TL</t>
        </is>
      </c>
      <c r="O1124" s="58" t="n">
        <v>0</v>
      </c>
      <c r="P1124" t="n">
        <v>0</v>
      </c>
      <c r="Q1124" s="59" t="n">
        <v>95</v>
      </c>
      <c r="R1124" s="60">
        <f>IF(N1124="TL",1,IF(N1124="USD",VLOOKUP(C1124,$X$2:$Z$19,2,FALSE),VLOOKUP(C1124,$X$2:$Z$19,3,FALSE)))</f>
        <v/>
      </c>
      <c r="S1124" s="61">
        <f>IF(P1124=1,0,L1124*M1124*R1124*(1-O1124/100))</f>
        <v/>
      </c>
      <c r="T1124" s="61">
        <f>IF(P1124=1,0,L1124*Q1124)</f>
        <v/>
      </c>
      <c r="U1124" s="61">
        <f>S1124-T1124</f>
        <v/>
      </c>
    </row>
    <row r="1125">
      <c r="A1125" t="inlineStr">
        <is>
          <t>S001124</t>
        </is>
      </c>
      <c r="B1125" t="inlineStr">
        <is>
          <t>2025-05-20</t>
        </is>
      </c>
      <c r="C1125" t="inlineStr">
        <is>
          <t>2025-05</t>
        </is>
      </c>
      <c r="D1125" t="inlineStr">
        <is>
          <t>2025-Q2</t>
        </is>
      </c>
      <c r="E1125" t="inlineStr">
        <is>
          <t>T09</t>
        </is>
      </c>
      <c r="F1125" t="inlineStr">
        <is>
          <t>Emre Doğan</t>
        </is>
      </c>
      <c r="G1125" t="inlineStr">
        <is>
          <t>Ege</t>
        </is>
      </c>
      <c r="H1125" t="inlineStr">
        <is>
          <t>EM-UPS-10</t>
        </is>
      </c>
      <c r="I1125" t="inlineStr">
        <is>
          <t>Kesintisiz Güç Kaynağı 3 kVA</t>
        </is>
      </c>
      <c r="J1125" t="inlineStr">
        <is>
          <t>Güç</t>
        </is>
      </c>
      <c r="K1125" t="inlineStr">
        <is>
          <t>Bayi</t>
        </is>
      </c>
      <c r="L1125" t="n">
        <v>1</v>
      </c>
      <c r="M1125" s="57" t="n">
        <v>13617</v>
      </c>
      <c r="N1125" t="inlineStr">
        <is>
          <t>TL</t>
        </is>
      </c>
      <c r="O1125" s="58" t="n">
        <v>8</v>
      </c>
      <c r="P1125" t="n">
        <v>0</v>
      </c>
      <c r="Q1125" s="59" t="n">
        <v>8200</v>
      </c>
      <c r="R1125" s="60">
        <f>IF(N1125="TL",1,IF(N1125="USD",VLOOKUP(C1125,$X$2:$Z$19,2,FALSE),VLOOKUP(C1125,$X$2:$Z$19,3,FALSE)))</f>
        <v/>
      </c>
      <c r="S1125" s="61">
        <f>IF(P1125=1,0,L1125*M1125*R1125*(1-O1125/100))</f>
        <v/>
      </c>
      <c r="T1125" s="61">
        <f>IF(P1125=1,0,L1125*Q1125)</f>
        <v/>
      </c>
      <c r="U1125" s="61">
        <f>S1125-T1125</f>
        <v/>
      </c>
    </row>
    <row r="1126">
      <c r="A1126" t="inlineStr">
        <is>
          <t>S001125</t>
        </is>
      </c>
      <c r="B1126" t="inlineStr">
        <is>
          <t>2025-05-02</t>
        </is>
      </c>
      <c r="C1126" t="inlineStr">
        <is>
          <t>2025-05</t>
        </is>
      </c>
      <c r="D1126" t="inlineStr">
        <is>
          <t>2025-Q2</t>
        </is>
      </c>
      <c r="E1126" t="inlineStr">
        <is>
          <t>T09</t>
        </is>
      </c>
      <c r="F1126" t="inlineStr">
        <is>
          <t>Emre Doğan</t>
        </is>
      </c>
      <c r="G1126" t="inlineStr">
        <is>
          <t>Ege</t>
        </is>
      </c>
      <c r="H1126" t="inlineStr">
        <is>
          <t>EM-TRF-05</t>
        </is>
      </c>
      <c r="I1126" t="inlineStr">
        <is>
          <t>İzole Trafo 1 kVA</t>
        </is>
      </c>
      <c r="J1126" t="inlineStr">
        <is>
          <t>Güç</t>
        </is>
      </c>
      <c r="K1126" t="inlineStr">
        <is>
          <t>Proje</t>
        </is>
      </c>
      <c r="L1126" t="n">
        <v>63</v>
      </c>
      <c r="M1126" s="57" t="n">
        <v>6697</v>
      </c>
      <c r="N1126" t="inlineStr">
        <is>
          <t>TL</t>
        </is>
      </c>
      <c r="O1126" s="58" t="n">
        <v>8</v>
      </c>
      <c r="P1126" t="n">
        <v>0</v>
      </c>
      <c r="Q1126" s="59" t="n">
        <v>3900</v>
      </c>
      <c r="R1126" s="60">
        <f>IF(N1126="TL",1,IF(N1126="USD",VLOOKUP(C1126,$X$2:$Z$19,2,FALSE),VLOOKUP(C1126,$X$2:$Z$19,3,FALSE)))</f>
        <v/>
      </c>
      <c r="S1126" s="61">
        <f>IF(P1126=1,0,L1126*M1126*R1126*(1-O1126/100))</f>
        <v/>
      </c>
      <c r="T1126" s="61">
        <f>IF(P1126=1,0,L1126*Q1126)</f>
        <v/>
      </c>
      <c r="U1126" s="61">
        <f>S1126-T1126</f>
        <v/>
      </c>
    </row>
    <row r="1127">
      <c r="A1127" t="inlineStr">
        <is>
          <t>S001126</t>
        </is>
      </c>
      <c r="B1127" t="inlineStr">
        <is>
          <t>2025-05-19</t>
        </is>
      </c>
      <c r="C1127" t="inlineStr">
        <is>
          <t>2025-05</t>
        </is>
      </c>
      <c r="D1127" t="inlineStr">
        <is>
          <t>2025-Q2</t>
        </is>
      </c>
      <c r="E1127" t="inlineStr">
        <is>
          <t>T09</t>
        </is>
      </c>
      <c r="F1127" t="inlineStr">
        <is>
          <t>Emre Doğan</t>
        </is>
      </c>
      <c r="G1127" t="inlineStr">
        <is>
          <t>Ege</t>
        </is>
      </c>
      <c r="H1127" t="inlineStr">
        <is>
          <t>EM-PRZ-02</t>
        </is>
      </c>
      <c r="I1127" t="inlineStr">
        <is>
          <t>Priz-Anahtar Seti (20'li)</t>
        </is>
      </c>
      <c r="J1127" t="inlineStr">
        <is>
          <t>Anahtar</t>
        </is>
      </c>
      <c r="K1127" t="inlineStr">
        <is>
          <t>Proje</t>
        </is>
      </c>
      <c r="L1127" t="n">
        <v>5</v>
      </c>
      <c r="M1127" s="57" t="n">
        <v>564</v>
      </c>
      <c r="N1127" t="inlineStr">
        <is>
          <t>TL</t>
        </is>
      </c>
      <c r="O1127" s="58" t="n">
        <v>8</v>
      </c>
      <c r="P1127" t="n">
        <v>0</v>
      </c>
      <c r="Q1127" s="59" t="n">
        <v>310</v>
      </c>
      <c r="R1127" s="60">
        <f>IF(N1127="TL",1,IF(N1127="USD",VLOOKUP(C1127,$X$2:$Z$19,2,FALSE),VLOOKUP(C1127,$X$2:$Z$19,3,FALSE)))</f>
        <v/>
      </c>
      <c r="S1127" s="61">
        <f>IF(P1127=1,0,L1127*M1127*R1127*(1-O1127/100))</f>
        <v/>
      </c>
      <c r="T1127" s="61">
        <f>IF(P1127=1,0,L1127*Q1127)</f>
        <v/>
      </c>
      <c r="U1127" s="61">
        <f>S1127-T1127</f>
        <v/>
      </c>
    </row>
    <row r="1128">
      <c r="A1128" t="inlineStr">
        <is>
          <t>S001127</t>
        </is>
      </c>
      <c r="B1128" t="inlineStr">
        <is>
          <t>2025-05-23</t>
        </is>
      </c>
      <c r="C1128" t="inlineStr">
        <is>
          <t>2025-05</t>
        </is>
      </c>
      <c r="D1128" t="inlineStr">
        <is>
          <t>2025-Q2</t>
        </is>
      </c>
      <c r="E1128" t="inlineStr">
        <is>
          <t>T09</t>
        </is>
      </c>
      <c r="F1128" t="inlineStr">
        <is>
          <t>Emre Doğan</t>
        </is>
      </c>
      <c r="G1128" t="inlineStr">
        <is>
          <t>Ege</t>
        </is>
      </c>
      <c r="H1128" t="inlineStr">
        <is>
          <t>EM-SGT-01</t>
        </is>
      </c>
      <c r="I1128" t="inlineStr">
        <is>
          <t>Otomatik Sigorta C16 (12'li)</t>
        </is>
      </c>
      <c r="J1128" t="inlineStr">
        <is>
          <t>Koruma</t>
        </is>
      </c>
      <c r="K1128" t="inlineStr">
        <is>
          <t>Kurumsal</t>
        </is>
      </c>
      <c r="L1128" t="n">
        <v>3</v>
      </c>
      <c r="M1128" s="57" t="n">
        <v>451</v>
      </c>
      <c r="N1128" t="inlineStr">
        <is>
          <t>TL</t>
        </is>
      </c>
      <c r="O1128" s="58" t="n">
        <v>0</v>
      </c>
      <c r="P1128" t="n">
        <v>0</v>
      </c>
      <c r="Q1128" s="59" t="n">
        <v>240</v>
      </c>
      <c r="R1128" s="60">
        <f>IF(N1128="TL",1,IF(N1128="USD",VLOOKUP(C1128,$X$2:$Z$19,2,FALSE),VLOOKUP(C1128,$X$2:$Z$19,3,FALSE)))</f>
        <v/>
      </c>
      <c r="S1128" s="61">
        <f>IF(P1128=1,0,L1128*M1128*R1128*(1-O1128/100))</f>
        <v/>
      </c>
      <c r="T1128" s="61">
        <f>IF(P1128=1,0,L1128*Q1128)</f>
        <v/>
      </c>
      <c r="U1128" s="61">
        <f>S1128-T1128</f>
        <v/>
      </c>
    </row>
    <row r="1129">
      <c r="A1129" t="inlineStr">
        <is>
          <t>S001128</t>
        </is>
      </c>
      <c r="B1129" t="inlineStr">
        <is>
          <t>2025-05-06</t>
        </is>
      </c>
      <c r="C1129" t="inlineStr">
        <is>
          <t>2025-05</t>
        </is>
      </c>
      <c r="D1129" t="inlineStr">
        <is>
          <t>2025-Q2</t>
        </is>
      </c>
      <c r="E1129" t="inlineStr">
        <is>
          <t>T09</t>
        </is>
      </c>
      <c r="F1129" t="inlineStr">
        <is>
          <t>Emre Doğan</t>
        </is>
      </c>
      <c r="G1129" t="inlineStr">
        <is>
          <t>Ege</t>
        </is>
      </c>
      <c r="H1129" t="inlineStr">
        <is>
          <t>EM-PRZ-02</t>
        </is>
      </c>
      <c r="I1129" t="inlineStr">
        <is>
          <t>Priz-Anahtar Seti (20'li)</t>
        </is>
      </c>
      <c r="J1129" t="inlineStr">
        <is>
          <t>Anahtar</t>
        </is>
      </c>
      <c r="K1129" t="inlineStr">
        <is>
          <t>Perakende</t>
        </is>
      </c>
      <c r="L1129" t="n">
        <v>23</v>
      </c>
      <c r="M1129" s="57" t="n">
        <v>579</v>
      </c>
      <c r="N1129" t="inlineStr">
        <is>
          <t>TL</t>
        </is>
      </c>
      <c r="O1129" s="58" t="n">
        <v>0</v>
      </c>
      <c r="P1129" t="n">
        <v>0</v>
      </c>
      <c r="Q1129" s="59" t="n">
        <v>310</v>
      </c>
      <c r="R1129" s="60">
        <f>IF(N1129="TL",1,IF(N1129="USD",VLOOKUP(C1129,$X$2:$Z$19,2,FALSE),VLOOKUP(C1129,$X$2:$Z$19,3,FALSE)))</f>
        <v/>
      </c>
      <c r="S1129" s="61">
        <f>IF(P1129=1,0,L1129*M1129*R1129*(1-O1129/100))</f>
        <v/>
      </c>
      <c r="T1129" s="61">
        <f>IF(P1129=1,0,L1129*Q1129)</f>
        <v/>
      </c>
      <c r="U1129" s="61">
        <f>S1129-T1129</f>
        <v/>
      </c>
    </row>
    <row r="1130">
      <c r="A1130" t="inlineStr">
        <is>
          <t>S001129</t>
        </is>
      </c>
      <c r="B1130" t="inlineStr">
        <is>
          <t>2025-05-17</t>
        </is>
      </c>
      <c r="C1130" t="inlineStr">
        <is>
          <t>2025-05</t>
        </is>
      </c>
      <c r="D1130" t="inlineStr">
        <is>
          <t>2025-Q2</t>
        </is>
      </c>
      <c r="E1130" t="inlineStr">
        <is>
          <t>T09</t>
        </is>
      </c>
      <c r="F1130" t="inlineStr">
        <is>
          <t>Emre Doğan</t>
        </is>
      </c>
      <c r="G1130" t="inlineStr">
        <is>
          <t>Ege</t>
        </is>
      </c>
      <c r="H1130" t="inlineStr">
        <is>
          <t>EM-PNO-12</t>
        </is>
      </c>
      <c r="I1130" t="inlineStr">
        <is>
          <t>Sıva Üstü Dağıtım Panosu 24'lü</t>
        </is>
      </c>
      <c r="J1130" t="inlineStr">
        <is>
          <t>Pano</t>
        </is>
      </c>
      <c r="K1130" t="inlineStr">
        <is>
          <t>Bayi</t>
        </is>
      </c>
      <c r="L1130" t="n">
        <v>20</v>
      </c>
      <c r="M1130" s="57" t="n">
        <v>1960</v>
      </c>
      <c r="N1130" t="inlineStr">
        <is>
          <t>TL</t>
        </is>
      </c>
      <c r="O1130" s="58" t="n">
        <v>5</v>
      </c>
      <c r="P1130" t="n">
        <v>0</v>
      </c>
      <c r="Q1130" s="59" t="n">
        <v>1180</v>
      </c>
      <c r="R1130" s="60">
        <f>IF(N1130="TL",1,IF(N1130="USD",VLOOKUP(C1130,$X$2:$Z$19,2,FALSE),VLOOKUP(C1130,$X$2:$Z$19,3,FALSE)))</f>
        <v/>
      </c>
      <c r="S1130" s="61">
        <f>IF(P1130=1,0,L1130*M1130*R1130*(1-O1130/100))</f>
        <v/>
      </c>
      <c r="T1130" s="61">
        <f>IF(P1130=1,0,L1130*Q1130)</f>
        <v/>
      </c>
      <c r="U1130" s="61">
        <f>S1130-T1130</f>
        <v/>
      </c>
    </row>
    <row r="1131">
      <c r="A1131" t="inlineStr">
        <is>
          <t>S001130</t>
        </is>
      </c>
      <c r="B1131" t="inlineStr">
        <is>
          <t>2025-05-16</t>
        </is>
      </c>
      <c r="C1131" t="inlineStr">
        <is>
          <t>2025-05</t>
        </is>
      </c>
      <c r="D1131" t="inlineStr">
        <is>
          <t>2025-Q2</t>
        </is>
      </c>
      <c r="E1131" t="inlineStr">
        <is>
          <t>T09</t>
        </is>
      </c>
      <c r="F1131" t="inlineStr">
        <is>
          <t>Emre Doğan</t>
        </is>
      </c>
      <c r="G1131" t="inlineStr">
        <is>
          <t>Ege</t>
        </is>
      </c>
      <c r="H1131" t="inlineStr">
        <is>
          <t>EM-UPS-10</t>
        </is>
      </c>
      <c r="I1131" t="inlineStr">
        <is>
          <t>Kesintisiz Güç Kaynağı 3 kVA</t>
        </is>
      </c>
      <c r="J1131" t="inlineStr">
        <is>
          <t>Güç</t>
        </is>
      </c>
      <c r="K1131" t="inlineStr">
        <is>
          <t>Kurumsal</t>
        </is>
      </c>
      <c r="L1131" t="n">
        <v>2</v>
      </c>
      <c r="M1131" s="57" t="n">
        <v>12947</v>
      </c>
      <c r="N1131" t="inlineStr">
        <is>
          <t>TL</t>
        </is>
      </c>
      <c r="O1131" s="58" t="n">
        <v>5</v>
      </c>
      <c r="P1131" t="n">
        <v>0</v>
      </c>
      <c r="Q1131" s="59" t="n">
        <v>8200</v>
      </c>
      <c r="R1131" s="60">
        <f>IF(N1131="TL",1,IF(N1131="USD",VLOOKUP(C1131,$X$2:$Z$19,2,FALSE),VLOOKUP(C1131,$X$2:$Z$19,3,FALSE)))</f>
        <v/>
      </c>
      <c r="S1131" s="61">
        <f>IF(P1131=1,0,L1131*M1131*R1131*(1-O1131/100))</f>
        <v/>
      </c>
      <c r="T1131" s="61">
        <f>IF(P1131=1,0,L1131*Q1131)</f>
        <v/>
      </c>
      <c r="U1131" s="61">
        <f>S1131-T1131</f>
        <v/>
      </c>
    </row>
    <row r="1132">
      <c r="A1132" t="inlineStr">
        <is>
          <t>S001131</t>
        </is>
      </c>
      <c r="B1132" t="inlineStr">
        <is>
          <t>2025-05-24</t>
        </is>
      </c>
      <c r="C1132" t="inlineStr">
        <is>
          <t>2025-05</t>
        </is>
      </c>
      <c r="D1132" t="inlineStr">
        <is>
          <t>2025-Q2</t>
        </is>
      </c>
      <c r="E1132" t="inlineStr">
        <is>
          <t>T09</t>
        </is>
      </c>
      <c r="F1132" t="inlineStr">
        <is>
          <t>Emre Doğan</t>
        </is>
      </c>
      <c r="G1132" t="inlineStr">
        <is>
          <t>Ege</t>
        </is>
      </c>
      <c r="H1132" t="inlineStr">
        <is>
          <t>EM-PNO-12</t>
        </is>
      </c>
      <c r="I1132" t="inlineStr">
        <is>
          <t>Sıva Üstü Dağıtım Panosu 24'lü</t>
        </is>
      </c>
      <c r="J1132" t="inlineStr">
        <is>
          <t>Pano</t>
        </is>
      </c>
      <c r="K1132" t="inlineStr">
        <is>
          <t>Proje</t>
        </is>
      </c>
      <c r="L1132" t="n">
        <v>75</v>
      </c>
      <c r="M1132" s="57" t="n">
        <v>2076</v>
      </c>
      <c r="N1132" t="inlineStr">
        <is>
          <t>TL</t>
        </is>
      </c>
      <c r="O1132" s="58" t="n">
        <v>8</v>
      </c>
      <c r="P1132" t="n">
        <v>0</v>
      </c>
      <c r="Q1132" s="59" t="n">
        <v>1180</v>
      </c>
      <c r="R1132" s="60">
        <f>IF(N1132="TL",1,IF(N1132="USD",VLOOKUP(C1132,$X$2:$Z$19,2,FALSE),VLOOKUP(C1132,$X$2:$Z$19,3,FALSE)))</f>
        <v/>
      </c>
      <c r="S1132" s="61">
        <f>IF(P1132=1,0,L1132*M1132*R1132*(1-O1132/100))</f>
        <v/>
      </c>
      <c r="T1132" s="61">
        <f>IF(P1132=1,0,L1132*Q1132)</f>
        <v/>
      </c>
      <c r="U1132" s="61">
        <f>S1132-T1132</f>
        <v/>
      </c>
    </row>
    <row r="1133">
      <c r="A1133" t="inlineStr">
        <is>
          <t>S001132</t>
        </is>
      </c>
      <c r="B1133" t="inlineStr">
        <is>
          <t>2025-05-09</t>
        </is>
      </c>
      <c r="C1133" t="inlineStr">
        <is>
          <t>2025-05</t>
        </is>
      </c>
      <c r="D1133" t="inlineStr">
        <is>
          <t>2025-Q2</t>
        </is>
      </c>
      <c r="E1133" t="inlineStr">
        <is>
          <t>T09</t>
        </is>
      </c>
      <c r="F1133" t="inlineStr">
        <is>
          <t>Emre Doğan</t>
        </is>
      </c>
      <c r="G1133" t="inlineStr">
        <is>
          <t>Ege</t>
        </is>
      </c>
      <c r="H1133" t="inlineStr">
        <is>
          <t>EM-PRZ-02</t>
        </is>
      </c>
      <c r="I1133" t="inlineStr">
        <is>
          <t>Priz-Anahtar Seti (20'li)</t>
        </is>
      </c>
      <c r="J1133" t="inlineStr">
        <is>
          <t>Anahtar</t>
        </is>
      </c>
      <c r="K1133" t="inlineStr">
        <is>
          <t>Proje</t>
        </is>
      </c>
      <c r="L1133" t="n">
        <v>1</v>
      </c>
      <c r="M1133" s="57" t="n">
        <v>561</v>
      </c>
      <c r="N1133" t="inlineStr">
        <is>
          <t>TL</t>
        </is>
      </c>
      <c r="O1133" s="58" t="n">
        <v>0</v>
      </c>
      <c r="P1133" t="n">
        <v>0</v>
      </c>
      <c r="Q1133" s="59" t="n">
        <v>310</v>
      </c>
      <c r="R1133" s="60">
        <f>IF(N1133="TL",1,IF(N1133="USD",VLOOKUP(C1133,$X$2:$Z$19,2,FALSE),VLOOKUP(C1133,$X$2:$Z$19,3,FALSE)))</f>
        <v/>
      </c>
      <c r="S1133" s="61">
        <f>IF(P1133=1,0,L1133*M1133*R1133*(1-O1133/100))</f>
        <v/>
      </c>
      <c r="T1133" s="61">
        <f>IF(P1133=1,0,L1133*Q1133)</f>
        <v/>
      </c>
      <c r="U1133" s="61">
        <f>S1133-T1133</f>
        <v/>
      </c>
    </row>
    <row r="1134">
      <c r="A1134" t="inlineStr">
        <is>
          <t>S001133</t>
        </is>
      </c>
      <c r="B1134" t="inlineStr">
        <is>
          <t>2025-05-24</t>
        </is>
      </c>
      <c r="C1134" t="inlineStr">
        <is>
          <t>2025-05</t>
        </is>
      </c>
      <c r="D1134" t="inlineStr">
        <is>
          <t>2025-Q2</t>
        </is>
      </c>
      <c r="E1134" t="inlineStr">
        <is>
          <t>T10</t>
        </is>
      </c>
      <c r="F1134" t="inlineStr">
        <is>
          <t>Ayşe Yıldız</t>
        </is>
      </c>
      <c r="G1134" t="inlineStr">
        <is>
          <t>Akdeniz</t>
        </is>
      </c>
      <c r="H1134" t="inlineStr">
        <is>
          <t>EM-PRZ-02</t>
        </is>
      </c>
      <c r="I1134" t="inlineStr">
        <is>
          <t>Priz-Anahtar Seti (20'li)</t>
        </is>
      </c>
      <c r="J1134" t="inlineStr">
        <is>
          <t>Anahtar</t>
        </is>
      </c>
      <c r="K1134" t="inlineStr">
        <is>
          <t>Proje</t>
        </is>
      </c>
      <c r="L1134" t="n">
        <v>1</v>
      </c>
      <c r="M1134" s="57" t="n">
        <v>550</v>
      </c>
      <c r="N1134" t="inlineStr">
        <is>
          <t>TL</t>
        </is>
      </c>
      <c r="O1134" s="58" t="n">
        <v>18</v>
      </c>
      <c r="P1134" t="n">
        <v>0</v>
      </c>
      <c r="Q1134" s="59" t="n">
        <v>310</v>
      </c>
      <c r="R1134" s="60">
        <f>IF(N1134="TL",1,IF(N1134="USD",VLOOKUP(C1134,$X$2:$Z$19,2,FALSE),VLOOKUP(C1134,$X$2:$Z$19,3,FALSE)))</f>
        <v/>
      </c>
      <c r="S1134" s="61">
        <f>IF(P1134=1,0,L1134*M1134*R1134*(1-O1134/100))</f>
        <v/>
      </c>
      <c r="T1134" s="61">
        <f>IF(P1134=1,0,L1134*Q1134)</f>
        <v/>
      </c>
      <c r="U1134" s="61">
        <f>S1134-T1134</f>
        <v/>
      </c>
    </row>
    <row r="1135">
      <c r="A1135" t="inlineStr">
        <is>
          <t>S001134</t>
        </is>
      </c>
      <c r="B1135" t="inlineStr">
        <is>
          <t>2025-05-12</t>
        </is>
      </c>
      <c r="C1135" t="inlineStr">
        <is>
          <t>2025-05</t>
        </is>
      </c>
      <c r="D1135" t="inlineStr">
        <is>
          <t>2025-Q2</t>
        </is>
      </c>
      <c r="E1135" t="inlineStr">
        <is>
          <t>T10</t>
        </is>
      </c>
      <c r="F1135" t="inlineStr">
        <is>
          <t>Ayşe Yıldız</t>
        </is>
      </c>
      <c r="G1135" t="inlineStr">
        <is>
          <t>Akdeniz</t>
        </is>
      </c>
      <c r="H1135" t="inlineStr">
        <is>
          <t>EM-KBL-25</t>
        </is>
      </c>
      <c r="I1135" t="inlineStr">
        <is>
          <t>NYY Kablo 4x6 (100 m)</t>
        </is>
      </c>
      <c r="J1135" t="inlineStr">
        <is>
          <t>Kablo</t>
        </is>
      </c>
      <c r="K1135" t="inlineStr">
        <is>
          <t>Kurumsal</t>
        </is>
      </c>
      <c r="L1135" t="n">
        <v>118</v>
      </c>
      <c r="M1135" s="57" t="n">
        <v>3414</v>
      </c>
      <c r="N1135" t="inlineStr">
        <is>
          <t>TL</t>
        </is>
      </c>
      <c r="O1135" s="58" t="n">
        <v>12</v>
      </c>
      <c r="P1135" t="n">
        <v>0</v>
      </c>
      <c r="Q1135" s="59" t="n">
        <v>2150</v>
      </c>
      <c r="R1135" s="60">
        <f>IF(N1135="TL",1,IF(N1135="USD",VLOOKUP(C1135,$X$2:$Z$19,2,FALSE),VLOOKUP(C1135,$X$2:$Z$19,3,FALSE)))</f>
        <v/>
      </c>
      <c r="S1135" s="61">
        <f>IF(P1135=1,0,L1135*M1135*R1135*(1-O1135/100))</f>
        <v/>
      </c>
      <c r="T1135" s="61">
        <f>IF(P1135=1,0,L1135*Q1135)</f>
        <v/>
      </c>
      <c r="U1135" s="61">
        <f>S1135-T1135</f>
        <v/>
      </c>
    </row>
    <row r="1136">
      <c r="A1136" t="inlineStr">
        <is>
          <t>S001135</t>
        </is>
      </c>
      <c r="B1136" t="inlineStr">
        <is>
          <t>2025-05-10</t>
        </is>
      </c>
      <c r="C1136" t="inlineStr">
        <is>
          <t>2025-05</t>
        </is>
      </c>
      <c r="D1136" t="inlineStr">
        <is>
          <t>2025-Q2</t>
        </is>
      </c>
      <c r="E1136" t="inlineStr">
        <is>
          <t>T10</t>
        </is>
      </c>
      <c r="F1136" t="inlineStr">
        <is>
          <t>Ayşe Yıldız</t>
        </is>
      </c>
      <c r="G1136" t="inlineStr">
        <is>
          <t>Akdeniz</t>
        </is>
      </c>
      <c r="H1136" t="inlineStr">
        <is>
          <t>EM-TOP-08</t>
        </is>
      </c>
      <c r="I1136" t="inlineStr">
        <is>
          <t>Topraklama Seti</t>
        </is>
      </c>
      <c r="J1136" t="inlineStr">
        <is>
          <t>Koruma</t>
        </is>
      </c>
      <c r="K1136" t="inlineStr">
        <is>
          <t>Bayi</t>
        </is>
      </c>
      <c r="L1136" t="n">
        <v>2</v>
      </c>
      <c r="M1136" s="57" t="n">
        <v>937</v>
      </c>
      <c r="N1136" t="inlineStr">
        <is>
          <t>TL</t>
        </is>
      </c>
      <c r="O1136" s="58" t="n">
        <v>0</v>
      </c>
      <c r="P1136" t="n">
        <v>0</v>
      </c>
      <c r="Q1136" s="59" t="n">
        <v>540</v>
      </c>
      <c r="R1136" s="60">
        <f>IF(N1136="TL",1,IF(N1136="USD",VLOOKUP(C1136,$X$2:$Z$19,2,FALSE),VLOOKUP(C1136,$X$2:$Z$19,3,FALSE)))</f>
        <v/>
      </c>
      <c r="S1136" s="61">
        <f>IF(P1136=1,0,L1136*M1136*R1136*(1-O1136/100))</f>
        <v/>
      </c>
      <c r="T1136" s="61">
        <f>IF(P1136=1,0,L1136*Q1136)</f>
        <v/>
      </c>
      <c r="U1136" s="61">
        <f>S1136-T1136</f>
        <v/>
      </c>
    </row>
    <row r="1137">
      <c r="A1137" t="inlineStr">
        <is>
          <t>S001136</t>
        </is>
      </c>
      <c r="B1137" t="inlineStr">
        <is>
          <t>2025-05-18</t>
        </is>
      </c>
      <c r="C1137" t="inlineStr">
        <is>
          <t>2025-05</t>
        </is>
      </c>
      <c r="D1137" t="inlineStr">
        <is>
          <t>2025-Q2</t>
        </is>
      </c>
      <c r="E1137" t="inlineStr">
        <is>
          <t>T10</t>
        </is>
      </c>
      <c r="F1137" t="inlineStr">
        <is>
          <t>Ayşe Yıldız</t>
        </is>
      </c>
      <c r="G1137" t="inlineStr">
        <is>
          <t>Akdeniz</t>
        </is>
      </c>
      <c r="H1137" t="inlineStr">
        <is>
          <t>EM-KND-03</t>
        </is>
      </c>
      <c r="I1137" t="inlineStr">
        <is>
          <t>Kablo Kanalı 40x40 (2 m)</t>
        </is>
      </c>
      <c r="J1137" t="inlineStr">
        <is>
          <t>Tesisat</t>
        </is>
      </c>
      <c r="K1137" t="inlineStr">
        <is>
          <t>Bayi</t>
        </is>
      </c>
      <c r="L1137" t="n">
        <v>16</v>
      </c>
      <c r="M1137" s="57" t="n">
        <v>133</v>
      </c>
      <c r="N1137" t="inlineStr">
        <is>
          <t>TL</t>
        </is>
      </c>
      <c r="O1137" s="58" t="n">
        <v>5</v>
      </c>
      <c r="P1137" t="n">
        <v>0</v>
      </c>
      <c r="Q1137" s="59" t="n">
        <v>65</v>
      </c>
      <c r="R1137" s="60">
        <f>IF(N1137="TL",1,IF(N1137="USD",VLOOKUP(C1137,$X$2:$Z$19,2,FALSE),VLOOKUP(C1137,$X$2:$Z$19,3,FALSE)))</f>
        <v/>
      </c>
      <c r="S1137" s="61">
        <f>IF(P1137=1,0,L1137*M1137*R1137*(1-O1137/100))</f>
        <v/>
      </c>
      <c r="T1137" s="61">
        <f>IF(P1137=1,0,L1137*Q1137)</f>
        <v/>
      </c>
      <c r="U1137" s="61">
        <f>S1137-T1137</f>
        <v/>
      </c>
    </row>
    <row r="1138">
      <c r="A1138" t="inlineStr">
        <is>
          <t>S001137</t>
        </is>
      </c>
      <c r="B1138" t="inlineStr">
        <is>
          <t>2025-05-14</t>
        </is>
      </c>
      <c r="C1138" t="inlineStr">
        <is>
          <t>2025-05</t>
        </is>
      </c>
      <c r="D1138" t="inlineStr">
        <is>
          <t>2025-Q2</t>
        </is>
      </c>
      <c r="E1138" t="inlineStr">
        <is>
          <t>T10</t>
        </is>
      </c>
      <c r="F1138" t="inlineStr">
        <is>
          <t>Ayşe Yıldız</t>
        </is>
      </c>
      <c r="G1138" t="inlineStr">
        <is>
          <t>Akdeniz</t>
        </is>
      </c>
      <c r="H1138" t="inlineStr">
        <is>
          <t>EM-TOP-08</t>
        </is>
      </c>
      <c r="I1138" t="inlineStr">
        <is>
          <t>Topraklama Seti</t>
        </is>
      </c>
      <c r="J1138" t="inlineStr">
        <is>
          <t>Koruma</t>
        </is>
      </c>
      <c r="K1138" t="inlineStr">
        <is>
          <t>Bayi</t>
        </is>
      </c>
      <c r="L1138" t="n">
        <v>1</v>
      </c>
      <c r="M1138" s="57" t="n">
        <v>932</v>
      </c>
      <c r="N1138" t="inlineStr">
        <is>
          <t>TL</t>
        </is>
      </c>
      <c r="O1138" s="58" t="n">
        <v>8</v>
      </c>
      <c r="P1138" t="n">
        <v>0</v>
      </c>
      <c r="Q1138" s="59" t="n">
        <v>540</v>
      </c>
      <c r="R1138" s="60">
        <f>IF(N1138="TL",1,IF(N1138="USD",VLOOKUP(C1138,$X$2:$Z$19,2,FALSE),VLOOKUP(C1138,$X$2:$Z$19,3,FALSE)))</f>
        <v/>
      </c>
      <c r="S1138" s="61">
        <f>IF(P1138=1,0,L1138*M1138*R1138*(1-O1138/100))</f>
        <v/>
      </c>
      <c r="T1138" s="61">
        <f>IF(P1138=1,0,L1138*Q1138)</f>
        <v/>
      </c>
      <c r="U1138" s="61">
        <f>S1138-T1138</f>
        <v/>
      </c>
    </row>
    <row r="1139">
      <c r="A1139" t="inlineStr">
        <is>
          <t>S001138</t>
        </is>
      </c>
      <c r="B1139" t="inlineStr">
        <is>
          <t>2025-05-02</t>
        </is>
      </c>
      <c r="C1139" t="inlineStr">
        <is>
          <t>2025-05</t>
        </is>
      </c>
      <c r="D1139" t="inlineStr">
        <is>
          <t>2025-Q2</t>
        </is>
      </c>
      <c r="E1139" t="inlineStr">
        <is>
          <t>T10</t>
        </is>
      </c>
      <c r="F1139" t="inlineStr">
        <is>
          <t>Ayşe Yıldız</t>
        </is>
      </c>
      <c r="G1139" t="inlineStr">
        <is>
          <t>Akdeniz</t>
        </is>
      </c>
      <c r="H1139" t="inlineStr">
        <is>
          <t>EM-UPS-10</t>
        </is>
      </c>
      <c r="I1139" t="inlineStr">
        <is>
          <t>Kesintisiz Güç Kaynağı 3 kVA</t>
        </is>
      </c>
      <c r="J1139" t="inlineStr">
        <is>
          <t>Güç</t>
        </is>
      </c>
      <c r="K1139" t="inlineStr">
        <is>
          <t>Bayi</t>
        </is>
      </c>
      <c r="L1139" t="n">
        <v>5</v>
      </c>
      <c r="M1139" s="57" t="n">
        <v>12954</v>
      </c>
      <c r="N1139" t="inlineStr">
        <is>
          <t>TL</t>
        </is>
      </c>
      <c r="O1139" s="58" t="n">
        <v>8</v>
      </c>
      <c r="P1139" t="n">
        <v>0</v>
      </c>
      <c r="Q1139" s="59" t="n">
        <v>8200</v>
      </c>
      <c r="R1139" s="60">
        <f>IF(N1139="TL",1,IF(N1139="USD",VLOOKUP(C1139,$X$2:$Z$19,2,FALSE),VLOOKUP(C1139,$X$2:$Z$19,3,FALSE)))</f>
        <v/>
      </c>
      <c r="S1139" s="61">
        <f>IF(P1139=1,0,L1139*M1139*R1139*(1-O1139/100))</f>
        <v/>
      </c>
      <c r="T1139" s="61">
        <f>IF(P1139=1,0,L1139*Q1139)</f>
        <v/>
      </c>
      <c r="U1139" s="61">
        <f>S1139-T1139</f>
        <v/>
      </c>
    </row>
    <row r="1140">
      <c r="A1140" t="inlineStr">
        <is>
          <t>S001139</t>
        </is>
      </c>
      <c r="B1140" t="inlineStr">
        <is>
          <t>2025-05-02</t>
        </is>
      </c>
      <c r="C1140" t="inlineStr">
        <is>
          <t>2025-05</t>
        </is>
      </c>
      <c r="D1140" t="inlineStr">
        <is>
          <t>2025-Q2</t>
        </is>
      </c>
      <c r="E1140" t="inlineStr">
        <is>
          <t>T10</t>
        </is>
      </c>
      <c r="F1140" t="inlineStr">
        <is>
          <t>Ayşe Yıldız</t>
        </is>
      </c>
      <c r="G1140" t="inlineStr">
        <is>
          <t>Akdeniz</t>
        </is>
      </c>
      <c r="H1140" t="inlineStr">
        <is>
          <t>EM-SNS-06</t>
        </is>
      </c>
      <c r="I1140" t="inlineStr">
        <is>
          <t>Hareket Sensörü PIR</t>
        </is>
      </c>
      <c r="J1140" t="inlineStr">
        <is>
          <t>Otomasyon</t>
        </is>
      </c>
      <c r="K1140" t="inlineStr">
        <is>
          <t>Bayi</t>
        </is>
      </c>
      <c r="L1140" t="n">
        <v>4</v>
      </c>
      <c r="M1140" s="57" t="n">
        <v>260</v>
      </c>
      <c r="N1140" t="inlineStr">
        <is>
          <t>TL</t>
        </is>
      </c>
      <c r="O1140" s="58" t="n">
        <v>18</v>
      </c>
      <c r="P1140" t="n">
        <v>0</v>
      </c>
      <c r="Q1140" s="59" t="n">
        <v>120</v>
      </c>
      <c r="R1140" s="60">
        <f>IF(N1140="TL",1,IF(N1140="USD",VLOOKUP(C1140,$X$2:$Z$19,2,FALSE),VLOOKUP(C1140,$X$2:$Z$19,3,FALSE)))</f>
        <v/>
      </c>
      <c r="S1140" s="61">
        <f>IF(P1140=1,0,L1140*M1140*R1140*(1-O1140/100))</f>
        <v/>
      </c>
      <c r="T1140" s="61">
        <f>IF(P1140=1,0,L1140*Q1140)</f>
        <v/>
      </c>
      <c r="U1140" s="61">
        <f>S1140-T1140</f>
        <v/>
      </c>
    </row>
    <row r="1141">
      <c r="A1141" t="inlineStr">
        <is>
          <t>S001140</t>
        </is>
      </c>
      <c r="B1141" t="inlineStr">
        <is>
          <t>2025-05-15</t>
        </is>
      </c>
      <c r="C1141" t="inlineStr">
        <is>
          <t>2025-05</t>
        </is>
      </c>
      <c r="D1141" t="inlineStr">
        <is>
          <t>2025-Q2</t>
        </is>
      </c>
      <c r="E1141" t="inlineStr">
        <is>
          <t>T10</t>
        </is>
      </c>
      <c r="F1141" t="inlineStr">
        <is>
          <t>Ayşe Yıldız</t>
        </is>
      </c>
      <c r="G1141" t="inlineStr">
        <is>
          <t>Akdeniz</t>
        </is>
      </c>
      <c r="H1141" t="inlineStr">
        <is>
          <t>EM-KBL-25</t>
        </is>
      </c>
      <c r="I1141" t="inlineStr">
        <is>
          <t>NYY Kablo 4x6 (100 m)</t>
        </is>
      </c>
      <c r="J1141" t="inlineStr">
        <is>
          <t>Kablo</t>
        </is>
      </c>
      <c r="K1141" t="inlineStr">
        <is>
          <t>Kurumsal</t>
        </is>
      </c>
      <c r="L1141" t="n">
        <v>5</v>
      </c>
      <c r="M1141" s="57" t="n">
        <v>3485</v>
      </c>
      <c r="N1141" t="inlineStr">
        <is>
          <t>TL</t>
        </is>
      </c>
      <c r="O1141" s="58" t="n">
        <v>12</v>
      </c>
      <c r="P1141" t="n">
        <v>0</v>
      </c>
      <c r="Q1141" s="59" t="n">
        <v>2150</v>
      </c>
      <c r="R1141" s="60">
        <f>IF(N1141="TL",1,IF(N1141="USD",VLOOKUP(C1141,$X$2:$Z$19,2,FALSE),VLOOKUP(C1141,$X$2:$Z$19,3,FALSE)))</f>
        <v/>
      </c>
      <c r="S1141" s="61">
        <f>IF(P1141=1,0,L1141*M1141*R1141*(1-O1141/100))</f>
        <v/>
      </c>
      <c r="T1141" s="61">
        <f>IF(P1141=1,0,L1141*Q1141)</f>
        <v/>
      </c>
      <c r="U1141" s="61">
        <f>S1141-T1141</f>
        <v/>
      </c>
    </row>
    <row r="1142">
      <c r="A1142" t="inlineStr">
        <is>
          <t>S001141</t>
        </is>
      </c>
      <c r="B1142" t="inlineStr">
        <is>
          <t>2025-05-14</t>
        </is>
      </c>
      <c r="C1142" t="inlineStr">
        <is>
          <t>2025-05</t>
        </is>
      </c>
      <c r="D1142" t="inlineStr">
        <is>
          <t>2025-Q2</t>
        </is>
      </c>
      <c r="E1142" t="inlineStr">
        <is>
          <t>T10</t>
        </is>
      </c>
      <c r="F1142" t="inlineStr">
        <is>
          <t>Ayşe Yıldız</t>
        </is>
      </c>
      <c r="G1142" t="inlineStr">
        <is>
          <t>Akdeniz</t>
        </is>
      </c>
      <c r="H1142" t="inlineStr">
        <is>
          <t>EM-KBL-25</t>
        </is>
      </c>
      <c r="I1142" t="inlineStr">
        <is>
          <t>NYY Kablo 4x6 (100 m)</t>
        </is>
      </c>
      <c r="J1142" t="inlineStr">
        <is>
          <t>Kablo</t>
        </is>
      </c>
      <c r="K1142" t="inlineStr">
        <is>
          <t>Perakende</t>
        </is>
      </c>
      <c r="L1142" t="n">
        <v>15</v>
      </c>
      <c r="M1142" s="57" t="n">
        <v>3494</v>
      </c>
      <c r="N1142" t="inlineStr">
        <is>
          <t>TL</t>
        </is>
      </c>
      <c r="O1142" s="58" t="n">
        <v>0</v>
      </c>
      <c r="P1142" t="n">
        <v>0</v>
      </c>
      <c r="Q1142" s="59" t="n">
        <v>2150</v>
      </c>
      <c r="R1142" s="60">
        <f>IF(N1142="TL",1,IF(N1142="USD",VLOOKUP(C1142,$X$2:$Z$19,2,FALSE),VLOOKUP(C1142,$X$2:$Z$19,3,FALSE)))</f>
        <v/>
      </c>
      <c r="S1142" s="61">
        <f>IF(P1142=1,0,L1142*M1142*R1142*(1-O1142/100))</f>
        <v/>
      </c>
      <c r="T1142" s="61">
        <f>IF(P1142=1,0,L1142*Q1142)</f>
        <v/>
      </c>
      <c r="U1142" s="61">
        <f>S1142-T1142</f>
        <v/>
      </c>
    </row>
    <row r="1143">
      <c r="A1143" t="inlineStr">
        <is>
          <t>S001142</t>
        </is>
      </c>
      <c r="B1143" t="inlineStr">
        <is>
          <t>2025-05-11</t>
        </is>
      </c>
      <c r="C1143" t="inlineStr">
        <is>
          <t>2025-05</t>
        </is>
      </c>
      <c r="D1143" t="inlineStr">
        <is>
          <t>2025-Q2</t>
        </is>
      </c>
      <c r="E1143" t="inlineStr">
        <is>
          <t>T10</t>
        </is>
      </c>
      <c r="F1143" t="inlineStr">
        <is>
          <t>Ayşe Yıldız</t>
        </is>
      </c>
      <c r="G1143" t="inlineStr">
        <is>
          <t>Akdeniz</t>
        </is>
      </c>
      <c r="H1143" t="inlineStr">
        <is>
          <t>EM-KBL-25</t>
        </is>
      </c>
      <c r="I1143" t="inlineStr">
        <is>
          <t>NYY Kablo 4x6 (100 m)</t>
        </is>
      </c>
      <c r="J1143" t="inlineStr">
        <is>
          <t>Kablo</t>
        </is>
      </c>
      <c r="K1143" t="inlineStr">
        <is>
          <t>Bayi</t>
        </is>
      </c>
      <c r="L1143" t="n">
        <v>1</v>
      </c>
      <c r="M1143" s="57" t="n">
        <v>3435</v>
      </c>
      <c r="N1143" t="inlineStr">
        <is>
          <t>TL</t>
        </is>
      </c>
      <c r="O1143" s="58" t="n">
        <v>18</v>
      </c>
      <c r="P1143" t="n">
        <v>0</v>
      </c>
      <c r="Q1143" s="59" t="n">
        <v>2150</v>
      </c>
      <c r="R1143" s="60">
        <f>IF(N1143="TL",1,IF(N1143="USD",VLOOKUP(C1143,$X$2:$Z$19,2,FALSE),VLOOKUP(C1143,$X$2:$Z$19,3,FALSE)))</f>
        <v/>
      </c>
      <c r="S1143" s="61">
        <f>IF(P1143=1,0,L1143*M1143*R1143*(1-O1143/100))</f>
        <v/>
      </c>
      <c r="T1143" s="61">
        <f>IF(P1143=1,0,L1143*Q1143)</f>
        <v/>
      </c>
      <c r="U1143" s="61">
        <f>S1143-T1143</f>
        <v/>
      </c>
    </row>
    <row r="1144">
      <c r="A1144" t="inlineStr">
        <is>
          <t>S001143</t>
        </is>
      </c>
      <c r="B1144" t="inlineStr">
        <is>
          <t>2025-05-06</t>
        </is>
      </c>
      <c r="C1144" t="inlineStr">
        <is>
          <t>2025-05</t>
        </is>
      </c>
      <c r="D1144" t="inlineStr">
        <is>
          <t>2025-Q2</t>
        </is>
      </c>
      <c r="E1144" t="inlineStr">
        <is>
          <t>T10</t>
        </is>
      </c>
      <c r="F1144" t="inlineStr">
        <is>
          <t>Ayşe Yıldız</t>
        </is>
      </c>
      <c r="G1144" t="inlineStr">
        <is>
          <t>Akdeniz</t>
        </is>
      </c>
      <c r="H1144" t="inlineStr">
        <is>
          <t>EM-UPS-10</t>
        </is>
      </c>
      <c r="I1144" t="inlineStr">
        <is>
          <t>Kesintisiz Güç Kaynağı 3 kVA</t>
        </is>
      </c>
      <c r="J1144" t="inlineStr">
        <is>
          <t>Güç</t>
        </is>
      </c>
      <c r="K1144" t="inlineStr">
        <is>
          <t>Kurumsal</t>
        </is>
      </c>
      <c r="L1144" t="n">
        <v>118</v>
      </c>
      <c r="M1144" s="57" t="n">
        <v>13398</v>
      </c>
      <c r="N1144" t="inlineStr">
        <is>
          <t>TL</t>
        </is>
      </c>
      <c r="O1144" s="58" t="n">
        <v>12</v>
      </c>
      <c r="P1144" t="n">
        <v>0</v>
      </c>
      <c r="Q1144" s="59" t="n">
        <v>8200</v>
      </c>
      <c r="R1144" s="60">
        <f>IF(N1144="TL",1,IF(N1144="USD",VLOOKUP(C1144,$X$2:$Z$19,2,FALSE),VLOOKUP(C1144,$X$2:$Z$19,3,FALSE)))</f>
        <v/>
      </c>
      <c r="S1144" s="61">
        <f>IF(P1144=1,0,L1144*M1144*R1144*(1-O1144/100))</f>
        <v/>
      </c>
      <c r="T1144" s="61">
        <f>IF(P1144=1,0,L1144*Q1144)</f>
        <v/>
      </c>
      <c r="U1144" s="61">
        <f>S1144-T1144</f>
        <v/>
      </c>
    </row>
    <row r="1145">
      <c r="A1145" t="inlineStr">
        <is>
          <t>S001144</t>
        </is>
      </c>
      <c r="B1145" t="inlineStr">
        <is>
          <t>2025-05-24</t>
        </is>
      </c>
      <c r="C1145" t="inlineStr">
        <is>
          <t>2025-05</t>
        </is>
      </c>
      <c r="D1145" t="inlineStr">
        <is>
          <t>2025-Q2</t>
        </is>
      </c>
      <c r="E1145" t="inlineStr">
        <is>
          <t>T10</t>
        </is>
      </c>
      <c r="F1145" t="inlineStr">
        <is>
          <t>Ayşe Yıldız</t>
        </is>
      </c>
      <c r="G1145" t="inlineStr">
        <is>
          <t>Akdeniz</t>
        </is>
      </c>
      <c r="H1145" t="inlineStr">
        <is>
          <t>EM-SNS-06</t>
        </is>
      </c>
      <c r="I1145" t="inlineStr">
        <is>
          <t>Hareket Sensörü PIR</t>
        </is>
      </c>
      <c r="J1145" t="inlineStr">
        <is>
          <t>Otomasyon</t>
        </is>
      </c>
      <c r="K1145" t="inlineStr">
        <is>
          <t>Perakende</t>
        </is>
      </c>
      <c r="L1145" t="n">
        <v>4</v>
      </c>
      <c r="M1145" s="57" t="n">
        <v>259</v>
      </c>
      <c r="N1145" t="inlineStr">
        <is>
          <t>TL</t>
        </is>
      </c>
      <c r="O1145" s="58" t="n">
        <v>5</v>
      </c>
      <c r="P1145" t="n">
        <v>0</v>
      </c>
      <c r="Q1145" s="59" t="n">
        <v>120</v>
      </c>
      <c r="R1145" s="60">
        <f>IF(N1145="TL",1,IF(N1145="USD",VLOOKUP(C1145,$X$2:$Z$19,2,FALSE),VLOOKUP(C1145,$X$2:$Z$19,3,FALSE)))</f>
        <v/>
      </c>
      <c r="S1145" s="61">
        <f>IF(P1145=1,0,L1145*M1145*R1145*(1-O1145/100))</f>
        <v/>
      </c>
      <c r="T1145" s="61">
        <f>IF(P1145=1,0,L1145*Q1145)</f>
        <v/>
      </c>
      <c r="U1145" s="61">
        <f>S1145-T1145</f>
        <v/>
      </c>
    </row>
    <row r="1146">
      <c r="A1146" t="inlineStr">
        <is>
          <t>S001145</t>
        </is>
      </c>
      <c r="B1146" t="inlineStr">
        <is>
          <t>2025-05-24</t>
        </is>
      </c>
      <c r="C1146" t="inlineStr">
        <is>
          <t>2025-05</t>
        </is>
      </c>
      <c r="D1146" t="inlineStr">
        <is>
          <t>2025-Q2</t>
        </is>
      </c>
      <c r="E1146" t="inlineStr">
        <is>
          <t>T10</t>
        </is>
      </c>
      <c r="F1146" t="inlineStr">
        <is>
          <t>Ayşe Yıldız</t>
        </is>
      </c>
      <c r="G1146" t="inlineStr">
        <is>
          <t>Akdeniz</t>
        </is>
      </c>
      <c r="H1146" t="inlineStr">
        <is>
          <t>EM-TRF-05</t>
        </is>
      </c>
      <c r="I1146" t="inlineStr">
        <is>
          <t>İzole Trafo 1 kVA</t>
        </is>
      </c>
      <c r="J1146" t="inlineStr">
        <is>
          <t>Güç</t>
        </is>
      </c>
      <c r="K1146" t="inlineStr">
        <is>
          <t>Perakende</t>
        </is>
      </c>
      <c r="L1146" t="n">
        <v>20</v>
      </c>
      <c r="M1146" s="57" t="n">
        <v>6556</v>
      </c>
      <c r="N1146" t="inlineStr">
        <is>
          <t>TL</t>
        </is>
      </c>
      <c r="O1146" s="58" t="n">
        <v>5</v>
      </c>
      <c r="P1146" t="n">
        <v>0</v>
      </c>
      <c r="Q1146" s="59" t="n">
        <v>3900</v>
      </c>
      <c r="R1146" s="60">
        <f>IF(N1146="TL",1,IF(N1146="USD",VLOOKUP(C1146,$X$2:$Z$19,2,FALSE),VLOOKUP(C1146,$X$2:$Z$19,3,FALSE)))</f>
        <v/>
      </c>
      <c r="S1146" s="61">
        <f>IF(P1146=1,0,L1146*M1146*R1146*(1-O1146/100))</f>
        <v/>
      </c>
      <c r="T1146" s="61">
        <f>IF(P1146=1,0,L1146*Q1146)</f>
        <v/>
      </c>
      <c r="U1146" s="61">
        <f>S1146-T1146</f>
        <v/>
      </c>
    </row>
    <row r="1147">
      <c r="A1147" t="inlineStr">
        <is>
          <t>S001146</t>
        </is>
      </c>
      <c r="B1147" t="inlineStr">
        <is>
          <t>2025-05-03</t>
        </is>
      </c>
      <c r="C1147" t="inlineStr">
        <is>
          <t>2025-05</t>
        </is>
      </c>
      <c r="D1147" t="inlineStr">
        <is>
          <t>2025-Q2</t>
        </is>
      </c>
      <c r="E1147" t="inlineStr">
        <is>
          <t>T11</t>
        </is>
      </c>
      <c r="F1147" t="inlineStr">
        <is>
          <t>Kaan Öztürk</t>
        </is>
      </c>
      <c r="G1147" t="inlineStr">
        <is>
          <t>İhracat-Körfez</t>
        </is>
      </c>
      <c r="H1147" t="inlineStr">
        <is>
          <t>EM-PNO-12</t>
        </is>
      </c>
      <c r="I1147" t="inlineStr">
        <is>
          <t>Sıva Üstü Dağıtım Panosu 24'lü</t>
        </is>
      </c>
      <c r="J1147" t="inlineStr">
        <is>
          <t>Pano</t>
        </is>
      </c>
      <c r="K1147" t="inlineStr">
        <is>
          <t>Bayi</t>
        </is>
      </c>
      <c r="L1147" t="n">
        <v>5</v>
      </c>
      <c r="M1147" s="57" t="n">
        <v>50.96</v>
      </c>
      <c r="N1147" t="inlineStr">
        <is>
          <t>USD</t>
        </is>
      </c>
      <c r="O1147" s="58" t="n">
        <v>18</v>
      </c>
      <c r="P1147" t="n">
        <v>0</v>
      </c>
      <c r="Q1147" s="59" t="n">
        <v>1180</v>
      </c>
      <c r="R1147" s="60">
        <f>IF(N1147="TL",1,IF(N1147="USD",VLOOKUP(C1147,$X$2:$Z$19,2,FALSE),VLOOKUP(C1147,$X$2:$Z$19,3,FALSE)))</f>
        <v/>
      </c>
      <c r="S1147" s="61">
        <f>IF(P1147=1,0,L1147*M1147*R1147*(1-O1147/100))</f>
        <v/>
      </c>
      <c r="T1147" s="61">
        <f>IF(P1147=1,0,L1147*Q1147)</f>
        <v/>
      </c>
      <c r="U1147" s="61">
        <f>S1147-T1147</f>
        <v/>
      </c>
    </row>
    <row r="1148">
      <c r="A1148" t="inlineStr">
        <is>
          <t>S001147</t>
        </is>
      </c>
      <c r="B1148" t="inlineStr">
        <is>
          <t>2025-05-06</t>
        </is>
      </c>
      <c r="C1148" t="inlineStr">
        <is>
          <t>2025-05</t>
        </is>
      </c>
      <c r="D1148" t="inlineStr">
        <is>
          <t>2025-Q2</t>
        </is>
      </c>
      <c r="E1148" t="inlineStr">
        <is>
          <t>T11</t>
        </is>
      </c>
      <c r="F1148" t="inlineStr">
        <is>
          <t>Kaan Öztürk</t>
        </is>
      </c>
      <c r="G1148" t="inlineStr">
        <is>
          <t>İhracat-Körfez</t>
        </is>
      </c>
      <c r="H1148" t="inlineStr">
        <is>
          <t>EM-KND-03</t>
        </is>
      </c>
      <c r="I1148" t="inlineStr">
        <is>
          <t>Kablo Kanalı 40x40 (2 m)</t>
        </is>
      </c>
      <c r="J1148" t="inlineStr">
        <is>
          <t>Tesisat</t>
        </is>
      </c>
      <c r="K1148" t="inlineStr">
        <is>
          <t>Kurumsal</t>
        </is>
      </c>
      <c r="L1148" t="n">
        <v>22</v>
      </c>
      <c r="M1148" s="57" t="n">
        <v>3.19</v>
      </c>
      <c r="N1148" t="inlineStr">
        <is>
          <t>USD</t>
        </is>
      </c>
      <c r="O1148" s="58" t="n">
        <v>5</v>
      </c>
      <c r="P1148" t="n">
        <v>0</v>
      </c>
      <c r="Q1148" s="59" t="n">
        <v>65</v>
      </c>
      <c r="R1148" s="60">
        <f>IF(N1148="TL",1,IF(N1148="USD",VLOOKUP(C1148,$X$2:$Z$19,2,FALSE),VLOOKUP(C1148,$X$2:$Z$19,3,FALSE)))</f>
        <v/>
      </c>
      <c r="S1148" s="61">
        <f>IF(P1148=1,0,L1148*M1148*R1148*(1-O1148/100))</f>
        <v/>
      </c>
      <c r="T1148" s="61">
        <f>IF(P1148=1,0,L1148*Q1148)</f>
        <v/>
      </c>
      <c r="U1148" s="61">
        <f>S1148-T1148</f>
        <v/>
      </c>
    </row>
    <row r="1149">
      <c r="A1149" t="inlineStr">
        <is>
          <t>S001148</t>
        </is>
      </c>
      <c r="B1149" t="inlineStr">
        <is>
          <t>2025-05-01</t>
        </is>
      </c>
      <c r="C1149" t="inlineStr">
        <is>
          <t>2025-05</t>
        </is>
      </c>
      <c r="D1149" t="inlineStr">
        <is>
          <t>2025-Q2</t>
        </is>
      </c>
      <c r="E1149" t="inlineStr">
        <is>
          <t>T11</t>
        </is>
      </c>
      <c r="F1149" t="inlineStr">
        <is>
          <t>Kaan Öztürk</t>
        </is>
      </c>
      <c r="G1149" t="inlineStr">
        <is>
          <t>İhracat-Körfez</t>
        </is>
      </c>
      <c r="H1149" t="inlineStr">
        <is>
          <t>EM-PRZ-02</t>
        </is>
      </c>
      <c r="I1149" t="inlineStr">
        <is>
          <t>Priz-Anahtar Seti (20'li)</t>
        </is>
      </c>
      <c r="J1149" t="inlineStr">
        <is>
          <t>Anahtar</t>
        </is>
      </c>
      <c r="K1149" t="inlineStr">
        <is>
          <t>Perakende</t>
        </is>
      </c>
      <c r="L1149" t="n">
        <v>2</v>
      </c>
      <c r="M1149" s="57" t="n">
        <v>14.19</v>
      </c>
      <c r="N1149" t="inlineStr">
        <is>
          <t>USD</t>
        </is>
      </c>
      <c r="O1149" s="58" t="n">
        <v>12</v>
      </c>
      <c r="P1149" t="n">
        <v>0</v>
      </c>
      <c r="Q1149" s="59" t="n">
        <v>310</v>
      </c>
      <c r="R1149" s="60">
        <f>IF(N1149="TL",1,IF(N1149="USD",VLOOKUP(C1149,$X$2:$Z$19,2,FALSE),VLOOKUP(C1149,$X$2:$Z$19,3,FALSE)))</f>
        <v/>
      </c>
      <c r="S1149" s="61">
        <f>IF(P1149=1,0,L1149*M1149*R1149*(1-O1149/100))</f>
        <v/>
      </c>
      <c r="T1149" s="61">
        <f>IF(P1149=1,0,L1149*Q1149)</f>
        <v/>
      </c>
      <c r="U1149" s="61">
        <f>S1149-T1149</f>
        <v/>
      </c>
    </row>
    <row r="1150">
      <c r="A1150" t="inlineStr">
        <is>
          <t>S001149</t>
        </is>
      </c>
      <c r="B1150" t="inlineStr">
        <is>
          <t>2025-05-28</t>
        </is>
      </c>
      <c r="C1150" t="inlineStr">
        <is>
          <t>2025-05</t>
        </is>
      </c>
      <c r="D1150" t="inlineStr">
        <is>
          <t>2025-Q2</t>
        </is>
      </c>
      <c r="E1150" t="inlineStr">
        <is>
          <t>T11</t>
        </is>
      </c>
      <c r="F1150" t="inlineStr">
        <is>
          <t>Kaan Öztürk</t>
        </is>
      </c>
      <c r="G1150" t="inlineStr">
        <is>
          <t>İhracat-Körfez</t>
        </is>
      </c>
      <c r="H1150" t="inlineStr">
        <is>
          <t>EM-KND-03</t>
        </is>
      </c>
      <c r="I1150" t="inlineStr">
        <is>
          <t>Kablo Kanalı 40x40 (2 m)</t>
        </is>
      </c>
      <c r="J1150" t="inlineStr">
        <is>
          <t>Tesisat</t>
        </is>
      </c>
      <c r="K1150" t="inlineStr">
        <is>
          <t>Kurumsal</t>
        </is>
      </c>
      <c r="L1150" t="n">
        <v>8</v>
      </c>
      <c r="M1150" s="57" t="n">
        <v>3.27</v>
      </c>
      <c r="N1150" t="inlineStr">
        <is>
          <t>USD</t>
        </is>
      </c>
      <c r="O1150" s="58" t="n">
        <v>0</v>
      </c>
      <c r="P1150" t="n">
        <v>0</v>
      </c>
      <c r="Q1150" s="59" t="n">
        <v>65</v>
      </c>
      <c r="R1150" s="60">
        <f>IF(N1150="TL",1,IF(N1150="USD",VLOOKUP(C1150,$X$2:$Z$19,2,FALSE),VLOOKUP(C1150,$X$2:$Z$19,3,FALSE)))</f>
        <v/>
      </c>
      <c r="S1150" s="61">
        <f>IF(P1150=1,0,L1150*M1150*R1150*(1-O1150/100))</f>
        <v/>
      </c>
      <c r="T1150" s="61">
        <f>IF(P1150=1,0,L1150*Q1150)</f>
        <v/>
      </c>
      <c r="U1150" s="61">
        <f>S1150-T1150</f>
        <v/>
      </c>
    </row>
    <row r="1151">
      <c r="A1151" t="inlineStr">
        <is>
          <t>S001150</t>
        </is>
      </c>
      <c r="B1151" t="inlineStr">
        <is>
          <t>2025-05-05</t>
        </is>
      </c>
      <c r="C1151" t="inlineStr">
        <is>
          <t>2025-05</t>
        </is>
      </c>
      <c r="D1151" t="inlineStr">
        <is>
          <t>2025-Q2</t>
        </is>
      </c>
      <c r="E1151" t="inlineStr">
        <is>
          <t>T11</t>
        </is>
      </c>
      <c r="F1151" t="inlineStr">
        <is>
          <t>Kaan Öztürk</t>
        </is>
      </c>
      <c r="G1151" t="inlineStr">
        <is>
          <t>İhracat-Körfez</t>
        </is>
      </c>
      <c r="H1151" t="inlineStr">
        <is>
          <t>EM-KBL-25</t>
        </is>
      </c>
      <c r="I1151" t="inlineStr">
        <is>
          <t>NYY Kablo 4x6 (100 m)</t>
        </is>
      </c>
      <c r="J1151" t="inlineStr">
        <is>
          <t>Kablo</t>
        </is>
      </c>
      <c r="K1151" t="inlineStr">
        <is>
          <t>Kurumsal</t>
        </is>
      </c>
      <c r="L1151" t="n">
        <v>20</v>
      </c>
      <c r="M1151" s="57" t="n">
        <v>84.98999999999999</v>
      </c>
      <c r="N1151" t="inlineStr">
        <is>
          <t>USD</t>
        </is>
      </c>
      <c r="O1151" s="58" t="n">
        <v>0</v>
      </c>
      <c r="P1151" t="n">
        <v>0</v>
      </c>
      <c r="Q1151" s="59" t="n">
        <v>2150</v>
      </c>
      <c r="R1151" s="60">
        <f>IF(N1151="TL",1,IF(N1151="USD",VLOOKUP(C1151,$X$2:$Z$19,2,FALSE),VLOOKUP(C1151,$X$2:$Z$19,3,FALSE)))</f>
        <v/>
      </c>
      <c r="S1151" s="61">
        <f>IF(P1151=1,0,L1151*M1151*R1151*(1-O1151/100))</f>
        <v/>
      </c>
      <c r="T1151" s="61">
        <f>IF(P1151=1,0,L1151*Q1151)</f>
        <v/>
      </c>
      <c r="U1151" s="61">
        <f>S1151-T1151</f>
        <v/>
      </c>
    </row>
    <row r="1152">
      <c r="A1152" t="inlineStr">
        <is>
          <t>S001151</t>
        </is>
      </c>
      <c r="B1152" t="inlineStr">
        <is>
          <t>2025-05-23</t>
        </is>
      </c>
      <c r="C1152" t="inlineStr">
        <is>
          <t>2025-05</t>
        </is>
      </c>
      <c r="D1152" t="inlineStr">
        <is>
          <t>2025-Q2</t>
        </is>
      </c>
      <c r="E1152" t="inlineStr">
        <is>
          <t>T11</t>
        </is>
      </c>
      <c r="F1152" t="inlineStr">
        <is>
          <t>Kaan Öztürk</t>
        </is>
      </c>
      <c r="G1152" t="inlineStr">
        <is>
          <t>İhracat-Körfez</t>
        </is>
      </c>
      <c r="H1152" t="inlineStr">
        <is>
          <t>EM-AYD-40</t>
        </is>
      </c>
      <c r="I1152" t="inlineStr">
        <is>
          <t>LED Panel Armatür 40W</t>
        </is>
      </c>
      <c r="J1152" t="inlineStr">
        <is>
          <t>Aydınlatma</t>
        </is>
      </c>
      <c r="K1152" t="inlineStr">
        <is>
          <t>Kurumsal</t>
        </is>
      </c>
      <c r="L1152" t="n">
        <v>5</v>
      </c>
      <c r="M1152" s="57" t="n">
        <v>8.369999999999999</v>
      </c>
      <c r="N1152" t="inlineStr">
        <is>
          <t>USD</t>
        </is>
      </c>
      <c r="O1152" s="58" t="n">
        <v>8</v>
      </c>
      <c r="P1152" t="n">
        <v>0</v>
      </c>
      <c r="Q1152" s="59" t="n">
        <v>190</v>
      </c>
      <c r="R1152" s="60">
        <f>IF(N1152="TL",1,IF(N1152="USD",VLOOKUP(C1152,$X$2:$Z$19,2,FALSE),VLOOKUP(C1152,$X$2:$Z$19,3,FALSE)))</f>
        <v/>
      </c>
      <c r="S1152" s="61">
        <f>IF(P1152=1,0,L1152*M1152*R1152*(1-O1152/100))</f>
        <v/>
      </c>
      <c r="T1152" s="61">
        <f>IF(P1152=1,0,L1152*Q1152)</f>
        <v/>
      </c>
      <c r="U1152" s="61">
        <f>S1152-T1152</f>
        <v/>
      </c>
    </row>
    <row r="1153">
      <c r="A1153" t="inlineStr">
        <is>
          <t>S001152</t>
        </is>
      </c>
      <c r="B1153" t="inlineStr">
        <is>
          <t>2025-05-20</t>
        </is>
      </c>
      <c r="C1153" t="inlineStr">
        <is>
          <t>2025-05</t>
        </is>
      </c>
      <c r="D1153" t="inlineStr">
        <is>
          <t>2025-Q2</t>
        </is>
      </c>
      <c r="E1153" t="inlineStr">
        <is>
          <t>T11</t>
        </is>
      </c>
      <c r="F1153" t="inlineStr">
        <is>
          <t>Kaan Öztürk</t>
        </is>
      </c>
      <c r="G1153" t="inlineStr">
        <is>
          <t>İhracat-Körfez</t>
        </is>
      </c>
      <c r="H1153" t="inlineStr">
        <is>
          <t>EM-KBL-16</t>
        </is>
      </c>
      <c r="I1153" t="inlineStr">
        <is>
          <t>NYM Kablo 3x2,5 (100 m)</t>
        </is>
      </c>
      <c r="J1153" t="inlineStr">
        <is>
          <t>Kablo</t>
        </is>
      </c>
      <c r="K1153" t="inlineStr">
        <is>
          <t>Bayi</t>
        </is>
      </c>
      <c r="L1153" t="n">
        <v>21</v>
      </c>
      <c r="M1153" s="57" t="n">
        <v>31.68</v>
      </c>
      <c r="N1153" t="inlineStr">
        <is>
          <t>USD</t>
        </is>
      </c>
      <c r="O1153" s="58" t="n">
        <v>8</v>
      </c>
      <c r="P1153" t="n">
        <v>0</v>
      </c>
      <c r="Q1153" s="59" t="n">
        <v>820</v>
      </c>
      <c r="R1153" s="60">
        <f>IF(N1153="TL",1,IF(N1153="USD",VLOOKUP(C1153,$X$2:$Z$19,2,FALSE),VLOOKUP(C1153,$X$2:$Z$19,3,FALSE)))</f>
        <v/>
      </c>
      <c r="S1153" s="61">
        <f>IF(P1153=1,0,L1153*M1153*R1153*(1-O1153/100))</f>
        <v/>
      </c>
      <c r="T1153" s="61">
        <f>IF(P1153=1,0,L1153*Q1153)</f>
        <v/>
      </c>
      <c r="U1153" s="61">
        <f>S1153-T1153</f>
        <v/>
      </c>
    </row>
    <row r="1154">
      <c r="A1154" t="inlineStr">
        <is>
          <t>S001153</t>
        </is>
      </c>
      <c r="B1154" t="inlineStr">
        <is>
          <t>2025-05-10</t>
        </is>
      </c>
      <c r="C1154" t="inlineStr">
        <is>
          <t>2025-05</t>
        </is>
      </c>
      <c r="D1154" t="inlineStr">
        <is>
          <t>2025-Q2</t>
        </is>
      </c>
      <c r="E1154" t="inlineStr">
        <is>
          <t>T11</t>
        </is>
      </c>
      <c r="F1154" t="inlineStr">
        <is>
          <t>Kaan Öztürk</t>
        </is>
      </c>
      <c r="G1154" t="inlineStr">
        <is>
          <t>İhracat-Körfez</t>
        </is>
      </c>
      <c r="H1154" t="inlineStr">
        <is>
          <t>EM-KBL-25</t>
        </is>
      </c>
      <c r="I1154" t="inlineStr">
        <is>
          <t>NYY Kablo 4x6 (100 m)</t>
        </is>
      </c>
      <c r="J1154" t="inlineStr">
        <is>
          <t>Kablo</t>
        </is>
      </c>
      <c r="K1154" t="inlineStr">
        <is>
          <t>Kurumsal</t>
        </is>
      </c>
      <c r="L1154" t="n">
        <v>19</v>
      </c>
      <c r="M1154" s="57" t="n">
        <v>83.34</v>
      </c>
      <c r="N1154" t="inlineStr">
        <is>
          <t>USD</t>
        </is>
      </c>
      <c r="O1154" s="58" t="n">
        <v>8</v>
      </c>
      <c r="P1154" t="n">
        <v>0</v>
      </c>
      <c r="Q1154" s="59" t="n">
        <v>2150</v>
      </c>
      <c r="R1154" s="60">
        <f>IF(N1154="TL",1,IF(N1154="USD",VLOOKUP(C1154,$X$2:$Z$19,2,FALSE),VLOOKUP(C1154,$X$2:$Z$19,3,FALSE)))</f>
        <v/>
      </c>
      <c r="S1154" s="61">
        <f>IF(P1154=1,0,L1154*M1154*R1154*(1-O1154/100))</f>
        <v/>
      </c>
      <c r="T1154" s="61">
        <f>IF(P1154=1,0,L1154*Q1154)</f>
        <v/>
      </c>
      <c r="U1154" s="61">
        <f>S1154-T1154</f>
        <v/>
      </c>
    </row>
    <row r="1155">
      <c r="A1155" t="inlineStr">
        <is>
          <t>S001154</t>
        </is>
      </c>
      <c r="B1155" t="inlineStr">
        <is>
          <t>2025-05-15</t>
        </is>
      </c>
      <c r="C1155" t="inlineStr">
        <is>
          <t>2025-05</t>
        </is>
      </c>
      <c r="D1155" t="inlineStr">
        <is>
          <t>2025-Q2</t>
        </is>
      </c>
      <c r="E1155" t="inlineStr">
        <is>
          <t>T11</t>
        </is>
      </c>
      <c r="F1155" t="inlineStr">
        <is>
          <t>Kaan Öztürk</t>
        </is>
      </c>
      <c r="G1155" t="inlineStr">
        <is>
          <t>İhracat-Körfez</t>
        </is>
      </c>
      <c r="H1155" t="inlineStr">
        <is>
          <t>EM-PNO-12</t>
        </is>
      </c>
      <c r="I1155" t="inlineStr">
        <is>
          <t>Sıva Üstü Dağıtım Panosu 24'lü</t>
        </is>
      </c>
      <c r="J1155" t="inlineStr">
        <is>
          <t>Pano</t>
        </is>
      </c>
      <c r="K1155" t="inlineStr">
        <is>
          <t>Proje</t>
        </is>
      </c>
      <c r="L1155" t="n">
        <v>15</v>
      </c>
      <c r="M1155" s="57" t="n">
        <v>48.71</v>
      </c>
      <c r="N1155" t="inlineStr">
        <is>
          <t>USD</t>
        </is>
      </c>
      <c r="O1155" s="58" t="n">
        <v>8</v>
      </c>
      <c r="P1155" t="n">
        <v>0</v>
      </c>
      <c r="Q1155" s="59" t="n">
        <v>1180</v>
      </c>
      <c r="R1155" s="60">
        <f>IF(N1155="TL",1,IF(N1155="USD",VLOOKUP(C1155,$X$2:$Z$19,2,FALSE),VLOOKUP(C1155,$X$2:$Z$19,3,FALSE)))</f>
        <v/>
      </c>
      <c r="S1155" s="61">
        <f>IF(P1155=1,0,L1155*M1155*R1155*(1-O1155/100))</f>
        <v/>
      </c>
      <c r="T1155" s="61">
        <f>IF(P1155=1,0,L1155*Q1155)</f>
        <v/>
      </c>
      <c r="U1155" s="61">
        <f>S1155-T1155</f>
        <v/>
      </c>
    </row>
    <row r="1156">
      <c r="A1156" t="inlineStr">
        <is>
          <t>S001155</t>
        </is>
      </c>
      <c r="B1156" t="inlineStr">
        <is>
          <t>2025-05-20</t>
        </is>
      </c>
      <c r="C1156" t="inlineStr">
        <is>
          <t>2025-05</t>
        </is>
      </c>
      <c r="D1156" t="inlineStr">
        <is>
          <t>2025-Q2</t>
        </is>
      </c>
      <c r="E1156" t="inlineStr">
        <is>
          <t>T11</t>
        </is>
      </c>
      <c r="F1156" t="inlineStr">
        <is>
          <t>Kaan Öztürk</t>
        </is>
      </c>
      <c r="G1156" t="inlineStr">
        <is>
          <t>İhracat-Körfez</t>
        </is>
      </c>
      <c r="H1156" t="inlineStr">
        <is>
          <t>EM-PNO-12</t>
        </is>
      </c>
      <c r="I1156" t="inlineStr">
        <is>
          <t>Sıva Üstü Dağıtım Panosu 24'lü</t>
        </is>
      </c>
      <c r="J1156" t="inlineStr">
        <is>
          <t>Pano</t>
        </is>
      </c>
      <c r="K1156" t="inlineStr">
        <is>
          <t>Bayi</t>
        </is>
      </c>
      <c r="L1156" t="n">
        <v>22</v>
      </c>
      <c r="M1156" s="57" t="n">
        <v>47.46</v>
      </c>
      <c r="N1156" t="inlineStr">
        <is>
          <t>USD</t>
        </is>
      </c>
      <c r="O1156" s="58" t="n">
        <v>8</v>
      </c>
      <c r="P1156" t="n">
        <v>0</v>
      </c>
      <c r="Q1156" s="59" t="n">
        <v>1180</v>
      </c>
      <c r="R1156" s="60">
        <f>IF(N1156="TL",1,IF(N1156="USD",VLOOKUP(C1156,$X$2:$Z$19,2,FALSE),VLOOKUP(C1156,$X$2:$Z$19,3,FALSE)))</f>
        <v/>
      </c>
      <c r="S1156" s="61">
        <f>IF(P1156=1,0,L1156*M1156*R1156*(1-O1156/100))</f>
        <v/>
      </c>
      <c r="T1156" s="61">
        <f>IF(P1156=1,0,L1156*Q1156)</f>
        <v/>
      </c>
      <c r="U1156" s="61">
        <f>S1156-T1156</f>
        <v/>
      </c>
    </row>
    <row r="1157">
      <c r="A1157" t="inlineStr">
        <is>
          <t>S001156</t>
        </is>
      </c>
      <c r="B1157" t="inlineStr">
        <is>
          <t>2025-05-22</t>
        </is>
      </c>
      <c r="C1157" t="inlineStr">
        <is>
          <t>2025-05</t>
        </is>
      </c>
      <c r="D1157" t="inlineStr">
        <is>
          <t>2025-Q2</t>
        </is>
      </c>
      <c r="E1157" t="inlineStr">
        <is>
          <t>T11</t>
        </is>
      </c>
      <c r="F1157" t="inlineStr">
        <is>
          <t>Kaan Öztürk</t>
        </is>
      </c>
      <c r="G1157" t="inlineStr">
        <is>
          <t>İhracat-Körfez</t>
        </is>
      </c>
      <c r="H1157" t="inlineStr">
        <is>
          <t>EM-UPS-10</t>
        </is>
      </c>
      <c r="I1157" t="inlineStr">
        <is>
          <t>Kesintisiz Güç Kaynağı 3 kVA</t>
        </is>
      </c>
      <c r="J1157" t="inlineStr">
        <is>
          <t>Güç</t>
        </is>
      </c>
      <c r="K1157" t="inlineStr">
        <is>
          <t>Perakende</t>
        </is>
      </c>
      <c r="L1157" t="n">
        <v>3</v>
      </c>
      <c r="M1157" s="57" t="n">
        <v>318.64</v>
      </c>
      <c r="N1157" t="inlineStr">
        <is>
          <t>USD</t>
        </is>
      </c>
      <c r="O1157" s="58" t="n">
        <v>0</v>
      </c>
      <c r="P1157" t="n">
        <v>0</v>
      </c>
      <c r="Q1157" s="59" t="n">
        <v>8200</v>
      </c>
      <c r="R1157" s="60">
        <f>IF(N1157="TL",1,IF(N1157="USD",VLOOKUP(C1157,$X$2:$Z$19,2,FALSE),VLOOKUP(C1157,$X$2:$Z$19,3,FALSE)))</f>
        <v/>
      </c>
      <c r="S1157" s="61">
        <f>IF(P1157=1,0,L1157*M1157*R1157*(1-O1157/100))</f>
        <v/>
      </c>
      <c r="T1157" s="61">
        <f>IF(P1157=1,0,L1157*Q1157)</f>
        <v/>
      </c>
      <c r="U1157" s="61">
        <f>S1157-T1157</f>
        <v/>
      </c>
    </row>
    <row r="1158">
      <c r="A1158" t="inlineStr">
        <is>
          <t>S001157</t>
        </is>
      </c>
      <c r="B1158" t="inlineStr">
        <is>
          <t>2025-05-13</t>
        </is>
      </c>
      <c r="C1158" t="inlineStr">
        <is>
          <t>2025-05</t>
        </is>
      </c>
      <c r="D1158" t="inlineStr">
        <is>
          <t>2025-Q2</t>
        </is>
      </c>
      <c r="E1158" t="inlineStr">
        <is>
          <t>T12</t>
        </is>
      </c>
      <c r="F1158" t="inlineStr">
        <is>
          <t>Buse Aksoy</t>
        </is>
      </c>
      <c r="G1158" t="inlineStr">
        <is>
          <t>İhracat-Avrupa</t>
        </is>
      </c>
      <c r="H1158" t="inlineStr">
        <is>
          <t>EM-KBL-16</t>
        </is>
      </c>
      <c r="I1158" t="inlineStr">
        <is>
          <t>NYM Kablo 3x2,5 (100 m)</t>
        </is>
      </c>
      <c r="J1158" t="inlineStr">
        <is>
          <t>Kablo</t>
        </is>
      </c>
      <c r="K1158" t="inlineStr">
        <is>
          <t>Bayi</t>
        </is>
      </c>
      <c r="L1158" t="n">
        <v>4</v>
      </c>
      <c r="M1158" s="57" t="n">
        <v>29.41</v>
      </c>
      <c r="N1158" t="inlineStr">
        <is>
          <t>EUR</t>
        </is>
      </c>
      <c r="O1158" s="58" t="n">
        <v>12</v>
      </c>
      <c r="P1158" t="n">
        <v>0</v>
      </c>
      <c r="Q1158" s="59" t="n">
        <v>820</v>
      </c>
      <c r="R1158" s="60">
        <f>IF(N1158="TL",1,IF(N1158="USD",VLOOKUP(C1158,$X$2:$Z$19,2,FALSE),VLOOKUP(C1158,$X$2:$Z$19,3,FALSE)))</f>
        <v/>
      </c>
      <c r="S1158" s="61">
        <f>IF(P1158=1,0,L1158*M1158*R1158*(1-O1158/100))</f>
        <v/>
      </c>
      <c r="T1158" s="61">
        <f>IF(P1158=1,0,L1158*Q1158)</f>
        <v/>
      </c>
      <c r="U1158" s="61">
        <f>S1158-T1158</f>
        <v/>
      </c>
    </row>
    <row r="1159">
      <c r="A1159" t="inlineStr">
        <is>
          <t>S001158</t>
        </is>
      </c>
      <c r="B1159" t="inlineStr">
        <is>
          <t>2025-05-15</t>
        </is>
      </c>
      <c r="C1159" t="inlineStr">
        <is>
          <t>2025-05</t>
        </is>
      </c>
      <c r="D1159" t="inlineStr">
        <is>
          <t>2025-Q2</t>
        </is>
      </c>
      <c r="E1159" t="inlineStr">
        <is>
          <t>T12</t>
        </is>
      </c>
      <c r="F1159" t="inlineStr">
        <is>
          <t>Buse Aksoy</t>
        </is>
      </c>
      <c r="G1159" t="inlineStr">
        <is>
          <t>İhracat-Avrupa</t>
        </is>
      </c>
      <c r="H1159" t="inlineStr">
        <is>
          <t>EM-AYD-18</t>
        </is>
      </c>
      <c r="I1159" t="inlineStr">
        <is>
          <t>LED Ampul 18W (10'lu)</t>
        </is>
      </c>
      <c r="J1159" t="inlineStr">
        <is>
          <t>Aydınlatma</t>
        </is>
      </c>
      <c r="K1159" t="inlineStr">
        <is>
          <t>Kurumsal</t>
        </is>
      </c>
      <c r="L1159" t="n">
        <v>7</v>
      </c>
      <c r="M1159" s="57" t="n">
        <v>4.63</v>
      </c>
      <c r="N1159" t="inlineStr">
        <is>
          <t>EUR</t>
        </is>
      </c>
      <c r="O1159" s="58" t="n">
        <v>5</v>
      </c>
      <c r="P1159" t="n">
        <v>0</v>
      </c>
      <c r="Q1159" s="59" t="n">
        <v>95</v>
      </c>
      <c r="R1159" s="60">
        <f>IF(N1159="TL",1,IF(N1159="USD",VLOOKUP(C1159,$X$2:$Z$19,2,FALSE),VLOOKUP(C1159,$X$2:$Z$19,3,FALSE)))</f>
        <v/>
      </c>
      <c r="S1159" s="61">
        <f>IF(P1159=1,0,L1159*M1159*R1159*(1-O1159/100))</f>
        <v/>
      </c>
      <c r="T1159" s="61">
        <f>IF(P1159=1,0,L1159*Q1159)</f>
        <v/>
      </c>
      <c r="U1159" s="61">
        <f>S1159-T1159</f>
        <v/>
      </c>
    </row>
    <row r="1160">
      <c r="A1160" t="inlineStr">
        <is>
          <t>S001159</t>
        </is>
      </c>
      <c r="B1160" t="inlineStr">
        <is>
          <t>2025-05-02</t>
        </is>
      </c>
      <c r="C1160" t="inlineStr">
        <is>
          <t>2025-05</t>
        </is>
      </c>
      <c r="D1160" t="inlineStr">
        <is>
          <t>2025-Q2</t>
        </is>
      </c>
      <c r="E1160" t="inlineStr">
        <is>
          <t>T12</t>
        </is>
      </c>
      <c r="F1160" t="inlineStr">
        <is>
          <t>Buse Aksoy</t>
        </is>
      </c>
      <c r="G1160" t="inlineStr">
        <is>
          <t>İhracat-Avrupa</t>
        </is>
      </c>
      <c r="H1160" t="inlineStr">
        <is>
          <t>EM-SGT-01</t>
        </is>
      </c>
      <c r="I1160" t="inlineStr">
        <is>
          <t>Otomatik Sigorta C16 (12'li)</t>
        </is>
      </c>
      <c r="J1160" t="inlineStr">
        <is>
          <t>Koruma</t>
        </is>
      </c>
      <c r="K1160" t="inlineStr">
        <is>
          <t>Perakende</t>
        </is>
      </c>
      <c r="L1160" t="n">
        <v>1</v>
      </c>
      <c r="M1160" s="57" t="n">
        <v>9.779999999999999</v>
      </c>
      <c r="N1160" t="inlineStr">
        <is>
          <t>EUR</t>
        </is>
      </c>
      <c r="O1160" s="58" t="n">
        <v>12</v>
      </c>
      <c r="P1160" t="n">
        <v>0</v>
      </c>
      <c r="Q1160" s="59" t="n">
        <v>240</v>
      </c>
      <c r="R1160" s="60">
        <f>IF(N1160="TL",1,IF(N1160="USD",VLOOKUP(C1160,$X$2:$Z$19,2,FALSE),VLOOKUP(C1160,$X$2:$Z$19,3,FALSE)))</f>
        <v/>
      </c>
      <c r="S1160" s="61">
        <f>IF(P1160=1,0,L1160*M1160*R1160*(1-O1160/100))</f>
        <v/>
      </c>
      <c r="T1160" s="61">
        <f>IF(P1160=1,0,L1160*Q1160)</f>
        <v/>
      </c>
      <c r="U1160" s="61">
        <f>S1160-T1160</f>
        <v/>
      </c>
    </row>
    <row r="1161">
      <c r="A1161" t="inlineStr">
        <is>
          <t>S001160</t>
        </is>
      </c>
      <c r="B1161" t="inlineStr">
        <is>
          <t>2025-05-10</t>
        </is>
      </c>
      <c r="C1161" t="inlineStr">
        <is>
          <t>2025-05</t>
        </is>
      </c>
      <c r="D1161" t="inlineStr">
        <is>
          <t>2025-Q2</t>
        </is>
      </c>
      <c r="E1161" t="inlineStr">
        <is>
          <t>T12</t>
        </is>
      </c>
      <c r="F1161" t="inlineStr">
        <is>
          <t>Buse Aksoy</t>
        </is>
      </c>
      <c r="G1161" t="inlineStr">
        <is>
          <t>İhracat-Avrupa</t>
        </is>
      </c>
      <c r="H1161" t="inlineStr">
        <is>
          <t>EM-PRZ-02</t>
        </is>
      </c>
      <c r="I1161" t="inlineStr">
        <is>
          <t>Priz-Anahtar Seti (20'li)</t>
        </is>
      </c>
      <c r="J1161" t="inlineStr">
        <is>
          <t>Anahtar</t>
        </is>
      </c>
      <c r="K1161" t="inlineStr">
        <is>
          <t>Bayi</t>
        </is>
      </c>
      <c r="L1161" t="n">
        <v>2</v>
      </c>
      <c r="M1161" s="57" t="n">
        <v>13.11</v>
      </c>
      <c r="N1161" t="inlineStr">
        <is>
          <t>EUR</t>
        </is>
      </c>
      <c r="O1161" s="58" t="n">
        <v>12</v>
      </c>
      <c r="P1161" t="n">
        <v>0</v>
      </c>
      <c r="Q1161" s="59" t="n">
        <v>310</v>
      </c>
      <c r="R1161" s="60">
        <f>IF(N1161="TL",1,IF(N1161="USD",VLOOKUP(C1161,$X$2:$Z$19,2,FALSE),VLOOKUP(C1161,$X$2:$Z$19,3,FALSE)))</f>
        <v/>
      </c>
      <c r="S1161" s="61">
        <f>IF(P1161=1,0,L1161*M1161*R1161*(1-O1161/100))</f>
        <v/>
      </c>
      <c r="T1161" s="61">
        <f>IF(P1161=1,0,L1161*Q1161)</f>
        <v/>
      </c>
      <c r="U1161" s="61">
        <f>S1161-T1161</f>
        <v/>
      </c>
    </row>
    <row r="1162">
      <c r="A1162" t="inlineStr">
        <is>
          <t>S001161</t>
        </is>
      </c>
      <c r="B1162" t="inlineStr">
        <is>
          <t>2025-05-22</t>
        </is>
      </c>
      <c r="C1162" t="inlineStr">
        <is>
          <t>2025-05</t>
        </is>
      </c>
      <c r="D1162" t="inlineStr">
        <is>
          <t>2025-Q2</t>
        </is>
      </c>
      <c r="E1162" t="inlineStr">
        <is>
          <t>T12</t>
        </is>
      </c>
      <c r="F1162" t="inlineStr">
        <is>
          <t>Buse Aksoy</t>
        </is>
      </c>
      <c r="G1162" t="inlineStr">
        <is>
          <t>İhracat-Avrupa</t>
        </is>
      </c>
      <c r="H1162" t="inlineStr">
        <is>
          <t>EM-AYD-18</t>
        </is>
      </c>
      <c r="I1162" t="inlineStr">
        <is>
          <t>LED Ampul 18W (10'lu)</t>
        </is>
      </c>
      <c r="J1162" t="inlineStr">
        <is>
          <t>Aydınlatma</t>
        </is>
      </c>
      <c r="K1162" t="inlineStr">
        <is>
          <t>Perakende</t>
        </is>
      </c>
      <c r="L1162" t="n">
        <v>10</v>
      </c>
      <c r="M1162" s="57" t="n">
        <v>4.42</v>
      </c>
      <c r="N1162" t="inlineStr">
        <is>
          <t>EUR</t>
        </is>
      </c>
      <c r="O1162" s="58" t="n">
        <v>12</v>
      </c>
      <c r="P1162" t="n">
        <v>0</v>
      </c>
      <c r="Q1162" s="59" t="n">
        <v>95</v>
      </c>
      <c r="R1162" s="60">
        <f>IF(N1162="TL",1,IF(N1162="USD",VLOOKUP(C1162,$X$2:$Z$19,2,FALSE),VLOOKUP(C1162,$X$2:$Z$19,3,FALSE)))</f>
        <v/>
      </c>
      <c r="S1162" s="61">
        <f>IF(P1162=1,0,L1162*M1162*R1162*(1-O1162/100))</f>
        <v/>
      </c>
      <c r="T1162" s="61">
        <f>IF(P1162=1,0,L1162*Q1162)</f>
        <v/>
      </c>
      <c r="U1162" s="61">
        <f>S1162-T1162</f>
        <v/>
      </c>
    </row>
    <row r="1163">
      <c r="A1163" t="inlineStr">
        <is>
          <t>S001162</t>
        </is>
      </c>
      <c r="B1163" t="inlineStr">
        <is>
          <t>2025-05-26</t>
        </is>
      </c>
      <c r="C1163" t="inlineStr">
        <is>
          <t>2025-05</t>
        </is>
      </c>
      <c r="D1163" t="inlineStr">
        <is>
          <t>2025-Q2</t>
        </is>
      </c>
      <c r="E1163" t="inlineStr">
        <is>
          <t>T12</t>
        </is>
      </c>
      <c r="F1163" t="inlineStr">
        <is>
          <t>Buse Aksoy</t>
        </is>
      </c>
      <c r="G1163" t="inlineStr">
        <is>
          <t>İhracat-Avrupa</t>
        </is>
      </c>
      <c r="H1163" t="inlineStr">
        <is>
          <t>EM-KBL-16</t>
        </is>
      </c>
      <c r="I1163" t="inlineStr">
        <is>
          <t>NYM Kablo 3x2,5 (100 m)</t>
        </is>
      </c>
      <c r="J1163" t="inlineStr">
        <is>
          <t>Kablo</t>
        </is>
      </c>
      <c r="K1163" t="inlineStr">
        <is>
          <t>Bayi</t>
        </is>
      </c>
      <c r="L1163" t="n">
        <v>3</v>
      </c>
      <c r="M1163" s="57" t="n">
        <v>30.33</v>
      </c>
      <c r="N1163" t="inlineStr">
        <is>
          <t>EUR</t>
        </is>
      </c>
      <c r="O1163" s="58" t="n">
        <v>8</v>
      </c>
      <c r="P1163" t="n">
        <v>0</v>
      </c>
      <c r="Q1163" s="59" t="n">
        <v>820</v>
      </c>
      <c r="R1163" s="60">
        <f>IF(N1163="TL",1,IF(N1163="USD",VLOOKUP(C1163,$X$2:$Z$19,2,FALSE),VLOOKUP(C1163,$X$2:$Z$19,3,FALSE)))</f>
        <v/>
      </c>
      <c r="S1163" s="61">
        <f>IF(P1163=1,0,L1163*M1163*R1163*(1-O1163/100))</f>
        <v/>
      </c>
      <c r="T1163" s="61">
        <f>IF(P1163=1,0,L1163*Q1163)</f>
        <v/>
      </c>
      <c r="U1163" s="61">
        <f>S1163-T1163</f>
        <v/>
      </c>
    </row>
    <row r="1164">
      <c r="A1164" t="inlineStr">
        <is>
          <t>S001163</t>
        </is>
      </c>
      <c r="B1164" t="inlineStr">
        <is>
          <t>2025-05-18</t>
        </is>
      </c>
      <c r="C1164" t="inlineStr">
        <is>
          <t>2025-05</t>
        </is>
      </c>
      <c r="D1164" t="inlineStr">
        <is>
          <t>2025-Q2</t>
        </is>
      </c>
      <c r="E1164" t="inlineStr">
        <is>
          <t>T12</t>
        </is>
      </c>
      <c r="F1164" t="inlineStr">
        <is>
          <t>Buse Aksoy</t>
        </is>
      </c>
      <c r="G1164" t="inlineStr">
        <is>
          <t>İhracat-Avrupa</t>
        </is>
      </c>
      <c r="H1164" t="inlineStr">
        <is>
          <t>EM-SNS-06</t>
        </is>
      </c>
      <c r="I1164" t="inlineStr">
        <is>
          <t>Hareket Sensörü PIR</t>
        </is>
      </c>
      <c r="J1164" t="inlineStr">
        <is>
          <t>Otomasyon</t>
        </is>
      </c>
      <c r="K1164" t="inlineStr">
        <is>
          <t>Bayi</t>
        </is>
      </c>
      <c r="L1164" t="n">
        <v>23</v>
      </c>
      <c r="M1164" s="57" t="n">
        <v>5.62</v>
      </c>
      <c r="N1164" t="inlineStr">
        <is>
          <t>EUR</t>
        </is>
      </c>
      <c r="O1164" s="58" t="n">
        <v>5</v>
      </c>
      <c r="P1164" t="n">
        <v>0</v>
      </c>
      <c r="Q1164" s="59" t="n">
        <v>120</v>
      </c>
      <c r="R1164" s="60">
        <f>IF(N1164="TL",1,IF(N1164="USD",VLOOKUP(C1164,$X$2:$Z$19,2,FALSE),VLOOKUP(C1164,$X$2:$Z$19,3,FALSE)))</f>
        <v/>
      </c>
      <c r="S1164" s="61">
        <f>IF(P1164=1,0,L1164*M1164*R1164*(1-O1164/100))</f>
        <v/>
      </c>
      <c r="T1164" s="61">
        <f>IF(P1164=1,0,L1164*Q1164)</f>
        <v/>
      </c>
      <c r="U1164" s="61">
        <f>S1164-T1164</f>
        <v/>
      </c>
    </row>
    <row r="1165">
      <c r="A1165" t="inlineStr">
        <is>
          <t>S001164</t>
        </is>
      </c>
      <c r="B1165" t="inlineStr">
        <is>
          <t>2025-05-24</t>
        </is>
      </c>
      <c r="C1165" t="inlineStr">
        <is>
          <t>2025-05</t>
        </is>
      </c>
      <c r="D1165" t="inlineStr">
        <is>
          <t>2025-Q2</t>
        </is>
      </c>
      <c r="E1165" t="inlineStr">
        <is>
          <t>T12</t>
        </is>
      </c>
      <c r="F1165" t="inlineStr">
        <is>
          <t>Buse Aksoy</t>
        </is>
      </c>
      <c r="G1165" t="inlineStr">
        <is>
          <t>İhracat-Avrupa</t>
        </is>
      </c>
      <c r="H1165" t="inlineStr">
        <is>
          <t>EM-AYD-18</t>
        </is>
      </c>
      <c r="I1165" t="inlineStr">
        <is>
          <t>LED Ampul 18W (10'lu)</t>
        </is>
      </c>
      <c r="J1165" t="inlineStr">
        <is>
          <t>Aydınlatma</t>
        </is>
      </c>
      <c r="K1165" t="inlineStr">
        <is>
          <t>Kurumsal</t>
        </is>
      </c>
      <c r="L1165" t="n">
        <v>2</v>
      </c>
      <c r="M1165" s="57" t="n">
        <v>4.49</v>
      </c>
      <c r="N1165" t="inlineStr">
        <is>
          <t>EUR</t>
        </is>
      </c>
      <c r="O1165" s="58" t="n">
        <v>8</v>
      </c>
      <c r="P1165" t="n">
        <v>0</v>
      </c>
      <c r="Q1165" s="59" t="n">
        <v>95</v>
      </c>
      <c r="R1165" s="60">
        <f>IF(N1165="TL",1,IF(N1165="USD",VLOOKUP(C1165,$X$2:$Z$19,2,FALSE),VLOOKUP(C1165,$X$2:$Z$19,3,FALSE)))</f>
        <v/>
      </c>
      <c r="S1165" s="61">
        <f>IF(P1165=1,0,L1165*M1165*R1165*(1-O1165/100))</f>
        <v/>
      </c>
      <c r="T1165" s="61">
        <f>IF(P1165=1,0,L1165*Q1165)</f>
        <v/>
      </c>
      <c r="U1165" s="61">
        <f>S1165-T1165</f>
        <v/>
      </c>
    </row>
    <row r="1166">
      <c r="A1166" t="inlineStr">
        <is>
          <t>S001165</t>
        </is>
      </c>
      <c r="B1166" t="inlineStr">
        <is>
          <t>2025-05-07</t>
        </is>
      </c>
      <c r="C1166" t="inlineStr">
        <is>
          <t>2025-05</t>
        </is>
      </c>
      <c r="D1166" t="inlineStr">
        <is>
          <t>2025-Q2</t>
        </is>
      </c>
      <c r="E1166" t="inlineStr">
        <is>
          <t>T12</t>
        </is>
      </c>
      <c r="F1166" t="inlineStr">
        <is>
          <t>Buse Aksoy</t>
        </is>
      </c>
      <c r="G1166" t="inlineStr">
        <is>
          <t>İhracat-Avrupa</t>
        </is>
      </c>
      <c r="H1166" t="inlineStr">
        <is>
          <t>EM-PRZ-02</t>
        </is>
      </c>
      <c r="I1166" t="inlineStr">
        <is>
          <t>Priz-Anahtar Seti (20'li)</t>
        </is>
      </c>
      <c r="J1166" t="inlineStr">
        <is>
          <t>Anahtar</t>
        </is>
      </c>
      <c r="K1166" t="inlineStr">
        <is>
          <t>Bayi</t>
        </is>
      </c>
      <c r="L1166" t="n">
        <v>5</v>
      </c>
      <c r="M1166" s="57" t="n">
        <v>13.27</v>
      </c>
      <c r="N1166" t="inlineStr">
        <is>
          <t>EUR</t>
        </is>
      </c>
      <c r="O1166" s="58" t="n">
        <v>0</v>
      </c>
      <c r="P1166" t="n">
        <v>0</v>
      </c>
      <c r="Q1166" s="59" t="n">
        <v>310</v>
      </c>
      <c r="R1166" s="60">
        <f>IF(N1166="TL",1,IF(N1166="USD",VLOOKUP(C1166,$X$2:$Z$19,2,FALSE),VLOOKUP(C1166,$X$2:$Z$19,3,FALSE)))</f>
        <v/>
      </c>
      <c r="S1166" s="61">
        <f>IF(P1166=1,0,L1166*M1166*R1166*(1-O1166/100))</f>
        <v/>
      </c>
      <c r="T1166" s="61">
        <f>IF(P1166=1,0,L1166*Q1166)</f>
        <v/>
      </c>
      <c r="U1166" s="61">
        <f>S1166-T1166</f>
        <v/>
      </c>
    </row>
    <row r="1167">
      <c r="A1167" t="inlineStr">
        <is>
          <t>S001166</t>
        </is>
      </c>
      <c r="B1167" t="inlineStr">
        <is>
          <t>2025-05-06</t>
        </is>
      </c>
      <c r="C1167" t="inlineStr">
        <is>
          <t>2025-05</t>
        </is>
      </c>
      <c r="D1167" t="inlineStr">
        <is>
          <t>2025-Q2</t>
        </is>
      </c>
      <c r="E1167" t="inlineStr">
        <is>
          <t>T12</t>
        </is>
      </c>
      <c r="F1167" t="inlineStr">
        <is>
          <t>Buse Aksoy</t>
        </is>
      </c>
      <c r="G1167" t="inlineStr">
        <is>
          <t>İhracat-Avrupa</t>
        </is>
      </c>
      <c r="H1167" t="inlineStr">
        <is>
          <t>EM-PNO-12</t>
        </is>
      </c>
      <c r="I1167" t="inlineStr">
        <is>
          <t>Sıva Üstü Dağıtım Panosu 24'lü</t>
        </is>
      </c>
      <c r="J1167" t="inlineStr">
        <is>
          <t>Pano</t>
        </is>
      </c>
      <c r="K1167" t="inlineStr">
        <is>
          <t>Proje</t>
        </is>
      </c>
      <c r="L1167" t="n">
        <v>9</v>
      </c>
      <c r="M1167" s="57" t="n">
        <v>46.27</v>
      </c>
      <c r="N1167" t="inlineStr">
        <is>
          <t>EUR</t>
        </is>
      </c>
      <c r="O1167" s="58" t="n">
        <v>0</v>
      </c>
      <c r="P1167" t="n">
        <v>0</v>
      </c>
      <c r="Q1167" s="59" t="n">
        <v>1180</v>
      </c>
      <c r="R1167" s="60">
        <f>IF(N1167="TL",1,IF(N1167="USD",VLOOKUP(C1167,$X$2:$Z$19,2,FALSE),VLOOKUP(C1167,$X$2:$Z$19,3,FALSE)))</f>
        <v/>
      </c>
      <c r="S1167" s="61">
        <f>IF(P1167=1,0,L1167*M1167*R1167*(1-O1167/100))</f>
        <v/>
      </c>
      <c r="T1167" s="61">
        <f>IF(P1167=1,0,L1167*Q1167)</f>
        <v/>
      </c>
      <c r="U1167" s="61">
        <f>S1167-T1167</f>
        <v/>
      </c>
    </row>
    <row r="1168">
      <c r="A1168" t="inlineStr">
        <is>
          <t>S001167</t>
        </is>
      </c>
      <c r="B1168" t="inlineStr">
        <is>
          <t>2025-05-08</t>
        </is>
      </c>
      <c r="C1168" t="inlineStr">
        <is>
          <t>2025-05</t>
        </is>
      </c>
      <c r="D1168" t="inlineStr">
        <is>
          <t>2025-Q2</t>
        </is>
      </c>
      <c r="E1168" t="inlineStr">
        <is>
          <t>T13</t>
        </is>
      </c>
      <c r="F1168" t="inlineStr">
        <is>
          <t>Cem Kurt</t>
        </is>
      </c>
      <c r="G1168" t="inlineStr">
        <is>
          <t>Marmara</t>
        </is>
      </c>
      <c r="H1168" t="inlineStr">
        <is>
          <t>EM-KBL-16</t>
        </is>
      </c>
      <c r="I1168" t="inlineStr">
        <is>
          <t>NYM Kablo 3x2,5 (100 m)</t>
        </is>
      </c>
      <c r="J1168" t="inlineStr">
        <is>
          <t>Kablo</t>
        </is>
      </c>
      <c r="K1168" t="inlineStr">
        <is>
          <t>Perakende</t>
        </is>
      </c>
      <c r="L1168" t="n">
        <v>1</v>
      </c>
      <c r="M1168" s="57" t="n">
        <v>1322</v>
      </c>
      <c r="N1168" t="inlineStr">
        <is>
          <t>TL</t>
        </is>
      </c>
      <c r="O1168" s="58" t="n">
        <v>0</v>
      </c>
      <c r="P1168" t="n">
        <v>0</v>
      </c>
      <c r="Q1168" s="59" t="n">
        <v>820</v>
      </c>
      <c r="R1168" s="60">
        <f>IF(N1168="TL",1,IF(N1168="USD",VLOOKUP(C1168,$X$2:$Z$19,2,FALSE),VLOOKUP(C1168,$X$2:$Z$19,3,FALSE)))</f>
        <v/>
      </c>
      <c r="S1168" s="61">
        <f>IF(P1168=1,0,L1168*M1168*R1168*(1-O1168/100))</f>
        <v/>
      </c>
      <c r="T1168" s="61">
        <f>IF(P1168=1,0,L1168*Q1168)</f>
        <v/>
      </c>
      <c r="U1168" s="61">
        <f>S1168-T1168</f>
        <v/>
      </c>
    </row>
    <row r="1169">
      <c r="A1169" t="inlineStr">
        <is>
          <t>S001168</t>
        </is>
      </c>
      <c r="B1169" t="inlineStr">
        <is>
          <t>2025-05-19</t>
        </is>
      </c>
      <c r="C1169" t="inlineStr">
        <is>
          <t>2025-05</t>
        </is>
      </c>
      <c r="D1169" t="inlineStr">
        <is>
          <t>2025-Q2</t>
        </is>
      </c>
      <c r="E1169" t="inlineStr">
        <is>
          <t>T13</t>
        </is>
      </c>
      <c r="F1169" t="inlineStr">
        <is>
          <t>Cem Kurt</t>
        </is>
      </c>
      <c r="G1169" t="inlineStr">
        <is>
          <t>Marmara</t>
        </is>
      </c>
      <c r="H1169" t="inlineStr">
        <is>
          <t>EM-TRF-05</t>
        </is>
      </c>
      <c r="I1169" t="inlineStr">
        <is>
          <t>İzole Trafo 1 kVA</t>
        </is>
      </c>
      <c r="J1169" t="inlineStr">
        <is>
          <t>Güç</t>
        </is>
      </c>
      <c r="K1169" t="inlineStr">
        <is>
          <t>Bayi</t>
        </is>
      </c>
      <c r="L1169" t="n">
        <v>24</v>
      </c>
      <c r="M1169" s="57" t="n">
        <v>6684</v>
      </c>
      <c r="N1169" t="inlineStr">
        <is>
          <t>TL</t>
        </is>
      </c>
      <c r="O1169" s="58" t="n">
        <v>5</v>
      </c>
      <c r="P1169" t="n">
        <v>0</v>
      </c>
      <c r="Q1169" s="59" t="n">
        <v>3900</v>
      </c>
      <c r="R1169" s="60">
        <f>IF(N1169="TL",1,IF(N1169="USD",VLOOKUP(C1169,$X$2:$Z$19,2,FALSE),VLOOKUP(C1169,$X$2:$Z$19,3,FALSE)))</f>
        <v/>
      </c>
      <c r="S1169" s="61">
        <f>IF(P1169=1,0,L1169*M1169*R1169*(1-O1169/100))</f>
        <v/>
      </c>
      <c r="T1169" s="61">
        <f>IF(P1169=1,0,L1169*Q1169)</f>
        <v/>
      </c>
      <c r="U1169" s="61">
        <f>S1169-T1169</f>
        <v/>
      </c>
    </row>
    <row r="1170">
      <c r="A1170" t="inlineStr">
        <is>
          <t>S001169</t>
        </is>
      </c>
      <c r="B1170" t="inlineStr">
        <is>
          <t>2025-05-12</t>
        </is>
      </c>
      <c r="C1170" t="inlineStr">
        <is>
          <t>2025-05</t>
        </is>
      </c>
      <c r="D1170" t="inlineStr">
        <is>
          <t>2025-Q2</t>
        </is>
      </c>
      <c r="E1170" t="inlineStr">
        <is>
          <t>T13</t>
        </is>
      </c>
      <c r="F1170" t="inlineStr">
        <is>
          <t>Cem Kurt</t>
        </is>
      </c>
      <c r="G1170" t="inlineStr">
        <is>
          <t>Marmara</t>
        </is>
      </c>
      <c r="H1170" t="inlineStr">
        <is>
          <t>EM-KND-03</t>
        </is>
      </c>
      <c r="I1170" t="inlineStr">
        <is>
          <t>Kablo Kanalı 40x40 (2 m)</t>
        </is>
      </c>
      <c r="J1170" t="inlineStr">
        <is>
          <t>Tesisat</t>
        </is>
      </c>
      <c r="K1170" t="inlineStr">
        <is>
          <t>Proje</t>
        </is>
      </c>
      <c r="L1170" t="n">
        <v>2</v>
      </c>
      <c r="M1170" s="57" t="n">
        <v>129</v>
      </c>
      <c r="N1170" t="inlineStr">
        <is>
          <t>TL</t>
        </is>
      </c>
      <c r="O1170" s="58" t="n">
        <v>5</v>
      </c>
      <c r="P1170" t="n">
        <v>0</v>
      </c>
      <c r="Q1170" s="59" t="n">
        <v>65</v>
      </c>
      <c r="R1170" s="60">
        <f>IF(N1170="TL",1,IF(N1170="USD",VLOOKUP(C1170,$X$2:$Z$19,2,FALSE),VLOOKUP(C1170,$X$2:$Z$19,3,FALSE)))</f>
        <v/>
      </c>
      <c r="S1170" s="61">
        <f>IF(P1170=1,0,L1170*M1170*R1170*(1-O1170/100))</f>
        <v/>
      </c>
      <c r="T1170" s="61">
        <f>IF(P1170=1,0,L1170*Q1170)</f>
        <v/>
      </c>
      <c r="U1170" s="61">
        <f>S1170-T1170</f>
        <v/>
      </c>
    </row>
    <row r="1171">
      <c r="A1171" t="inlineStr">
        <is>
          <t>S001170</t>
        </is>
      </c>
      <c r="B1171" t="inlineStr">
        <is>
          <t>2025-05-28</t>
        </is>
      </c>
      <c r="C1171" t="inlineStr">
        <is>
          <t>2025-05</t>
        </is>
      </c>
      <c r="D1171" t="inlineStr">
        <is>
          <t>2025-Q2</t>
        </is>
      </c>
      <c r="E1171" t="inlineStr">
        <is>
          <t>T13</t>
        </is>
      </c>
      <c r="F1171" t="inlineStr">
        <is>
          <t>Cem Kurt</t>
        </is>
      </c>
      <c r="G1171" t="inlineStr">
        <is>
          <t>Marmara</t>
        </is>
      </c>
      <c r="H1171" t="inlineStr">
        <is>
          <t>EM-KND-03</t>
        </is>
      </c>
      <c r="I1171" t="inlineStr">
        <is>
          <t>Kablo Kanalı 40x40 (2 m)</t>
        </is>
      </c>
      <c r="J1171" t="inlineStr">
        <is>
          <t>Tesisat</t>
        </is>
      </c>
      <c r="K1171" t="inlineStr">
        <is>
          <t>Perakende</t>
        </is>
      </c>
      <c r="L1171" t="n">
        <v>3</v>
      </c>
      <c r="M1171" s="57" t="n">
        <v>129</v>
      </c>
      <c r="N1171" t="inlineStr">
        <is>
          <t>TL</t>
        </is>
      </c>
      <c r="O1171" s="58" t="n">
        <v>0</v>
      </c>
      <c r="P1171" t="n">
        <v>0</v>
      </c>
      <c r="Q1171" s="59" t="n">
        <v>65</v>
      </c>
      <c r="R1171" s="60">
        <f>IF(N1171="TL",1,IF(N1171="USD",VLOOKUP(C1171,$X$2:$Z$19,2,FALSE),VLOOKUP(C1171,$X$2:$Z$19,3,FALSE)))</f>
        <v/>
      </c>
      <c r="S1171" s="61">
        <f>IF(P1171=1,0,L1171*M1171*R1171*(1-O1171/100))</f>
        <v/>
      </c>
      <c r="T1171" s="61">
        <f>IF(P1171=1,0,L1171*Q1171)</f>
        <v/>
      </c>
      <c r="U1171" s="61">
        <f>S1171-T1171</f>
        <v/>
      </c>
    </row>
    <row r="1172">
      <c r="A1172" t="inlineStr">
        <is>
          <t>S001171</t>
        </is>
      </c>
      <c r="B1172" t="inlineStr">
        <is>
          <t>2025-05-01</t>
        </is>
      </c>
      <c r="C1172" t="inlineStr">
        <is>
          <t>2025-05</t>
        </is>
      </c>
      <c r="D1172" t="inlineStr">
        <is>
          <t>2025-Q2</t>
        </is>
      </c>
      <c r="E1172" t="inlineStr">
        <is>
          <t>T13</t>
        </is>
      </c>
      <c r="F1172" t="inlineStr">
        <is>
          <t>Cem Kurt</t>
        </is>
      </c>
      <c r="G1172" t="inlineStr">
        <is>
          <t>Marmara</t>
        </is>
      </c>
      <c r="H1172" t="inlineStr">
        <is>
          <t>EM-SGT-01</t>
        </is>
      </c>
      <c r="I1172" t="inlineStr">
        <is>
          <t>Otomatik Sigorta C16 (12'li)</t>
        </is>
      </c>
      <c r="J1172" t="inlineStr">
        <is>
          <t>Koruma</t>
        </is>
      </c>
      <c r="K1172" t="inlineStr">
        <is>
          <t>Bayi</t>
        </is>
      </c>
      <c r="L1172" t="n">
        <v>23</v>
      </c>
      <c r="M1172" s="57" t="n">
        <v>452</v>
      </c>
      <c r="N1172" t="inlineStr">
        <is>
          <t>TL</t>
        </is>
      </c>
      <c r="O1172" s="58" t="n">
        <v>5</v>
      </c>
      <c r="P1172" t="n">
        <v>0</v>
      </c>
      <c r="Q1172" s="59" t="n">
        <v>240</v>
      </c>
      <c r="R1172" s="60">
        <f>IF(N1172="TL",1,IF(N1172="USD",VLOOKUP(C1172,$X$2:$Z$19,2,FALSE),VLOOKUP(C1172,$X$2:$Z$19,3,FALSE)))</f>
        <v/>
      </c>
      <c r="S1172" s="61">
        <f>IF(P1172=1,0,L1172*M1172*R1172*(1-O1172/100))</f>
        <v/>
      </c>
      <c r="T1172" s="61">
        <f>IF(P1172=1,0,L1172*Q1172)</f>
        <v/>
      </c>
      <c r="U1172" s="61">
        <f>S1172-T1172</f>
        <v/>
      </c>
    </row>
    <row r="1173">
      <c r="A1173" t="inlineStr">
        <is>
          <t>S001172</t>
        </is>
      </c>
      <c r="B1173" t="inlineStr">
        <is>
          <t>2025-05-13</t>
        </is>
      </c>
      <c r="C1173" t="inlineStr">
        <is>
          <t>2025-05</t>
        </is>
      </c>
      <c r="D1173" t="inlineStr">
        <is>
          <t>2025-Q2</t>
        </is>
      </c>
      <c r="E1173" t="inlineStr">
        <is>
          <t>T13</t>
        </is>
      </c>
      <c r="F1173" t="inlineStr">
        <is>
          <t>Cem Kurt</t>
        </is>
      </c>
      <c r="G1173" t="inlineStr">
        <is>
          <t>Marmara</t>
        </is>
      </c>
      <c r="H1173" t="inlineStr">
        <is>
          <t>EM-TOP-08</t>
        </is>
      </c>
      <c r="I1173" t="inlineStr">
        <is>
          <t>Topraklama Seti</t>
        </is>
      </c>
      <c r="J1173" t="inlineStr">
        <is>
          <t>Koruma</t>
        </is>
      </c>
      <c r="K1173" t="inlineStr">
        <is>
          <t>Kurumsal</t>
        </is>
      </c>
      <c r="L1173" t="n">
        <v>21</v>
      </c>
      <c r="M1173" s="57" t="n">
        <v>948</v>
      </c>
      <c r="N1173" t="inlineStr">
        <is>
          <t>TL</t>
        </is>
      </c>
      <c r="O1173" s="58" t="n">
        <v>5</v>
      </c>
      <c r="P1173" t="n">
        <v>1</v>
      </c>
      <c r="Q1173" s="59" t="n">
        <v>540</v>
      </c>
      <c r="R1173" s="60">
        <f>IF(N1173="TL",1,IF(N1173="USD",VLOOKUP(C1173,$X$2:$Z$19,2,FALSE),VLOOKUP(C1173,$X$2:$Z$19,3,FALSE)))</f>
        <v/>
      </c>
      <c r="S1173" s="61">
        <f>IF(P1173=1,0,L1173*M1173*R1173*(1-O1173/100))</f>
        <v/>
      </c>
      <c r="T1173" s="61">
        <f>IF(P1173=1,0,L1173*Q1173)</f>
        <v/>
      </c>
      <c r="U1173" s="61">
        <f>S1173-T1173</f>
        <v/>
      </c>
    </row>
    <row r="1174">
      <c r="A1174" t="inlineStr">
        <is>
          <t>S001173</t>
        </is>
      </c>
      <c r="B1174" t="inlineStr">
        <is>
          <t>2025-05-23</t>
        </is>
      </c>
      <c r="C1174" t="inlineStr">
        <is>
          <t>2025-05</t>
        </is>
      </c>
      <c r="D1174" t="inlineStr">
        <is>
          <t>2025-Q2</t>
        </is>
      </c>
      <c r="E1174" t="inlineStr">
        <is>
          <t>T13</t>
        </is>
      </c>
      <c r="F1174" t="inlineStr">
        <is>
          <t>Cem Kurt</t>
        </is>
      </c>
      <c r="G1174" t="inlineStr">
        <is>
          <t>Marmara</t>
        </is>
      </c>
      <c r="H1174" t="inlineStr">
        <is>
          <t>EM-SGT-01</t>
        </is>
      </c>
      <c r="I1174" t="inlineStr">
        <is>
          <t>Otomatik Sigorta C16 (12'li)</t>
        </is>
      </c>
      <c r="J1174" t="inlineStr">
        <is>
          <t>Koruma</t>
        </is>
      </c>
      <c r="K1174" t="inlineStr">
        <is>
          <t>Perakende</t>
        </is>
      </c>
      <c r="L1174" t="n">
        <v>4</v>
      </c>
      <c r="M1174" s="57" t="n">
        <v>437</v>
      </c>
      <c r="N1174" t="inlineStr">
        <is>
          <t>TL</t>
        </is>
      </c>
      <c r="O1174" s="58" t="n">
        <v>5</v>
      </c>
      <c r="P1174" t="n">
        <v>0</v>
      </c>
      <c r="Q1174" s="59" t="n">
        <v>240</v>
      </c>
      <c r="R1174" s="60">
        <f>IF(N1174="TL",1,IF(N1174="USD",VLOOKUP(C1174,$X$2:$Z$19,2,FALSE),VLOOKUP(C1174,$X$2:$Z$19,3,FALSE)))</f>
        <v/>
      </c>
      <c r="S1174" s="61">
        <f>IF(P1174=1,0,L1174*M1174*R1174*(1-O1174/100))</f>
        <v/>
      </c>
      <c r="T1174" s="61">
        <f>IF(P1174=1,0,L1174*Q1174)</f>
        <v/>
      </c>
      <c r="U1174" s="61">
        <f>S1174-T1174</f>
        <v/>
      </c>
    </row>
    <row r="1175">
      <c r="A1175" t="inlineStr">
        <is>
          <t>S001174</t>
        </is>
      </c>
      <c r="B1175" t="inlineStr">
        <is>
          <t>2025-05-03</t>
        </is>
      </c>
      <c r="C1175" t="inlineStr">
        <is>
          <t>2025-05</t>
        </is>
      </c>
      <c r="D1175" t="inlineStr">
        <is>
          <t>2025-Q2</t>
        </is>
      </c>
      <c r="E1175" t="inlineStr">
        <is>
          <t>T13</t>
        </is>
      </c>
      <c r="F1175" t="inlineStr">
        <is>
          <t>Cem Kurt</t>
        </is>
      </c>
      <c r="G1175" t="inlineStr">
        <is>
          <t>Marmara</t>
        </is>
      </c>
      <c r="H1175" t="inlineStr">
        <is>
          <t>EM-SGT-01</t>
        </is>
      </c>
      <c r="I1175" t="inlineStr">
        <is>
          <t>Otomatik Sigorta C16 (12'li)</t>
        </is>
      </c>
      <c r="J1175" t="inlineStr">
        <is>
          <t>Koruma</t>
        </is>
      </c>
      <c r="K1175" t="inlineStr">
        <is>
          <t>Proje</t>
        </is>
      </c>
      <c r="L1175" t="n">
        <v>1</v>
      </c>
      <c r="M1175" s="57" t="n">
        <v>441</v>
      </c>
      <c r="N1175" t="inlineStr">
        <is>
          <t>TL</t>
        </is>
      </c>
      <c r="O1175" s="58" t="n">
        <v>12</v>
      </c>
      <c r="P1175" t="n">
        <v>0</v>
      </c>
      <c r="Q1175" s="59" t="n">
        <v>240</v>
      </c>
      <c r="R1175" s="60">
        <f>IF(N1175="TL",1,IF(N1175="USD",VLOOKUP(C1175,$X$2:$Z$19,2,FALSE),VLOOKUP(C1175,$X$2:$Z$19,3,FALSE)))</f>
        <v/>
      </c>
      <c r="S1175" s="61">
        <f>IF(P1175=1,0,L1175*M1175*R1175*(1-O1175/100))</f>
        <v/>
      </c>
      <c r="T1175" s="61">
        <f>IF(P1175=1,0,L1175*Q1175)</f>
        <v/>
      </c>
      <c r="U1175" s="61">
        <f>S1175-T1175</f>
        <v/>
      </c>
    </row>
    <row r="1176">
      <c r="A1176" t="inlineStr">
        <is>
          <t>S001175</t>
        </is>
      </c>
      <c r="B1176" t="inlineStr">
        <is>
          <t>2025-05-23</t>
        </is>
      </c>
      <c r="C1176" t="inlineStr">
        <is>
          <t>2025-05</t>
        </is>
      </c>
      <c r="D1176" t="inlineStr">
        <is>
          <t>2025-Q2</t>
        </is>
      </c>
      <c r="E1176" t="inlineStr">
        <is>
          <t>T13</t>
        </is>
      </c>
      <c r="F1176" t="inlineStr">
        <is>
          <t>Cem Kurt</t>
        </is>
      </c>
      <c r="G1176" t="inlineStr">
        <is>
          <t>Marmara</t>
        </is>
      </c>
      <c r="H1176" t="inlineStr">
        <is>
          <t>EM-KBL-16</t>
        </is>
      </c>
      <c r="I1176" t="inlineStr">
        <is>
          <t>NYM Kablo 3x2,5 (100 m)</t>
        </is>
      </c>
      <c r="J1176" t="inlineStr">
        <is>
          <t>Kablo</t>
        </is>
      </c>
      <c r="K1176" t="inlineStr">
        <is>
          <t>Bayi</t>
        </is>
      </c>
      <c r="L1176" t="n">
        <v>8</v>
      </c>
      <c r="M1176" s="57" t="n">
        <v>1265</v>
      </c>
      <c r="N1176" t="inlineStr">
        <is>
          <t>TL</t>
        </is>
      </c>
      <c r="O1176" s="58" t="n">
        <v>0</v>
      </c>
      <c r="P1176" t="n">
        <v>0</v>
      </c>
      <c r="Q1176" s="59" t="n">
        <v>820</v>
      </c>
      <c r="R1176" s="60">
        <f>IF(N1176="TL",1,IF(N1176="USD",VLOOKUP(C1176,$X$2:$Z$19,2,FALSE),VLOOKUP(C1176,$X$2:$Z$19,3,FALSE)))</f>
        <v/>
      </c>
      <c r="S1176" s="61">
        <f>IF(P1176=1,0,L1176*M1176*R1176*(1-O1176/100))</f>
        <v/>
      </c>
      <c r="T1176" s="61">
        <f>IF(P1176=1,0,L1176*Q1176)</f>
        <v/>
      </c>
      <c r="U1176" s="61">
        <f>S1176-T1176</f>
        <v/>
      </c>
    </row>
    <row r="1177">
      <c r="A1177" t="inlineStr">
        <is>
          <t>S001176</t>
        </is>
      </c>
      <c r="B1177" t="inlineStr">
        <is>
          <t>2025-05-01</t>
        </is>
      </c>
      <c r="C1177" t="inlineStr">
        <is>
          <t>2025-05</t>
        </is>
      </c>
      <c r="D1177" t="inlineStr">
        <is>
          <t>2025-Q2</t>
        </is>
      </c>
      <c r="E1177" t="inlineStr">
        <is>
          <t>T13</t>
        </is>
      </c>
      <c r="F1177" t="inlineStr">
        <is>
          <t>Cem Kurt</t>
        </is>
      </c>
      <c r="G1177" t="inlineStr">
        <is>
          <t>Marmara</t>
        </is>
      </c>
      <c r="H1177" t="inlineStr">
        <is>
          <t>EM-KND-03</t>
        </is>
      </c>
      <c r="I1177" t="inlineStr">
        <is>
          <t>Kablo Kanalı 40x40 (2 m)</t>
        </is>
      </c>
      <c r="J1177" t="inlineStr">
        <is>
          <t>Tesisat</t>
        </is>
      </c>
      <c r="K1177" t="inlineStr">
        <is>
          <t>Bayi</t>
        </is>
      </c>
      <c r="L1177" t="n">
        <v>1</v>
      </c>
      <c r="M1177" s="57" t="n">
        <v>130</v>
      </c>
      <c r="N1177" t="inlineStr">
        <is>
          <t>TL</t>
        </is>
      </c>
      <c r="O1177" s="58" t="n">
        <v>5</v>
      </c>
      <c r="P1177" t="n">
        <v>0</v>
      </c>
      <c r="Q1177" s="59" t="n">
        <v>65</v>
      </c>
      <c r="R1177" s="60">
        <f>IF(N1177="TL",1,IF(N1177="USD",VLOOKUP(C1177,$X$2:$Z$19,2,FALSE),VLOOKUP(C1177,$X$2:$Z$19,3,FALSE)))</f>
        <v/>
      </c>
      <c r="S1177" s="61">
        <f>IF(P1177=1,0,L1177*M1177*R1177*(1-O1177/100))</f>
        <v/>
      </c>
      <c r="T1177" s="61">
        <f>IF(P1177=1,0,L1177*Q1177)</f>
        <v/>
      </c>
      <c r="U1177" s="61">
        <f>S1177-T1177</f>
        <v/>
      </c>
    </row>
    <row r="1178">
      <c r="A1178" t="inlineStr">
        <is>
          <t>S001177</t>
        </is>
      </c>
      <c r="B1178" t="inlineStr">
        <is>
          <t>2025-05-02</t>
        </is>
      </c>
      <c r="C1178" t="inlineStr">
        <is>
          <t>2025-05</t>
        </is>
      </c>
      <c r="D1178" t="inlineStr">
        <is>
          <t>2025-Q2</t>
        </is>
      </c>
      <c r="E1178" t="inlineStr">
        <is>
          <t>T13</t>
        </is>
      </c>
      <c r="F1178" t="inlineStr">
        <is>
          <t>Cem Kurt</t>
        </is>
      </c>
      <c r="G1178" t="inlineStr">
        <is>
          <t>Marmara</t>
        </is>
      </c>
      <c r="H1178" t="inlineStr">
        <is>
          <t>EM-KBL-16</t>
        </is>
      </c>
      <c r="I1178" t="inlineStr">
        <is>
          <t>NYM Kablo 3x2,5 (100 m)</t>
        </is>
      </c>
      <c r="J1178" t="inlineStr">
        <is>
          <t>Kablo</t>
        </is>
      </c>
      <c r="K1178" t="inlineStr">
        <is>
          <t>Proje</t>
        </is>
      </c>
      <c r="L1178" t="n">
        <v>21</v>
      </c>
      <c r="M1178" s="57" t="n">
        <v>1325</v>
      </c>
      <c r="N1178" t="inlineStr">
        <is>
          <t>TL</t>
        </is>
      </c>
      <c r="O1178" s="58" t="n">
        <v>5</v>
      </c>
      <c r="P1178" t="n">
        <v>0</v>
      </c>
      <c r="Q1178" s="59" t="n">
        <v>820</v>
      </c>
      <c r="R1178" s="60">
        <f>IF(N1178="TL",1,IF(N1178="USD",VLOOKUP(C1178,$X$2:$Z$19,2,FALSE),VLOOKUP(C1178,$X$2:$Z$19,3,FALSE)))</f>
        <v/>
      </c>
      <c r="S1178" s="61">
        <f>IF(P1178=1,0,L1178*M1178*R1178*(1-O1178/100))</f>
        <v/>
      </c>
      <c r="T1178" s="61">
        <f>IF(P1178=1,0,L1178*Q1178)</f>
        <v/>
      </c>
      <c r="U1178" s="61">
        <f>S1178-T1178</f>
        <v/>
      </c>
    </row>
    <row r="1179">
      <c r="A1179" t="inlineStr">
        <is>
          <t>S001178</t>
        </is>
      </c>
      <c r="B1179" t="inlineStr">
        <is>
          <t>2025-05-17</t>
        </is>
      </c>
      <c r="C1179" t="inlineStr">
        <is>
          <t>2025-05</t>
        </is>
      </c>
      <c r="D1179" t="inlineStr">
        <is>
          <t>2025-Q2</t>
        </is>
      </c>
      <c r="E1179" t="inlineStr">
        <is>
          <t>T13</t>
        </is>
      </c>
      <c r="F1179" t="inlineStr">
        <is>
          <t>Cem Kurt</t>
        </is>
      </c>
      <c r="G1179" t="inlineStr">
        <is>
          <t>Marmara</t>
        </is>
      </c>
      <c r="H1179" t="inlineStr">
        <is>
          <t>EM-KND-03</t>
        </is>
      </c>
      <c r="I1179" t="inlineStr">
        <is>
          <t>Kablo Kanalı 40x40 (2 m)</t>
        </is>
      </c>
      <c r="J1179" t="inlineStr">
        <is>
          <t>Tesisat</t>
        </is>
      </c>
      <c r="K1179" t="inlineStr">
        <is>
          <t>Perakende</t>
        </is>
      </c>
      <c r="L1179" t="n">
        <v>39</v>
      </c>
      <c r="M1179" s="57" t="n">
        <v>133</v>
      </c>
      <c r="N1179" t="inlineStr">
        <is>
          <t>TL</t>
        </is>
      </c>
      <c r="O1179" s="58" t="n">
        <v>8</v>
      </c>
      <c r="P1179" t="n">
        <v>0</v>
      </c>
      <c r="Q1179" s="59" t="n">
        <v>65</v>
      </c>
      <c r="R1179" s="60">
        <f>IF(N1179="TL",1,IF(N1179="USD",VLOOKUP(C1179,$X$2:$Z$19,2,FALSE),VLOOKUP(C1179,$X$2:$Z$19,3,FALSE)))</f>
        <v/>
      </c>
      <c r="S1179" s="61">
        <f>IF(P1179=1,0,L1179*M1179*R1179*(1-O1179/100))</f>
        <v/>
      </c>
      <c r="T1179" s="61">
        <f>IF(P1179=1,0,L1179*Q1179)</f>
        <v/>
      </c>
      <c r="U1179" s="61">
        <f>S1179-T1179</f>
        <v/>
      </c>
    </row>
    <row r="1180">
      <c r="A1180" t="inlineStr">
        <is>
          <t>S001179</t>
        </is>
      </c>
      <c r="B1180" t="inlineStr">
        <is>
          <t>2025-05-07</t>
        </is>
      </c>
      <c r="C1180" t="inlineStr">
        <is>
          <t>2025-05</t>
        </is>
      </c>
      <c r="D1180" t="inlineStr">
        <is>
          <t>2025-Q2</t>
        </is>
      </c>
      <c r="E1180" t="inlineStr">
        <is>
          <t>T13</t>
        </is>
      </c>
      <c r="F1180" t="inlineStr">
        <is>
          <t>Cem Kurt</t>
        </is>
      </c>
      <c r="G1180" t="inlineStr">
        <is>
          <t>Marmara</t>
        </is>
      </c>
      <c r="H1180" t="inlineStr">
        <is>
          <t>EM-UPS-10</t>
        </is>
      </c>
      <c r="I1180" t="inlineStr">
        <is>
          <t>Kesintisiz Güç Kaynağı 3 kVA</t>
        </is>
      </c>
      <c r="J1180" t="inlineStr">
        <is>
          <t>Güç</t>
        </is>
      </c>
      <c r="K1180" t="inlineStr">
        <is>
          <t>Kurumsal</t>
        </is>
      </c>
      <c r="L1180" t="n">
        <v>22</v>
      </c>
      <c r="M1180" s="57" t="n">
        <v>12806</v>
      </c>
      <c r="N1180" t="inlineStr">
        <is>
          <t>TL</t>
        </is>
      </c>
      <c r="O1180" s="58" t="n">
        <v>0</v>
      </c>
      <c r="P1180" t="n">
        <v>0</v>
      </c>
      <c r="Q1180" s="59" t="n">
        <v>8200</v>
      </c>
      <c r="R1180" s="60">
        <f>IF(N1180="TL",1,IF(N1180="USD",VLOOKUP(C1180,$X$2:$Z$19,2,FALSE),VLOOKUP(C1180,$X$2:$Z$19,3,FALSE)))</f>
        <v/>
      </c>
      <c r="S1180" s="61">
        <f>IF(P1180=1,0,L1180*M1180*R1180*(1-O1180/100))</f>
        <v/>
      </c>
      <c r="T1180" s="61">
        <f>IF(P1180=1,0,L1180*Q1180)</f>
        <v/>
      </c>
      <c r="U1180" s="61">
        <f>S1180-T1180</f>
        <v/>
      </c>
    </row>
    <row r="1181">
      <c r="A1181" t="inlineStr">
        <is>
          <t>S001180</t>
        </is>
      </c>
      <c r="B1181" t="inlineStr">
        <is>
          <t>2025-05-22</t>
        </is>
      </c>
      <c r="C1181" t="inlineStr">
        <is>
          <t>2025-05</t>
        </is>
      </c>
      <c r="D1181" t="inlineStr">
        <is>
          <t>2025-Q2</t>
        </is>
      </c>
      <c r="E1181" t="inlineStr">
        <is>
          <t>T13</t>
        </is>
      </c>
      <c r="F1181" t="inlineStr">
        <is>
          <t>Cem Kurt</t>
        </is>
      </c>
      <c r="G1181" t="inlineStr">
        <is>
          <t>Marmara</t>
        </is>
      </c>
      <c r="H1181" t="inlineStr">
        <is>
          <t>EM-TRF-05</t>
        </is>
      </c>
      <c r="I1181" t="inlineStr">
        <is>
          <t>İzole Trafo 1 kVA</t>
        </is>
      </c>
      <c r="J1181" t="inlineStr">
        <is>
          <t>Güç</t>
        </is>
      </c>
      <c r="K1181" t="inlineStr">
        <is>
          <t>Proje</t>
        </is>
      </c>
      <c r="L1181" t="n">
        <v>11</v>
      </c>
      <c r="M1181" s="57" t="n">
        <v>6367</v>
      </c>
      <c r="N1181" t="inlineStr">
        <is>
          <t>TL</t>
        </is>
      </c>
      <c r="O1181" s="58" t="n">
        <v>8</v>
      </c>
      <c r="P1181" t="n">
        <v>0</v>
      </c>
      <c r="Q1181" s="59" t="n">
        <v>3900</v>
      </c>
      <c r="R1181" s="60">
        <f>IF(N1181="TL",1,IF(N1181="USD",VLOOKUP(C1181,$X$2:$Z$19,2,FALSE),VLOOKUP(C1181,$X$2:$Z$19,3,FALSE)))</f>
        <v/>
      </c>
      <c r="S1181" s="61">
        <f>IF(P1181=1,0,L1181*M1181*R1181*(1-O1181/100))</f>
        <v/>
      </c>
      <c r="T1181" s="61">
        <f>IF(P1181=1,0,L1181*Q1181)</f>
        <v/>
      </c>
      <c r="U1181" s="61">
        <f>S1181-T1181</f>
        <v/>
      </c>
    </row>
    <row r="1182">
      <c r="A1182" t="inlineStr">
        <is>
          <t>S001181</t>
        </is>
      </c>
      <c r="B1182" t="inlineStr">
        <is>
          <t>2025-05-25</t>
        </is>
      </c>
      <c r="C1182" t="inlineStr">
        <is>
          <t>2025-05</t>
        </is>
      </c>
      <c r="D1182" t="inlineStr">
        <is>
          <t>2025-Q2</t>
        </is>
      </c>
      <c r="E1182" t="inlineStr">
        <is>
          <t>T13</t>
        </is>
      </c>
      <c r="F1182" t="inlineStr">
        <is>
          <t>Cem Kurt</t>
        </is>
      </c>
      <c r="G1182" t="inlineStr">
        <is>
          <t>Marmara</t>
        </is>
      </c>
      <c r="H1182" t="inlineStr">
        <is>
          <t>EM-SNS-06</t>
        </is>
      </c>
      <c r="I1182" t="inlineStr">
        <is>
          <t>Hareket Sensörü PIR</t>
        </is>
      </c>
      <c r="J1182" t="inlineStr">
        <is>
          <t>Otomasyon</t>
        </is>
      </c>
      <c r="K1182" t="inlineStr">
        <is>
          <t>Proje</t>
        </is>
      </c>
      <c r="L1182" t="n">
        <v>1</v>
      </c>
      <c r="M1182" s="57" t="n">
        <v>247</v>
      </c>
      <c r="N1182" t="inlineStr">
        <is>
          <t>TL</t>
        </is>
      </c>
      <c r="O1182" s="58" t="n">
        <v>5</v>
      </c>
      <c r="P1182" t="n">
        <v>0</v>
      </c>
      <c r="Q1182" s="59" t="n">
        <v>120</v>
      </c>
      <c r="R1182" s="60">
        <f>IF(N1182="TL",1,IF(N1182="USD",VLOOKUP(C1182,$X$2:$Z$19,2,FALSE),VLOOKUP(C1182,$X$2:$Z$19,3,FALSE)))</f>
        <v/>
      </c>
      <c r="S1182" s="61">
        <f>IF(P1182=1,0,L1182*M1182*R1182*(1-O1182/100))</f>
        <v/>
      </c>
      <c r="T1182" s="61">
        <f>IF(P1182=1,0,L1182*Q1182)</f>
        <v/>
      </c>
      <c r="U1182" s="61">
        <f>S1182-T1182</f>
        <v/>
      </c>
    </row>
    <row r="1183">
      <c r="A1183" t="inlineStr">
        <is>
          <t>S001182</t>
        </is>
      </c>
      <c r="B1183" t="inlineStr">
        <is>
          <t>2025-05-13</t>
        </is>
      </c>
      <c r="C1183" t="inlineStr">
        <is>
          <t>2025-05</t>
        </is>
      </c>
      <c r="D1183" t="inlineStr">
        <is>
          <t>2025-Q2</t>
        </is>
      </c>
      <c r="E1183" t="inlineStr">
        <is>
          <t>T13</t>
        </is>
      </c>
      <c r="F1183" t="inlineStr">
        <is>
          <t>Cem Kurt</t>
        </is>
      </c>
      <c r="G1183" t="inlineStr">
        <is>
          <t>Marmara</t>
        </is>
      </c>
      <c r="H1183" t="inlineStr">
        <is>
          <t>EM-AYD-18</t>
        </is>
      </c>
      <c r="I1183" t="inlineStr">
        <is>
          <t>LED Ampul 18W (10'lu)</t>
        </is>
      </c>
      <c r="J1183" t="inlineStr">
        <is>
          <t>Aydınlatma</t>
        </is>
      </c>
      <c r="K1183" t="inlineStr">
        <is>
          <t>Proje</t>
        </is>
      </c>
      <c r="L1183" t="n">
        <v>71</v>
      </c>
      <c r="M1183" s="57" t="n">
        <v>208</v>
      </c>
      <c r="N1183" t="inlineStr">
        <is>
          <t>TL</t>
        </is>
      </c>
      <c r="O1183" s="58" t="n">
        <v>8</v>
      </c>
      <c r="P1183" t="n">
        <v>0</v>
      </c>
      <c r="Q1183" s="59" t="n">
        <v>95</v>
      </c>
      <c r="R1183" s="60">
        <f>IF(N1183="TL",1,IF(N1183="USD",VLOOKUP(C1183,$X$2:$Z$19,2,FALSE),VLOOKUP(C1183,$X$2:$Z$19,3,FALSE)))</f>
        <v/>
      </c>
      <c r="S1183" s="61">
        <f>IF(P1183=1,0,L1183*M1183*R1183*(1-O1183/100))</f>
        <v/>
      </c>
      <c r="T1183" s="61">
        <f>IF(P1183=1,0,L1183*Q1183)</f>
        <v/>
      </c>
      <c r="U1183" s="61">
        <f>S1183-T1183</f>
        <v/>
      </c>
    </row>
    <row r="1184">
      <c r="A1184" t="inlineStr">
        <is>
          <t>S001183</t>
        </is>
      </c>
      <c r="B1184" t="inlineStr">
        <is>
          <t>2025-05-01</t>
        </is>
      </c>
      <c r="C1184" t="inlineStr">
        <is>
          <t>2025-05</t>
        </is>
      </c>
      <c r="D1184" t="inlineStr">
        <is>
          <t>2025-Q2</t>
        </is>
      </c>
      <c r="E1184" t="inlineStr">
        <is>
          <t>T13</t>
        </is>
      </c>
      <c r="F1184" t="inlineStr">
        <is>
          <t>Cem Kurt</t>
        </is>
      </c>
      <c r="G1184" t="inlineStr">
        <is>
          <t>Marmara</t>
        </is>
      </c>
      <c r="H1184" t="inlineStr">
        <is>
          <t>EM-UPS-10</t>
        </is>
      </c>
      <c r="I1184" t="inlineStr">
        <is>
          <t>Kesintisiz Güç Kaynağı 3 kVA</t>
        </is>
      </c>
      <c r="J1184" t="inlineStr">
        <is>
          <t>Güç</t>
        </is>
      </c>
      <c r="K1184" t="inlineStr">
        <is>
          <t>Proje</t>
        </is>
      </c>
      <c r="L1184" t="n">
        <v>5</v>
      </c>
      <c r="M1184" s="57" t="n">
        <v>13500</v>
      </c>
      <c r="N1184" t="inlineStr">
        <is>
          <t>TL</t>
        </is>
      </c>
      <c r="O1184" s="58" t="n">
        <v>8</v>
      </c>
      <c r="P1184" t="n">
        <v>0</v>
      </c>
      <c r="Q1184" s="59" t="n">
        <v>8200</v>
      </c>
      <c r="R1184" s="60">
        <f>IF(N1184="TL",1,IF(N1184="USD",VLOOKUP(C1184,$X$2:$Z$19,2,FALSE),VLOOKUP(C1184,$X$2:$Z$19,3,FALSE)))</f>
        <v/>
      </c>
      <c r="S1184" s="61">
        <f>IF(P1184=1,0,L1184*M1184*R1184*(1-O1184/100))</f>
        <v/>
      </c>
      <c r="T1184" s="61">
        <f>IF(P1184=1,0,L1184*Q1184)</f>
        <v/>
      </c>
      <c r="U1184" s="61">
        <f>S1184-T1184</f>
        <v/>
      </c>
    </row>
    <row r="1185">
      <c r="A1185" t="inlineStr">
        <is>
          <t>S001184</t>
        </is>
      </c>
      <c r="B1185" t="inlineStr">
        <is>
          <t>2025-05-15</t>
        </is>
      </c>
      <c r="C1185" t="inlineStr">
        <is>
          <t>2025-05</t>
        </is>
      </c>
      <c r="D1185" t="inlineStr">
        <is>
          <t>2025-Q2</t>
        </is>
      </c>
      <c r="E1185" t="inlineStr">
        <is>
          <t>T13</t>
        </is>
      </c>
      <c r="F1185" t="inlineStr">
        <is>
          <t>Cem Kurt</t>
        </is>
      </c>
      <c r="G1185" t="inlineStr">
        <is>
          <t>Marmara</t>
        </is>
      </c>
      <c r="H1185" t="inlineStr">
        <is>
          <t>EM-KND-03</t>
        </is>
      </c>
      <c r="I1185" t="inlineStr">
        <is>
          <t>Kablo Kanalı 40x40 (2 m)</t>
        </is>
      </c>
      <c r="J1185" t="inlineStr">
        <is>
          <t>Tesisat</t>
        </is>
      </c>
      <c r="K1185" t="inlineStr">
        <is>
          <t>Bayi</t>
        </is>
      </c>
      <c r="L1185" t="n">
        <v>19</v>
      </c>
      <c r="M1185" s="57" t="n">
        <v>127</v>
      </c>
      <c r="N1185" t="inlineStr">
        <is>
          <t>TL</t>
        </is>
      </c>
      <c r="O1185" s="58" t="n">
        <v>5</v>
      </c>
      <c r="P1185" t="n">
        <v>0</v>
      </c>
      <c r="Q1185" s="59" t="n">
        <v>65</v>
      </c>
      <c r="R1185" s="60">
        <f>IF(N1185="TL",1,IF(N1185="USD",VLOOKUP(C1185,$X$2:$Z$19,2,FALSE),VLOOKUP(C1185,$X$2:$Z$19,3,FALSE)))</f>
        <v/>
      </c>
      <c r="S1185" s="61">
        <f>IF(P1185=1,0,L1185*M1185*R1185*(1-O1185/100))</f>
        <v/>
      </c>
      <c r="T1185" s="61">
        <f>IF(P1185=1,0,L1185*Q1185)</f>
        <v/>
      </c>
      <c r="U1185" s="61">
        <f>S1185-T1185</f>
        <v/>
      </c>
    </row>
    <row r="1186">
      <c r="A1186" t="inlineStr">
        <is>
          <t>S001185</t>
        </is>
      </c>
      <c r="B1186" t="inlineStr">
        <is>
          <t>2025-05-05</t>
        </is>
      </c>
      <c r="C1186" t="inlineStr">
        <is>
          <t>2025-05</t>
        </is>
      </c>
      <c r="D1186" t="inlineStr">
        <is>
          <t>2025-Q2</t>
        </is>
      </c>
      <c r="E1186" t="inlineStr">
        <is>
          <t>T13</t>
        </is>
      </c>
      <c r="F1186" t="inlineStr">
        <is>
          <t>Cem Kurt</t>
        </is>
      </c>
      <c r="G1186" t="inlineStr">
        <is>
          <t>Marmara</t>
        </is>
      </c>
      <c r="H1186" t="inlineStr">
        <is>
          <t>EM-UPS-10</t>
        </is>
      </c>
      <c r="I1186" t="inlineStr">
        <is>
          <t>Kesintisiz Güç Kaynağı 3 kVA</t>
        </is>
      </c>
      <c r="J1186" t="inlineStr">
        <is>
          <t>Güç</t>
        </is>
      </c>
      <c r="K1186" t="inlineStr">
        <is>
          <t>Proje</t>
        </is>
      </c>
      <c r="L1186" t="n">
        <v>2</v>
      </c>
      <c r="M1186" s="57" t="n">
        <v>13257</v>
      </c>
      <c r="N1186" t="inlineStr">
        <is>
          <t>TL</t>
        </is>
      </c>
      <c r="O1186" s="58" t="n">
        <v>12</v>
      </c>
      <c r="P1186" t="n">
        <v>0</v>
      </c>
      <c r="Q1186" s="59" t="n">
        <v>8200</v>
      </c>
      <c r="R1186" s="60">
        <f>IF(N1186="TL",1,IF(N1186="USD",VLOOKUP(C1186,$X$2:$Z$19,2,FALSE),VLOOKUP(C1186,$X$2:$Z$19,3,FALSE)))</f>
        <v/>
      </c>
      <c r="S1186" s="61">
        <f>IF(P1186=1,0,L1186*M1186*R1186*(1-O1186/100))</f>
        <v/>
      </c>
      <c r="T1186" s="61">
        <f>IF(P1186=1,0,L1186*Q1186)</f>
        <v/>
      </c>
      <c r="U1186" s="61">
        <f>S1186-T1186</f>
        <v/>
      </c>
    </row>
    <row r="1187">
      <c r="A1187" t="inlineStr">
        <is>
          <t>S001186</t>
        </is>
      </c>
      <c r="B1187" t="inlineStr">
        <is>
          <t>2025-05-10</t>
        </is>
      </c>
      <c r="C1187" t="inlineStr">
        <is>
          <t>2025-05</t>
        </is>
      </c>
      <c r="D1187" t="inlineStr">
        <is>
          <t>2025-Q2</t>
        </is>
      </c>
      <c r="E1187" t="inlineStr">
        <is>
          <t>T13</t>
        </is>
      </c>
      <c r="F1187" t="inlineStr">
        <is>
          <t>Cem Kurt</t>
        </is>
      </c>
      <c r="G1187" t="inlineStr">
        <is>
          <t>Marmara</t>
        </is>
      </c>
      <c r="H1187" t="inlineStr">
        <is>
          <t>EM-PRZ-02</t>
        </is>
      </c>
      <c r="I1187" t="inlineStr">
        <is>
          <t>Priz-Anahtar Seti (20'li)</t>
        </is>
      </c>
      <c r="J1187" t="inlineStr">
        <is>
          <t>Anahtar</t>
        </is>
      </c>
      <c r="K1187" t="inlineStr">
        <is>
          <t>Perakende</t>
        </is>
      </c>
      <c r="L1187" t="n">
        <v>13</v>
      </c>
      <c r="M1187" s="57" t="n">
        <v>571</v>
      </c>
      <c r="N1187" t="inlineStr">
        <is>
          <t>TL</t>
        </is>
      </c>
      <c r="O1187" s="58" t="n">
        <v>0</v>
      </c>
      <c r="P1187" t="n">
        <v>0</v>
      </c>
      <c r="Q1187" s="59" t="n">
        <v>310</v>
      </c>
      <c r="R1187" s="60">
        <f>IF(N1187="TL",1,IF(N1187="USD",VLOOKUP(C1187,$X$2:$Z$19,2,FALSE),VLOOKUP(C1187,$X$2:$Z$19,3,FALSE)))</f>
        <v/>
      </c>
      <c r="S1187" s="61">
        <f>IF(P1187=1,0,L1187*M1187*R1187*(1-O1187/100))</f>
        <v/>
      </c>
      <c r="T1187" s="61">
        <f>IF(P1187=1,0,L1187*Q1187)</f>
        <v/>
      </c>
      <c r="U1187" s="61">
        <f>S1187-T1187</f>
        <v/>
      </c>
    </row>
    <row r="1188">
      <c r="A1188" t="inlineStr">
        <is>
          <t>S001187</t>
        </is>
      </c>
      <c r="B1188" t="inlineStr">
        <is>
          <t>2025-05-16</t>
        </is>
      </c>
      <c r="C1188" t="inlineStr">
        <is>
          <t>2025-05</t>
        </is>
      </c>
      <c r="D1188" t="inlineStr">
        <is>
          <t>2025-Q2</t>
        </is>
      </c>
      <c r="E1188" t="inlineStr">
        <is>
          <t>T13</t>
        </is>
      </c>
      <c r="F1188" t="inlineStr">
        <is>
          <t>Cem Kurt</t>
        </is>
      </c>
      <c r="G1188" t="inlineStr">
        <is>
          <t>Marmara</t>
        </is>
      </c>
      <c r="H1188" t="inlineStr">
        <is>
          <t>EM-TRF-05</t>
        </is>
      </c>
      <c r="I1188" t="inlineStr">
        <is>
          <t>İzole Trafo 1 kVA</t>
        </is>
      </c>
      <c r="J1188" t="inlineStr">
        <is>
          <t>Güç</t>
        </is>
      </c>
      <c r="K1188" t="inlineStr">
        <is>
          <t>Perakende</t>
        </is>
      </c>
      <c r="L1188" t="n">
        <v>85</v>
      </c>
      <c r="M1188" s="57" t="n">
        <v>6447</v>
      </c>
      <c r="N1188" t="inlineStr">
        <is>
          <t>TL</t>
        </is>
      </c>
      <c r="O1188" s="58" t="n">
        <v>8</v>
      </c>
      <c r="P1188" t="n">
        <v>1</v>
      </c>
      <c r="Q1188" s="59" t="n">
        <v>3900</v>
      </c>
      <c r="R1188" s="60">
        <f>IF(N1188="TL",1,IF(N1188="USD",VLOOKUP(C1188,$X$2:$Z$19,2,FALSE),VLOOKUP(C1188,$X$2:$Z$19,3,FALSE)))</f>
        <v/>
      </c>
      <c r="S1188" s="61">
        <f>IF(P1188=1,0,L1188*M1188*R1188*(1-O1188/100))</f>
        <v/>
      </c>
      <c r="T1188" s="61">
        <f>IF(P1188=1,0,L1188*Q1188)</f>
        <v/>
      </c>
      <c r="U1188" s="61">
        <f>S1188-T1188</f>
        <v/>
      </c>
    </row>
    <row r="1189">
      <c r="A1189" t="inlineStr">
        <is>
          <t>S001188</t>
        </is>
      </c>
      <c r="B1189" t="inlineStr">
        <is>
          <t>2025-05-10</t>
        </is>
      </c>
      <c r="C1189" t="inlineStr">
        <is>
          <t>2025-05</t>
        </is>
      </c>
      <c r="D1189" t="inlineStr">
        <is>
          <t>2025-Q2</t>
        </is>
      </c>
      <c r="E1189" t="inlineStr">
        <is>
          <t>T13</t>
        </is>
      </c>
      <c r="F1189" t="inlineStr">
        <is>
          <t>Cem Kurt</t>
        </is>
      </c>
      <c r="G1189" t="inlineStr">
        <is>
          <t>Marmara</t>
        </is>
      </c>
      <c r="H1189" t="inlineStr">
        <is>
          <t>EM-UPS-10</t>
        </is>
      </c>
      <c r="I1189" t="inlineStr">
        <is>
          <t>Kesintisiz Güç Kaynağı 3 kVA</t>
        </is>
      </c>
      <c r="J1189" t="inlineStr">
        <is>
          <t>Güç</t>
        </is>
      </c>
      <c r="K1189" t="inlineStr">
        <is>
          <t>Proje</t>
        </is>
      </c>
      <c r="L1189" t="n">
        <v>11</v>
      </c>
      <c r="M1189" s="57" t="n">
        <v>13487</v>
      </c>
      <c r="N1189" t="inlineStr">
        <is>
          <t>TL</t>
        </is>
      </c>
      <c r="O1189" s="58" t="n">
        <v>5</v>
      </c>
      <c r="P1189" t="n">
        <v>0</v>
      </c>
      <c r="Q1189" s="59" t="n">
        <v>8200</v>
      </c>
      <c r="R1189" s="60">
        <f>IF(N1189="TL",1,IF(N1189="USD",VLOOKUP(C1189,$X$2:$Z$19,2,FALSE),VLOOKUP(C1189,$X$2:$Z$19,3,FALSE)))</f>
        <v/>
      </c>
      <c r="S1189" s="61">
        <f>IF(P1189=1,0,L1189*M1189*R1189*(1-O1189/100))</f>
        <v/>
      </c>
      <c r="T1189" s="61">
        <f>IF(P1189=1,0,L1189*Q1189)</f>
        <v/>
      </c>
      <c r="U1189" s="61">
        <f>S1189-T1189</f>
        <v/>
      </c>
    </row>
    <row r="1190">
      <c r="A1190" t="inlineStr">
        <is>
          <t>S001189</t>
        </is>
      </c>
      <c r="B1190" t="inlineStr">
        <is>
          <t>2025-05-11</t>
        </is>
      </c>
      <c r="C1190" t="inlineStr">
        <is>
          <t>2025-05</t>
        </is>
      </c>
      <c r="D1190" t="inlineStr">
        <is>
          <t>2025-Q2</t>
        </is>
      </c>
      <c r="E1190" t="inlineStr">
        <is>
          <t>T13</t>
        </is>
      </c>
      <c r="F1190" t="inlineStr">
        <is>
          <t>Cem Kurt</t>
        </is>
      </c>
      <c r="G1190" t="inlineStr">
        <is>
          <t>Marmara</t>
        </is>
      </c>
      <c r="H1190" t="inlineStr">
        <is>
          <t>EM-SNS-06</t>
        </is>
      </c>
      <c r="I1190" t="inlineStr">
        <is>
          <t>Hareket Sensörü PIR</t>
        </is>
      </c>
      <c r="J1190" t="inlineStr">
        <is>
          <t>Otomasyon</t>
        </is>
      </c>
      <c r="K1190" t="inlineStr">
        <is>
          <t>Perakende</t>
        </is>
      </c>
      <c r="L1190" t="n">
        <v>31</v>
      </c>
      <c r="M1190" s="57" t="n">
        <v>256</v>
      </c>
      <c r="N1190" t="inlineStr">
        <is>
          <t>TL</t>
        </is>
      </c>
      <c r="O1190" s="58" t="n">
        <v>18</v>
      </c>
      <c r="P1190" t="n">
        <v>0</v>
      </c>
      <c r="Q1190" s="59" t="n">
        <v>120</v>
      </c>
      <c r="R1190" s="60">
        <f>IF(N1190="TL",1,IF(N1190="USD",VLOOKUP(C1190,$X$2:$Z$19,2,FALSE),VLOOKUP(C1190,$X$2:$Z$19,3,FALSE)))</f>
        <v/>
      </c>
      <c r="S1190" s="61">
        <f>IF(P1190=1,0,L1190*M1190*R1190*(1-O1190/100))</f>
        <v/>
      </c>
      <c r="T1190" s="61">
        <f>IF(P1190=1,0,L1190*Q1190)</f>
        <v/>
      </c>
      <c r="U1190" s="61">
        <f>S1190-T1190</f>
        <v/>
      </c>
    </row>
    <row r="1191">
      <c r="A1191" t="inlineStr">
        <is>
          <t>S001190</t>
        </is>
      </c>
      <c r="B1191" t="inlineStr">
        <is>
          <t>2025-05-11</t>
        </is>
      </c>
      <c r="C1191" t="inlineStr">
        <is>
          <t>2025-05</t>
        </is>
      </c>
      <c r="D1191" t="inlineStr">
        <is>
          <t>2025-Q2</t>
        </is>
      </c>
      <c r="E1191" t="inlineStr">
        <is>
          <t>T13</t>
        </is>
      </c>
      <c r="F1191" t="inlineStr">
        <is>
          <t>Cem Kurt</t>
        </is>
      </c>
      <c r="G1191" t="inlineStr">
        <is>
          <t>Marmara</t>
        </is>
      </c>
      <c r="H1191" t="inlineStr">
        <is>
          <t>EM-PNO-12</t>
        </is>
      </c>
      <c r="I1191" t="inlineStr">
        <is>
          <t>Sıva Üstü Dağıtım Panosu 24'lü</t>
        </is>
      </c>
      <c r="J1191" t="inlineStr">
        <is>
          <t>Pano</t>
        </is>
      </c>
      <c r="K1191" t="inlineStr">
        <is>
          <t>Bayi</t>
        </is>
      </c>
      <c r="L1191" t="n">
        <v>3</v>
      </c>
      <c r="M1191" s="57" t="n">
        <v>1981</v>
      </c>
      <c r="N1191" t="inlineStr">
        <is>
          <t>TL</t>
        </is>
      </c>
      <c r="O1191" s="58" t="n">
        <v>8</v>
      </c>
      <c r="P1191" t="n">
        <v>0</v>
      </c>
      <c r="Q1191" s="59" t="n">
        <v>1180</v>
      </c>
      <c r="R1191" s="60">
        <f>IF(N1191="TL",1,IF(N1191="USD",VLOOKUP(C1191,$X$2:$Z$19,2,FALSE),VLOOKUP(C1191,$X$2:$Z$19,3,FALSE)))</f>
        <v/>
      </c>
      <c r="S1191" s="61">
        <f>IF(P1191=1,0,L1191*M1191*R1191*(1-O1191/100))</f>
        <v/>
      </c>
      <c r="T1191" s="61">
        <f>IF(P1191=1,0,L1191*Q1191)</f>
        <v/>
      </c>
      <c r="U1191" s="61">
        <f>S1191-T1191</f>
        <v/>
      </c>
    </row>
    <row r="1192">
      <c r="A1192" t="inlineStr">
        <is>
          <t>S001191</t>
        </is>
      </c>
      <c r="B1192" t="inlineStr">
        <is>
          <t>2025-05-12</t>
        </is>
      </c>
      <c r="C1192" t="inlineStr">
        <is>
          <t>2025-05</t>
        </is>
      </c>
      <c r="D1192" t="inlineStr">
        <is>
          <t>2025-Q2</t>
        </is>
      </c>
      <c r="E1192" t="inlineStr">
        <is>
          <t>T13</t>
        </is>
      </c>
      <c r="F1192" t="inlineStr">
        <is>
          <t>Cem Kurt</t>
        </is>
      </c>
      <c r="G1192" t="inlineStr">
        <is>
          <t>Marmara</t>
        </is>
      </c>
      <c r="H1192" t="inlineStr">
        <is>
          <t>EM-AYD-40</t>
        </is>
      </c>
      <c r="I1192" t="inlineStr">
        <is>
          <t>LED Panel Armatür 40W</t>
        </is>
      </c>
      <c r="J1192" t="inlineStr">
        <is>
          <t>Aydınlatma</t>
        </is>
      </c>
      <c r="K1192" t="inlineStr">
        <is>
          <t>Bayi</t>
        </is>
      </c>
      <c r="L1192" t="n">
        <v>2</v>
      </c>
      <c r="M1192" s="57" t="n">
        <v>365</v>
      </c>
      <c r="N1192" t="inlineStr">
        <is>
          <t>TL</t>
        </is>
      </c>
      <c r="O1192" s="58" t="n">
        <v>0</v>
      </c>
      <c r="P1192" t="n">
        <v>0</v>
      </c>
      <c r="Q1192" s="59" t="n">
        <v>190</v>
      </c>
      <c r="R1192" s="60">
        <f>IF(N1192="TL",1,IF(N1192="USD",VLOOKUP(C1192,$X$2:$Z$19,2,FALSE),VLOOKUP(C1192,$X$2:$Z$19,3,FALSE)))</f>
        <v/>
      </c>
      <c r="S1192" s="61">
        <f>IF(P1192=1,0,L1192*M1192*R1192*(1-O1192/100))</f>
        <v/>
      </c>
      <c r="T1192" s="61">
        <f>IF(P1192=1,0,L1192*Q1192)</f>
        <v/>
      </c>
      <c r="U1192" s="61">
        <f>S1192-T1192</f>
        <v/>
      </c>
    </row>
    <row r="1193">
      <c r="A1193" t="inlineStr">
        <is>
          <t>S001192</t>
        </is>
      </c>
      <c r="B1193" t="inlineStr">
        <is>
          <t>2025-05-01</t>
        </is>
      </c>
      <c r="C1193" t="inlineStr">
        <is>
          <t>2025-05</t>
        </is>
      </c>
      <c r="D1193" t="inlineStr">
        <is>
          <t>2025-Q2</t>
        </is>
      </c>
      <c r="E1193" t="inlineStr">
        <is>
          <t>T13</t>
        </is>
      </c>
      <c r="F1193" t="inlineStr">
        <is>
          <t>Cem Kurt</t>
        </is>
      </c>
      <c r="G1193" t="inlineStr">
        <is>
          <t>Marmara</t>
        </is>
      </c>
      <c r="H1193" t="inlineStr">
        <is>
          <t>EM-KBL-16</t>
        </is>
      </c>
      <c r="I1193" t="inlineStr">
        <is>
          <t>NYM Kablo 3x2,5 (100 m)</t>
        </is>
      </c>
      <c r="J1193" t="inlineStr">
        <is>
          <t>Kablo</t>
        </is>
      </c>
      <c r="K1193" t="inlineStr">
        <is>
          <t>Proje</t>
        </is>
      </c>
      <c r="L1193" t="n">
        <v>5</v>
      </c>
      <c r="M1193" s="57" t="n">
        <v>1295</v>
      </c>
      <c r="N1193" t="inlineStr">
        <is>
          <t>TL</t>
        </is>
      </c>
      <c r="O1193" s="58" t="n">
        <v>5</v>
      </c>
      <c r="P1193" t="n">
        <v>0</v>
      </c>
      <c r="Q1193" s="59" t="n">
        <v>820</v>
      </c>
      <c r="R1193" s="60">
        <f>IF(N1193="TL",1,IF(N1193="USD",VLOOKUP(C1193,$X$2:$Z$19,2,FALSE),VLOOKUP(C1193,$X$2:$Z$19,3,FALSE)))</f>
        <v/>
      </c>
      <c r="S1193" s="61">
        <f>IF(P1193=1,0,L1193*M1193*R1193*(1-O1193/100))</f>
        <v/>
      </c>
      <c r="T1193" s="61">
        <f>IF(P1193=1,0,L1193*Q1193)</f>
        <v/>
      </c>
      <c r="U1193" s="61">
        <f>S1193-T1193</f>
        <v/>
      </c>
    </row>
    <row r="1194">
      <c r="A1194" t="inlineStr">
        <is>
          <t>S001193</t>
        </is>
      </c>
      <c r="B1194" t="inlineStr">
        <is>
          <t>2025-05-01</t>
        </is>
      </c>
      <c r="C1194" t="inlineStr">
        <is>
          <t>2025-05</t>
        </is>
      </c>
      <c r="D1194" t="inlineStr">
        <is>
          <t>2025-Q2</t>
        </is>
      </c>
      <c r="E1194" t="inlineStr">
        <is>
          <t>T13</t>
        </is>
      </c>
      <c r="F1194" t="inlineStr">
        <is>
          <t>Cem Kurt</t>
        </is>
      </c>
      <c r="G1194" t="inlineStr">
        <is>
          <t>Marmara</t>
        </is>
      </c>
      <c r="H1194" t="inlineStr">
        <is>
          <t>EM-PNO-12</t>
        </is>
      </c>
      <c r="I1194" t="inlineStr">
        <is>
          <t>Sıva Üstü Dağıtım Panosu 24'lü</t>
        </is>
      </c>
      <c r="J1194" t="inlineStr">
        <is>
          <t>Pano</t>
        </is>
      </c>
      <c r="K1194" t="inlineStr">
        <is>
          <t>Proje</t>
        </is>
      </c>
      <c r="L1194" t="n">
        <v>2</v>
      </c>
      <c r="M1194" s="57" t="n">
        <v>1951</v>
      </c>
      <c r="N1194" t="inlineStr">
        <is>
          <t>TL</t>
        </is>
      </c>
      <c r="O1194" s="58" t="n">
        <v>5</v>
      </c>
      <c r="P1194" t="n">
        <v>0</v>
      </c>
      <c r="Q1194" s="59" t="n">
        <v>1180</v>
      </c>
      <c r="R1194" s="60">
        <f>IF(N1194="TL",1,IF(N1194="USD",VLOOKUP(C1194,$X$2:$Z$19,2,FALSE),VLOOKUP(C1194,$X$2:$Z$19,3,FALSE)))</f>
        <v/>
      </c>
      <c r="S1194" s="61">
        <f>IF(P1194=1,0,L1194*M1194*R1194*(1-O1194/100))</f>
        <v/>
      </c>
      <c r="T1194" s="61">
        <f>IF(P1194=1,0,L1194*Q1194)</f>
        <v/>
      </c>
      <c r="U1194" s="61">
        <f>S1194-T1194</f>
        <v/>
      </c>
    </row>
    <row r="1195">
      <c r="A1195" t="inlineStr">
        <is>
          <t>S001194</t>
        </is>
      </c>
      <c r="B1195" t="inlineStr">
        <is>
          <t>2025-05-07</t>
        </is>
      </c>
      <c r="C1195" t="inlineStr">
        <is>
          <t>2025-05</t>
        </is>
      </c>
      <c r="D1195" t="inlineStr">
        <is>
          <t>2025-Q2</t>
        </is>
      </c>
      <c r="E1195" t="inlineStr">
        <is>
          <t>T13</t>
        </is>
      </c>
      <c r="F1195" t="inlineStr">
        <is>
          <t>Cem Kurt</t>
        </is>
      </c>
      <c r="G1195" t="inlineStr">
        <is>
          <t>Marmara</t>
        </is>
      </c>
      <c r="H1195" t="inlineStr">
        <is>
          <t>EM-AYD-18</t>
        </is>
      </c>
      <c r="I1195" t="inlineStr">
        <is>
          <t>LED Ampul 18W (10'lu)</t>
        </is>
      </c>
      <c r="J1195" t="inlineStr">
        <is>
          <t>Aydınlatma</t>
        </is>
      </c>
      <c r="K1195" t="inlineStr">
        <is>
          <t>Proje</t>
        </is>
      </c>
      <c r="L1195" t="n">
        <v>1</v>
      </c>
      <c r="M1195" s="57" t="n">
        <v>196</v>
      </c>
      <c r="N1195" t="inlineStr">
        <is>
          <t>TL</t>
        </is>
      </c>
      <c r="O1195" s="58" t="n">
        <v>0</v>
      </c>
      <c r="P1195" t="n">
        <v>0</v>
      </c>
      <c r="Q1195" s="59" t="n">
        <v>95</v>
      </c>
      <c r="R1195" s="60">
        <f>IF(N1195="TL",1,IF(N1195="USD",VLOOKUP(C1195,$X$2:$Z$19,2,FALSE),VLOOKUP(C1195,$X$2:$Z$19,3,FALSE)))</f>
        <v/>
      </c>
      <c r="S1195" s="61">
        <f>IF(P1195=1,0,L1195*M1195*R1195*(1-O1195/100))</f>
        <v/>
      </c>
      <c r="T1195" s="61">
        <f>IF(P1195=1,0,L1195*Q1195)</f>
        <v/>
      </c>
      <c r="U1195" s="61">
        <f>S1195-T1195</f>
        <v/>
      </c>
    </row>
    <row r="1196">
      <c r="A1196" t="inlineStr">
        <is>
          <t>S001195</t>
        </is>
      </c>
      <c r="B1196" t="inlineStr">
        <is>
          <t>2025-05-06</t>
        </is>
      </c>
      <c r="C1196" t="inlineStr">
        <is>
          <t>2025-05</t>
        </is>
      </c>
      <c r="D1196" t="inlineStr">
        <is>
          <t>2025-Q2</t>
        </is>
      </c>
      <c r="E1196" t="inlineStr">
        <is>
          <t>T13</t>
        </is>
      </c>
      <c r="F1196" t="inlineStr">
        <is>
          <t>Cem Kurt</t>
        </is>
      </c>
      <c r="G1196" t="inlineStr">
        <is>
          <t>Marmara</t>
        </is>
      </c>
      <c r="H1196" t="inlineStr">
        <is>
          <t>EM-UPS-10</t>
        </is>
      </c>
      <c r="I1196" t="inlineStr">
        <is>
          <t>Kesintisiz Güç Kaynağı 3 kVA</t>
        </is>
      </c>
      <c r="J1196" t="inlineStr">
        <is>
          <t>Güç</t>
        </is>
      </c>
      <c r="K1196" t="inlineStr">
        <is>
          <t>Proje</t>
        </is>
      </c>
      <c r="L1196" t="n">
        <v>4</v>
      </c>
      <c r="M1196" s="57" t="n">
        <v>13432</v>
      </c>
      <c r="N1196" t="inlineStr">
        <is>
          <t>TL</t>
        </is>
      </c>
      <c r="O1196" s="58" t="n">
        <v>0</v>
      </c>
      <c r="P1196" t="n">
        <v>0</v>
      </c>
      <c r="Q1196" s="59" t="n">
        <v>8200</v>
      </c>
      <c r="R1196" s="60">
        <f>IF(N1196="TL",1,IF(N1196="USD",VLOOKUP(C1196,$X$2:$Z$19,2,FALSE),VLOOKUP(C1196,$X$2:$Z$19,3,FALSE)))</f>
        <v/>
      </c>
      <c r="S1196" s="61">
        <f>IF(P1196=1,0,L1196*M1196*R1196*(1-O1196/100))</f>
        <v/>
      </c>
      <c r="T1196" s="61">
        <f>IF(P1196=1,0,L1196*Q1196)</f>
        <v/>
      </c>
      <c r="U1196" s="61">
        <f>S1196-T1196</f>
        <v/>
      </c>
    </row>
    <row r="1197">
      <c r="A1197" t="inlineStr">
        <is>
          <t>S001196</t>
        </is>
      </c>
      <c r="B1197" t="inlineStr">
        <is>
          <t>2025-05-09</t>
        </is>
      </c>
      <c r="C1197" t="inlineStr">
        <is>
          <t>2025-05</t>
        </is>
      </c>
      <c r="D1197" t="inlineStr">
        <is>
          <t>2025-Q2</t>
        </is>
      </c>
      <c r="E1197" t="inlineStr">
        <is>
          <t>T13</t>
        </is>
      </c>
      <c r="F1197" t="inlineStr">
        <is>
          <t>Cem Kurt</t>
        </is>
      </c>
      <c r="G1197" t="inlineStr">
        <is>
          <t>Marmara</t>
        </is>
      </c>
      <c r="H1197" t="inlineStr">
        <is>
          <t>EM-SNS-06</t>
        </is>
      </c>
      <c r="I1197" t="inlineStr">
        <is>
          <t>Hareket Sensörü PIR</t>
        </is>
      </c>
      <c r="J1197" t="inlineStr">
        <is>
          <t>Otomasyon</t>
        </is>
      </c>
      <c r="K1197" t="inlineStr">
        <is>
          <t>Kurumsal</t>
        </is>
      </c>
      <c r="L1197" t="n">
        <v>15</v>
      </c>
      <c r="M1197" s="57" t="n">
        <v>257</v>
      </c>
      <c r="N1197" t="inlineStr">
        <is>
          <t>TL</t>
        </is>
      </c>
      <c r="O1197" s="58" t="n">
        <v>5</v>
      </c>
      <c r="P1197" t="n">
        <v>0</v>
      </c>
      <c r="Q1197" s="59" t="n">
        <v>120</v>
      </c>
      <c r="R1197" s="60">
        <f>IF(N1197="TL",1,IF(N1197="USD",VLOOKUP(C1197,$X$2:$Z$19,2,FALSE),VLOOKUP(C1197,$X$2:$Z$19,3,FALSE)))</f>
        <v/>
      </c>
      <c r="S1197" s="61">
        <f>IF(P1197=1,0,L1197*M1197*R1197*(1-O1197/100))</f>
        <v/>
      </c>
      <c r="T1197" s="61">
        <f>IF(P1197=1,0,L1197*Q1197)</f>
        <v/>
      </c>
      <c r="U1197" s="61">
        <f>S1197-T1197</f>
        <v/>
      </c>
    </row>
    <row r="1198">
      <c r="A1198" t="inlineStr">
        <is>
          <t>S001197</t>
        </is>
      </c>
      <c r="B1198" t="inlineStr">
        <is>
          <t>2025-05-10</t>
        </is>
      </c>
      <c r="C1198" t="inlineStr">
        <is>
          <t>2025-05</t>
        </is>
      </c>
      <c r="D1198" t="inlineStr">
        <is>
          <t>2025-Q2</t>
        </is>
      </c>
      <c r="E1198" t="inlineStr">
        <is>
          <t>T13</t>
        </is>
      </c>
      <c r="F1198" t="inlineStr">
        <is>
          <t>Cem Kurt</t>
        </is>
      </c>
      <c r="G1198" t="inlineStr">
        <is>
          <t>Marmara</t>
        </is>
      </c>
      <c r="H1198" t="inlineStr">
        <is>
          <t>EM-KND-03</t>
        </is>
      </c>
      <c r="I1198" t="inlineStr">
        <is>
          <t>Kablo Kanalı 40x40 (2 m)</t>
        </is>
      </c>
      <c r="J1198" t="inlineStr">
        <is>
          <t>Tesisat</t>
        </is>
      </c>
      <c r="K1198" t="inlineStr">
        <is>
          <t>Perakende</t>
        </is>
      </c>
      <c r="L1198" t="n">
        <v>16</v>
      </c>
      <c r="M1198" s="57" t="n">
        <v>130</v>
      </c>
      <c r="N1198" t="inlineStr">
        <is>
          <t>TL</t>
        </is>
      </c>
      <c r="O1198" s="58" t="n">
        <v>12</v>
      </c>
      <c r="P1198" t="n">
        <v>0</v>
      </c>
      <c r="Q1198" s="59" t="n">
        <v>65</v>
      </c>
      <c r="R1198" s="60">
        <f>IF(N1198="TL",1,IF(N1198="USD",VLOOKUP(C1198,$X$2:$Z$19,2,FALSE),VLOOKUP(C1198,$X$2:$Z$19,3,FALSE)))</f>
        <v/>
      </c>
      <c r="S1198" s="61">
        <f>IF(P1198=1,0,L1198*M1198*R1198*(1-O1198/100))</f>
        <v/>
      </c>
      <c r="T1198" s="61">
        <f>IF(P1198=1,0,L1198*Q1198)</f>
        <v/>
      </c>
      <c r="U1198" s="61">
        <f>S1198-T1198</f>
        <v/>
      </c>
    </row>
    <row r="1199">
      <c r="A1199" t="inlineStr">
        <is>
          <t>S001198</t>
        </is>
      </c>
      <c r="B1199" t="inlineStr">
        <is>
          <t>2025-05-26</t>
        </is>
      </c>
      <c r="C1199" t="inlineStr">
        <is>
          <t>2025-05</t>
        </is>
      </c>
      <c r="D1199" t="inlineStr">
        <is>
          <t>2025-Q2</t>
        </is>
      </c>
      <c r="E1199" t="inlineStr">
        <is>
          <t>T13</t>
        </is>
      </c>
      <c r="F1199" t="inlineStr">
        <is>
          <t>Cem Kurt</t>
        </is>
      </c>
      <c r="G1199" t="inlineStr">
        <is>
          <t>Marmara</t>
        </is>
      </c>
      <c r="H1199" t="inlineStr">
        <is>
          <t>EM-AYD-40</t>
        </is>
      </c>
      <c r="I1199" t="inlineStr">
        <is>
          <t>LED Panel Armatür 40W</t>
        </is>
      </c>
      <c r="J1199" t="inlineStr">
        <is>
          <t>Aydınlatma</t>
        </is>
      </c>
      <c r="K1199" t="inlineStr">
        <is>
          <t>Bayi</t>
        </is>
      </c>
      <c r="L1199" t="n">
        <v>16</v>
      </c>
      <c r="M1199" s="57" t="n">
        <v>347</v>
      </c>
      <c r="N1199" t="inlineStr">
        <is>
          <t>TL</t>
        </is>
      </c>
      <c r="O1199" s="58" t="n">
        <v>5</v>
      </c>
      <c r="P1199" t="n">
        <v>1</v>
      </c>
      <c r="Q1199" s="59" t="n">
        <v>190</v>
      </c>
      <c r="R1199" s="60">
        <f>IF(N1199="TL",1,IF(N1199="USD",VLOOKUP(C1199,$X$2:$Z$19,2,FALSE),VLOOKUP(C1199,$X$2:$Z$19,3,FALSE)))</f>
        <v/>
      </c>
      <c r="S1199" s="61">
        <f>IF(P1199=1,0,L1199*M1199*R1199*(1-O1199/100))</f>
        <v/>
      </c>
      <c r="T1199" s="61">
        <f>IF(P1199=1,0,L1199*Q1199)</f>
        <v/>
      </c>
      <c r="U1199" s="61">
        <f>S1199-T1199</f>
        <v/>
      </c>
    </row>
    <row r="1200">
      <c r="A1200" t="inlineStr">
        <is>
          <t>S001199</t>
        </is>
      </c>
      <c r="B1200" t="inlineStr">
        <is>
          <t>2025-05-05</t>
        </is>
      </c>
      <c r="C1200" t="inlineStr">
        <is>
          <t>2025-05</t>
        </is>
      </c>
      <c r="D1200" t="inlineStr">
        <is>
          <t>2025-Q2</t>
        </is>
      </c>
      <c r="E1200" t="inlineStr">
        <is>
          <t>T13</t>
        </is>
      </c>
      <c r="F1200" t="inlineStr">
        <is>
          <t>Cem Kurt</t>
        </is>
      </c>
      <c r="G1200" t="inlineStr">
        <is>
          <t>Marmara</t>
        </is>
      </c>
      <c r="H1200" t="inlineStr">
        <is>
          <t>EM-KBL-25</t>
        </is>
      </c>
      <c r="I1200" t="inlineStr">
        <is>
          <t>NYY Kablo 4x6 (100 m)</t>
        </is>
      </c>
      <c r="J1200" t="inlineStr">
        <is>
          <t>Kablo</t>
        </is>
      </c>
      <c r="K1200" t="inlineStr">
        <is>
          <t>Bayi</t>
        </is>
      </c>
      <c r="L1200" t="n">
        <v>5</v>
      </c>
      <c r="M1200" s="57" t="n">
        <v>3528</v>
      </c>
      <c r="N1200" t="inlineStr">
        <is>
          <t>TL</t>
        </is>
      </c>
      <c r="O1200" s="58" t="n">
        <v>8</v>
      </c>
      <c r="P1200" t="n">
        <v>0</v>
      </c>
      <c r="Q1200" s="59" t="n">
        <v>2150</v>
      </c>
      <c r="R1200" s="60">
        <f>IF(N1200="TL",1,IF(N1200="USD",VLOOKUP(C1200,$X$2:$Z$19,2,FALSE),VLOOKUP(C1200,$X$2:$Z$19,3,FALSE)))</f>
        <v/>
      </c>
      <c r="S1200" s="61">
        <f>IF(P1200=1,0,L1200*M1200*R1200*(1-O1200/100))</f>
        <v/>
      </c>
      <c r="T1200" s="61">
        <f>IF(P1200=1,0,L1200*Q1200)</f>
        <v/>
      </c>
      <c r="U1200" s="61">
        <f>S1200-T1200</f>
        <v/>
      </c>
    </row>
    <row r="1201">
      <c r="A1201" t="inlineStr">
        <is>
          <t>S001200</t>
        </is>
      </c>
      <c r="B1201" t="inlineStr">
        <is>
          <t>2025-05-09</t>
        </is>
      </c>
      <c r="C1201" t="inlineStr">
        <is>
          <t>2025-05</t>
        </is>
      </c>
      <c r="D1201" t="inlineStr">
        <is>
          <t>2025-Q2</t>
        </is>
      </c>
      <c r="E1201" t="inlineStr">
        <is>
          <t>T13</t>
        </is>
      </c>
      <c r="F1201" t="inlineStr">
        <is>
          <t>Cem Kurt</t>
        </is>
      </c>
      <c r="G1201" t="inlineStr">
        <is>
          <t>Marmara</t>
        </is>
      </c>
      <c r="H1201" t="inlineStr">
        <is>
          <t>EM-TOP-08</t>
        </is>
      </c>
      <c r="I1201" t="inlineStr">
        <is>
          <t>Topraklama Seti</t>
        </is>
      </c>
      <c r="J1201" t="inlineStr">
        <is>
          <t>Koruma</t>
        </is>
      </c>
      <c r="K1201" t="inlineStr">
        <is>
          <t>Bayi</t>
        </is>
      </c>
      <c r="L1201" t="n">
        <v>18</v>
      </c>
      <c r="M1201" s="57" t="n">
        <v>899</v>
      </c>
      <c r="N1201" t="inlineStr">
        <is>
          <t>TL</t>
        </is>
      </c>
      <c r="O1201" s="58" t="n">
        <v>0</v>
      </c>
      <c r="P1201" t="n">
        <v>0</v>
      </c>
      <c r="Q1201" s="59" t="n">
        <v>540</v>
      </c>
      <c r="R1201" s="60">
        <f>IF(N1201="TL",1,IF(N1201="USD",VLOOKUP(C1201,$X$2:$Z$19,2,FALSE),VLOOKUP(C1201,$X$2:$Z$19,3,FALSE)))</f>
        <v/>
      </c>
      <c r="S1201" s="61">
        <f>IF(P1201=1,0,L1201*M1201*R1201*(1-O1201/100))</f>
        <v/>
      </c>
      <c r="T1201" s="61">
        <f>IF(P1201=1,0,L1201*Q1201)</f>
        <v/>
      </c>
      <c r="U1201" s="61">
        <f>S1201-T1201</f>
        <v/>
      </c>
    </row>
    <row r="1202">
      <c r="A1202" t="inlineStr">
        <is>
          <t>S001201</t>
        </is>
      </c>
      <c r="B1202" t="inlineStr">
        <is>
          <t>2025-05-04</t>
        </is>
      </c>
      <c r="C1202" t="inlineStr">
        <is>
          <t>2025-05</t>
        </is>
      </c>
      <c r="D1202" t="inlineStr">
        <is>
          <t>2025-Q2</t>
        </is>
      </c>
      <c r="E1202" t="inlineStr">
        <is>
          <t>T13</t>
        </is>
      </c>
      <c r="F1202" t="inlineStr">
        <is>
          <t>Cem Kurt</t>
        </is>
      </c>
      <c r="G1202" t="inlineStr">
        <is>
          <t>Marmara</t>
        </is>
      </c>
      <c r="H1202" t="inlineStr">
        <is>
          <t>EM-KND-03</t>
        </is>
      </c>
      <c r="I1202" t="inlineStr">
        <is>
          <t>Kablo Kanalı 40x40 (2 m)</t>
        </is>
      </c>
      <c r="J1202" t="inlineStr">
        <is>
          <t>Tesisat</t>
        </is>
      </c>
      <c r="K1202" t="inlineStr">
        <is>
          <t>Proje</t>
        </is>
      </c>
      <c r="L1202" t="n">
        <v>88</v>
      </c>
      <c r="M1202" s="57" t="n">
        <v>126</v>
      </c>
      <c r="N1202" t="inlineStr">
        <is>
          <t>TL</t>
        </is>
      </c>
      <c r="O1202" s="58" t="n">
        <v>12</v>
      </c>
      <c r="P1202" t="n">
        <v>0</v>
      </c>
      <c r="Q1202" s="59" t="n">
        <v>65</v>
      </c>
      <c r="R1202" s="60">
        <f>IF(N1202="TL",1,IF(N1202="USD",VLOOKUP(C1202,$X$2:$Z$19,2,FALSE),VLOOKUP(C1202,$X$2:$Z$19,3,FALSE)))</f>
        <v/>
      </c>
      <c r="S1202" s="61">
        <f>IF(P1202=1,0,L1202*M1202*R1202*(1-O1202/100))</f>
        <v/>
      </c>
      <c r="T1202" s="61">
        <f>IF(P1202=1,0,L1202*Q1202)</f>
        <v/>
      </c>
      <c r="U1202" s="61">
        <f>S1202-T1202</f>
        <v/>
      </c>
    </row>
    <row r="1203">
      <c r="A1203" t="inlineStr">
        <is>
          <t>S001202</t>
        </is>
      </c>
      <c r="B1203" t="inlineStr">
        <is>
          <t>2025-05-24</t>
        </is>
      </c>
      <c r="C1203" t="inlineStr">
        <is>
          <t>2025-05</t>
        </is>
      </c>
      <c r="D1203" t="inlineStr">
        <is>
          <t>2025-Q2</t>
        </is>
      </c>
      <c r="E1203" t="inlineStr">
        <is>
          <t>T13</t>
        </is>
      </c>
      <c r="F1203" t="inlineStr">
        <is>
          <t>Cem Kurt</t>
        </is>
      </c>
      <c r="G1203" t="inlineStr">
        <is>
          <t>Marmara</t>
        </is>
      </c>
      <c r="H1203" t="inlineStr">
        <is>
          <t>EM-KBL-25</t>
        </is>
      </c>
      <c r="I1203" t="inlineStr">
        <is>
          <t>NYY Kablo 4x6 (100 m)</t>
        </is>
      </c>
      <c r="J1203" t="inlineStr">
        <is>
          <t>Kablo</t>
        </is>
      </c>
      <c r="K1203" t="inlineStr">
        <is>
          <t>Proje</t>
        </is>
      </c>
      <c r="L1203" t="n">
        <v>2</v>
      </c>
      <c r="M1203" s="57" t="n">
        <v>3546</v>
      </c>
      <c r="N1203" t="inlineStr">
        <is>
          <t>TL</t>
        </is>
      </c>
      <c r="O1203" s="58" t="n">
        <v>5</v>
      </c>
      <c r="P1203" t="n">
        <v>0</v>
      </c>
      <c r="Q1203" s="59" t="n">
        <v>2150</v>
      </c>
      <c r="R1203" s="60">
        <f>IF(N1203="TL",1,IF(N1203="USD",VLOOKUP(C1203,$X$2:$Z$19,2,FALSE),VLOOKUP(C1203,$X$2:$Z$19,3,FALSE)))</f>
        <v/>
      </c>
      <c r="S1203" s="61">
        <f>IF(P1203=1,0,L1203*M1203*R1203*(1-O1203/100))</f>
        <v/>
      </c>
      <c r="T1203" s="61">
        <f>IF(P1203=1,0,L1203*Q1203)</f>
        <v/>
      </c>
      <c r="U1203" s="61">
        <f>S1203-T1203</f>
        <v/>
      </c>
    </row>
    <row r="1204">
      <c r="A1204" t="inlineStr">
        <is>
          <t>S001203</t>
        </is>
      </c>
      <c r="B1204" t="inlineStr">
        <is>
          <t>2025-05-08</t>
        </is>
      </c>
      <c r="C1204" t="inlineStr">
        <is>
          <t>2025-05</t>
        </is>
      </c>
      <c r="D1204" t="inlineStr">
        <is>
          <t>2025-Q2</t>
        </is>
      </c>
      <c r="E1204" t="inlineStr">
        <is>
          <t>T14</t>
        </is>
      </c>
      <c r="F1204" t="inlineStr">
        <is>
          <t>Elif Şen</t>
        </is>
      </c>
      <c r="G1204" t="inlineStr">
        <is>
          <t>İç Anadolu</t>
        </is>
      </c>
      <c r="H1204" t="inlineStr">
        <is>
          <t>EM-KBL-25</t>
        </is>
      </c>
      <c r="I1204" t="inlineStr">
        <is>
          <t>NYY Kablo 4x6 (100 m)</t>
        </is>
      </c>
      <c r="J1204" t="inlineStr">
        <is>
          <t>Kablo</t>
        </is>
      </c>
      <c r="K1204" t="inlineStr">
        <is>
          <t>Bayi</t>
        </is>
      </c>
      <c r="L1204" t="n">
        <v>2</v>
      </c>
      <c r="M1204" s="57" t="n">
        <v>3423</v>
      </c>
      <c r="N1204" t="inlineStr">
        <is>
          <t>TL</t>
        </is>
      </c>
      <c r="O1204" s="58" t="n">
        <v>8</v>
      </c>
      <c r="P1204" t="n">
        <v>0</v>
      </c>
      <c r="Q1204" s="59" t="n">
        <v>2150</v>
      </c>
      <c r="R1204" s="60">
        <f>IF(N1204="TL",1,IF(N1204="USD",VLOOKUP(C1204,$X$2:$Z$19,2,FALSE),VLOOKUP(C1204,$X$2:$Z$19,3,FALSE)))</f>
        <v/>
      </c>
      <c r="S1204" s="61">
        <f>IF(P1204=1,0,L1204*M1204*R1204*(1-O1204/100))</f>
        <v/>
      </c>
      <c r="T1204" s="61">
        <f>IF(P1204=1,0,L1204*Q1204)</f>
        <v/>
      </c>
      <c r="U1204" s="61">
        <f>S1204-T1204</f>
        <v/>
      </c>
    </row>
    <row r="1205">
      <c r="A1205" t="inlineStr">
        <is>
          <t>S001204</t>
        </is>
      </c>
      <c r="B1205" t="inlineStr">
        <is>
          <t>2025-05-16</t>
        </is>
      </c>
      <c r="C1205" t="inlineStr">
        <is>
          <t>2025-05</t>
        </is>
      </c>
      <c r="D1205" t="inlineStr">
        <is>
          <t>2025-Q2</t>
        </is>
      </c>
      <c r="E1205" t="inlineStr">
        <is>
          <t>T14</t>
        </is>
      </c>
      <c r="F1205" t="inlineStr">
        <is>
          <t>Elif Şen</t>
        </is>
      </c>
      <c r="G1205" t="inlineStr">
        <is>
          <t>İç Anadolu</t>
        </is>
      </c>
      <c r="H1205" t="inlineStr">
        <is>
          <t>EM-TRF-05</t>
        </is>
      </c>
      <c r="I1205" t="inlineStr">
        <is>
          <t>İzole Trafo 1 kVA</t>
        </is>
      </c>
      <c r="J1205" t="inlineStr">
        <is>
          <t>Güç</t>
        </is>
      </c>
      <c r="K1205" t="inlineStr">
        <is>
          <t>Kurumsal</t>
        </is>
      </c>
      <c r="L1205" t="n">
        <v>3</v>
      </c>
      <c r="M1205" s="57" t="n">
        <v>6774</v>
      </c>
      <c r="N1205" t="inlineStr">
        <is>
          <t>TL</t>
        </is>
      </c>
      <c r="O1205" s="58" t="n">
        <v>12</v>
      </c>
      <c r="P1205" t="n">
        <v>0</v>
      </c>
      <c r="Q1205" s="59" t="n">
        <v>3900</v>
      </c>
      <c r="R1205" s="60">
        <f>IF(N1205="TL",1,IF(N1205="USD",VLOOKUP(C1205,$X$2:$Z$19,2,FALSE),VLOOKUP(C1205,$X$2:$Z$19,3,FALSE)))</f>
        <v/>
      </c>
      <c r="S1205" s="61">
        <f>IF(P1205=1,0,L1205*M1205*R1205*(1-O1205/100))</f>
        <v/>
      </c>
      <c r="T1205" s="61">
        <f>IF(P1205=1,0,L1205*Q1205)</f>
        <v/>
      </c>
      <c r="U1205" s="61">
        <f>S1205-T1205</f>
        <v/>
      </c>
    </row>
    <row r="1206">
      <c r="A1206" t="inlineStr">
        <is>
          <t>S001205</t>
        </is>
      </c>
      <c r="B1206" t="inlineStr">
        <is>
          <t>2025-05-19</t>
        </is>
      </c>
      <c r="C1206" t="inlineStr">
        <is>
          <t>2025-05</t>
        </is>
      </c>
      <c r="D1206" t="inlineStr">
        <is>
          <t>2025-Q2</t>
        </is>
      </c>
      <c r="E1206" t="inlineStr">
        <is>
          <t>T14</t>
        </is>
      </c>
      <c r="F1206" t="inlineStr">
        <is>
          <t>Elif Şen</t>
        </is>
      </c>
      <c r="G1206" t="inlineStr">
        <is>
          <t>İç Anadolu</t>
        </is>
      </c>
      <c r="H1206" t="inlineStr">
        <is>
          <t>EM-TRF-05</t>
        </is>
      </c>
      <c r="I1206" t="inlineStr">
        <is>
          <t>İzole Trafo 1 kVA</t>
        </is>
      </c>
      <c r="J1206" t="inlineStr">
        <is>
          <t>Güç</t>
        </is>
      </c>
      <c r="K1206" t="inlineStr">
        <is>
          <t>Bayi</t>
        </is>
      </c>
      <c r="L1206" t="n">
        <v>3</v>
      </c>
      <c r="M1206" s="57" t="n">
        <v>6394</v>
      </c>
      <c r="N1206" t="inlineStr">
        <is>
          <t>TL</t>
        </is>
      </c>
      <c r="O1206" s="58" t="n">
        <v>8</v>
      </c>
      <c r="P1206" t="n">
        <v>0</v>
      </c>
      <c r="Q1206" s="59" t="n">
        <v>3900</v>
      </c>
      <c r="R1206" s="60">
        <f>IF(N1206="TL",1,IF(N1206="USD",VLOOKUP(C1206,$X$2:$Z$19,2,FALSE),VLOOKUP(C1206,$X$2:$Z$19,3,FALSE)))</f>
        <v/>
      </c>
      <c r="S1206" s="61">
        <f>IF(P1206=1,0,L1206*M1206*R1206*(1-O1206/100))</f>
        <v/>
      </c>
      <c r="T1206" s="61">
        <f>IF(P1206=1,0,L1206*Q1206)</f>
        <v/>
      </c>
      <c r="U1206" s="61">
        <f>S1206-T1206</f>
        <v/>
      </c>
    </row>
    <row r="1207">
      <c r="A1207" t="inlineStr">
        <is>
          <t>S001206</t>
        </is>
      </c>
      <c r="B1207" t="inlineStr">
        <is>
          <t>2025-05-17</t>
        </is>
      </c>
      <c r="C1207" t="inlineStr">
        <is>
          <t>2025-05</t>
        </is>
      </c>
      <c r="D1207" t="inlineStr">
        <is>
          <t>2025-Q2</t>
        </is>
      </c>
      <c r="E1207" t="inlineStr">
        <is>
          <t>T14</t>
        </is>
      </c>
      <c r="F1207" t="inlineStr">
        <is>
          <t>Elif Şen</t>
        </is>
      </c>
      <c r="G1207" t="inlineStr">
        <is>
          <t>İç Anadolu</t>
        </is>
      </c>
      <c r="H1207" t="inlineStr">
        <is>
          <t>EM-TOP-08</t>
        </is>
      </c>
      <c r="I1207" t="inlineStr">
        <is>
          <t>Topraklama Seti</t>
        </is>
      </c>
      <c r="J1207" t="inlineStr">
        <is>
          <t>Koruma</t>
        </is>
      </c>
      <c r="K1207" t="inlineStr">
        <is>
          <t>Proje</t>
        </is>
      </c>
      <c r="L1207" t="n">
        <v>3</v>
      </c>
      <c r="M1207" s="57" t="n">
        <v>935</v>
      </c>
      <c r="N1207" t="inlineStr">
        <is>
          <t>TL</t>
        </is>
      </c>
      <c r="O1207" s="58" t="n">
        <v>0</v>
      </c>
      <c r="P1207" t="n">
        <v>0</v>
      </c>
      <c r="Q1207" s="59" t="n">
        <v>540</v>
      </c>
      <c r="R1207" s="60">
        <f>IF(N1207="TL",1,IF(N1207="USD",VLOOKUP(C1207,$X$2:$Z$19,2,FALSE),VLOOKUP(C1207,$X$2:$Z$19,3,FALSE)))</f>
        <v/>
      </c>
      <c r="S1207" s="61">
        <f>IF(P1207=1,0,L1207*M1207*R1207*(1-O1207/100))</f>
        <v/>
      </c>
      <c r="T1207" s="61">
        <f>IF(P1207=1,0,L1207*Q1207)</f>
        <v/>
      </c>
      <c r="U1207" s="61">
        <f>S1207-T1207</f>
        <v/>
      </c>
    </row>
    <row r="1208">
      <c r="A1208" t="inlineStr">
        <is>
          <t>S001207</t>
        </is>
      </c>
      <c r="B1208" t="inlineStr">
        <is>
          <t>2025-05-20</t>
        </is>
      </c>
      <c r="C1208" t="inlineStr">
        <is>
          <t>2025-05</t>
        </is>
      </c>
      <c r="D1208" t="inlineStr">
        <is>
          <t>2025-Q2</t>
        </is>
      </c>
      <c r="E1208" t="inlineStr">
        <is>
          <t>T14</t>
        </is>
      </c>
      <c r="F1208" t="inlineStr">
        <is>
          <t>Elif Şen</t>
        </is>
      </c>
      <c r="G1208" t="inlineStr">
        <is>
          <t>İç Anadolu</t>
        </is>
      </c>
      <c r="H1208" t="inlineStr">
        <is>
          <t>EM-PRZ-02</t>
        </is>
      </c>
      <c r="I1208" t="inlineStr">
        <is>
          <t>Priz-Anahtar Seti (20'li)</t>
        </is>
      </c>
      <c r="J1208" t="inlineStr">
        <is>
          <t>Anahtar</t>
        </is>
      </c>
      <c r="K1208" t="inlineStr">
        <is>
          <t>Perakende</t>
        </is>
      </c>
      <c r="L1208" t="n">
        <v>3</v>
      </c>
      <c r="M1208" s="57" t="n">
        <v>577</v>
      </c>
      <c r="N1208" t="inlineStr">
        <is>
          <t>TL</t>
        </is>
      </c>
      <c r="O1208" s="58" t="n">
        <v>8</v>
      </c>
      <c r="P1208" t="n">
        <v>0</v>
      </c>
      <c r="Q1208" s="59" t="n">
        <v>310</v>
      </c>
      <c r="R1208" s="60">
        <f>IF(N1208="TL",1,IF(N1208="USD",VLOOKUP(C1208,$X$2:$Z$19,2,FALSE),VLOOKUP(C1208,$X$2:$Z$19,3,FALSE)))</f>
        <v/>
      </c>
      <c r="S1208" s="61">
        <f>IF(P1208=1,0,L1208*M1208*R1208*(1-O1208/100))</f>
        <v/>
      </c>
      <c r="T1208" s="61">
        <f>IF(P1208=1,0,L1208*Q1208)</f>
        <v/>
      </c>
      <c r="U1208" s="61">
        <f>S1208-T1208</f>
        <v/>
      </c>
    </row>
    <row r="1209">
      <c r="A1209" t="inlineStr">
        <is>
          <t>S001208</t>
        </is>
      </c>
      <c r="B1209" t="inlineStr">
        <is>
          <t>2025-05-02</t>
        </is>
      </c>
      <c r="C1209" t="inlineStr">
        <is>
          <t>2025-05</t>
        </is>
      </c>
      <c r="D1209" t="inlineStr">
        <is>
          <t>2025-Q2</t>
        </is>
      </c>
      <c r="E1209" t="inlineStr">
        <is>
          <t>T14</t>
        </is>
      </c>
      <c r="F1209" t="inlineStr">
        <is>
          <t>Elif Şen</t>
        </is>
      </c>
      <c r="G1209" t="inlineStr">
        <is>
          <t>İç Anadolu</t>
        </is>
      </c>
      <c r="H1209" t="inlineStr">
        <is>
          <t>EM-TRF-05</t>
        </is>
      </c>
      <c r="I1209" t="inlineStr">
        <is>
          <t>İzole Trafo 1 kVA</t>
        </is>
      </c>
      <c r="J1209" t="inlineStr">
        <is>
          <t>Güç</t>
        </is>
      </c>
      <c r="K1209" t="inlineStr">
        <is>
          <t>Bayi</t>
        </is>
      </c>
      <c r="L1209" t="n">
        <v>7</v>
      </c>
      <c r="M1209" s="57" t="n">
        <v>6545</v>
      </c>
      <c r="N1209" t="inlineStr">
        <is>
          <t>TL</t>
        </is>
      </c>
      <c r="O1209" s="58" t="n">
        <v>5</v>
      </c>
      <c r="P1209" t="n">
        <v>0</v>
      </c>
      <c r="Q1209" s="59" t="n">
        <v>3900</v>
      </c>
      <c r="R1209" s="60">
        <f>IF(N1209="TL",1,IF(N1209="USD",VLOOKUP(C1209,$X$2:$Z$19,2,FALSE),VLOOKUP(C1209,$X$2:$Z$19,3,FALSE)))</f>
        <v/>
      </c>
      <c r="S1209" s="61">
        <f>IF(P1209=1,0,L1209*M1209*R1209*(1-O1209/100))</f>
        <v/>
      </c>
      <c r="T1209" s="61">
        <f>IF(P1209=1,0,L1209*Q1209)</f>
        <v/>
      </c>
      <c r="U1209" s="61">
        <f>S1209-T1209</f>
        <v/>
      </c>
    </row>
    <row r="1210">
      <c r="A1210" t="inlineStr">
        <is>
          <t>S001209</t>
        </is>
      </c>
      <c r="B1210" t="inlineStr">
        <is>
          <t>2025-05-12</t>
        </is>
      </c>
      <c r="C1210" t="inlineStr">
        <is>
          <t>2025-05</t>
        </is>
      </c>
      <c r="D1210" t="inlineStr">
        <is>
          <t>2025-Q2</t>
        </is>
      </c>
      <c r="E1210" t="inlineStr">
        <is>
          <t>T14</t>
        </is>
      </c>
      <c r="F1210" t="inlineStr">
        <is>
          <t>Elif Şen</t>
        </is>
      </c>
      <c r="G1210" t="inlineStr">
        <is>
          <t>İç Anadolu</t>
        </is>
      </c>
      <c r="H1210" t="inlineStr">
        <is>
          <t>EM-TRF-05</t>
        </is>
      </c>
      <c r="I1210" t="inlineStr">
        <is>
          <t>İzole Trafo 1 kVA</t>
        </is>
      </c>
      <c r="J1210" t="inlineStr">
        <is>
          <t>Güç</t>
        </is>
      </c>
      <c r="K1210" t="inlineStr">
        <is>
          <t>Kurumsal</t>
        </is>
      </c>
      <c r="L1210" t="n">
        <v>17</v>
      </c>
      <c r="M1210" s="57" t="n">
        <v>6706</v>
      </c>
      <c r="N1210" t="inlineStr">
        <is>
          <t>TL</t>
        </is>
      </c>
      <c r="O1210" s="58" t="n">
        <v>8</v>
      </c>
      <c r="P1210" t="n">
        <v>0</v>
      </c>
      <c r="Q1210" s="59" t="n">
        <v>3900</v>
      </c>
      <c r="R1210" s="60">
        <f>IF(N1210="TL",1,IF(N1210="USD",VLOOKUP(C1210,$X$2:$Z$19,2,FALSE),VLOOKUP(C1210,$X$2:$Z$19,3,FALSE)))</f>
        <v/>
      </c>
      <c r="S1210" s="61">
        <f>IF(P1210=1,0,L1210*M1210*R1210*(1-O1210/100))</f>
        <v/>
      </c>
      <c r="T1210" s="61">
        <f>IF(P1210=1,0,L1210*Q1210)</f>
        <v/>
      </c>
      <c r="U1210" s="61">
        <f>S1210-T1210</f>
        <v/>
      </c>
    </row>
    <row r="1211">
      <c r="A1211" t="inlineStr">
        <is>
          <t>S001210</t>
        </is>
      </c>
      <c r="B1211" t="inlineStr">
        <is>
          <t>2025-05-01</t>
        </is>
      </c>
      <c r="C1211" t="inlineStr">
        <is>
          <t>2025-05</t>
        </is>
      </c>
      <c r="D1211" t="inlineStr">
        <is>
          <t>2025-Q2</t>
        </is>
      </c>
      <c r="E1211" t="inlineStr">
        <is>
          <t>T14</t>
        </is>
      </c>
      <c r="F1211" t="inlineStr">
        <is>
          <t>Elif Şen</t>
        </is>
      </c>
      <c r="G1211" t="inlineStr">
        <is>
          <t>İç Anadolu</t>
        </is>
      </c>
      <c r="H1211" t="inlineStr">
        <is>
          <t>EM-PRZ-02</t>
        </is>
      </c>
      <c r="I1211" t="inlineStr">
        <is>
          <t>Priz-Anahtar Seti (20'li)</t>
        </is>
      </c>
      <c r="J1211" t="inlineStr">
        <is>
          <t>Anahtar</t>
        </is>
      </c>
      <c r="K1211" t="inlineStr">
        <is>
          <t>Proje</t>
        </is>
      </c>
      <c r="L1211" t="n">
        <v>6</v>
      </c>
      <c r="M1211" s="57" t="n">
        <v>571</v>
      </c>
      <c r="N1211" t="inlineStr">
        <is>
          <t>TL</t>
        </is>
      </c>
      <c r="O1211" s="58" t="n">
        <v>8</v>
      </c>
      <c r="P1211" t="n">
        <v>0</v>
      </c>
      <c r="Q1211" s="59" t="n">
        <v>310</v>
      </c>
      <c r="R1211" s="60">
        <f>IF(N1211="TL",1,IF(N1211="USD",VLOOKUP(C1211,$X$2:$Z$19,2,FALSE),VLOOKUP(C1211,$X$2:$Z$19,3,FALSE)))</f>
        <v/>
      </c>
      <c r="S1211" s="61">
        <f>IF(P1211=1,0,L1211*M1211*R1211*(1-O1211/100))</f>
        <v/>
      </c>
      <c r="T1211" s="61">
        <f>IF(P1211=1,0,L1211*Q1211)</f>
        <v/>
      </c>
      <c r="U1211" s="61">
        <f>S1211-T1211</f>
        <v/>
      </c>
    </row>
    <row r="1212">
      <c r="A1212" t="inlineStr">
        <is>
          <t>S001211</t>
        </is>
      </c>
      <c r="B1212" t="inlineStr">
        <is>
          <t>2025-05-10</t>
        </is>
      </c>
      <c r="C1212" t="inlineStr">
        <is>
          <t>2025-05</t>
        </is>
      </c>
      <c r="D1212" t="inlineStr">
        <is>
          <t>2025-Q2</t>
        </is>
      </c>
      <c r="E1212" t="inlineStr">
        <is>
          <t>T14</t>
        </is>
      </c>
      <c r="F1212" t="inlineStr">
        <is>
          <t>Elif Şen</t>
        </is>
      </c>
      <c r="G1212" t="inlineStr">
        <is>
          <t>İç Anadolu</t>
        </is>
      </c>
      <c r="H1212" t="inlineStr">
        <is>
          <t>EM-UPS-10</t>
        </is>
      </c>
      <c r="I1212" t="inlineStr">
        <is>
          <t>Kesintisiz Güç Kaynağı 3 kVA</t>
        </is>
      </c>
      <c r="J1212" t="inlineStr">
        <is>
          <t>Güç</t>
        </is>
      </c>
      <c r="K1212" t="inlineStr">
        <is>
          <t>Bayi</t>
        </is>
      </c>
      <c r="L1212" t="n">
        <v>5</v>
      </c>
      <c r="M1212" s="57" t="n">
        <v>12976</v>
      </c>
      <c r="N1212" t="inlineStr">
        <is>
          <t>TL</t>
        </is>
      </c>
      <c r="O1212" s="58" t="n">
        <v>0</v>
      </c>
      <c r="P1212" t="n">
        <v>0</v>
      </c>
      <c r="Q1212" s="59" t="n">
        <v>8200</v>
      </c>
      <c r="R1212" s="60">
        <f>IF(N1212="TL",1,IF(N1212="USD",VLOOKUP(C1212,$X$2:$Z$19,2,FALSE),VLOOKUP(C1212,$X$2:$Z$19,3,FALSE)))</f>
        <v/>
      </c>
      <c r="S1212" s="61">
        <f>IF(P1212=1,0,L1212*M1212*R1212*(1-O1212/100))</f>
        <v/>
      </c>
      <c r="T1212" s="61">
        <f>IF(P1212=1,0,L1212*Q1212)</f>
        <v/>
      </c>
      <c r="U1212" s="61">
        <f>S1212-T1212</f>
        <v/>
      </c>
    </row>
    <row r="1213">
      <c r="A1213" t="inlineStr">
        <is>
          <t>S001212</t>
        </is>
      </c>
      <c r="B1213" t="inlineStr">
        <is>
          <t>2025-05-26</t>
        </is>
      </c>
      <c r="C1213" t="inlineStr">
        <is>
          <t>2025-05</t>
        </is>
      </c>
      <c r="D1213" t="inlineStr">
        <is>
          <t>2025-Q2</t>
        </is>
      </c>
      <c r="E1213" t="inlineStr">
        <is>
          <t>T14</t>
        </is>
      </c>
      <c r="F1213" t="inlineStr">
        <is>
          <t>Elif Şen</t>
        </is>
      </c>
      <c r="G1213" t="inlineStr">
        <is>
          <t>İç Anadolu</t>
        </is>
      </c>
      <c r="H1213" t="inlineStr">
        <is>
          <t>EM-TRF-05</t>
        </is>
      </c>
      <c r="I1213" t="inlineStr">
        <is>
          <t>İzole Trafo 1 kVA</t>
        </is>
      </c>
      <c r="J1213" t="inlineStr">
        <is>
          <t>Güç</t>
        </is>
      </c>
      <c r="K1213" t="inlineStr">
        <is>
          <t>Bayi</t>
        </is>
      </c>
      <c r="L1213" t="n">
        <v>1</v>
      </c>
      <c r="M1213" s="57" t="n">
        <v>6386</v>
      </c>
      <c r="N1213" t="inlineStr">
        <is>
          <t>TL</t>
        </is>
      </c>
      <c r="O1213" s="58" t="n">
        <v>5</v>
      </c>
      <c r="P1213" t="n">
        <v>0</v>
      </c>
      <c r="Q1213" s="59" t="n">
        <v>3900</v>
      </c>
      <c r="R1213" s="60">
        <f>IF(N1213="TL",1,IF(N1213="USD",VLOOKUP(C1213,$X$2:$Z$19,2,FALSE),VLOOKUP(C1213,$X$2:$Z$19,3,FALSE)))</f>
        <v/>
      </c>
      <c r="S1213" s="61">
        <f>IF(P1213=1,0,L1213*M1213*R1213*(1-O1213/100))</f>
        <v/>
      </c>
      <c r="T1213" s="61">
        <f>IF(P1213=1,0,L1213*Q1213)</f>
        <v/>
      </c>
      <c r="U1213" s="61">
        <f>S1213-T1213</f>
        <v/>
      </c>
    </row>
    <row r="1214">
      <c r="A1214" t="inlineStr">
        <is>
          <t>S001213</t>
        </is>
      </c>
      <c r="B1214" t="inlineStr">
        <is>
          <t>2025-05-02</t>
        </is>
      </c>
      <c r="C1214" t="inlineStr">
        <is>
          <t>2025-05</t>
        </is>
      </c>
      <c r="D1214" t="inlineStr">
        <is>
          <t>2025-Q2</t>
        </is>
      </c>
      <c r="E1214" t="inlineStr">
        <is>
          <t>T14</t>
        </is>
      </c>
      <c r="F1214" t="inlineStr">
        <is>
          <t>Elif Şen</t>
        </is>
      </c>
      <c r="G1214" t="inlineStr">
        <is>
          <t>İç Anadolu</t>
        </is>
      </c>
      <c r="H1214" t="inlineStr">
        <is>
          <t>EM-UPS-10</t>
        </is>
      </c>
      <c r="I1214" t="inlineStr">
        <is>
          <t>Kesintisiz Güç Kaynağı 3 kVA</t>
        </is>
      </c>
      <c r="J1214" t="inlineStr">
        <is>
          <t>Güç</t>
        </is>
      </c>
      <c r="K1214" t="inlineStr">
        <is>
          <t>Bayi</t>
        </is>
      </c>
      <c r="L1214" t="n">
        <v>1</v>
      </c>
      <c r="M1214" s="57" t="n">
        <v>12716</v>
      </c>
      <c r="N1214" t="inlineStr">
        <is>
          <t>TL</t>
        </is>
      </c>
      <c r="O1214" s="58" t="n">
        <v>0</v>
      </c>
      <c r="P1214" t="n">
        <v>0</v>
      </c>
      <c r="Q1214" s="59" t="n">
        <v>8200</v>
      </c>
      <c r="R1214" s="60">
        <f>IF(N1214="TL",1,IF(N1214="USD",VLOOKUP(C1214,$X$2:$Z$19,2,FALSE),VLOOKUP(C1214,$X$2:$Z$19,3,FALSE)))</f>
        <v/>
      </c>
      <c r="S1214" s="61">
        <f>IF(P1214=1,0,L1214*M1214*R1214*(1-O1214/100))</f>
        <v/>
      </c>
      <c r="T1214" s="61">
        <f>IF(P1214=1,0,L1214*Q1214)</f>
        <v/>
      </c>
      <c r="U1214" s="61">
        <f>S1214-T1214</f>
        <v/>
      </c>
    </row>
    <row r="1215">
      <c r="A1215" t="inlineStr">
        <is>
          <t>S001214</t>
        </is>
      </c>
      <c r="B1215" t="inlineStr">
        <is>
          <t>2025-05-02</t>
        </is>
      </c>
      <c r="C1215" t="inlineStr">
        <is>
          <t>2025-05</t>
        </is>
      </c>
      <c r="D1215" t="inlineStr">
        <is>
          <t>2025-Q2</t>
        </is>
      </c>
      <c r="E1215" t="inlineStr">
        <is>
          <t>T14</t>
        </is>
      </c>
      <c r="F1215" t="inlineStr">
        <is>
          <t>Elif Şen</t>
        </is>
      </c>
      <c r="G1215" t="inlineStr">
        <is>
          <t>İç Anadolu</t>
        </is>
      </c>
      <c r="H1215" t="inlineStr">
        <is>
          <t>EM-AYD-18</t>
        </is>
      </c>
      <c r="I1215" t="inlineStr">
        <is>
          <t>LED Ampul 18W (10'lu)</t>
        </is>
      </c>
      <c r="J1215" t="inlineStr">
        <is>
          <t>Aydınlatma</t>
        </is>
      </c>
      <c r="K1215" t="inlineStr">
        <is>
          <t>Proje</t>
        </is>
      </c>
      <c r="L1215" t="n">
        <v>85</v>
      </c>
      <c r="M1215" s="57" t="n">
        <v>201</v>
      </c>
      <c r="N1215" t="inlineStr">
        <is>
          <t>TL</t>
        </is>
      </c>
      <c r="O1215" s="58" t="n">
        <v>0</v>
      </c>
      <c r="P1215" t="n">
        <v>0</v>
      </c>
      <c r="Q1215" s="59" t="n">
        <v>95</v>
      </c>
      <c r="R1215" s="60">
        <f>IF(N1215="TL",1,IF(N1215="USD",VLOOKUP(C1215,$X$2:$Z$19,2,FALSE),VLOOKUP(C1215,$X$2:$Z$19,3,FALSE)))</f>
        <v/>
      </c>
      <c r="S1215" s="61">
        <f>IF(P1215=1,0,L1215*M1215*R1215*(1-O1215/100))</f>
        <v/>
      </c>
      <c r="T1215" s="61">
        <f>IF(P1215=1,0,L1215*Q1215)</f>
        <v/>
      </c>
      <c r="U1215" s="61">
        <f>S1215-T1215</f>
        <v/>
      </c>
    </row>
    <row r="1216">
      <c r="A1216" t="inlineStr">
        <is>
          <t>S001215</t>
        </is>
      </c>
      <c r="B1216" t="inlineStr">
        <is>
          <t>2025-05-11</t>
        </is>
      </c>
      <c r="C1216" t="inlineStr">
        <is>
          <t>2025-05</t>
        </is>
      </c>
      <c r="D1216" t="inlineStr">
        <is>
          <t>2025-Q2</t>
        </is>
      </c>
      <c r="E1216" t="inlineStr">
        <is>
          <t>T14</t>
        </is>
      </c>
      <c r="F1216" t="inlineStr">
        <is>
          <t>Elif Şen</t>
        </is>
      </c>
      <c r="G1216" t="inlineStr">
        <is>
          <t>İç Anadolu</t>
        </is>
      </c>
      <c r="H1216" t="inlineStr">
        <is>
          <t>EM-KBL-16</t>
        </is>
      </c>
      <c r="I1216" t="inlineStr">
        <is>
          <t>NYM Kablo 3x2,5 (100 m)</t>
        </is>
      </c>
      <c r="J1216" t="inlineStr">
        <is>
          <t>Kablo</t>
        </is>
      </c>
      <c r="K1216" t="inlineStr">
        <is>
          <t>Proje</t>
        </is>
      </c>
      <c r="L1216" t="n">
        <v>9</v>
      </c>
      <c r="M1216" s="57" t="n">
        <v>1361</v>
      </c>
      <c r="N1216" t="inlineStr">
        <is>
          <t>TL</t>
        </is>
      </c>
      <c r="O1216" s="58" t="n">
        <v>0</v>
      </c>
      <c r="P1216" t="n">
        <v>0</v>
      </c>
      <c r="Q1216" s="59" t="n">
        <v>820</v>
      </c>
      <c r="R1216" s="60">
        <f>IF(N1216="TL",1,IF(N1216="USD",VLOOKUP(C1216,$X$2:$Z$19,2,FALSE),VLOOKUP(C1216,$X$2:$Z$19,3,FALSE)))</f>
        <v/>
      </c>
      <c r="S1216" s="61">
        <f>IF(P1216=1,0,L1216*M1216*R1216*(1-O1216/100))</f>
        <v/>
      </c>
      <c r="T1216" s="61">
        <f>IF(P1216=1,0,L1216*Q1216)</f>
        <v/>
      </c>
      <c r="U1216" s="61">
        <f>S1216-T1216</f>
        <v/>
      </c>
    </row>
    <row r="1217">
      <c r="A1217" t="inlineStr">
        <is>
          <t>S001216</t>
        </is>
      </c>
      <c r="B1217" t="inlineStr">
        <is>
          <t>2025-05-28</t>
        </is>
      </c>
      <c r="C1217" t="inlineStr">
        <is>
          <t>2025-05</t>
        </is>
      </c>
      <c r="D1217" t="inlineStr">
        <is>
          <t>2025-Q2</t>
        </is>
      </c>
      <c r="E1217" t="inlineStr">
        <is>
          <t>T14</t>
        </is>
      </c>
      <c r="F1217" t="inlineStr">
        <is>
          <t>Elif Şen</t>
        </is>
      </c>
      <c r="G1217" t="inlineStr">
        <is>
          <t>İç Anadolu</t>
        </is>
      </c>
      <c r="H1217" t="inlineStr">
        <is>
          <t>EM-KND-03</t>
        </is>
      </c>
      <c r="I1217" t="inlineStr">
        <is>
          <t>Kablo Kanalı 40x40 (2 m)</t>
        </is>
      </c>
      <c r="J1217" t="inlineStr">
        <is>
          <t>Tesisat</t>
        </is>
      </c>
      <c r="K1217" t="inlineStr">
        <is>
          <t>Bayi</t>
        </is>
      </c>
      <c r="L1217" t="n">
        <v>3</v>
      </c>
      <c r="M1217" s="57" t="n">
        <v>135</v>
      </c>
      <c r="N1217" t="inlineStr">
        <is>
          <t>TL</t>
        </is>
      </c>
      <c r="O1217" s="58" t="n">
        <v>12</v>
      </c>
      <c r="P1217" t="n">
        <v>0</v>
      </c>
      <c r="Q1217" s="59" t="n">
        <v>65</v>
      </c>
      <c r="R1217" s="60">
        <f>IF(N1217="TL",1,IF(N1217="USD",VLOOKUP(C1217,$X$2:$Z$19,2,FALSE),VLOOKUP(C1217,$X$2:$Z$19,3,FALSE)))</f>
        <v/>
      </c>
      <c r="S1217" s="61">
        <f>IF(P1217=1,0,L1217*M1217*R1217*(1-O1217/100))</f>
        <v/>
      </c>
      <c r="T1217" s="61">
        <f>IF(P1217=1,0,L1217*Q1217)</f>
        <v/>
      </c>
      <c r="U1217" s="61">
        <f>S1217-T1217</f>
        <v/>
      </c>
    </row>
    <row r="1218">
      <c r="A1218" t="inlineStr">
        <is>
          <t>S001217</t>
        </is>
      </c>
      <c r="B1218" t="inlineStr">
        <is>
          <t>2025-05-12</t>
        </is>
      </c>
      <c r="C1218" t="inlineStr">
        <is>
          <t>2025-05</t>
        </is>
      </c>
      <c r="D1218" t="inlineStr">
        <is>
          <t>2025-Q2</t>
        </is>
      </c>
      <c r="E1218" t="inlineStr">
        <is>
          <t>T14</t>
        </is>
      </c>
      <c r="F1218" t="inlineStr">
        <is>
          <t>Elif Şen</t>
        </is>
      </c>
      <c r="G1218" t="inlineStr">
        <is>
          <t>İç Anadolu</t>
        </is>
      </c>
      <c r="H1218" t="inlineStr">
        <is>
          <t>EM-TRF-05</t>
        </is>
      </c>
      <c r="I1218" t="inlineStr">
        <is>
          <t>İzole Trafo 1 kVA</t>
        </is>
      </c>
      <c r="J1218" t="inlineStr">
        <is>
          <t>Güç</t>
        </is>
      </c>
      <c r="K1218" t="inlineStr">
        <is>
          <t>Perakende</t>
        </is>
      </c>
      <c r="L1218" t="n">
        <v>5</v>
      </c>
      <c r="M1218" s="57" t="n">
        <v>6421</v>
      </c>
      <c r="N1218" t="inlineStr">
        <is>
          <t>TL</t>
        </is>
      </c>
      <c r="O1218" s="58" t="n">
        <v>0</v>
      </c>
      <c r="P1218" t="n">
        <v>0</v>
      </c>
      <c r="Q1218" s="59" t="n">
        <v>3900</v>
      </c>
      <c r="R1218" s="60">
        <f>IF(N1218="TL",1,IF(N1218="USD",VLOOKUP(C1218,$X$2:$Z$19,2,FALSE),VLOOKUP(C1218,$X$2:$Z$19,3,FALSE)))</f>
        <v/>
      </c>
      <c r="S1218" s="61">
        <f>IF(P1218=1,0,L1218*M1218*R1218*(1-O1218/100))</f>
        <v/>
      </c>
      <c r="T1218" s="61">
        <f>IF(P1218=1,0,L1218*Q1218)</f>
        <v/>
      </c>
      <c r="U1218" s="61">
        <f>S1218-T1218</f>
        <v/>
      </c>
    </row>
    <row r="1219">
      <c r="A1219" t="inlineStr">
        <is>
          <t>S001218</t>
        </is>
      </c>
      <c r="B1219" t="inlineStr">
        <is>
          <t>2025-05-09</t>
        </is>
      </c>
      <c r="C1219" t="inlineStr">
        <is>
          <t>2025-05</t>
        </is>
      </c>
      <c r="D1219" t="inlineStr">
        <is>
          <t>2025-Q2</t>
        </is>
      </c>
      <c r="E1219" t="inlineStr">
        <is>
          <t>T14</t>
        </is>
      </c>
      <c r="F1219" t="inlineStr">
        <is>
          <t>Elif Şen</t>
        </is>
      </c>
      <c r="G1219" t="inlineStr">
        <is>
          <t>İç Anadolu</t>
        </is>
      </c>
      <c r="H1219" t="inlineStr">
        <is>
          <t>EM-KND-03</t>
        </is>
      </c>
      <c r="I1219" t="inlineStr">
        <is>
          <t>Kablo Kanalı 40x40 (2 m)</t>
        </is>
      </c>
      <c r="J1219" t="inlineStr">
        <is>
          <t>Tesisat</t>
        </is>
      </c>
      <c r="K1219" t="inlineStr">
        <is>
          <t>Proje</t>
        </is>
      </c>
      <c r="L1219" t="n">
        <v>5</v>
      </c>
      <c r="M1219" s="57" t="n">
        <v>127</v>
      </c>
      <c r="N1219" t="inlineStr">
        <is>
          <t>TL</t>
        </is>
      </c>
      <c r="O1219" s="58" t="n">
        <v>12</v>
      </c>
      <c r="P1219" t="n">
        <v>0</v>
      </c>
      <c r="Q1219" s="59" t="n">
        <v>65</v>
      </c>
      <c r="R1219" s="60">
        <f>IF(N1219="TL",1,IF(N1219="USD",VLOOKUP(C1219,$X$2:$Z$19,2,FALSE),VLOOKUP(C1219,$X$2:$Z$19,3,FALSE)))</f>
        <v/>
      </c>
      <c r="S1219" s="61">
        <f>IF(P1219=1,0,L1219*M1219*R1219*(1-O1219/100))</f>
        <v/>
      </c>
      <c r="T1219" s="61">
        <f>IF(P1219=1,0,L1219*Q1219)</f>
        <v/>
      </c>
      <c r="U1219" s="61">
        <f>S1219-T1219</f>
        <v/>
      </c>
    </row>
    <row r="1220">
      <c r="A1220" t="inlineStr">
        <is>
          <t>S001219</t>
        </is>
      </c>
      <c r="B1220" t="inlineStr">
        <is>
          <t>2025-05-25</t>
        </is>
      </c>
      <c r="C1220" t="inlineStr">
        <is>
          <t>2025-05</t>
        </is>
      </c>
      <c r="D1220" t="inlineStr">
        <is>
          <t>2025-Q2</t>
        </is>
      </c>
      <c r="E1220" t="inlineStr">
        <is>
          <t>T14</t>
        </is>
      </c>
      <c r="F1220" t="inlineStr">
        <is>
          <t>Elif Şen</t>
        </is>
      </c>
      <c r="G1220" t="inlineStr">
        <is>
          <t>İç Anadolu</t>
        </is>
      </c>
      <c r="H1220" t="inlineStr">
        <is>
          <t>EM-KND-03</t>
        </is>
      </c>
      <c r="I1220" t="inlineStr">
        <is>
          <t>Kablo Kanalı 40x40 (2 m)</t>
        </is>
      </c>
      <c r="J1220" t="inlineStr">
        <is>
          <t>Tesisat</t>
        </is>
      </c>
      <c r="K1220" t="inlineStr">
        <is>
          <t>Bayi</t>
        </is>
      </c>
      <c r="L1220" t="n">
        <v>1</v>
      </c>
      <c r="M1220" s="57" t="n">
        <v>129</v>
      </c>
      <c r="N1220" t="inlineStr">
        <is>
          <t>TL</t>
        </is>
      </c>
      <c r="O1220" s="58" t="n">
        <v>8</v>
      </c>
      <c r="P1220" t="n">
        <v>0</v>
      </c>
      <c r="Q1220" s="59" t="n">
        <v>65</v>
      </c>
      <c r="R1220" s="60">
        <f>IF(N1220="TL",1,IF(N1220="USD",VLOOKUP(C1220,$X$2:$Z$19,2,FALSE),VLOOKUP(C1220,$X$2:$Z$19,3,FALSE)))</f>
        <v/>
      </c>
      <c r="S1220" s="61">
        <f>IF(P1220=1,0,L1220*M1220*R1220*(1-O1220/100))</f>
        <v/>
      </c>
      <c r="T1220" s="61">
        <f>IF(P1220=1,0,L1220*Q1220)</f>
        <v/>
      </c>
      <c r="U1220" s="61">
        <f>S1220-T1220</f>
        <v/>
      </c>
    </row>
    <row r="1221">
      <c r="A1221" t="inlineStr">
        <is>
          <t>S001220</t>
        </is>
      </c>
      <c r="B1221" t="inlineStr">
        <is>
          <t>2025-05-24</t>
        </is>
      </c>
      <c r="C1221" t="inlineStr">
        <is>
          <t>2025-05</t>
        </is>
      </c>
      <c r="D1221" t="inlineStr">
        <is>
          <t>2025-Q2</t>
        </is>
      </c>
      <c r="E1221" t="inlineStr">
        <is>
          <t>T14</t>
        </is>
      </c>
      <c r="F1221" t="inlineStr">
        <is>
          <t>Elif Şen</t>
        </is>
      </c>
      <c r="G1221" t="inlineStr">
        <is>
          <t>İç Anadolu</t>
        </is>
      </c>
      <c r="H1221" t="inlineStr">
        <is>
          <t>EM-PRZ-02</t>
        </is>
      </c>
      <c r="I1221" t="inlineStr">
        <is>
          <t>Priz-Anahtar Seti (20'li)</t>
        </is>
      </c>
      <c r="J1221" t="inlineStr">
        <is>
          <t>Anahtar</t>
        </is>
      </c>
      <c r="K1221" t="inlineStr">
        <is>
          <t>Kurumsal</t>
        </is>
      </c>
      <c r="L1221" t="n">
        <v>57</v>
      </c>
      <c r="M1221" s="57" t="n">
        <v>590</v>
      </c>
      <c r="N1221" t="inlineStr">
        <is>
          <t>TL</t>
        </is>
      </c>
      <c r="O1221" s="58" t="n">
        <v>5</v>
      </c>
      <c r="P1221" t="n">
        <v>0</v>
      </c>
      <c r="Q1221" s="59" t="n">
        <v>310</v>
      </c>
      <c r="R1221" s="60">
        <f>IF(N1221="TL",1,IF(N1221="USD",VLOOKUP(C1221,$X$2:$Z$19,2,FALSE),VLOOKUP(C1221,$X$2:$Z$19,3,FALSE)))</f>
        <v/>
      </c>
      <c r="S1221" s="61">
        <f>IF(P1221=1,0,L1221*M1221*R1221*(1-O1221/100))</f>
        <v/>
      </c>
      <c r="T1221" s="61">
        <f>IF(P1221=1,0,L1221*Q1221)</f>
        <v/>
      </c>
      <c r="U1221" s="61">
        <f>S1221-T1221</f>
        <v/>
      </c>
    </row>
    <row r="1222">
      <c r="A1222" t="inlineStr">
        <is>
          <t>S001221</t>
        </is>
      </c>
      <c r="B1222" t="inlineStr">
        <is>
          <t>2025-05-04</t>
        </is>
      </c>
      <c r="C1222" t="inlineStr">
        <is>
          <t>2025-05</t>
        </is>
      </c>
      <c r="D1222" t="inlineStr">
        <is>
          <t>2025-Q2</t>
        </is>
      </c>
      <c r="E1222" t="inlineStr">
        <is>
          <t>T14</t>
        </is>
      </c>
      <c r="F1222" t="inlineStr">
        <is>
          <t>Elif Şen</t>
        </is>
      </c>
      <c r="G1222" t="inlineStr">
        <is>
          <t>İç Anadolu</t>
        </is>
      </c>
      <c r="H1222" t="inlineStr">
        <is>
          <t>EM-KND-03</t>
        </is>
      </c>
      <c r="I1222" t="inlineStr">
        <is>
          <t>Kablo Kanalı 40x40 (2 m)</t>
        </is>
      </c>
      <c r="J1222" t="inlineStr">
        <is>
          <t>Tesisat</t>
        </is>
      </c>
      <c r="K1222" t="inlineStr">
        <is>
          <t>Perakende</t>
        </is>
      </c>
      <c r="L1222" t="n">
        <v>5</v>
      </c>
      <c r="M1222" s="57" t="n">
        <v>133</v>
      </c>
      <c r="N1222" t="inlineStr">
        <is>
          <t>TL</t>
        </is>
      </c>
      <c r="O1222" s="58" t="n">
        <v>5</v>
      </c>
      <c r="P1222" t="n">
        <v>0</v>
      </c>
      <c r="Q1222" s="59" t="n">
        <v>65</v>
      </c>
      <c r="R1222" s="60">
        <f>IF(N1222="TL",1,IF(N1222="USD",VLOOKUP(C1222,$X$2:$Z$19,2,FALSE),VLOOKUP(C1222,$X$2:$Z$19,3,FALSE)))</f>
        <v/>
      </c>
      <c r="S1222" s="61">
        <f>IF(P1222=1,0,L1222*M1222*R1222*(1-O1222/100))</f>
        <v/>
      </c>
      <c r="T1222" s="61">
        <f>IF(P1222=1,0,L1222*Q1222)</f>
        <v/>
      </c>
      <c r="U1222" s="61">
        <f>S1222-T1222</f>
        <v/>
      </c>
    </row>
    <row r="1223">
      <c r="A1223" t="inlineStr">
        <is>
          <t>S001222</t>
        </is>
      </c>
      <c r="B1223" t="inlineStr">
        <is>
          <t>2025-05-08</t>
        </is>
      </c>
      <c r="C1223" t="inlineStr">
        <is>
          <t>2025-05</t>
        </is>
      </c>
      <c r="D1223" t="inlineStr">
        <is>
          <t>2025-Q2</t>
        </is>
      </c>
      <c r="E1223" t="inlineStr">
        <is>
          <t>T14</t>
        </is>
      </c>
      <c r="F1223" t="inlineStr">
        <is>
          <t>Elif Şen</t>
        </is>
      </c>
      <c r="G1223" t="inlineStr">
        <is>
          <t>İç Anadolu</t>
        </is>
      </c>
      <c r="H1223" t="inlineStr">
        <is>
          <t>EM-TRF-05</t>
        </is>
      </c>
      <c r="I1223" t="inlineStr">
        <is>
          <t>İzole Trafo 1 kVA</t>
        </is>
      </c>
      <c r="J1223" t="inlineStr">
        <is>
          <t>Güç</t>
        </is>
      </c>
      <c r="K1223" t="inlineStr">
        <is>
          <t>Perakende</t>
        </is>
      </c>
      <c r="L1223" t="n">
        <v>5</v>
      </c>
      <c r="M1223" s="57" t="n">
        <v>6416</v>
      </c>
      <c r="N1223" t="inlineStr">
        <is>
          <t>TL</t>
        </is>
      </c>
      <c r="O1223" s="58" t="n">
        <v>0</v>
      </c>
      <c r="P1223" t="n">
        <v>0</v>
      </c>
      <c r="Q1223" s="59" t="n">
        <v>3900</v>
      </c>
      <c r="R1223" s="60">
        <f>IF(N1223="TL",1,IF(N1223="USD",VLOOKUP(C1223,$X$2:$Z$19,2,FALSE),VLOOKUP(C1223,$X$2:$Z$19,3,FALSE)))</f>
        <v/>
      </c>
      <c r="S1223" s="61">
        <f>IF(P1223=1,0,L1223*M1223*R1223*(1-O1223/100))</f>
        <v/>
      </c>
      <c r="T1223" s="61">
        <f>IF(P1223=1,0,L1223*Q1223)</f>
        <v/>
      </c>
      <c r="U1223" s="61">
        <f>S1223-T1223</f>
        <v/>
      </c>
    </row>
    <row r="1224">
      <c r="A1224" t="inlineStr">
        <is>
          <t>S001223</t>
        </is>
      </c>
      <c r="B1224" t="inlineStr">
        <is>
          <t>2025-05-01</t>
        </is>
      </c>
      <c r="C1224" t="inlineStr">
        <is>
          <t>2025-05</t>
        </is>
      </c>
      <c r="D1224" t="inlineStr">
        <is>
          <t>2025-Q2</t>
        </is>
      </c>
      <c r="E1224" t="inlineStr">
        <is>
          <t>T14</t>
        </is>
      </c>
      <c r="F1224" t="inlineStr">
        <is>
          <t>Elif Şen</t>
        </is>
      </c>
      <c r="G1224" t="inlineStr">
        <is>
          <t>İç Anadolu</t>
        </is>
      </c>
      <c r="H1224" t="inlineStr">
        <is>
          <t>EM-TRF-05</t>
        </is>
      </c>
      <c r="I1224" t="inlineStr">
        <is>
          <t>İzole Trafo 1 kVA</t>
        </is>
      </c>
      <c r="J1224" t="inlineStr">
        <is>
          <t>Güç</t>
        </is>
      </c>
      <c r="K1224" t="inlineStr">
        <is>
          <t>Proje</t>
        </is>
      </c>
      <c r="L1224" t="n">
        <v>58</v>
      </c>
      <c r="M1224" s="57" t="n">
        <v>6416</v>
      </c>
      <c r="N1224" t="inlineStr">
        <is>
          <t>TL</t>
        </is>
      </c>
      <c r="O1224" s="58" t="n">
        <v>5</v>
      </c>
      <c r="P1224" t="n">
        <v>0</v>
      </c>
      <c r="Q1224" s="59" t="n">
        <v>3900</v>
      </c>
      <c r="R1224" s="60">
        <f>IF(N1224="TL",1,IF(N1224="USD",VLOOKUP(C1224,$X$2:$Z$19,2,FALSE),VLOOKUP(C1224,$X$2:$Z$19,3,FALSE)))</f>
        <v/>
      </c>
      <c r="S1224" s="61">
        <f>IF(P1224=1,0,L1224*M1224*R1224*(1-O1224/100))</f>
        <v/>
      </c>
      <c r="T1224" s="61">
        <f>IF(P1224=1,0,L1224*Q1224)</f>
        <v/>
      </c>
      <c r="U1224" s="61">
        <f>S1224-T1224</f>
        <v/>
      </c>
    </row>
    <row r="1225">
      <c r="A1225" t="inlineStr">
        <is>
          <t>S001224</t>
        </is>
      </c>
      <c r="B1225" t="inlineStr">
        <is>
          <t>2025-05-16</t>
        </is>
      </c>
      <c r="C1225" t="inlineStr">
        <is>
          <t>2025-05</t>
        </is>
      </c>
      <c r="D1225" t="inlineStr">
        <is>
          <t>2025-Q2</t>
        </is>
      </c>
      <c r="E1225" t="inlineStr">
        <is>
          <t>T14</t>
        </is>
      </c>
      <c r="F1225" t="inlineStr">
        <is>
          <t>Elif Şen</t>
        </is>
      </c>
      <c r="G1225" t="inlineStr">
        <is>
          <t>İç Anadolu</t>
        </is>
      </c>
      <c r="H1225" t="inlineStr">
        <is>
          <t>EM-KBL-16</t>
        </is>
      </c>
      <c r="I1225" t="inlineStr">
        <is>
          <t>NYM Kablo 3x2,5 (100 m)</t>
        </is>
      </c>
      <c r="J1225" t="inlineStr">
        <is>
          <t>Kablo</t>
        </is>
      </c>
      <c r="K1225" t="inlineStr">
        <is>
          <t>Bayi</t>
        </is>
      </c>
      <c r="L1225" t="n">
        <v>2</v>
      </c>
      <c r="M1225" s="57" t="n">
        <v>1310</v>
      </c>
      <c r="N1225" t="inlineStr">
        <is>
          <t>TL</t>
        </is>
      </c>
      <c r="O1225" s="58" t="n">
        <v>0</v>
      </c>
      <c r="P1225" t="n">
        <v>0</v>
      </c>
      <c r="Q1225" s="59" t="n">
        <v>820</v>
      </c>
      <c r="R1225" s="60">
        <f>IF(N1225="TL",1,IF(N1225="USD",VLOOKUP(C1225,$X$2:$Z$19,2,FALSE),VLOOKUP(C1225,$X$2:$Z$19,3,FALSE)))</f>
        <v/>
      </c>
      <c r="S1225" s="61">
        <f>IF(P1225=1,0,L1225*M1225*R1225*(1-O1225/100))</f>
        <v/>
      </c>
      <c r="T1225" s="61">
        <f>IF(P1225=1,0,L1225*Q1225)</f>
        <v/>
      </c>
      <c r="U1225" s="61">
        <f>S1225-T1225</f>
        <v/>
      </c>
    </row>
    <row r="1226">
      <c r="A1226" t="inlineStr">
        <is>
          <t>S001225</t>
        </is>
      </c>
      <c r="B1226" t="inlineStr">
        <is>
          <t>2025-05-18</t>
        </is>
      </c>
      <c r="C1226" t="inlineStr">
        <is>
          <t>2025-05</t>
        </is>
      </c>
      <c r="D1226" t="inlineStr">
        <is>
          <t>2025-Q2</t>
        </is>
      </c>
      <c r="E1226" t="inlineStr">
        <is>
          <t>T14</t>
        </is>
      </c>
      <c r="F1226" t="inlineStr">
        <is>
          <t>Elif Şen</t>
        </is>
      </c>
      <c r="G1226" t="inlineStr">
        <is>
          <t>İç Anadolu</t>
        </is>
      </c>
      <c r="H1226" t="inlineStr">
        <is>
          <t>EM-AYD-40</t>
        </is>
      </c>
      <c r="I1226" t="inlineStr">
        <is>
          <t>LED Panel Armatür 40W</t>
        </is>
      </c>
      <c r="J1226" t="inlineStr">
        <is>
          <t>Aydınlatma</t>
        </is>
      </c>
      <c r="K1226" t="inlineStr">
        <is>
          <t>Perakende</t>
        </is>
      </c>
      <c r="L1226" t="n">
        <v>1</v>
      </c>
      <c r="M1226" s="57" t="n">
        <v>347</v>
      </c>
      <c r="N1226" t="inlineStr">
        <is>
          <t>TL</t>
        </is>
      </c>
      <c r="O1226" s="58" t="n">
        <v>5</v>
      </c>
      <c r="P1226" t="n">
        <v>0</v>
      </c>
      <c r="Q1226" s="59" t="n">
        <v>190</v>
      </c>
      <c r="R1226" s="60">
        <f>IF(N1226="TL",1,IF(N1226="USD",VLOOKUP(C1226,$X$2:$Z$19,2,FALSE),VLOOKUP(C1226,$X$2:$Z$19,3,FALSE)))</f>
        <v/>
      </c>
      <c r="S1226" s="61">
        <f>IF(P1226=1,0,L1226*M1226*R1226*(1-O1226/100))</f>
        <v/>
      </c>
      <c r="T1226" s="61">
        <f>IF(P1226=1,0,L1226*Q1226)</f>
        <v/>
      </c>
      <c r="U1226" s="61">
        <f>S1226-T1226</f>
        <v/>
      </c>
    </row>
    <row r="1227">
      <c r="A1227" t="inlineStr">
        <is>
          <t>S001226</t>
        </is>
      </c>
      <c r="B1227" t="inlineStr">
        <is>
          <t>2025-05-13</t>
        </is>
      </c>
      <c r="C1227" t="inlineStr">
        <is>
          <t>2025-05</t>
        </is>
      </c>
      <c r="D1227" t="inlineStr">
        <is>
          <t>2025-Q2</t>
        </is>
      </c>
      <c r="E1227" t="inlineStr">
        <is>
          <t>T14</t>
        </is>
      </c>
      <c r="F1227" t="inlineStr">
        <is>
          <t>Elif Şen</t>
        </is>
      </c>
      <c r="G1227" t="inlineStr">
        <is>
          <t>İç Anadolu</t>
        </is>
      </c>
      <c r="H1227" t="inlineStr">
        <is>
          <t>EM-KND-03</t>
        </is>
      </c>
      <c r="I1227" t="inlineStr">
        <is>
          <t>Kablo Kanalı 40x40 (2 m)</t>
        </is>
      </c>
      <c r="J1227" t="inlineStr">
        <is>
          <t>Tesisat</t>
        </is>
      </c>
      <c r="K1227" t="inlineStr">
        <is>
          <t>Bayi</t>
        </is>
      </c>
      <c r="L1227" t="n">
        <v>19</v>
      </c>
      <c r="M1227" s="57" t="n">
        <v>132</v>
      </c>
      <c r="N1227" t="inlineStr">
        <is>
          <t>TL</t>
        </is>
      </c>
      <c r="O1227" s="58" t="n">
        <v>0</v>
      </c>
      <c r="P1227" t="n">
        <v>0</v>
      </c>
      <c r="Q1227" s="59" t="n">
        <v>65</v>
      </c>
      <c r="R1227" s="60">
        <f>IF(N1227="TL",1,IF(N1227="USD",VLOOKUP(C1227,$X$2:$Z$19,2,FALSE),VLOOKUP(C1227,$X$2:$Z$19,3,FALSE)))</f>
        <v/>
      </c>
      <c r="S1227" s="61">
        <f>IF(P1227=1,0,L1227*M1227*R1227*(1-O1227/100))</f>
        <v/>
      </c>
      <c r="T1227" s="61">
        <f>IF(P1227=1,0,L1227*Q1227)</f>
        <v/>
      </c>
      <c r="U1227" s="61">
        <f>S1227-T1227</f>
        <v/>
      </c>
    </row>
    <row r="1228">
      <c r="A1228" t="inlineStr">
        <is>
          <t>S001227</t>
        </is>
      </c>
      <c r="B1228" t="inlineStr">
        <is>
          <t>2025-05-23</t>
        </is>
      </c>
      <c r="C1228" t="inlineStr">
        <is>
          <t>2025-05</t>
        </is>
      </c>
      <c r="D1228" t="inlineStr">
        <is>
          <t>2025-Q2</t>
        </is>
      </c>
      <c r="E1228" t="inlineStr">
        <is>
          <t>T14</t>
        </is>
      </c>
      <c r="F1228" t="inlineStr">
        <is>
          <t>Elif Şen</t>
        </is>
      </c>
      <c r="G1228" t="inlineStr">
        <is>
          <t>İç Anadolu</t>
        </is>
      </c>
      <c r="H1228" t="inlineStr">
        <is>
          <t>EM-PNO-12</t>
        </is>
      </c>
      <c r="I1228" t="inlineStr">
        <is>
          <t>Sıva Üstü Dağıtım Panosu 24'lü</t>
        </is>
      </c>
      <c r="J1228" t="inlineStr">
        <is>
          <t>Pano</t>
        </is>
      </c>
      <c r="K1228" t="inlineStr">
        <is>
          <t>Perakende</t>
        </is>
      </c>
      <c r="L1228" t="n">
        <v>1</v>
      </c>
      <c r="M1228" s="57" t="n">
        <v>1960</v>
      </c>
      <c r="N1228" t="inlineStr">
        <is>
          <t>TL</t>
        </is>
      </c>
      <c r="O1228" s="58" t="n">
        <v>8</v>
      </c>
      <c r="P1228" t="n">
        <v>0</v>
      </c>
      <c r="Q1228" s="59" t="n">
        <v>1180</v>
      </c>
      <c r="R1228" s="60">
        <f>IF(N1228="TL",1,IF(N1228="USD",VLOOKUP(C1228,$X$2:$Z$19,2,FALSE),VLOOKUP(C1228,$X$2:$Z$19,3,FALSE)))</f>
        <v/>
      </c>
      <c r="S1228" s="61">
        <f>IF(P1228=1,0,L1228*M1228*R1228*(1-O1228/100))</f>
        <v/>
      </c>
      <c r="T1228" s="61">
        <f>IF(P1228=1,0,L1228*Q1228)</f>
        <v/>
      </c>
      <c r="U1228" s="61">
        <f>S1228-T1228</f>
        <v/>
      </c>
    </row>
    <row r="1229">
      <c r="A1229" t="inlineStr">
        <is>
          <t>S001228</t>
        </is>
      </c>
      <c r="B1229" t="inlineStr">
        <is>
          <t>2025-05-24</t>
        </is>
      </c>
      <c r="C1229" t="inlineStr">
        <is>
          <t>2025-05</t>
        </is>
      </c>
      <c r="D1229" t="inlineStr">
        <is>
          <t>2025-Q2</t>
        </is>
      </c>
      <c r="E1229" t="inlineStr">
        <is>
          <t>T14</t>
        </is>
      </c>
      <c r="F1229" t="inlineStr">
        <is>
          <t>Elif Şen</t>
        </is>
      </c>
      <c r="G1229" t="inlineStr">
        <is>
          <t>İç Anadolu</t>
        </is>
      </c>
      <c r="H1229" t="inlineStr">
        <is>
          <t>EM-TRF-05</t>
        </is>
      </c>
      <c r="I1229" t="inlineStr">
        <is>
          <t>İzole Trafo 1 kVA</t>
        </is>
      </c>
      <c r="J1229" t="inlineStr">
        <is>
          <t>Güç</t>
        </is>
      </c>
      <c r="K1229" t="inlineStr">
        <is>
          <t>Proje</t>
        </is>
      </c>
      <c r="L1229" t="n">
        <v>3</v>
      </c>
      <c r="M1229" s="57" t="n">
        <v>6411</v>
      </c>
      <c r="N1229" t="inlineStr">
        <is>
          <t>TL</t>
        </is>
      </c>
      <c r="O1229" s="58" t="n">
        <v>5</v>
      </c>
      <c r="P1229" t="n">
        <v>0</v>
      </c>
      <c r="Q1229" s="59" t="n">
        <v>3900</v>
      </c>
      <c r="R1229" s="60">
        <f>IF(N1229="TL",1,IF(N1229="USD",VLOOKUP(C1229,$X$2:$Z$19,2,FALSE),VLOOKUP(C1229,$X$2:$Z$19,3,FALSE)))</f>
        <v/>
      </c>
      <c r="S1229" s="61">
        <f>IF(P1229=1,0,L1229*M1229*R1229*(1-O1229/100))</f>
        <v/>
      </c>
      <c r="T1229" s="61">
        <f>IF(P1229=1,0,L1229*Q1229)</f>
        <v/>
      </c>
      <c r="U1229" s="61">
        <f>S1229-T1229</f>
        <v/>
      </c>
    </row>
    <row r="1230">
      <c r="A1230" t="inlineStr">
        <is>
          <t>S001229</t>
        </is>
      </c>
      <c r="B1230" t="inlineStr">
        <is>
          <t>2025-05-23</t>
        </is>
      </c>
      <c r="C1230" t="inlineStr">
        <is>
          <t>2025-05</t>
        </is>
      </c>
      <c r="D1230" t="inlineStr">
        <is>
          <t>2025-Q2</t>
        </is>
      </c>
      <c r="E1230" t="inlineStr">
        <is>
          <t>T14</t>
        </is>
      </c>
      <c r="F1230" t="inlineStr">
        <is>
          <t>Elif Şen</t>
        </is>
      </c>
      <c r="G1230" t="inlineStr">
        <is>
          <t>İç Anadolu</t>
        </is>
      </c>
      <c r="H1230" t="inlineStr">
        <is>
          <t>EM-TOP-08</t>
        </is>
      </c>
      <c r="I1230" t="inlineStr">
        <is>
          <t>Topraklama Seti</t>
        </is>
      </c>
      <c r="J1230" t="inlineStr">
        <is>
          <t>Koruma</t>
        </is>
      </c>
      <c r="K1230" t="inlineStr">
        <is>
          <t>Proje</t>
        </is>
      </c>
      <c r="L1230" t="n">
        <v>5</v>
      </c>
      <c r="M1230" s="57" t="n">
        <v>899</v>
      </c>
      <c r="N1230" t="inlineStr">
        <is>
          <t>TL</t>
        </is>
      </c>
      <c r="O1230" s="58" t="n">
        <v>5</v>
      </c>
      <c r="P1230" t="n">
        <v>0</v>
      </c>
      <c r="Q1230" s="59" t="n">
        <v>540</v>
      </c>
      <c r="R1230" s="60">
        <f>IF(N1230="TL",1,IF(N1230="USD",VLOOKUP(C1230,$X$2:$Z$19,2,FALSE),VLOOKUP(C1230,$X$2:$Z$19,3,FALSE)))</f>
        <v/>
      </c>
      <c r="S1230" s="61">
        <f>IF(P1230=1,0,L1230*M1230*R1230*(1-O1230/100))</f>
        <v/>
      </c>
      <c r="T1230" s="61">
        <f>IF(P1230=1,0,L1230*Q1230)</f>
        <v/>
      </c>
      <c r="U1230" s="61">
        <f>S1230-T1230</f>
        <v/>
      </c>
    </row>
    <row r="1231">
      <c r="A1231" t="inlineStr">
        <is>
          <t>S001230</t>
        </is>
      </c>
      <c r="B1231" t="inlineStr">
        <is>
          <t>2025-05-20</t>
        </is>
      </c>
      <c r="C1231" t="inlineStr">
        <is>
          <t>2025-05</t>
        </is>
      </c>
      <c r="D1231" t="inlineStr">
        <is>
          <t>2025-Q2</t>
        </is>
      </c>
      <c r="E1231" t="inlineStr">
        <is>
          <t>T14</t>
        </is>
      </c>
      <c r="F1231" t="inlineStr">
        <is>
          <t>Elif Şen</t>
        </is>
      </c>
      <c r="G1231" t="inlineStr">
        <is>
          <t>İç Anadolu</t>
        </is>
      </c>
      <c r="H1231" t="inlineStr">
        <is>
          <t>EM-PRZ-02</t>
        </is>
      </c>
      <c r="I1231" t="inlineStr">
        <is>
          <t>Priz-Anahtar Seti (20'li)</t>
        </is>
      </c>
      <c r="J1231" t="inlineStr">
        <is>
          <t>Anahtar</t>
        </is>
      </c>
      <c r="K1231" t="inlineStr">
        <is>
          <t>Proje</t>
        </is>
      </c>
      <c r="L1231" t="n">
        <v>56</v>
      </c>
      <c r="M1231" s="57" t="n">
        <v>554</v>
      </c>
      <c r="N1231" t="inlineStr">
        <is>
          <t>TL</t>
        </is>
      </c>
      <c r="O1231" s="58" t="n">
        <v>0</v>
      </c>
      <c r="P1231" t="n">
        <v>0</v>
      </c>
      <c r="Q1231" s="59" t="n">
        <v>310</v>
      </c>
      <c r="R1231" s="60">
        <f>IF(N1231="TL",1,IF(N1231="USD",VLOOKUP(C1231,$X$2:$Z$19,2,FALSE),VLOOKUP(C1231,$X$2:$Z$19,3,FALSE)))</f>
        <v/>
      </c>
      <c r="S1231" s="61">
        <f>IF(P1231=1,0,L1231*M1231*R1231*(1-O1231/100))</f>
        <v/>
      </c>
      <c r="T1231" s="61">
        <f>IF(P1231=1,0,L1231*Q1231)</f>
        <v/>
      </c>
      <c r="U1231" s="61">
        <f>S1231-T1231</f>
        <v/>
      </c>
    </row>
    <row r="1232">
      <c r="A1232" t="inlineStr">
        <is>
          <t>S001231</t>
        </is>
      </c>
      <c r="B1232" t="inlineStr">
        <is>
          <t>2025-05-21</t>
        </is>
      </c>
      <c r="C1232" t="inlineStr">
        <is>
          <t>2025-05</t>
        </is>
      </c>
      <c r="D1232" t="inlineStr">
        <is>
          <t>2025-Q2</t>
        </is>
      </c>
      <c r="E1232" t="inlineStr">
        <is>
          <t>T14</t>
        </is>
      </c>
      <c r="F1232" t="inlineStr">
        <is>
          <t>Elif Şen</t>
        </is>
      </c>
      <c r="G1232" t="inlineStr">
        <is>
          <t>İç Anadolu</t>
        </is>
      </c>
      <c r="H1232" t="inlineStr">
        <is>
          <t>EM-SNS-06</t>
        </is>
      </c>
      <c r="I1232" t="inlineStr">
        <is>
          <t>Hareket Sensörü PIR</t>
        </is>
      </c>
      <c r="J1232" t="inlineStr">
        <is>
          <t>Otomasyon</t>
        </is>
      </c>
      <c r="K1232" t="inlineStr">
        <is>
          <t>Bayi</t>
        </is>
      </c>
      <c r="L1232" t="n">
        <v>6</v>
      </c>
      <c r="M1232" s="57" t="n">
        <v>259</v>
      </c>
      <c r="N1232" t="inlineStr">
        <is>
          <t>TL</t>
        </is>
      </c>
      <c r="O1232" s="58" t="n">
        <v>5</v>
      </c>
      <c r="P1232" t="n">
        <v>0</v>
      </c>
      <c r="Q1232" s="59" t="n">
        <v>120</v>
      </c>
      <c r="R1232" s="60">
        <f>IF(N1232="TL",1,IF(N1232="USD",VLOOKUP(C1232,$X$2:$Z$19,2,FALSE),VLOOKUP(C1232,$X$2:$Z$19,3,FALSE)))</f>
        <v/>
      </c>
      <c r="S1232" s="61">
        <f>IF(P1232=1,0,L1232*M1232*R1232*(1-O1232/100))</f>
        <v/>
      </c>
      <c r="T1232" s="61">
        <f>IF(P1232=1,0,L1232*Q1232)</f>
        <v/>
      </c>
      <c r="U1232" s="61">
        <f>S1232-T1232</f>
        <v/>
      </c>
    </row>
    <row r="1233">
      <c r="A1233" t="inlineStr">
        <is>
          <t>S001232</t>
        </is>
      </c>
      <c r="B1233" t="inlineStr">
        <is>
          <t>2025-05-14</t>
        </is>
      </c>
      <c r="C1233" t="inlineStr">
        <is>
          <t>2025-05</t>
        </is>
      </c>
      <c r="D1233" t="inlineStr">
        <is>
          <t>2025-Q2</t>
        </is>
      </c>
      <c r="E1233" t="inlineStr">
        <is>
          <t>T15</t>
        </is>
      </c>
      <c r="F1233" t="inlineStr">
        <is>
          <t>Barış Polat</t>
        </is>
      </c>
      <c r="G1233" t="inlineStr">
        <is>
          <t>Ege</t>
        </is>
      </c>
      <c r="H1233" t="inlineStr">
        <is>
          <t>EM-TOP-08</t>
        </is>
      </c>
      <c r="I1233" t="inlineStr">
        <is>
          <t>Topraklama Seti</t>
        </is>
      </c>
      <c r="J1233" t="inlineStr">
        <is>
          <t>Koruma</t>
        </is>
      </c>
      <c r="K1233" t="inlineStr">
        <is>
          <t>Bayi</t>
        </is>
      </c>
      <c r="L1233" t="n">
        <v>10</v>
      </c>
      <c r="M1233" s="57" t="n">
        <v>884</v>
      </c>
      <c r="N1233" t="inlineStr">
        <is>
          <t>TL</t>
        </is>
      </c>
      <c r="O1233" s="58" t="n">
        <v>5</v>
      </c>
      <c r="P1233" t="n">
        <v>0</v>
      </c>
      <c r="Q1233" s="59" t="n">
        <v>540</v>
      </c>
      <c r="R1233" s="60">
        <f>IF(N1233="TL",1,IF(N1233="USD",VLOOKUP(C1233,$X$2:$Z$19,2,FALSE),VLOOKUP(C1233,$X$2:$Z$19,3,FALSE)))</f>
        <v/>
      </c>
      <c r="S1233" s="61">
        <f>IF(P1233=1,0,L1233*M1233*R1233*(1-O1233/100))</f>
        <v/>
      </c>
      <c r="T1233" s="61">
        <f>IF(P1233=1,0,L1233*Q1233)</f>
        <v/>
      </c>
      <c r="U1233" s="61">
        <f>S1233-T1233</f>
        <v/>
      </c>
    </row>
    <row r="1234">
      <c r="A1234" t="inlineStr">
        <is>
          <t>S001233</t>
        </is>
      </c>
      <c r="B1234" t="inlineStr">
        <is>
          <t>2025-05-06</t>
        </is>
      </c>
      <c r="C1234" t="inlineStr">
        <is>
          <t>2025-05</t>
        </is>
      </c>
      <c r="D1234" t="inlineStr">
        <is>
          <t>2025-Q2</t>
        </is>
      </c>
      <c r="E1234" t="inlineStr">
        <is>
          <t>T15</t>
        </is>
      </c>
      <c r="F1234" t="inlineStr">
        <is>
          <t>Barış Polat</t>
        </is>
      </c>
      <c r="G1234" t="inlineStr">
        <is>
          <t>Ege</t>
        </is>
      </c>
      <c r="H1234" t="inlineStr">
        <is>
          <t>EM-AYD-18</t>
        </is>
      </c>
      <c r="I1234" t="inlineStr">
        <is>
          <t>LED Ampul 18W (10'lu)</t>
        </is>
      </c>
      <c r="J1234" t="inlineStr">
        <is>
          <t>Aydınlatma</t>
        </is>
      </c>
      <c r="K1234" t="inlineStr">
        <is>
          <t>Bayi</t>
        </is>
      </c>
      <c r="L1234" t="n">
        <v>19</v>
      </c>
      <c r="M1234" s="57" t="n">
        <v>199</v>
      </c>
      <c r="N1234" t="inlineStr">
        <is>
          <t>TL</t>
        </is>
      </c>
      <c r="O1234" s="58" t="n">
        <v>5</v>
      </c>
      <c r="P1234" t="n">
        <v>0</v>
      </c>
      <c r="Q1234" s="59" t="n">
        <v>95</v>
      </c>
      <c r="R1234" s="60">
        <f>IF(N1234="TL",1,IF(N1234="USD",VLOOKUP(C1234,$X$2:$Z$19,2,FALSE),VLOOKUP(C1234,$X$2:$Z$19,3,FALSE)))</f>
        <v/>
      </c>
      <c r="S1234" s="61">
        <f>IF(P1234=1,0,L1234*M1234*R1234*(1-O1234/100))</f>
        <v/>
      </c>
      <c r="T1234" s="61">
        <f>IF(P1234=1,0,L1234*Q1234)</f>
        <v/>
      </c>
      <c r="U1234" s="61">
        <f>S1234-T1234</f>
        <v/>
      </c>
    </row>
    <row r="1235">
      <c r="A1235" t="inlineStr">
        <is>
          <t>S001234</t>
        </is>
      </c>
      <c r="B1235" t="inlineStr">
        <is>
          <t>2025-05-04</t>
        </is>
      </c>
      <c r="C1235" t="inlineStr">
        <is>
          <t>2025-05</t>
        </is>
      </c>
      <c r="D1235" t="inlineStr">
        <is>
          <t>2025-Q2</t>
        </is>
      </c>
      <c r="E1235" t="inlineStr">
        <is>
          <t>T15</t>
        </is>
      </c>
      <c r="F1235" t="inlineStr">
        <is>
          <t>Barış Polat</t>
        </is>
      </c>
      <c r="G1235" t="inlineStr">
        <is>
          <t>Ege</t>
        </is>
      </c>
      <c r="H1235" t="inlineStr">
        <is>
          <t>EM-TRF-05</t>
        </is>
      </c>
      <c r="I1235" t="inlineStr">
        <is>
          <t>İzole Trafo 1 kVA</t>
        </is>
      </c>
      <c r="J1235" t="inlineStr">
        <is>
          <t>Güç</t>
        </is>
      </c>
      <c r="K1235" t="inlineStr">
        <is>
          <t>Bayi</t>
        </is>
      </c>
      <c r="L1235" t="n">
        <v>5</v>
      </c>
      <c r="M1235" s="57" t="n">
        <v>6856</v>
      </c>
      <c r="N1235" t="inlineStr">
        <is>
          <t>TL</t>
        </is>
      </c>
      <c r="O1235" s="58" t="n">
        <v>8</v>
      </c>
      <c r="P1235" t="n">
        <v>0</v>
      </c>
      <c r="Q1235" s="59" t="n">
        <v>3900</v>
      </c>
      <c r="R1235" s="60">
        <f>IF(N1235="TL",1,IF(N1235="USD",VLOOKUP(C1235,$X$2:$Z$19,2,FALSE),VLOOKUP(C1235,$X$2:$Z$19,3,FALSE)))</f>
        <v/>
      </c>
      <c r="S1235" s="61">
        <f>IF(P1235=1,0,L1235*M1235*R1235*(1-O1235/100))</f>
        <v/>
      </c>
      <c r="T1235" s="61">
        <f>IF(P1235=1,0,L1235*Q1235)</f>
        <v/>
      </c>
      <c r="U1235" s="61">
        <f>S1235-T1235</f>
        <v/>
      </c>
    </row>
    <row r="1236">
      <c r="A1236" t="inlineStr">
        <is>
          <t>S001235</t>
        </is>
      </c>
      <c r="B1236" t="inlineStr">
        <is>
          <t>2025-05-23</t>
        </is>
      </c>
      <c r="C1236" t="inlineStr">
        <is>
          <t>2025-05</t>
        </is>
      </c>
      <c r="D1236" t="inlineStr">
        <is>
          <t>2025-Q2</t>
        </is>
      </c>
      <c r="E1236" t="inlineStr">
        <is>
          <t>T15</t>
        </is>
      </c>
      <c r="F1236" t="inlineStr">
        <is>
          <t>Barış Polat</t>
        </is>
      </c>
      <c r="G1236" t="inlineStr">
        <is>
          <t>Ege</t>
        </is>
      </c>
      <c r="H1236" t="inlineStr">
        <is>
          <t>EM-AYD-40</t>
        </is>
      </c>
      <c r="I1236" t="inlineStr">
        <is>
          <t>LED Panel Armatür 40W</t>
        </is>
      </c>
      <c r="J1236" t="inlineStr">
        <is>
          <t>Aydınlatma</t>
        </is>
      </c>
      <c r="K1236" t="inlineStr">
        <is>
          <t>Bayi</t>
        </is>
      </c>
      <c r="L1236" t="n">
        <v>1</v>
      </c>
      <c r="M1236" s="57" t="n">
        <v>367</v>
      </c>
      <c r="N1236" t="inlineStr">
        <is>
          <t>TL</t>
        </is>
      </c>
      <c r="O1236" s="58" t="n">
        <v>0</v>
      </c>
      <c r="P1236" t="n">
        <v>0</v>
      </c>
      <c r="Q1236" s="59" t="n">
        <v>190</v>
      </c>
      <c r="R1236" s="60">
        <f>IF(N1236="TL",1,IF(N1236="USD",VLOOKUP(C1236,$X$2:$Z$19,2,FALSE),VLOOKUP(C1236,$X$2:$Z$19,3,FALSE)))</f>
        <v/>
      </c>
      <c r="S1236" s="61">
        <f>IF(P1236=1,0,L1236*M1236*R1236*(1-O1236/100))</f>
        <v/>
      </c>
      <c r="T1236" s="61">
        <f>IF(P1236=1,0,L1236*Q1236)</f>
        <v/>
      </c>
      <c r="U1236" s="61">
        <f>S1236-T1236</f>
        <v/>
      </c>
    </row>
    <row r="1237">
      <c r="A1237" t="inlineStr">
        <is>
          <t>S001236</t>
        </is>
      </c>
      <c r="B1237" t="inlineStr">
        <is>
          <t>2025-05-02</t>
        </is>
      </c>
      <c r="C1237" t="inlineStr">
        <is>
          <t>2025-05</t>
        </is>
      </c>
      <c r="D1237" t="inlineStr">
        <is>
          <t>2025-Q2</t>
        </is>
      </c>
      <c r="E1237" t="inlineStr">
        <is>
          <t>T15</t>
        </is>
      </c>
      <c r="F1237" t="inlineStr">
        <is>
          <t>Barış Polat</t>
        </is>
      </c>
      <c r="G1237" t="inlineStr">
        <is>
          <t>Ege</t>
        </is>
      </c>
      <c r="H1237" t="inlineStr">
        <is>
          <t>EM-KBL-25</t>
        </is>
      </c>
      <c r="I1237" t="inlineStr">
        <is>
          <t>NYY Kablo 4x6 (100 m)</t>
        </is>
      </c>
      <c r="J1237" t="inlineStr">
        <is>
          <t>Kablo</t>
        </is>
      </c>
      <c r="K1237" t="inlineStr">
        <is>
          <t>Proje</t>
        </is>
      </c>
      <c r="L1237" t="n">
        <v>2</v>
      </c>
      <c r="M1237" s="57" t="n">
        <v>3513</v>
      </c>
      <c r="N1237" t="inlineStr">
        <is>
          <t>TL</t>
        </is>
      </c>
      <c r="O1237" s="58" t="n">
        <v>0</v>
      </c>
      <c r="P1237" t="n">
        <v>0</v>
      </c>
      <c r="Q1237" s="59" t="n">
        <v>2150</v>
      </c>
      <c r="R1237" s="60">
        <f>IF(N1237="TL",1,IF(N1237="USD",VLOOKUP(C1237,$X$2:$Z$19,2,FALSE),VLOOKUP(C1237,$X$2:$Z$19,3,FALSE)))</f>
        <v/>
      </c>
      <c r="S1237" s="61">
        <f>IF(P1237=1,0,L1237*M1237*R1237*(1-O1237/100))</f>
        <v/>
      </c>
      <c r="T1237" s="61">
        <f>IF(P1237=1,0,L1237*Q1237)</f>
        <v/>
      </c>
      <c r="U1237" s="61">
        <f>S1237-T1237</f>
        <v/>
      </c>
    </row>
    <row r="1238">
      <c r="A1238" t="inlineStr">
        <is>
          <t>S001237</t>
        </is>
      </c>
      <c r="B1238" t="inlineStr">
        <is>
          <t>2025-05-17</t>
        </is>
      </c>
      <c r="C1238" t="inlineStr">
        <is>
          <t>2025-05</t>
        </is>
      </c>
      <c r="D1238" t="inlineStr">
        <is>
          <t>2025-Q2</t>
        </is>
      </c>
      <c r="E1238" t="inlineStr">
        <is>
          <t>T15</t>
        </is>
      </c>
      <c r="F1238" t="inlineStr">
        <is>
          <t>Barış Polat</t>
        </is>
      </c>
      <c r="G1238" t="inlineStr">
        <is>
          <t>Ege</t>
        </is>
      </c>
      <c r="H1238" t="inlineStr">
        <is>
          <t>EM-KND-03</t>
        </is>
      </c>
      <c r="I1238" t="inlineStr">
        <is>
          <t>Kablo Kanalı 40x40 (2 m)</t>
        </is>
      </c>
      <c r="J1238" t="inlineStr">
        <is>
          <t>Tesisat</t>
        </is>
      </c>
      <c r="K1238" t="inlineStr">
        <is>
          <t>Bayi</t>
        </is>
      </c>
      <c r="L1238" t="n">
        <v>7</v>
      </c>
      <c r="M1238" s="57" t="n">
        <v>134</v>
      </c>
      <c r="N1238" t="inlineStr">
        <is>
          <t>TL</t>
        </is>
      </c>
      <c r="O1238" s="58" t="n">
        <v>0</v>
      </c>
      <c r="P1238" t="n">
        <v>0</v>
      </c>
      <c r="Q1238" s="59" t="n">
        <v>65</v>
      </c>
      <c r="R1238" s="60">
        <f>IF(N1238="TL",1,IF(N1238="USD",VLOOKUP(C1238,$X$2:$Z$19,2,FALSE),VLOOKUP(C1238,$X$2:$Z$19,3,FALSE)))</f>
        <v/>
      </c>
      <c r="S1238" s="61">
        <f>IF(P1238=1,0,L1238*M1238*R1238*(1-O1238/100))</f>
        <v/>
      </c>
      <c r="T1238" s="61">
        <f>IF(P1238=1,0,L1238*Q1238)</f>
        <v/>
      </c>
      <c r="U1238" s="61">
        <f>S1238-T1238</f>
        <v/>
      </c>
    </row>
    <row r="1239">
      <c r="A1239" t="inlineStr">
        <is>
          <t>S001238</t>
        </is>
      </c>
      <c r="B1239" t="inlineStr">
        <is>
          <t>2025-05-08</t>
        </is>
      </c>
      <c r="C1239" t="inlineStr">
        <is>
          <t>2025-05</t>
        </is>
      </c>
      <c r="D1239" t="inlineStr">
        <is>
          <t>2025-Q2</t>
        </is>
      </c>
      <c r="E1239" t="inlineStr">
        <is>
          <t>T15</t>
        </is>
      </c>
      <c r="F1239" t="inlineStr">
        <is>
          <t>Barış Polat</t>
        </is>
      </c>
      <c r="G1239" t="inlineStr">
        <is>
          <t>Ege</t>
        </is>
      </c>
      <c r="H1239" t="inlineStr">
        <is>
          <t>EM-KBL-25</t>
        </is>
      </c>
      <c r="I1239" t="inlineStr">
        <is>
          <t>NYY Kablo 4x6 (100 m)</t>
        </is>
      </c>
      <c r="J1239" t="inlineStr">
        <is>
          <t>Kablo</t>
        </is>
      </c>
      <c r="K1239" t="inlineStr">
        <is>
          <t>Proje</t>
        </is>
      </c>
      <c r="L1239" t="n">
        <v>5</v>
      </c>
      <c r="M1239" s="57" t="n">
        <v>3338</v>
      </c>
      <c r="N1239" t="inlineStr">
        <is>
          <t>TL</t>
        </is>
      </c>
      <c r="O1239" s="58" t="n">
        <v>5</v>
      </c>
      <c r="P1239" t="n">
        <v>0</v>
      </c>
      <c r="Q1239" s="59" t="n">
        <v>2150</v>
      </c>
      <c r="R1239" s="60">
        <f>IF(N1239="TL",1,IF(N1239="USD",VLOOKUP(C1239,$X$2:$Z$19,2,FALSE),VLOOKUP(C1239,$X$2:$Z$19,3,FALSE)))</f>
        <v/>
      </c>
      <c r="S1239" s="61">
        <f>IF(P1239=1,0,L1239*M1239*R1239*(1-O1239/100))</f>
        <v/>
      </c>
      <c r="T1239" s="61">
        <f>IF(P1239=1,0,L1239*Q1239)</f>
        <v/>
      </c>
      <c r="U1239" s="61">
        <f>S1239-T1239</f>
        <v/>
      </c>
    </row>
    <row r="1240">
      <c r="A1240" t="inlineStr">
        <is>
          <t>S001239</t>
        </is>
      </c>
      <c r="B1240" t="inlineStr">
        <is>
          <t>2025-05-19</t>
        </is>
      </c>
      <c r="C1240" t="inlineStr">
        <is>
          <t>2025-05</t>
        </is>
      </c>
      <c r="D1240" t="inlineStr">
        <is>
          <t>2025-Q2</t>
        </is>
      </c>
      <c r="E1240" t="inlineStr">
        <is>
          <t>T15</t>
        </is>
      </c>
      <c r="F1240" t="inlineStr">
        <is>
          <t>Barış Polat</t>
        </is>
      </c>
      <c r="G1240" t="inlineStr">
        <is>
          <t>Ege</t>
        </is>
      </c>
      <c r="H1240" t="inlineStr">
        <is>
          <t>EM-KBL-16</t>
        </is>
      </c>
      <c r="I1240" t="inlineStr">
        <is>
          <t>NYM Kablo 3x2,5 (100 m)</t>
        </is>
      </c>
      <c r="J1240" t="inlineStr">
        <is>
          <t>Kablo</t>
        </is>
      </c>
      <c r="K1240" t="inlineStr">
        <is>
          <t>Proje</t>
        </is>
      </c>
      <c r="L1240" t="n">
        <v>10</v>
      </c>
      <c r="M1240" s="57" t="n">
        <v>1307</v>
      </c>
      <c r="N1240" t="inlineStr">
        <is>
          <t>TL</t>
        </is>
      </c>
      <c r="O1240" s="58" t="n">
        <v>12</v>
      </c>
      <c r="P1240" t="n">
        <v>0</v>
      </c>
      <c r="Q1240" s="59" t="n">
        <v>820</v>
      </c>
      <c r="R1240" s="60">
        <f>IF(N1240="TL",1,IF(N1240="USD",VLOOKUP(C1240,$X$2:$Z$19,2,FALSE),VLOOKUP(C1240,$X$2:$Z$19,3,FALSE)))</f>
        <v/>
      </c>
      <c r="S1240" s="61">
        <f>IF(P1240=1,0,L1240*M1240*R1240*(1-O1240/100))</f>
        <v/>
      </c>
      <c r="T1240" s="61">
        <f>IF(P1240=1,0,L1240*Q1240)</f>
        <v/>
      </c>
      <c r="U1240" s="61">
        <f>S1240-T1240</f>
        <v/>
      </c>
    </row>
    <row r="1241">
      <c r="A1241" t="inlineStr">
        <is>
          <t>S001240</t>
        </is>
      </c>
      <c r="B1241" t="inlineStr">
        <is>
          <t>2025-05-15</t>
        </is>
      </c>
      <c r="C1241" t="inlineStr">
        <is>
          <t>2025-05</t>
        </is>
      </c>
      <c r="D1241" t="inlineStr">
        <is>
          <t>2025-Q2</t>
        </is>
      </c>
      <c r="E1241" t="inlineStr">
        <is>
          <t>T15</t>
        </is>
      </c>
      <c r="F1241" t="inlineStr">
        <is>
          <t>Barış Polat</t>
        </is>
      </c>
      <c r="G1241" t="inlineStr">
        <is>
          <t>Ege</t>
        </is>
      </c>
      <c r="H1241" t="inlineStr">
        <is>
          <t>EM-KND-03</t>
        </is>
      </c>
      <c r="I1241" t="inlineStr">
        <is>
          <t>Kablo Kanalı 40x40 (2 m)</t>
        </is>
      </c>
      <c r="J1241" t="inlineStr">
        <is>
          <t>Tesisat</t>
        </is>
      </c>
      <c r="K1241" t="inlineStr">
        <is>
          <t>Bayi</t>
        </is>
      </c>
      <c r="L1241" t="n">
        <v>4</v>
      </c>
      <c r="M1241" s="57" t="n">
        <v>130</v>
      </c>
      <c r="N1241" t="inlineStr">
        <is>
          <t>TL</t>
        </is>
      </c>
      <c r="O1241" s="58" t="n">
        <v>12</v>
      </c>
      <c r="P1241" t="n">
        <v>0</v>
      </c>
      <c r="Q1241" s="59" t="n">
        <v>65</v>
      </c>
      <c r="R1241" s="60">
        <f>IF(N1241="TL",1,IF(N1241="USD",VLOOKUP(C1241,$X$2:$Z$19,2,FALSE),VLOOKUP(C1241,$X$2:$Z$19,3,FALSE)))</f>
        <v/>
      </c>
      <c r="S1241" s="61">
        <f>IF(P1241=1,0,L1241*M1241*R1241*(1-O1241/100))</f>
        <v/>
      </c>
      <c r="T1241" s="61">
        <f>IF(P1241=1,0,L1241*Q1241)</f>
        <v/>
      </c>
      <c r="U1241" s="61">
        <f>S1241-T1241</f>
        <v/>
      </c>
    </row>
    <row r="1242">
      <c r="A1242" t="inlineStr">
        <is>
          <t>S001241</t>
        </is>
      </c>
      <c r="B1242" t="inlineStr">
        <is>
          <t>2025-05-11</t>
        </is>
      </c>
      <c r="C1242" t="inlineStr">
        <is>
          <t>2025-05</t>
        </is>
      </c>
      <c r="D1242" t="inlineStr">
        <is>
          <t>2025-Q2</t>
        </is>
      </c>
      <c r="E1242" t="inlineStr">
        <is>
          <t>T15</t>
        </is>
      </c>
      <c r="F1242" t="inlineStr">
        <is>
          <t>Barış Polat</t>
        </is>
      </c>
      <c r="G1242" t="inlineStr">
        <is>
          <t>Ege</t>
        </is>
      </c>
      <c r="H1242" t="inlineStr">
        <is>
          <t>EM-UPS-10</t>
        </is>
      </c>
      <c r="I1242" t="inlineStr">
        <is>
          <t>Kesintisiz Güç Kaynağı 3 kVA</t>
        </is>
      </c>
      <c r="J1242" t="inlineStr">
        <is>
          <t>Güç</t>
        </is>
      </c>
      <c r="K1242" t="inlineStr">
        <is>
          <t>Bayi</t>
        </is>
      </c>
      <c r="L1242" t="n">
        <v>6</v>
      </c>
      <c r="M1242" s="57" t="n">
        <v>12781</v>
      </c>
      <c r="N1242" t="inlineStr">
        <is>
          <t>TL</t>
        </is>
      </c>
      <c r="O1242" s="58" t="n">
        <v>5</v>
      </c>
      <c r="P1242" t="n">
        <v>0</v>
      </c>
      <c r="Q1242" s="59" t="n">
        <v>8200</v>
      </c>
      <c r="R1242" s="60">
        <f>IF(N1242="TL",1,IF(N1242="USD",VLOOKUP(C1242,$X$2:$Z$19,2,FALSE),VLOOKUP(C1242,$X$2:$Z$19,3,FALSE)))</f>
        <v/>
      </c>
      <c r="S1242" s="61">
        <f>IF(P1242=1,0,L1242*M1242*R1242*(1-O1242/100))</f>
        <v/>
      </c>
      <c r="T1242" s="61">
        <f>IF(P1242=1,0,L1242*Q1242)</f>
        <v/>
      </c>
      <c r="U1242" s="61">
        <f>S1242-T1242</f>
        <v/>
      </c>
    </row>
    <row r="1243">
      <c r="A1243" t="inlineStr">
        <is>
          <t>S001242</t>
        </is>
      </c>
      <c r="B1243" t="inlineStr">
        <is>
          <t>2025-05-21</t>
        </is>
      </c>
      <c r="C1243" t="inlineStr">
        <is>
          <t>2025-05</t>
        </is>
      </c>
      <c r="D1243" t="inlineStr">
        <is>
          <t>2025-Q2</t>
        </is>
      </c>
      <c r="E1243" t="inlineStr">
        <is>
          <t>T15</t>
        </is>
      </c>
      <c r="F1243" t="inlineStr">
        <is>
          <t>Barış Polat</t>
        </is>
      </c>
      <c r="G1243" t="inlineStr">
        <is>
          <t>Ege</t>
        </is>
      </c>
      <c r="H1243" t="inlineStr">
        <is>
          <t>EM-TRF-05</t>
        </is>
      </c>
      <c r="I1243" t="inlineStr">
        <is>
          <t>İzole Trafo 1 kVA</t>
        </is>
      </c>
      <c r="J1243" t="inlineStr">
        <is>
          <t>Güç</t>
        </is>
      </c>
      <c r="K1243" t="inlineStr">
        <is>
          <t>Bayi</t>
        </is>
      </c>
      <c r="L1243" t="n">
        <v>25</v>
      </c>
      <c r="M1243" s="57" t="n">
        <v>6758</v>
      </c>
      <c r="N1243" t="inlineStr">
        <is>
          <t>TL</t>
        </is>
      </c>
      <c r="O1243" s="58" t="n">
        <v>0</v>
      </c>
      <c r="P1243" t="n">
        <v>1</v>
      </c>
      <c r="Q1243" s="59" t="n">
        <v>3900</v>
      </c>
      <c r="R1243" s="60">
        <f>IF(N1243="TL",1,IF(N1243="USD",VLOOKUP(C1243,$X$2:$Z$19,2,FALSE),VLOOKUP(C1243,$X$2:$Z$19,3,FALSE)))</f>
        <v/>
      </c>
      <c r="S1243" s="61">
        <f>IF(P1243=1,0,L1243*M1243*R1243*(1-O1243/100))</f>
        <v/>
      </c>
      <c r="T1243" s="61">
        <f>IF(P1243=1,0,L1243*Q1243)</f>
        <v/>
      </c>
      <c r="U1243" s="61">
        <f>S1243-T1243</f>
        <v/>
      </c>
    </row>
    <row r="1244">
      <c r="A1244" t="inlineStr">
        <is>
          <t>S001243</t>
        </is>
      </c>
      <c r="B1244" t="inlineStr">
        <is>
          <t>2025-05-24</t>
        </is>
      </c>
      <c r="C1244" t="inlineStr">
        <is>
          <t>2025-05</t>
        </is>
      </c>
      <c r="D1244" t="inlineStr">
        <is>
          <t>2025-Q2</t>
        </is>
      </c>
      <c r="E1244" t="inlineStr">
        <is>
          <t>T15</t>
        </is>
      </c>
      <c r="F1244" t="inlineStr">
        <is>
          <t>Barış Polat</t>
        </is>
      </c>
      <c r="G1244" t="inlineStr">
        <is>
          <t>Ege</t>
        </is>
      </c>
      <c r="H1244" t="inlineStr">
        <is>
          <t>EM-TOP-08</t>
        </is>
      </c>
      <c r="I1244" t="inlineStr">
        <is>
          <t>Topraklama Seti</t>
        </is>
      </c>
      <c r="J1244" t="inlineStr">
        <is>
          <t>Koruma</t>
        </is>
      </c>
      <c r="K1244" t="inlineStr">
        <is>
          <t>Kurumsal</t>
        </is>
      </c>
      <c r="L1244" t="n">
        <v>22</v>
      </c>
      <c r="M1244" s="57" t="n">
        <v>949</v>
      </c>
      <c r="N1244" t="inlineStr">
        <is>
          <t>TL</t>
        </is>
      </c>
      <c r="O1244" s="58" t="n">
        <v>0</v>
      </c>
      <c r="P1244" t="n">
        <v>0</v>
      </c>
      <c r="Q1244" s="59" t="n">
        <v>540</v>
      </c>
      <c r="R1244" s="60">
        <f>IF(N1244="TL",1,IF(N1244="USD",VLOOKUP(C1244,$X$2:$Z$19,2,FALSE),VLOOKUP(C1244,$X$2:$Z$19,3,FALSE)))</f>
        <v/>
      </c>
      <c r="S1244" s="61">
        <f>IF(P1244=1,0,L1244*M1244*R1244*(1-O1244/100))</f>
        <v/>
      </c>
      <c r="T1244" s="61">
        <f>IF(P1244=1,0,L1244*Q1244)</f>
        <v/>
      </c>
      <c r="U1244" s="61">
        <f>S1244-T1244</f>
        <v/>
      </c>
    </row>
    <row r="1245">
      <c r="A1245" t="inlineStr">
        <is>
          <t>S001244</t>
        </is>
      </c>
      <c r="B1245" t="inlineStr">
        <is>
          <t>2025-05-05</t>
        </is>
      </c>
      <c r="C1245" t="inlineStr">
        <is>
          <t>2025-05</t>
        </is>
      </c>
      <c r="D1245" t="inlineStr">
        <is>
          <t>2025-Q2</t>
        </is>
      </c>
      <c r="E1245" t="inlineStr">
        <is>
          <t>T15</t>
        </is>
      </c>
      <c r="F1245" t="inlineStr">
        <is>
          <t>Barış Polat</t>
        </is>
      </c>
      <c r="G1245" t="inlineStr">
        <is>
          <t>Ege</t>
        </is>
      </c>
      <c r="H1245" t="inlineStr">
        <is>
          <t>EM-AYD-18</t>
        </is>
      </c>
      <c r="I1245" t="inlineStr">
        <is>
          <t>LED Ampul 18W (10'lu)</t>
        </is>
      </c>
      <c r="J1245" t="inlineStr">
        <is>
          <t>Aydınlatma</t>
        </is>
      </c>
      <c r="K1245" t="inlineStr">
        <is>
          <t>Proje</t>
        </is>
      </c>
      <c r="L1245" t="n">
        <v>51</v>
      </c>
      <c r="M1245" s="57" t="n">
        <v>198</v>
      </c>
      <c r="N1245" t="inlineStr">
        <is>
          <t>TL</t>
        </is>
      </c>
      <c r="O1245" s="58" t="n">
        <v>8</v>
      </c>
      <c r="P1245" t="n">
        <v>0</v>
      </c>
      <c r="Q1245" s="59" t="n">
        <v>95</v>
      </c>
      <c r="R1245" s="60">
        <f>IF(N1245="TL",1,IF(N1245="USD",VLOOKUP(C1245,$X$2:$Z$19,2,FALSE),VLOOKUP(C1245,$X$2:$Z$19,3,FALSE)))</f>
        <v/>
      </c>
      <c r="S1245" s="61">
        <f>IF(P1245=1,0,L1245*M1245*R1245*(1-O1245/100))</f>
        <v/>
      </c>
      <c r="T1245" s="61">
        <f>IF(P1245=1,0,L1245*Q1245)</f>
        <v/>
      </c>
      <c r="U1245" s="61">
        <f>S1245-T1245</f>
        <v/>
      </c>
    </row>
    <row r="1246">
      <c r="A1246" t="inlineStr">
        <is>
          <t>S001245</t>
        </is>
      </c>
      <c r="B1246" t="inlineStr">
        <is>
          <t>2025-06-16</t>
        </is>
      </c>
      <c r="C1246" t="inlineStr">
        <is>
          <t>2025-06</t>
        </is>
      </c>
      <c r="D1246" t="inlineStr">
        <is>
          <t>2025-Q2</t>
        </is>
      </c>
      <c r="E1246" t="inlineStr">
        <is>
          <t>T01</t>
        </is>
      </c>
      <c r="F1246" t="inlineStr">
        <is>
          <t>Deniz Yılmaz</t>
        </is>
      </c>
      <c r="G1246" t="inlineStr">
        <is>
          <t>Marmara</t>
        </is>
      </c>
      <c r="H1246" t="inlineStr">
        <is>
          <t>EM-AYD-40</t>
        </is>
      </c>
      <c r="I1246" t="inlineStr">
        <is>
          <t>LED Panel Armatür 40W</t>
        </is>
      </c>
      <c r="J1246" t="inlineStr">
        <is>
          <t>Aydınlatma</t>
        </is>
      </c>
      <c r="K1246" t="inlineStr">
        <is>
          <t>Bayi</t>
        </is>
      </c>
      <c r="L1246" t="n">
        <v>5</v>
      </c>
      <c r="M1246" s="57" t="n">
        <v>356</v>
      </c>
      <c r="N1246" t="inlineStr">
        <is>
          <t>TL</t>
        </is>
      </c>
      <c r="O1246" s="58" t="n">
        <v>8</v>
      </c>
      <c r="P1246" t="n">
        <v>0</v>
      </c>
      <c r="Q1246" s="59" t="n">
        <v>190</v>
      </c>
      <c r="R1246" s="60">
        <f>IF(N1246="TL",1,IF(N1246="USD",VLOOKUP(C1246,$X$2:$Z$19,2,FALSE),VLOOKUP(C1246,$X$2:$Z$19,3,FALSE)))</f>
        <v/>
      </c>
      <c r="S1246" s="61">
        <f>IF(P1246=1,0,L1246*M1246*R1246*(1-O1246/100))</f>
        <v/>
      </c>
      <c r="T1246" s="61">
        <f>IF(P1246=1,0,L1246*Q1246)</f>
        <v/>
      </c>
      <c r="U1246" s="61">
        <f>S1246-T1246</f>
        <v/>
      </c>
    </row>
    <row r="1247">
      <c r="A1247" t="inlineStr">
        <is>
          <t>S001246</t>
        </is>
      </c>
      <c r="B1247" t="inlineStr">
        <is>
          <t>2025-06-25</t>
        </is>
      </c>
      <c r="C1247" t="inlineStr">
        <is>
          <t>2025-06</t>
        </is>
      </c>
      <c r="D1247" t="inlineStr">
        <is>
          <t>2025-Q2</t>
        </is>
      </c>
      <c r="E1247" t="inlineStr">
        <is>
          <t>T01</t>
        </is>
      </c>
      <c r="F1247" t="inlineStr">
        <is>
          <t>Deniz Yılmaz</t>
        </is>
      </c>
      <c r="G1247" t="inlineStr">
        <is>
          <t>Marmara</t>
        </is>
      </c>
      <c r="H1247" t="inlineStr">
        <is>
          <t>EM-KND-03</t>
        </is>
      </c>
      <c r="I1247" t="inlineStr">
        <is>
          <t>Kablo Kanalı 40x40 (2 m)</t>
        </is>
      </c>
      <c r="J1247" t="inlineStr">
        <is>
          <t>Tesisat</t>
        </is>
      </c>
      <c r="K1247" t="inlineStr">
        <is>
          <t>Proje</t>
        </is>
      </c>
      <c r="L1247" t="n">
        <v>4</v>
      </c>
      <c r="M1247" s="57" t="n">
        <v>130</v>
      </c>
      <c r="N1247" t="inlineStr">
        <is>
          <t>TL</t>
        </is>
      </c>
      <c r="O1247" s="58" t="n">
        <v>5</v>
      </c>
      <c r="P1247" t="n">
        <v>0</v>
      </c>
      <c r="Q1247" s="59" t="n">
        <v>65</v>
      </c>
      <c r="R1247" s="60">
        <f>IF(N1247="TL",1,IF(N1247="USD",VLOOKUP(C1247,$X$2:$Z$19,2,FALSE),VLOOKUP(C1247,$X$2:$Z$19,3,FALSE)))</f>
        <v/>
      </c>
      <c r="S1247" s="61">
        <f>IF(P1247=1,0,L1247*M1247*R1247*(1-O1247/100))</f>
        <v/>
      </c>
      <c r="T1247" s="61">
        <f>IF(P1247=1,0,L1247*Q1247)</f>
        <v/>
      </c>
      <c r="U1247" s="61">
        <f>S1247-T1247</f>
        <v/>
      </c>
    </row>
    <row r="1248">
      <c r="A1248" t="inlineStr">
        <is>
          <t>S001247</t>
        </is>
      </c>
      <c r="B1248" t="inlineStr">
        <is>
          <t>2025-06-23</t>
        </is>
      </c>
      <c r="C1248" t="inlineStr">
        <is>
          <t>2025-06</t>
        </is>
      </c>
      <c r="D1248" t="inlineStr">
        <is>
          <t>2025-Q2</t>
        </is>
      </c>
      <c r="E1248" t="inlineStr">
        <is>
          <t>T01</t>
        </is>
      </c>
      <c r="F1248" t="inlineStr">
        <is>
          <t>Deniz Yılmaz</t>
        </is>
      </c>
      <c r="G1248" t="inlineStr">
        <is>
          <t>Marmara</t>
        </is>
      </c>
      <c r="H1248" t="inlineStr">
        <is>
          <t>EM-TOP-08</t>
        </is>
      </c>
      <c r="I1248" t="inlineStr">
        <is>
          <t>Topraklama Seti</t>
        </is>
      </c>
      <c r="J1248" t="inlineStr">
        <is>
          <t>Koruma</t>
        </is>
      </c>
      <c r="K1248" t="inlineStr">
        <is>
          <t>Proje</t>
        </is>
      </c>
      <c r="L1248" t="n">
        <v>5</v>
      </c>
      <c r="M1248" s="57" t="n">
        <v>944</v>
      </c>
      <c r="N1248" t="inlineStr">
        <is>
          <t>TL</t>
        </is>
      </c>
      <c r="O1248" s="58" t="n">
        <v>8</v>
      </c>
      <c r="P1248" t="n">
        <v>0</v>
      </c>
      <c r="Q1248" s="59" t="n">
        <v>540</v>
      </c>
      <c r="R1248" s="60">
        <f>IF(N1248="TL",1,IF(N1248="USD",VLOOKUP(C1248,$X$2:$Z$19,2,FALSE),VLOOKUP(C1248,$X$2:$Z$19,3,FALSE)))</f>
        <v/>
      </c>
      <c r="S1248" s="61">
        <f>IF(P1248=1,0,L1248*M1248*R1248*(1-O1248/100))</f>
        <v/>
      </c>
      <c r="T1248" s="61">
        <f>IF(P1248=1,0,L1248*Q1248)</f>
        <v/>
      </c>
      <c r="U1248" s="61">
        <f>S1248-T1248</f>
        <v/>
      </c>
    </row>
    <row r="1249">
      <c r="A1249" t="inlineStr">
        <is>
          <t>S001248</t>
        </is>
      </c>
      <c r="B1249" t="inlineStr">
        <is>
          <t>2025-06-04</t>
        </is>
      </c>
      <c r="C1249" t="inlineStr">
        <is>
          <t>2025-06</t>
        </is>
      </c>
      <c r="D1249" t="inlineStr">
        <is>
          <t>2025-Q2</t>
        </is>
      </c>
      <c r="E1249" t="inlineStr">
        <is>
          <t>T01</t>
        </is>
      </c>
      <c r="F1249" t="inlineStr">
        <is>
          <t>Deniz Yılmaz</t>
        </is>
      </c>
      <c r="G1249" t="inlineStr">
        <is>
          <t>Marmara</t>
        </is>
      </c>
      <c r="H1249" t="inlineStr">
        <is>
          <t>EM-KND-03</t>
        </is>
      </c>
      <c r="I1249" t="inlineStr">
        <is>
          <t>Kablo Kanalı 40x40 (2 m)</t>
        </is>
      </c>
      <c r="J1249" t="inlineStr">
        <is>
          <t>Tesisat</t>
        </is>
      </c>
      <c r="K1249" t="inlineStr">
        <is>
          <t>Perakende</t>
        </is>
      </c>
      <c r="L1249" t="n">
        <v>1</v>
      </c>
      <c r="M1249" s="57" t="n">
        <v>130</v>
      </c>
      <c r="N1249" t="inlineStr">
        <is>
          <t>TL</t>
        </is>
      </c>
      <c r="O1249" s="58" t="n">
        <v>5</v>
      </c>
      <c r="P1249" t="n">
        <v>0</v>
      </c>
      <c r="Q1249" s="59" t="n">
        <v>65</v>
      </c>
      <c r="R1249" s="60">
        <f>IF(N1249="TL",1,IF(N1249="USD",VLOOKUP(C1249,$X$2:$Z$19,2,FALSE),VLOOKUP(C1249,$X$2:$Z$19,3,FALSE)))</f>
        <v/>
      </c>
      <c r="S1249" s="61">
        <f>IF(P1249=1,0,L1249*M1249*R1249*(1-O1249/100))</f>
        <v/>
      </c>
      <c r="T1249" s="61">
        <f>IF(P1249=1,0,L1249*Q1249)</f>
        <v/>
      </c>
      <c r="U1249" s="61">
        <f>S1249-T1249</f>
        <v/>
      </c>
    </row>
    <row r="1250">
      <c r="A1250" t="inlineStr">
        <is>
          <t>S001249</t>
        </is>
      </c>
      <c r="B1250" t="inlineStr">
        <is>
          <t>2025-06-08</t>
        </is>
      </c>
      <c r="C1250" t="inlineStr">
        <is>
          <t>2025-06</t>
        </is>
      </c>
      <c r="D1250" t="inlineStr">
        <is>
          <t>2025-Q2</t>
        </is>
      </c>
      <c r="E1250" t="inlineStr">
        <is>
          <t>T01</t>
        </is>
      </c>
      <c r="F1250" t="inlineStr">
        <is>
          <t>Deniz Yılmaz</t>
        </is>
      </c>
      <c r="G1250" t="inlineStr">
        <is>
          <t>Marmara</t>
        </is>
      </c>
      <c r="H1250" t="inlineStr">
        <is>
          <t>EM-AYD-18</t>
        </is>
      </c>
      <c r="I1250" t="inlineStr">
        <is>
          <t>LED Ampul 18W (10'lu)</t>
        </is>
      </c>
      <c r="J1250" t="inlineStr">
        <is>
          <t>Aydınlatma</t>
        </is>
      </c>
      <c r="K1250" t="inlineStr">
        <is>
          <t>Perakende</t>
        </is>
      </c>
      <c r="L1250" t="n">
        <v>3</v>
      </c>
      <c r="M1250" s="57" t="n">
        <v>196</v>
      </c>
      <c r="N1250" t="inlineStr">
        <is>
          <t>TL</t>
        </is>
      </c>
      <c r="O1250" s="58" t="n">
        <v>12</v>
      </c>
      <c r="P1250" t="n">
        <v>0</v>
      </c>
      <c r="Q1250" s="59" t="n">
        <v>95</v>
      </c>
      <c r="R1250" s="60">
        <f>IF(N1250="TL",1,IF(N1250="USD",VLOOKUP(C1250,$X$2:$Z$19,2,FALSE),VLOOKUP(C1250,$X$2:$Z$19,3,FALSE)))</f>
        <v/>
      </c>
      <c r="S1250" s="61">
        <f>IF(P1250=1,0,L1250*M1250*R1250*(1-O1250/100))</f>
        <v/>
      </c>
      <c r="T1250" s="61">
        <f>IF(P1250=1,0,L1250*Q1250)</f>
        <v/>
      </c>
      <c r="U1250" s="61">
        <f>S1250-T1250</f>
        <v/>
      </c>
    </row>
    <row r="1251">
      <c r="A1251" t="inlineStr">
        <is>
          <t>S001250</t>
        </is>
      </c>
      <c r="B1251" t="inlineStr">
        <is>
          <t>2025-06-23</t>
        </is>
      </c>
      <c r="C1251" t="inlineStr">
        <is>
          <t>2025-06</t>
        </is>
      </c>
      <c r="D1251" t="inlineStr">
        <is>
          <t>2025-Q2</t>
        </is>
      </c>
      <c r="E1251" t="inlineStr">
        <is>
          <t>T01</t>
        </is>
      </c>
      <c r="F1251" t="inlineStr">
        <is>
          <t>Deniz Yılmaz</t>
        </is>
      </c>
      <c r="G1251" t="inlineStr">
        <is>
          <t>Marmara</t>
        </is>
      </c>
      <c r="H1251" t="inlineStr">
        <is>
          <t>EM-AYD-18</t>
        </is>
      </c>
      <c r="I1251" t="inlineStr">
        <is>
          <t>LED Ampul 18W (10'lu)</t>
        </is>
      </c>
      <c r="J1251" t="inlineStr">
        <is>
          <t>Aydınlatma</t>
        </is>
      </c>
      <c r="K1251" t="inlineStr">
        <is>
          <t>Perakende</t>
        </is>
      </c>
      <c r="L1251" t="n">
        <v>13</v>
      </c>
      <c r="M1251" s="57" t="n">
        <v>201</v>
      </c>
      <c r="N1251" t="inlineStr">
        <is>
          <t>TL</t>
        </is>
      </c>
      <c r="O1251" s="58" t="n">
        <v>8</v>
      </c>
      <c r="P1251" t="n">
        <v>0</v>
      </c>
      <c r="Q1251" s="59" t="n">
        <v>95</v>
      </c>
      <c r="R1251" s="60">
        <f>IF(N1251="TL",1,IF(N1251="USD",VLOOKUP(C1251,$X$2:$Z$19,2,FALSE),VLOOKUP(C1251,$X$2:$Z$19,3,FALSE)))</f>
        <v/>
      </c>
      <c r="S1251" s="61">
        <f>IF(P1251=1,0,L1251*M1251*R1251*(1-O1251/100))</f>
        <v/>
      </c>
      <c r="T1251" s="61">
        <f>IF(P1251=1,0,L1251*Q1251)</f>
        <v/>
      </c>
      <c r="U1251" s="61">
        <f>S1251-T1251</f>
        <v/>
      </c>
    </row>
    <row r="1252">
      <c r="A1252" t="inlineStr">
        <is>
          <t>S001251</t>
        </is>
      </c>
      <c r="B1252" t="inlineStr">
        <is>
          <t>2025-06-27</t>
        </is>
      </c>
      <c r="C1252" t="inlineStr">
        <is>
          <t>2025-06</t>
        </is>
      </c>
      <c r="D1252" t="inlineStr">
        <is>
          <t>2025-Q2</t>
        </is>
      </c>
      <c r="E1252" t="inlineStr">
        <is>
          <t>T01</t>
        </is>
      </c>
      <c r="F1252" t="inlineStr">
        <is>
          <t>Deniz Yılmaz</t>
        </is>
      </c>
      <c r="G1252" t="inlineStr">
        <is>
          <t>Marmara</t>
        </is>
      </c>
      <c r="H1252" t="inlineStr">
        <is>
          <t>EM-PRZ-02</t>
        </is>
      </c>
      <c r="I1252" t="inlineStr">
        <is>
          <t>Priz-Anahtar Seti (20'li)</t>
        </is>
      </c>
      <c r="J1252" t="inlineStr">
        <is>
          <t>Anahtar</t>
        </is>
      </c>
      <c r="K1252" t="inlineStr">
        <is>
          <t>Perakende</t>
        </is>
      </c>
      <c r="L1252" t="n">
        <v>6</v>
      </c>
      <c r="M1252" s="57" t="n">
        <v>582</v>
      </c>
      <c r="N1252" t="inlineStr">
        <is>
          <t>TL</t>
        </is>
      </c>
      <c r="O1252" s="58" t="n">
        <v>18</v>
      </c>
      <c r="P1252" t="n">
        <v>0</v>
      </c>
      <c r="Q1252" s="59" t="n">
        <v>310</v>
      </c>
      <c r="R1252" s="60">
        <f>IF(N1252="TL",1,IF(N1252="USD",VLOOKUP(C1252,$X$2:$Z$19,2,FALSE),VLOOKUP(C1252,$X$2:$Z$19,3,FALSE)))</f>
        <v/>
      </c>
      <c r="S1252" s="61">
        <f>IF(P1252=1,0,L1252*M1252*R1252*(1-O1252/100))</f>
        <v/>
      </c>
      <c r="T1252" s="61">
        <f>IF(P1252=1,0,L1252*Q1252)</f>
        <v/>
      </c>
      <c r="U1252" s="61">
        <f>S1252-T1252</f>
        <v/>
      </c>
    </row>
    <row r="1253">
      <c r="A1253" t="inlineStr">
        <is>
          <t>S001252</t>
        </is>
      </c>
      <c r="B1253" t="inlineStr">
        <is>
          <t>2025-06-04</t>
        </is>
      </c>
      <c r="C1253" t="inlineStr">
        <is>
          <t>2025-06</t>
        </is>
      </c>
      <c r="D1253" t="inlineStr">
        <is>
          <t>2025-Q2</t>
        </is>
      </c>
      <c r="E1253" t="inlineStr">
        <is>
          <t>T01</t>
        </is>
      </c>
      <c r="F1253" t="inlineStr">
        <is>
          <t>Deniz Yılmaz</t>
        </is>
      </c>
      <c r="G1253" t="inlineStr">
        <is>
          <t>Marmara</t>
        </is>
      </c>
      <c r="H1253" t="inlineStr">
        <is>
          <t>EM-PRZ-02</t>
        </is>
      </c>
      <c r="I1253" t="inlineStr">
        <is>
          <t>Priz-Anahtar Seti (20'li)</t>
        </is>
      </c>
      <c r="J1253" t="inlineStr">
        <is>
          <t>Anahtar</t>
        </is>
      </c>
      <c r="K1253" t="inlineStr">
        <is>
          <t>Bayi</t>
        </is>
      </c>
      <c r="L1253" t="n">
        <v>11</v>
      </c>
      <c r="M1253" s="57" t="n">
        <v>551</v>
      </c>
      <c r="N1253" t="inlineStr">
        <is>
          <t>TL</t>
        </is>
      </c>
      <c r="O1253" s="58" t="n">
        <v>8</v>
      </c>
      <c r="P1253" t="n">
        <v>0</v>
      </c>
      <c r="Q1253" s="59" t="n">
        <v>310</v>
      </c>
      <c r="R1253" s="60">
        <f>IF(N1253="TL",1,IF(N1253="USD",VLOOKUP(C1253,$X$2:$Z$19,2,FALSE),VLOOKUP(C1253,$X$2:$Z$19,3,FALSE)))</f>
        <v/>
      </c>
      <c r="S1253" s="61">
        <f>IF(P1253=1,0,L1253*M1253*R1253*(1-O1253/100))</f>
        <v/>
      </c>
      <c r="T1253" s="61">
        <f>IF(P1253=1,0,L1253*Q1253)</f>
        <v/>
      </c>
      <c r="U1253" s="61">
        <f>S1253-T1253</f>
        <v/>
      </c>
    </row>
    <row r="1254">
      <c r="A1254" t="inlineStr">
        <is>
          <t>S001253</t>
        </is>
      </c>
      <c r="B1254" t="inlineStr">
        <is>
          <t>2025-06-24</t>
        </is>
      </c>
      <c r="C1254" t="inlineStr">
        <is>
          <t>2025-06</t>
        </is>
      </c>
      <c r="D1254" t="inlineStr">
        <is>
          <t>2025-Q2</t>
        </is>
      </c>
      <c r="E1254" t="inlineStr">
        <is>
          <t>T01</t>
        </is>
      </c>
      <c r="F1254" t="inlineStr">
        <is>
          <t>Deniz Yılmaz</t>
        </is>
      </c>
      <c r="G1254" t="inlineStr">
        <is>
          <t>Marmara</t>
        </is>
      </c>
      <c r="H1254" t="inlineStr">
        <is>
          <t>EM-AYD-18</t>
        </is>
      </c>
      <c r="I1254" t="inlineStr">
        <is>
          <t>LED Ampul 18W (10'lu)</t>
        </is>
      </c>
      <c r="J1254" t="inlineStr">
        <is>
          <t>Aydınlatma</t>
        </is>
      </c>
      <c r="K1254" t="inlineStr">
        <is>
          <t>Kurumsal</t>
        </is>
      </c>
      <c r="L1254" t="n">
        <v>21</v>
      </c>
      <c r="M1254" s="57" t="n">
        <v>204</v>
      </c>
      <c r="N1254" t="inlineStr">
        <is>
          <t>TL</t>
        </is>
      </c>
      <c r="O1254" s="58" t="n">
        <v>0</v>
      </c>
      <c r="P1254" t="n">
        <v>0</v>
      </c>
      <c r="Q1254" s="59" t="n">
        <v>95</v>
      </c>
      <c r="R1254" s="60">
        <f>IF(N1254="TL",1,IF(N1254="USD",VLOOKUP(C1254,$X$2:$Z$19,2,FALSE),VLOOKUP(C1254,$X$2:$Z$19,3,FALSE)))</f>
        <v/>
      </c>
      <c r="S1254" s="61">
        <f>IF(P1254=1,0,L1254*M1254*R1254*(1-O1254/100))</f>
        <v/>
      </c>
      <c r="T1254" s="61">
        <f>IF(P1254=1,0,L1254*Q1254)</f>
        <v/>
      </c>
      <c r="U1254" s="61">
        <f>S1254-T1254</f>
        <v/>
      </c>
    </row>
    <row r="1255">
      <c r="A1255" t="inlineStr">
        <is>
          <t>S001254</t>
        </is>
      </c>
      <c r="B1255" t="inlineStr">
        <is>
          <t>2025-06-26</t>
        </is>
      </c>
      <c r="C1255" t="inlineStr">
        <is>
          <t>2025-06</t>
        </is>
      </c>
      <c r="D1255" t="inlineStr">
        <is>
          <t>2025-Q2</t>
        </is>
      </c>
      <c r="E1255" t="inlineStr">
        <is>
          <t>T01</t>
        </is>
      </c>
      <c r="F1255" t="inlineStr">
        <is>
          <t>Deniz Yılmaz</t>
        </is>
      </c>
      <c r="G1255" t="inlineStr">
        <is>
          <t>Marmara</t>
        </is>
      </c>
      <c r="H1255" t="inlineStr">
        <is>
          <t>EM-KND-03</t>
        </is>
      </c>
      <c r="I1255" t="inlineStr">
        <is>
          <t>Kablo Kanalı 40x40 (2 m)</t>
        </is>
      </c>
      <c r="J1255" t="inlineStr">
        <is>
          <t>Tesisat</t>
        </is>
      </c>
      <c r="K1255" t="inlineStr">
        <is>
          <t>Bayi</t>
        </is>
      </c>
      <c r="L1255" t="n">
        <v>5</v>
      </c>
      <c r="M1255" s="57" t="n">
        <v>135</v>
      </c>
      <c r="N1255" t="inlineStr">
        <is>
          <t>TL</t>
        </is>
      </c>
      <c r="O1255" s="58" t="n">
        <v>0</v>
      </c>
      <c r="P1255" t="n">
        <v>0</v>
      </c>
      <c r="Q1255" s="59" t="n">
        <v>65</v>
      </c>
      <c r="R1255" s="60">
        <f>IF(N1255="TL",1,IF(N1255="USD",VLOOKUP(C1255,$X$2:$Z$19,2,FALSE),VLOOKUP(C1255,$X$2:$Z$19,3,FALSE)))</f>
        <v/>
      </c>
      <c r="S1255" s="61">
        <f>IF(P1255=1,0,L1255*M1255*R1255*(1-O1255/100))</f>
        <v/>
      </c>
      <c r="T1255" s="61">
        <f>IF(P1255=1,0,L1255*Q1255)</f>
        <v/>
      </c>
      <c r="U1255" s="61">
        <f>S1255-T1255</f>
        <v/>
      </c>
    </row>
    <row r="1256">
      <c r="A1256" t="inlineStr">
        <is>
          <t>S001255</t>
        </is>
      </c>
      <c r="B1256" t="inlineStr">
        <is>
          <t>2025-06-02</t>
        </is>
      </c>
      <c r="C1256" t="inlineStr">
        <is>
          <t>2025-06</t>
        </is>
      </c>
      <c r="D1256" t="inlineStr">
        <is>
          <t>2025-Q2</t>
        </is>
      </c>
      <c r="E1256" t="inlineStr">
        <is>
          <t>T01</t>
        </is>
      </c>
      <c r="F1256" t="inlineStr">
        <is>
          <t>Deniz Yılmaz</t>
        </is>
      </c>
      <c r="G1256" t="inlineStr">
        <is>
          <t>Marmara</t>
        </is>
      </c>
      <c r="H1256" t="inlineStr">
        <is>
          <t>EM-UPS-10</t>
        </is>
      </c>
      <c r="I1256" t="inlineStr">
        <is>
          <t>Kesintisiz Güç Kaynağı 3 kVA</t>
        </is>
      </c>
      <c r="J1256" t="inlineStr">
        <is>
          <t>Güç</t>
        </is>
      </c>
      <c r="K1256" t="inlineStr">
        <is>
          <t>Bayi</t>
        </is>
      </c>
      <c r="L1256" t="n">
        <v>63</v>
      </c>
      <c r="M1256" s="57" t="n">
        <v>13413</v>
      </c>
      <c r="N1256" t="inlineStr">
        <is>
          <t>TL</t>
        </is>
      </c>
      <c r="O1256" s="58" t="n">
        <v>5</v>
      </c>
      <c r="P1256" t="n">
        <v>1</v>
      </c>
      <c r="Q1256" s="59" t="n">
        <v>8200</v>
      </c>
      <c r="R1256" s="60">
        <f>IF(N1256="TL",1,IF(N1256="USD",VLOOKUP(C1256,$X$2:$Z$19,2,FALSE),VLOOKUP(C1256,$X$2:$Z$19,3,FALSE)))</f>
        <v/>
      </c>
      <c r="S1256" s="61">
        <f>IF(P1256=1,0,L1256*M1256*R1256*(1-O1256/100))</f>
        <v/>
      </c>
      <c r="T1256" s="61">
        <f>IF(P1256=1,0,L1256*Q1256)</f>
        <v/>
      </c>
      <c r="U1256" s="61">
        <f>S1256-T1256</f>
        <v/>
      </c>
    </row>
    <row r="1257">
      <c r="A1257" t="inlineStr">
        <is>
          <t>S001256</t>
        </is>
      </c>
      <c r="B1257" t="inlineStr">
        <is>
          <t>2025-06-24</t>
        </is>
      </c>
      <c r="C1257" t="inlineStr">
        <is>
          <t>2025-06</t>
        </is>
      </c>
      <c r="D1257" t="inlineStr">
        <is>
          <t>2025-Q2</t>
        </is>
      </c>
      <c r="E1257" t="inlineStr">
        <is>
          <t>T01</t>
        </is>
      </c>
      <c r="F1257" t="inlineStr">
        <is>
          <t>Deniz Yılmaz</t>
        </is>
      </c>
      <c r="G1257" t="inlineStr">
        <is>
          <t>Marmara</t>
        </is>
      </c>
      <c r="H1257" t="inlineStr">
        <is>
          <t>EM-SNS-06</t>
        </is>
      </c>
      <c r="I1257" t="inlineStr">
        <is>
          <t>Hareket Sensörü PIR</t>
        </is>
      </c>
      <c r="J1257" t="inlineStr">
        <is>
          <t>Otomasyon</t>
        </is>
      </c>
      <c r="K1257" t="inlineStr">
        <is>
          <t>Kurumsal</t>
        </is>
      </c>
      <c r="L1257" t="n">
        <v>20</v>
      </c>
      <c r="M1257" s="57" t="n">
        <v>258</v>
      </c>
      <c r="N1257" t="inlineStr">
        <is>
          <t>TL</t>
        </is>
      </c>
      <c r="O1257" s="58" t="n">
        <v>0</v>
      </c>
      <c r="P1257" t="n">
        <v>0</v>
      </c>
      <c r="Q1257" s="59" t="n">
        <v>120</v>
      </c>
      <c r="R1257" s="60">
        <f>IF(N1257="TL",1,IF(N1257="USD",VLOOKUP(C1257,$X$2:$Z$19,2,FALSE),VLOOKUP(C1257,$X$2:$Z$19,3,FALSE)))</f>
        <v/>
      </c>
      <c r="S1257" s="61">
        <f>IF(P1257=1,0,L1257*M1257*R1257*(1-O1257/100))</f>
        <v/>
      </c>
      <c r="T1257" s="61">
        <f>IF(P1257=1,0,L1257*Q1257)</f>
        <v/>
      </c>
      <c r="U1257" s="61">
        <f>S1257-T1257</f>
        <v/>
      </c>
    </row>
    <row r="1258">
      <c r="A1258" t="inlineStr">
        <is>
          <t>S001257</t>
        </is>
      </c>
      <c r="B1258" t="inlineStr">
        <is>
          <t>2025-06-07</t>
        </is>
      </c>
      <c r="C1258" t="inlineStr">
        <is>
          <t>2025-06</t>
        </is>
      </c>
      <c r="D1258" t="inlineStr">
        <is>
          <t>2025-Q2</t>
        </is>
      </c>
      <c r="E1258" t="inlineStr">
        <is>
          <t>T01</t>
        </is>
      </c>
      <c r="F1258" t="inlineStr">
        <is>
          <t>Deniz Yılmaz</t>
        </is>
      </c>
      <c r="G1258" t="inlineStr">
        <is>
          <t>Marmara</t>
        </is>
      </c>
      <c r="H1258" t="inlineStr">
        <is>
          <t>EM-SGT-01</t>
        </is>
      </c>
      <c r="I1258" t="inlineStr">
        <is>
          <t>Otomatik Sigorta C16 (12'li)</t>
        </is>
      </c>
      <c r="J1258" t="inlineStr">
        <is>
          <t>Koruma</t>
        </is>
      </c>
      <c r="K1258" t="inlineStr">
        <is>
          <t>Proje</t>
        </is>
      </c>
      <c r="L1258" t="n">
        <v>5</v>
      </c>
      <c r="M1258" s="57" t="n">
        <v>443</v>
      </c>
      <c r="N1258" t="inlineStr">
        <is>
          <t>TL</t>
        </is>
      </c>
      <c r="O1258" s="58" t="n">
        <v>18</v>
      </c>
      <c r="P1258" t="n">
        <v>0</v>
      </c>
      <c r="Q1258" s="59" t="n">
        <v>240</v>
      </c>
      <c r="R1258" s="60">
        <f>IF(N1258="TL",1,IF(N1258="USD",VLOOKUP(C1258,$X$2:$Z$19,2,FALSE),VLOOKUP(C1258,$X$2:$Z$19,3,FALSE)))</f>
        <v/>
      </c>
      <c r="S1258" s="61">
        <f>IF(P1258=1,0,L1258*M1258*R1258*(1-O1258/100))</f>
        <v/>
      </c>
      <c r="T1258" s="61">
        <f>IF(P1258=1,0,L1258*Q1258)</f>
        <v/>
      </c>
      <c r="U1258" s="61">
        <f>S1258-T1258</f>
        <v/>
      </c>
    </row>
    <row r="1259">
      <c r="A1259" t="inlineStr">
        <is>
          <t>S001258</t>
        </is>
      </c>
      <c r="B1259" t="inlineStr">
        <is>
          <t>2025-06-17</t>
        </is>
      </c>
      <c r="C1259" t="inlineStr">
        <is>
          <t>2025-06</t>
        </is>
      </c>
      <c r="D1259" t="inlineStr">
        <is>
          <t>2025-Q2</t>
        </is>
      </c>
      <c r="E1259" t="inlineStr">
        <is>
          <t>T01</t>
        </is>
      </c>
      <c r="F1259" t="inlineStr">
        <is>
          <t>Deniz Yılmaz</t>
        </is>
      </c>
      <c r="G1259" t="inlineStr">
        <is>
          <t>Marmara</t>
        </is>
      </c>
      <c r="H1259" t="inlineStr">
        <is>
          <t>EM-KBL-16</t>
        </is>
      </c>
      <c r="I1259" t="inlineStr">
        <is>
          <t>NYM Kablo 3x2,5 (100 m)</t>
        </is>
      </c>
      <c r="J1259" t="inlineStr">
        <is>
          <t>Kablo</t>
        </is>
      </c>
      <c r="K1259" t="inlineStr">
        <is>
          <t>Perakende</t>
        </is>
      </c>
      <c r="L1259" t="n">
        <v>10</v>
      </c>
      <c r="M1259" s="57" t="n">
        <v>1311</v>
      </c>
      <c r="N1259" t="inlineStr">
        <is>
          <t>TL</t>
        </is>
      </c>
      <c r="O1259" s="58" t="n">
        <v>5</v>
      </c>
      <c r="P1259" t="n">
        <v>0</v>
      </c>
      <c r="Q1259" s="59" t="n">
        <v>820</v>
      </c>
      <c r="R1259" s="60">
        <f>IF(N1259="TL",1,IF(N1259="USD",VLOOKUP(C1259,$X$2:$Z$19,2,FALSE),VLOOKUP(C1259,$X$2:$Z$19,3,FALSE)))</f>
        <v/>
      </c>
      <c r="S1259" s="61">
        <f>IF(P1259=1,0,L1259*M1259*R1259*(1-O1259/100))</f>
        <v/>
      </c>
      <c r="T1259" s="61">
        <f>IF(P1259=1,0,L1259*Q1259)</f>
        <v/>
      </c>
      <c r="U1259" s="61">
        <f>S1259-T1259</f>
        <v/>
      </c>
    </row>
    <row r="1260">
      <c r="A1260" t="inlineStr">
        <is>
          <t>S001259</t>
        </is>
      </c>
      <c r="B1260" t="inlineStr">
        <is>
          <t>2025-06-10</t>
        </is>
      </c>
      <c r="C1260" t="inlineStr">
        <is>
          <t>2025-06</t>
        </is>
      </c>
      <c r="D1260" t="inlineStr">
        <is>
          <t>2025-Q2</t>
        </is>
      </c>
      <c r="E1260" t="inlineStr">
        <is>
          <t>T01</t>
        </is>
      </c>
      <c r="F1260" t="inlineStr">
        <is>
          <t>Deniz Yılmaz</t>
        </is>
      </c>
      <c r="G1260" t="inlineStr">
        <is>
          <t>Marmara</t>
        </is>
      </c>
      <c r="H1260" t="inlineStr">
        <is>
          <t>EM-KND-03</t>
        </is>
      </c>
      <c r="I1260" t="inlineStr">
        <is>
          <t>Kablo Kanalı 40x40 (2 m)</t>
        </is>
      </c>
      <c r="J1260" t="inlineStr">
        <is>
          <t>Tesisat</t>
        </is>
      </c>
      <c r="K1260" t="inlineStr">
        <is>
          <t>Perakende</t>
        </is>
      </c>
      <c r="L1260" t="n">
        <v>4</v>
      </c>
      <c r="M1260" s="57" t="n">
        <v>129</v>
      </c>
      <c r="N1260" t="inlineStr">
        <is>
          <t>TL</t>
        </is>
      </c>
      <c r="O1260" s="58" t="n">
        <v>12</v>
      </c>
      <c r="P1260" t="n">
        <v>0</v>
      </c>
      <c r="Q1260" s="59" t="n">
        <v>65</v>
      </c>
      <c r="R1260" s="60">
        <f>IF(N1260="TL",1,IF(N1260="USD",VLOOKUP(C1260,$X$2:$Z$19,2,FALSE),VLOOKUP(C1260,$X$2:$Z$19,3,FALSE)))</f>
        <v/>
      </c>
      <c r="S1260" s="61">
        <f>IF(P1260=1,0,L1260*M1260*R1260*(1-O1260/100))</f>
        <v/>
      </c>
      <c r="T1260" s="61">
        <f>IF(P1260=1,0,L1260*Q1260)</f>
        <v/>
      </c>
      <c r="U1260" s="61">
        <f>S1260-T1260</f>
        <v/>
      </c>
    </row>
    <row r="1261">
      <c r="A1261" t="inlineStr">
        <is>
          <t>S001260</t>
        </is>
      </c>
      <c r="B1261" t="inlineStr">
        <is>
          <t>2025-06-26</t>
        </is>
      </c>
      <c r="C1261" t="inlineStr">
        <is>
          <t>2025-06</t>
        </is>
      </c>
      <c r="D1261" t="inlineStr">
        <is>
          <t>2025-Q2</t>
        </is>
      </c>
      <c r="E1261" t="inlineStr">
        <is>
          <t>T01</t>
        </is>
      </c>
      <c r="F1261" t="inlineStr">
        <is>
          <t>Deniz Yılmaz</t>
        </is>
      </c>
      <c r="G1261" t="inlineStr">
        <is>
          <t>Marmara</t>
        </is>
      </c>
      <c r="H1261" t="inlineStr">
        <is>
          <t>EM-KBL-25</t>
        </is>
      </c>
      <c r="I1261" t="inlineStr">
        <is>
          <t>NYY Kablo 4x6 (100 m)</t>
        </is>
      </c>
      <c r="J1261" t="inlineStr">
        <is>
          <t>Kablo</t>
        </is>
      </c>
      <c r="K1261" t="inlineStr">
        <is>
          <t>Proje</t>
        </is>
      </c>
      <c r="L1261" t="n">
        <v>1</v>
      </c>
      <c r="M1261" s="57" t="n">
        <v>3412</v>
      </c>
      <c r="N1261" t="inlineStr">
        <is>
          <t>TL</t>
        </is>
      </c>
      <c r="O1261" s="58" t="n">
        <v>0</v>
      </c>
      <c r="P1261" t="n">
        <v>0</v>
      </c>
      <c r="Q1261" s="59" t="n">
        <v>2150</v>
      </c>
      <c r="R1261" s="60">
        <f>IF(N1261="TL",1,IF(N1261="USD",VLOOKUP(C1261,$X$2:$Z$19,2,FALSE),VLOOKUP(C1261,$X$2:$Z$19,3,FALSE)))</f>
        <v/>
      </c>
      <c r="S1261" s="61">
        <f>IF(P1261=1,0,L1261*M1261*R1261*(1-O1261/100))</f>
        <v/>
      </c>
      <c r="T1261" s="61">
        <f>IF(P1261=1,0,L1261*Q1261)</f>
        <v/>
      </c>
      <c r="U1261" s="61">
        <f>S1261-T1261</f>
        <v/>
      </c>
    </row>
    <row r="1262">
      <c r="A1262" t="inlineStr">
        <is>
          <t>S001261</t>
        </is>
      </c>
      <c r="B1262" t="inlineStr">
        <is>
          <t>2025-06-24</t>
        </is>
      </c>
      <c r="C1262" t="inlineStr">
        <is>
          <t>2025-06</t>
        </is>
      </c>
      <c r="D1262" t="inlineStr">
        <is>
          <t>2025-Q2</t>
        </is>
      </c>
      <c r="E1262" t="inlineStr">
        <is>
          <t>T01</t>
        </is>
      </c>
      <c r="F1262" t="inlineStr">
        <is>
          <t>Deniz Yılmaz</t>
        </is>
      </c>
      <c r="G1262" t="inlineStr">
        <is>
          <t>Marmara</t>
        </is>
      </c>
      <c r="H1262" t="inlineStr">
        <is>
          <t>EM-TRF-05</t>
        </is>
      </c>
      <c r="I1262" t="inlineStr">
        <is>
          <t>İzole Trafo 1 kVA</t>
        </is>
      </c>
      <c r="J1262" t="inlineStr">
        <is>
          <t>Güç</t>
        </is>
      </c>
      <c r="K1262" t="inlineStr">
        <is>
          <t>Proje</t>
        </is>
      </c>
      <c r="L1262" t="n">
        <v>102</v>
      </c>
      <c r="M1262" s="57" t="n">
        <v>6831</v>
      </c>
      <c r="N1262" t="inlineStr">
        <is>
          <t>TL</t>
        </is>
      </c>
      <c r="O1262" s="58" t="n">
        <v>5</v>
      </c>
      <c r="P1262" t="n">
        <v>0</v>
      </c>
      <c r="Q1262" s="59" t="n">
        <v>3900</v>
      </c>
      <c r="R1262" s="60">
        <f>IF(N1262="TL",1,IF(N1262="USD",VLOOKUP(C1262,$X$2:$Z$19,2,FALSE),VLOOKUP(C1262,$X$2:$Z$19,3,FALSE)))</f>
        <v/>
      </c>
      <c r="S1262" s="61">
        <f>IF(P1262=1,0,L1262*M1262*R1262*(1-O1262/100))</f>
        <v/>
      </c>
      <c r="T1262" s="61">
        <f>IF(P1262=1,0,L1262*Q1262)</f>
        <v/>
      </c>
      <c r="U1262" s="61">
        <f>S1262-T1262</f>
        <v/>
      </c>
    </row>
    <row r="1263">
      <c r="A1263" t="inlineStr">
        <is>
          <t>S001262</t>
        </is>
      </c>
      <c r="B1263" t="inlineStr">
        <is>
          <t>2025-06-07</t>
        </is>
      </c>
      <c r="C1263" t="inlineStr">
        <is>
          <t>2025-06</t>
        </is>
      </c>
      <c r="D1263" t="inlineStr">
        <is>
          <t>2025-Q2</t>
        </is>
      </c>
      <c r="E1263" t="inlineStr">
        <is>
          <t>T01</t>
        </is>
      </c>
      <c r="F1263" t="inlineStr">
        <is>
          <t>Deniz Yılmaz</t>
        </is>
      </c>
      <c r="G1263" t="inlineStr">
        <is>
          <t>Marmara</t>
        </is>
      </c>
      <c r="H1263" t="inlineStr">
        <is>
          <t>EM-AYD-40</t>
        </is>
      </c>
      <c r="I1263" t="inlineStr">
        <is>
          <t>LED Panel Armatür 40W</t>
        </is>
      </c>
      <c r="J1263" t="inlineStr">
        <is>
          <t>Aydınlatma</t>
        </is>
      </c>
      <c r="K1263" t="inlineStr">
        <is>
          <t>Bayi</t>
        </is>
      </c>
      <c r="L1263" t="n">
        <v>1</v>
      </c>
      <c r="M1263" s="57" t="n">
        <v>362</v>
      </c>
      <c r="N1263" t="inlineStr">
        <is>
          <t>TL</t>
        </is>
      </c>
      <c r="O1263" s="58" t="n">
        <v>5</v>
      </c>
      <c r="P1263" t="n">
        <v>0</v>
      </c>
      <c r="Q1263" s="59" t="n">
        <v>190</v>
      </c>
      <c r="R1263" s="60">
        <f>IF(N1263="TL",1,IF(N1263="USD",VLOOKUP(C1263,$X$2:$Z$19,2,FALSE),VLOOKUP(C1263,$X$2:$Z$19,3,FALSE)))</f>
        <v/>
      </c>
      <c r="S1263" s="61">
        <f>IF(P1263=1,0,L1263*M1263*R1263*(1-O1263/100))</f>
        <v/>
      </c>
      <c r="T1263" s="61">
        <f>IF(P1263=1,0,L1263*Q1263)</f>
        <v/>
      </c>
      <c r="U1263" s="61">
        <f>S1263-T1263</f>
        <v/>
      </c>
    </row>
    <row r="1264">
      <c r="A1264" t="inlineStr">
        <is>
          <t>S001263</t>
        </is>
      </c>
      <c r="B1264" t="inlineStr">
        <is>
          <t>2025-06-03</t>
        </is>
      </c>
      <c r="C1264" t="inlineStr">
        <is>
          <t>2025-06</t>
        </is>
      </c>
      <c r="D1264" t="inlineStr">
        <is>
          <t>2025-Q2</t>
        </is>
      </c>
      <c r="E1264" t="inlineStr">
        <is>
          <t>T01</t>
        </is>
      </c>
      <c r="F1264" t="inlineStr">
        <is>
          <t>Deniz Yılmaz</t>
        </is>
      </c>
      <c r="G1264" t="inlineStr">
        <is>
          <t>Marmara</t>
        </is>
      </c>
      <c r="H1264" t="inlineStr">
        <is>
          <t>EM-SGT-01</t>
        </is>
      </c>
      <c r="I1264" t="inlineStr">
        <is>
          <t>Otomatik Sigorta C16 (12'li)</t>
        </is>
      </c>
      <c r="J1264" t="inlineStr">
        <is>
          <t>Koruma</t>
        </is>
      </c>
      <c r="K1264" t="inlineStr">
        <is>
          <t>Bayi</t>
        </is>
      </c>
      <c r="L1264" t="n">
        <v>4</v>
      </c>
      <c r="M1264" s="57" t="n">
        <v>425</v>
      </c>
      <c r="N1264" t="inlineStr">
        <is>
          <t>TL</t>
        </is>
      </c>
      <c r="O1264" s="58" t="n">
        <v>5</v>
      </c>
      <c r="P1264" t="n">
        <v>0</v>
      </c>
      <c r="Q1264" s="59" t="n">
        <v>240</v>
      </c>
      <c r="R1264" s="60">
        <f>IF(N1264="TL",1,IF(N1264="USD",VLOOKUP(C1264,$X$2:$Z$19,2,FALSE),VLOOKUP(C1264,$X$2:$Z$19,3,FALSE)))</f>
        <v/>
      </c>
      <c r="S1264" s="61">
        <f>IF(P1264=1,0,L1264*M1264*R1264*(1-O1264/100))</f>
        <v/>
      </c>
      <c r="T1264" s="61">
        <f>IF(P1264=1,0,L1264*Q1264)</f>
        <v/>
      </c>
      <c r="U1264" s="61">
        <f>S1264-T1264</f>
        <v/>
      </c>
    </row>
    <row r="1265">
      <c r="A1265" t="inlineStr">
        <is>
          <t>S001264</t>
        </is>
      </c>
      <c r="B1265" t="inlineStr">
        <is>
          <t>2025-06-13</t>
        </is>
      </c>
      <c r="C1265" t="inlineStr">
        <is>
          <t>2025-06</t>
        </is>
      </c>
      <c r="D1265" t="inlineStr">
        <is>
          <t>2025-Q2</t>
        </is>
      </c>
      <c r="E1265" t="inlineStr">
        <is>
          <t>T01</t>
        </is>
      </c>
      <c r="F1265" t="inlineStr">
        <is>
          <t>Deniz Yılmaz</t>
        </is>
      </c>
      <c r="G1265" t="inlineStr">
        <is>
          <t>Marmara</t>
        </is>
      </c>
      <c r="H1265" t="inlineStr">
        <is>
          <t>EM-AYD-18</t>
        </is>
      </c>
      <c r="I1265" t="inlineStr">
        <is>
          <t>LED Ampul 18W (10'lu)</t>
        </is>
      </c>
      <c r="J1265" t="inlineStr">
        <is>
          <t>Aydınlatma</t>
        </is>
      </c>
      <c r="K1265" t="inlineStr">
        <is>
          <t>Perakende</t>
        </is>
      </c>
      <c r="L1265" t="n">
        <v>20</v>
      </c>
      <c r="M1265" s="57" t="n">
        <v>206</v>
      </c>
      <c r="N1265" t="inlineStr">
        <is>
          <t>TL</t>
        </is>
      </c>
      <c r="O1265" s="58" t="n">
        <v>5</v>
      </c>
      <c r="P1265" t="n">
        <v>1</v>
      </c>
      <c r="Q1265" s="59" t="n">
        <v>95</v>
      </c>
      <c r="R1265" s="60">
        <f>IF(N1265="TL",1,IF(N1265="USD",VLOOKUP(C1265,$X$2:$Z$19,2,FALSE),VLOOKUP(C1265,$X$2:$Z$19,3,FALSE)))</f>
        <v/>
      </c>
      <c r="S1265" s="61">
        <f>IF(P1265=1,0,L1265*M1265*R1265*(1-O1265/100))</f>
        <v/>
      </c>
      <c r="T1265" s="61">
        <f>IF(P1265=1,0,L1265*Q1265)</f>
        <v/>
      </c>
      <c r="U1265" s="61">
        <f>S1265-T1265</f>
        <v/>
      </c>
    </row>
    <row r="1266">
      <c r="A1266" t="inlineStr">
        <is>
          <t>S001265</t>
        </is>
      </c>
      <c r="B1266" t="inlineStr">
        <is>
          <t>2025-06-22</t>
        </is>
      </c>
      <c r="C1266" t="inlineStr">
        <is>
          <t>2025-06</t>
        </is>
      </c>
      <c r="D1266" t="inlineStr">
        <is>
          <t>2025-Q2</t>
        </is>
      </c>
      <c r="E1266" t="inlineStr">
        <is>
          <t>T01</t>
        </is>
      </c>
      <c r="F1266" t="inlineStr">
        <is>
          <t>Deniz Yılmaz</t>
        </is>
      </c>
      <c r="G1266" t="inlineStr">
        <is>
          <t>Marmara</t>
        </is>
      </c>
      <c r="H1266" t="inlineStr">
        <is>
          <t>EM-AYD-40</t>
        </is>
      </c>
      <c r="I1266" t="inlineStr">
        <is>
          <t>LED Panel Armatür 40W</t>
        </is>
      </c>
      <c r="J1266" t="inlineStr">
        <is>
          <t>Aydınlatma</t>
        </is>
      </c>
      <c r="K1266" t="inlineStr">
        <is>
          <t>Perakende</t>
        </is>
      </c>
      <c r="L1266" t="n">
        <v>5</v>
      </c>
      <c r="M1266" s="57" t="n">
        <v>366</v>
      </c>
      <c r="N1266" t="inlineStr">
        <is>
          <t>TL</t>
        </is>
      </c>
      <c r="O1266" s="58" t="n">
        <v>5</v>
      </c>
      <c r="P1266" t="n">
        <v>0</v>
      </c>
      <c r="Q1266" s="59" t="n">
        <v>190</v>
      </c>
      <c r="R1266" s="60">
        <f>IF(N1266="TL",1,IF(N1266="USD",VLOOKUP(C1266,$X$2:$Z$19,2,FALSE),VLOOKUP(C1266,$X$2:$Z$19,3,FALSE)))</f>
        <v/>
      </c>
      <c r="S1266" s="61">
        <f>IF(P1266=1,0,L1266*M1266*R1266*(1-O1266/100))</f>
        <v/>
      </c>
      <c r="T1266" s="61">
        <f>IF(P1266=1,0,L1266*Q1266)</f>
        <v/>
      </c>
      <c r="U1266" s="61">
        <f>S1266-T1266</f>
        <v/>
      </c>
    </row>
    <row r="1267">
      <c r="A1267" t="inlineStr">
        <is>
          <t>S001266</t>
        </is>
      </c>
      <c r="B1267" t="inlineStr">
        <is>
          <t>2025-06-13</t>
        </is>
      </c>
      <c r="C1267" t="inlineStr">
        <is>
          <t>2025-06</t>
        </is>
      </c>
      <c r="D1267" t="inlineStr">
        <is>
          <t>2025-Q2</t>
        </is>
      </c>
      <c r="E1267" t="inlineStr">
        <is>
          <t>T01</t>
        </is>
      </c>
      <c r="F1267" t="inlineStr">
        <is>
          <t>Deniz Yılmaz</t>
        </is>
      </c>
      <c r="G1267" t="inlineStr">
        <is>
          <t>Marmara</t>
        </is>
      </c>
      <c r="H1267" t="inlineStr">
        <is>
          <t>EM-UPS-10</t>
        </is>
      </c>
      <c r="I1267" t="inlineStr">
        <is>
          <t>Kesintisiz Güç Kaynağı 3 kVA</t>
        </is>
      </c>
      <c r="J1267" t="inlineStr">
        <is>
          <t>Güç</t>
        </is>
      </c>
      <c r="K1267" t="inlineStr">
        <is>
          <t>Proje</t>
        </is>
      </c>
      <c r="L1267" t="n">
        <v>4</v>
      </c>
      <c r="M1267" s="57" t="n">
        <v>13421</v>
      </c>
      <c r="N1267" t="inlineStr">
        <is>
          <t>TL</t>
        </is>
      </c>
      <c r="O1267" s="58" t="n">
        <v>18</v>
      </c>
      <c r="P1267" t="n">
        <v>0</v>
      </c>
      <c r="Q1267" s="59" t="n">
        <v>8200</v>
      </c>
      <c r="R1267" s="60">
        <f>IF(N1267="TL",1,IF(N1267="USD",VLOOKUP(C1267,$X$2:$Z$19,2,FALSE),VLOOKUP(C1267,$X$2:$Z$19,3,FALSE)))</f>
        <v/>
      </c>
      <c r="S1267" s="61">
        <f>IF(P1267=1,0,L1267*M1267*R1267*(1-O1267/100))</f>
        <v/>
      </c>
      <c r="T1267" s="61">
        <f>IF(P1267=1,0,L1267*Q1267)</f>
        <v/>
      </c>
      <c r="U1267" s="61">
        <f>S1267-T1267</f>
        <v/>
      </c>
    </row>
    <row r="1268">
      <c r="A1268" t="inlineStr">
        <is>
          <t>S001267</t>
        </is>
      </c>
      <c r="B1268" t="inlineStr">
        <is>
          <t>2025-06-03</t>
        </is>
      </c>
      <c r="C1268" t="inlineStr">
        <is>
          <t>2025-06</t>
        </is>
      </c>
      <c r="D1268" t="inlineStr">
        <is>
          <t>2025-Q2</t>
        </is>
      </c>
      <c r="E1268" t="inlineStr">
        <is>
          <t>T01</t>
        </is>
      </c>
      <c r="F1268" t="inlineStr">
        <is>
          <t>Deniz Yılmaz</t>
        </is>
      </c>
      <c r="G1268" t="inlineStr">
        <is>
          <t>Marmara</t>
        </is>
      </c>
      <c r="H1268" t="inlineStr">
        <is>
          <t>EM-KND-03</t>
        </is>
      </c>
      <c r="I1268" t="inlineStr">
        <is>
          <t>Kablo Kanalı 40x40 (2 m)</t>
        </is>
      </c>
      <c r="J1268" t="inlineStr">
        <is>
          <t>Tesisat</t>
        </is>
      </c>
      <c r="K1268" t="inlineStr">
        <is>
          <t>Bayi</t>
        </is>
      </c>
      <c r="L1268" t="n">
        <v>14</v>
      </c>
      <c r="M1268" s="57" t="n">
        <v>136</v>
      </c>
      <c r="N1268" t="inlineStr">
        <is>
          <t>TL</t>
        </is>
      </c>
      <c r="O1268" s="58" t="n">
        <v>8</v>
      </c>
      <c r="P1268" t="n">
        <v>0</v>
      </c>
      <c r="Q1268" s="59" t="n">
        <v>65</v>
      </c>
      <c r="R1268" s="60">
        <f>IF(N1268="TL",1,IF(N1268="USD",VLOOKUP(C1268,$X$2:$Z$19,2,FALSE),VLOOKUP(C1268,$X$2:$Z$19,3,FALSE)))</f>
        <v/>
      </c>
      <c r="S1268" s="61">
        <f>IF(P1268=1,0,L1268*M1268*R1268*(1-O1268/100))</f>
        <v/>
      </c>
      <c r="T1268" s="61">
        <f>IF(P1268=1,0,L1268*Q1268)</f>
        <v/>
      </c>
      <c r="U1268" s="61">
        <f>S1268-T1268</f>
        <v/>
      </c>
    </row>
    <row r="1269">
      <c r="A1269" t="inlineStr">
        <is>
          <t>S001268</t>
        </is>
      </c>
      <c r="B1269" t="inlineStr">
        <is>
          <t>2025-06-02</t>
        </is>
      </c>
      <c r="C1269" t="inlineStr">
        <is>
          <t>2025-06</t>
        </is>
      </c>
      <c r="D1269" t="inlineStr">
        <is>
          <t>2025-Q2</t>
        </is>
      </c>
      <c r="E1269" t="inlineStr">
        <is>
          <t>T01</t>
        </is>
      </c>
      <c r="F1269" t="inlineStr">
        <is>
          <t>Deniz Yılmaz</t>
        </is>
      </c>
      <c r="G1269" t="inlineStr">
        <is>
          <t>Marmara</t>
        </is>
      </c>
      <c r="H1269" t="inlineStr">
        <is>
          <t>EM-SGT-01</t>
        </is>
      </c>
      <c r="I1269" t="inlineStr">
        <is>
          <t>Otomatik Sigorta C16 (12'li)</t>
        </is>
      </c>
      <c r="J1269" t="inlineStr">
        <is>
          <t>Koruma</t>
        </is>
      </c>
      <c r="K1269" t="inlineStr">
        <is>
          <t>Bayi</t>
        </is>
      </c>
      <c r="L1269" t="n">
        <v>22</v>
      </c>
      <c r="M1269" s="57" t="n">
        <v>429</v>
      </c>
      <c r="N1269" t="inlineStr">
        <is>
          <t>TL</t>
        </is>
      </c>
      <c r="O1269" s="58" t="n">
        <v>5</v>
      </c>
      <c r="P1269" t="n">
        <v>0</v>
      </c>
      <c r="Q1269" s="59" t="n">
        <v>240</v>
      </c>
      <c r="R1269" s="60">
        <f>IF(N1269="TL",1,IF(N1269="USD",VLOOKUP(C1269,$X$2:$Z$19,2,FALSE),VLOOKUP(C1269,$X$2:$Z$19,3,FALSE)))</f>
        <v/>
      </c>
      <c r="S1269" s="61">
        <f>IF(P1269=1,0,L1269*M1269*R1269*(1-O1269/100))</f>
        <v/>
      </c>
      <c r="T1269" s="61">
        <f>IF(P1269=1,0,L1269*Q1269)</f>
        <v/>
      </c>
      <c r="U1269" s="61">
        <f>S1269-T1269</f>
        <v/>
      </c>
    </row>
    <row r="1270">
      <c r="A1270" t="inlineStr">
        <is>
          <t>S001269</t>
        </is>
      </c>
      <c r="B1270" t="inlineStr">
        <is>
          <t>2025-06-19</t>
        </is>
      </c>
      <c r="C1270" t="inlineStr">
        <is>
          <t>2025-06</t>
        </is>
      </c>
      <c r="D1270" t="inlineStr">
        <is>
          <t>2025-Q2</t>
        </is>
      </c>
      <c r="E1270" t="inlineStr">
        <is>
          <t>T01</t>
        </is>
      </c>
      <c r="F1270" t="inlineStr">
        <is>
          <t>Deniz Yılmaz</t>
        </is>
      </c>
      <c r="G1270" t="inlineStr">
        <is>
          <t>Marmara</t>
        </is>
      </c>
      <c r="H1270" t="inlineStr">
        <is>
          <t>EM-AYD-40</t>
        </is>
      </c>
      <c r="I1270" t="inlineStr">
        <is>
          <t>LED Panel Armatür 40W</t>
        </is>
      </c>
      <c r="J1270" t="inlineStr">
        <is>
          <t>Aydınlatma</t>
        </is>
      </c>
      <c r="K1270" t="inlineStr">
        <is>
          <t>Perakende</t>
        </is>
      </c>
      <c r="L1270" t="n">
        <v>2</v>
      </c>
      <c r="M1270" s="57" t="n">
        <v>358</v>
      </c>
      <c r="N1270" t="inlineStr">
        <is>
          <t>TL</t>
        </is>
      </c>
      <c r="O1270" s="58" t="n">
        <v>0</v>
      </c>
      <c r="P1270" t="n">
        <v>0</v>
      </c>
      <c r="Q1270" s="59" t="n">
        <v>190</v>
      </c>
      <c r="R1270" s="60">
        <f>IF(N1270="TL",1,IF(N1270="USD",VLOOKUP(C1270,$X$2:$Z$19,2,FALSE),VLOOKUP(C1270,$X$2:$Z$19,3,FALSE)))</f>
        <v/>
      </c>
      <c r="S1270" s="61">
        <f>IF(P1270=1,0,L1270*M1270*R1270*(1-O1270/100))</f>
        <v/>
      </c>
      <c r="T1270" s="61">
        <f>IF(P1270=1,0,L1270*Q1270)</f>
        <v/>
      </c>
      <c r="U1270" s="61">
        <f>S1270-T1270</f>
        <v/>
      </c>
    </row>
    <row r="1271">
      <c r="A1271" t="inlineStr">
        <is>
          <t>S001270</t>
        </is>
      </c>
      <c r="B1271" t="inlineStr">
        <is>
          <t>2025-06-04</t>
        </is>
      </c>
      <c r="C1271" t="inlineStr">
        <is>
          <t>2025-06</t>
        </is>
      </c>
      <c r="D1271" t="inlineStr">
        <is>
          <t>2025-Q2</t>
        </is>
      </c>
      <c r="E1271" t="inlineStr">
        <is>
          <t>T01</t>
        </is>
      </c>
      <c r="F1271" t="inlineStr">
        <is>
          <t>Deniz Yılmaz</t>
        </is>
      </c>
      <c r="G1271" t="inlineStr">
        <is>
          <t>Marmara</t>
        </is>
      </c>
      <c r="H1271" t="inlineStr">
        <is>
          <t>EM-TOP-08</t>
        </is>
      </c>
      <c r="I1271" t="inlineStr">
        <is>
          <t>Topraklama Seti</t>
        </is>
      </c>
      <c r="J1271" t="inlineStr">
        <is>
          <t>Koruma</t>
        </is>
      </c>
      <c r="K1271" t="inlineStr">
        <is>
          <t>Perakende</t>
        </is>
      </c>
      <c r="L1271" t="n">
        <v>5</v>
      </c>
      <c r="M1271" s="57" t="n">
        <v>928</v>
      </c>
      <c r="N1271" t="inlineStr">
        <is>
          <t>TL</t>
        </is>
      </c>
      <c r="O1271" s="58" t="n">
        <v>0</v>
      </c>
      <c r="P1271" t="n">
        <v>0</v>
      </c>
      <c r="Q1271" s="59" t="n">
        <v>540</v>
      </c>
      <c r="R1271" s="60">
        <f>IF(N1271="TL",1,IF(N1271="USD",VLOOKUP(C1271,$X$2:$Z$19,2,FALSE),VLOOKUP(C1271,$X$2:$Z$19,3,FALSE)))</f>
        <v/>
      </c>
      <c r="S1271" s="61">
        <f>IF(P1271=1,0,L1271*M1271*R1271*(1-O1271/100))</f>
        <v/>
      </c>
      <c r="T1271" s="61">
        <f>IF(P1271=1,0,L1271*Q1271)</f>
        <v/>
      </c>
      <c r="U1271" s="61">
        <f>S1271-T1271</f>
        <v/>
      </c>
    </row>
    <row r="1272">
      <c r="A1272" t="inlineStr">
        <is>
          <t>S001271</t>
        </is>
      </c>
      <c r="B1272" t="inlineStr">
        <is>
          <t>2025-06-15</t>
        </is>
      </c>
      <c r="C1272" t="inlineStr">
        <is>
          <t>2025-06</t>
        </is>
      </c>
      <c r="D1272" t="inlineStr">
        <is>
          <t>2025-Q2</t>
        </is>
      </c>
      <c r="E1272" t="inlineStr">
        <is>
          <t>T01</t>
        </is>
      </c>
      <c r="F1272" t="inlineStr">
        <is>
          <t>Deniz Yılmaz</t>
        </is>
      </c>
      <c r="G1272" t="inlineStr">
        <is>
          <t>Marmara</t>
        </is>
      </c>
      <c r="H1272" t="inlineStr">
        <is>
          <t>EM-KBL-25</t>
        </is>
      </c>
      <c r="I1272" t="inlineStr">
        <is>
          <t>NYY Kablo 4x6 (100 m)</t>
        </is>
      </c>
      <c r="J1272" t="inlineStr">
        <is>
          <t>Kablo</t>
        </is>
      </c>
      <c r="K1272" t="inlineStr">
        <is>
          <t>Perakende</t>
        </is>
      </c>
      <c r="L1272" t="n">
        <v>22</v>
      </c>
      <c r="M1272" s="57" t="n">
        <v>3373</v>
      </c>
      <c r="N1272" t="inlineStr">
        <is>
          <t>TL</t>
        </is>
      </c>
      <c r="O1272" s="58" t="n">
        <v>8</v>
      </c>
      <c r="P1272" t="n">
        <v>0</v>
      </c>
      <c r="Q1272" s="59" t="n">
        <v>2150</v>
      </c>
      <c r="R1272" s="60">
        <f>IF(N1272="TL",1,IF(N1272="USD",VLOOKUP(C1272,$X$2:$Z$19,2,FALSE),VLOOKUP(C1272,$X$2:$Z$19,3,FALSE)))</f>
        <v/>
      </c>
      <c r="S1272" s="61">
        <f>IF(P1272=1,0,L1272*M1272*R1272*(1-O1272/100))</f>
        <v/>
      </c>
      <c r="T1272" s="61">
        <f>IF(P1272=1,0,L1272*Q1272)</f>
        <v/>
      </c>
      <c r="U1272" s="61">
        <f>S1272-T1272</f>
        <v/>
      </c>
    </row>
    <row r="1273">
      <c r="A1273" t="inlineStr">
        <is>
          <t>S001272</t>
        </is>
      </c>
      <c r="B1273" t="inlineStr">
        <is>
          <t>2025-06-21</t>
        </is>
      </c>
      <c r="C1273" t="inlineStr">
        <is>
          <t>2025-06</t>
        </is>
      </c>
      <c r="D1273" t="inlineStr">
        <is>
          <t>2025-Q2</t>
        </is>
      </c>
      <c r="E1273" t="inlineStr">
        <is>
          <t>T01</t>
        </is>
      </c>
      <c r="F1273" t="inlineStr">
        <is>
          <t>Deniz Yılmaz</t>
        </is>
      </c>
      <c r="G1273" t="inlineStr">
        <is>
          <t>Marmara</t>
        </is>
      </c>
      <c r="H1273" t="inlineStr">
        <is>
          <t>EM-SGT-01</t>
        </is>
      </c>
      <c r="I1273" t="inlineStr">
        <is>
          <t>Otomatik Sigorta C16 (12'li)</t>
        </is>
      </c>
      <c r="J1273" t="inlineStr">
        <is>
          <t>Koruma</t>
        </is>
      </c>
      <c r="K1273" t="inlineStr">
        <is>
          <t>Bayi</t>
        </is>
      </c>
      <c r="L1273" t="n">
        <v>5</v>
      </c>
      <c r="M1273" s="57" t="n">
        <v>437</v>
      </c>
      <c r="N1273" t="inlineStr">
        <is>
          <t>TL</t>
        </is>
      </c>
      <c r="O1273" s="58" t="n">
        <v>18</v>
      </c>
      <c r="P1273" t="n">
        <v>0</v>
      </c>
      <c r="Q1273" s="59" t="n">
        <v>240</v>
      </c>
      <c r="R1273" s="60">
        <f>IF(N1273="TL",1,IF(N1273="USD",VLOOKUP(C1273,$X$2:$Z$19,2,FALSE),VLOOKUP(C1273,$X$2:$Z$19,3,FALSE)))</f>
        <v/>
      </c>
      <c r="S1273" s="61">
        <f>IF(P1273=1,0,L1273*M1273*R1273*(1-O1273/100))</f>
        <v/>
      </c>
      <c r="T1273" s="61">
        <f>IF(P1273=1,0,L1273*Q1273)</f>
        <v/>
      </c>
      <c r="U1273" s="61">
        <f>S1273-T1273</f>
        <v/>
      </c>
    </row>
    <row r="1274">
      <c r="A1274" t="inlineStr">
        <is>
          <t>S001273</t>
        </is>
      </c>
      <c r="B1274" t="inlineStr">
        <is>
          <t>2025-06-20</t>
        </is>
      </c>
      <c r="C1274" t="inlineStr">
        <is>
          <t>2025-06</t>
        </is>
      </c>
      <c r="D1274" t="inlineStr">
        <is>
          <t>2025-Q2</t>
        </is>
      </c>
      <c r="E1274" t="inlineStr">
        <is>
          <t>T01</t>
        </is>
      </c>
      <c r="F1274" t="inlineStr">
        <is>
          <t>Deniz Yılmaz</t>
        </is>
      </c>
      <c r="G1274" t="inlineStr">
        <is>
          <t>Marmara</t>
        </is>
      </c>
      <c r="H1274" t="inlineStr">
        <is>
          <t>EM-KBL-16</t>
        </is>
      </c>
      <c r="I1274" t="inlineStr">
        <is>
          <t>NYM Kablo 3x2,5 (100 m)</t>
        </is>
      </c>
      <c r="J1274" t="inlineStr">
        <is>
          <t>Kablo</t>
        </is>
      </c>
      <c r="K1274" t="inlineStr">
        <is>
          <t>Kurumsal</t>
        </is>
      </c>
      <c r="L1274" t="n">
        <v>2</v>
      </c>
      <c r="M1274" s="57" t="n">
        <v>1298</v>
      </c>
      <c r="N1274" t="inlineStr">
        <is>
          <t>TL</t>
        </is>
      </c>
      <c r="O1274" s="58" t="n">
        <v>8</v>
      </c>
      <c r="P1274" t="n">
        <v>0</v>
      </c>
      <c r="Q1274" s="59" t="n">
        <v>820</v>
      </c>
      <c r="R1274" s="60">
        <f>IF(N1274="TL",1,IF(N1274="USD",VLOOKUP(C1274,$X$2:$Z$19,2,FALSE),VLOOKUP(C1274,$X$2:$Z$19,3,FALSE)))</f>
        <v/>
      </c>
      <c r="S1274" s="61">
        <f>IF(P1274=1,0,L1274*M1274*R1274*(1-O1274/100))</f>
        <v/>
      </c>
      <c r="T1274" s="61">
        <f>IF(P1274=1,0,L1274*Q1274)</f>
        <v/>
      </c>
      <c r="U1274" s="61">
        <f>S1274-T1274</f>
        <v/>
      </c>
    </row>
    <row r="1275">
      <c r="A1275" t="inlineStr">
        <is>
          <t>S001274</t>
        </is>
      </c>
      <c r="B1275" t="inlineStr">
        <is>
          <t>2025-06-22</t>
        </is>
      </c>
      <c r="C1275" t="inlineStr">
        <is>
          <t>2025-06</t>
        </is>
      </c>
      <c r="D1275" t="inlineStr">
        <is>
          <t>2025-Q2</t>
        </is>
      </c>
      <c r="E1275" t="inlineStr">
        <is>
          <t>T01</t>
        </is>
      </c>
      <c r="F1275" t="inlineStr">
        <is>
          <t>Deniz Yılmaz</t>
        </is>
      </c>
      <c r="G1275" t="inlineStr">
        <is>
          <t>Marmara</t>
        </is>
      </c>
      <c r="H1275" t="inlineStr">
        <is>
          <t>EM-PNO-12</t>
        </is>
      </c>
      <c r="I1275" t="inlineStr">
        <is>
          <t>Sıva Üstü Dağıtım Panosu 24'lü</t>
        </is>
      </c>
      <c r="J1275" t="inlineStr">
        <is>
          <t>Pano</t>
        </is>
      </c>
      <c r="K1275" t="inlineStr">
        <is>
          <t>Bayi</t>
        </is>
      </c>
      <c r="L1275" t="n">
        <v>3</v>
      </c>
      <c r="M1275" s="57" t="n">
        <v>1984</v>
      </c>
      <c r="N1275" t="inlineStr">
        <is>
          <t>TL</t>
        </is>
      </c>
      <c r="O1275" s="58" t="n">
        <v>8</v>
      </c>
      <c r="P1275" t="n">
        <v>0</v>
      </c>
      <c r="Q1275" s="59" t="n">
        <v>1180</v>
      </c>
      <c r="R1275" s="60">
        <f>IF(N1275="TL",1,IF(N1275="USD",VLOOKUP(C1275,$X$2:$Z$19,2,FALSE),VLOOKUP(C1275,$X$2:$Z$19,3,FALSE)))</f>
        <v/>
      </c>
      <c r="S1275" s="61">
        <f>IF(P1275=1,0,L1275*M1275*R1275*(1-O1275/100))</f>
        <v/>
      </c>
      <c r="T1275" s="61">
        <f>IF(P1275=1,0,L1275*Q1275)</f>
        <v/>
      </c>
      <c r="U1275" s="61">
        <f>S1275-T1275</f>
        <v/>
      </c>
    </row>
    <row r="1276">
      <c r="A1276" t="inlineStr">
        <is>
          <t>S001275</t>
        </is>
      </c>
      <c r="B1276" t="inlineStr">
        <is>
          <t>2025-06-08</t>
        </is>
      </c>
      <c r="C1276" t="inlineStr">
        <is>
          <t>2025-06</t>
        </is>
      </c>
      <c r="D1276" t="inlineStr">
        <is>
          <t>2025-Q2</t>
        </is>
      </c>
      <c r="E1276" t="inlineStr">
        <is>
          <t>T01</t>
        </is>
      </c>
      <c r="F1276" t="inlineStr">
        <is>
          <t>Deniz Yılmaz</t>
        </is>
      </c>
      <c r="G1276" t="inlineStr">
        <is>
          <t>Marmara</t>
        </is>
      </c>
      <c r="H1276" t="inlineStr">
        <is>
          <t>EM-TOP-08</t>
        </is>
      </c>
      <c r="I1276" t="inlineStr">
        <is>
          <t>Topraklama Seti</t>
        </is>
      </c>
      <c r="J1276" t="inlineStr">
        <is>
          <t>Koruma</t>
        </is>
      </c>
      <c r="K1276" t="inlineStr">
        <is>
          <t>Kurumsal</t>
        </is>
      </c>
      <c r="L1276" t="n">
        <v>83</v>
      </c>
      <c r="M1276" s="57" t="n">
        <v>944</v>
      </c>
      <c r="N1276" t="inlineStr">
        <is>
          <t>TL</t>
        </is>
      </c>
      <c r="O1276" s="58" t="n">
        <v>5</v>
      </c>
      <c r="P1276" t="n">
        <v>0</v>
      </c>
      <c r="Q1276" s="59" t="n">
        <v>540</v>
      </c>
      <c r="R1276" s="60">
        <f>IF(N1276="TL",1,IF(N1276="USD",VLOOKUP(C1276,$X$2:$Z$19,2,FALSE),VLOOKUP(C1276,$X$2:$Z$19,3,FALSE)))</f>
        <v/>
      </c>
      <c r="S1276" s="61">
        <f>IF(P1276=1,0,L1276*M1276*R1276*(1-O1276/100))</f>
        <v/>
      </c>
      <c r="T1276" s="61">
        <f>IF(P1276=1,0,L1276*Q1276)</f>
        <v/>
      </c>
      <c r="U1276" s="61">
        <f>S1276-T1276</f>
        <v/>
      </c>
    </row>
    <row r="1277">
      <c r="A1277" t="inlineStr">
        <is>
          <t>S001276</t>
        </is>
      </c>
      <c r="B1277" t="inlineStr">
        <is>
          <t>2025-06-11</t>
        </is>
      </c>
      <c r="C1277" t="inlineStr">
        <is>
          <t>2025-06</t>
        </is>
      </c>
      <c r="D1277" t="inlineStr">
        <is>
          <t>2025-Q2</t>
        </is>
      </c>
      <c r="E1277" t="inlineStr">
        <is>
          <t>T01</t>
        </is>
      </c>
      <c r="F1277" t="inlineStr">
        <is>
          <t>Deniz Yılmaz</t>
        </is>
      </c>
      <c r="G1277" t="inlineStr">
        <is>
          <t>Marmara</t>
        </is>
      </c>
      <c r="H1277" t="inlineStr">
        <is>
          <t>EM-KBL-25</t>
        </is>
      </c>
      <c r="I1277" t="inlineStr">
        <is>
          <t>NYY Kablo 4x6 (100 m)</t>
        </is>
      </c>
      <c r="J1277" t="inlineStr">
        <is>
          <t>Kablo</t>
        </is>
      </c>
      <c r="K1277" t="inlineStr">
        <is>
          <t>Proje</t>
        </is>
      </c>
      <c r="L1277" t="n">
        <v>23</v>
      </c>
      <c r="M1277" s="57" t="n">
        <v>3566</v>
      </c>
      <c r="N1277" t="inlineStr">
        <is>
          <t>TL</t>
        </is>
      </c>
      <c r="O1277" s="58" t="n">
        <v>0</v>
      </c>
      <c r="P1277" t="n">
        <v>0</v>
      </c>
      <c r="Q1277" s="59" t="n">
        <v>2150</v>
      </c>
      <c r="R1277" s="60">
        <f>IF(N1277="TL",1,IF(N1277="USD",VLOOKUP(C1277,$X$2:$Z$19,2,FALSE),VLOOKUP(C1277,$X$2:$Z$19,3,FALSE)))</f>
        <v/>
      </c>
      <c r="S1277" s="61">
        <f>IF(P1277=1,0,L1277*M1277*R1277*(1-O1277/100))</f>
        <v/>
      </c>
      <c r="T1277" s="61">
        <f>IF(P1277=1,0,L1277*Q1277)</f>
        <v/>
      </c>
      <c r="U1277" s="61">
        <f>S1277-T1277</f>
        <v/>
      </c>
    </row>
    <row r="1278">
      <c r="A1278" t="inlineStr">
        <is>
          <t>S001277</t>
        </is>
      </c>
      <c r="B1278" t="inlineStr">
        <is>
          <t>2025-06-08</t>
        </is>
      </c>
      <c r="C1278" t="inlineStr">
        <is>
          <t>2025-06</t>
        </is>
      </c>
      <c r="D1278" t="inlineStr">
        <is>
          <t>2025-Q2</t>
        </is>
      </c>
      <c r="E1278" t="inlineStr">
        <is>
          <t>T01</t>
        </is>
      </c>
      <c r="F1278" t="inlineStr">
        <is>
          <t>Deniz Yılmaz</t>
        </is>
      </c>
      <c r="G1278" t="inlineStr">
        <is>
          <t>Marmara</t>
        </is>
      </c>
      <c r="H1278" t="inlineStr">
        <is>
          <t>EM-SNS-06</t>
        </is>
      </c>
      <c r="I1278" t="inlineStr">
        <is>
          <t>Hareket Sensörü PIR</t>
        </is>
      </c>
      <c r="J1278" t="inlineStr">
        <is>
          <t>Otomasyon</t>
        </is>
      </c>
      <c r="K1278" t="inlineStr">
        <is>
          <t>Proje</t>
        </is>
      </c>
      <c r="L1278" t="n">
        <v>71</v>
      </c>
      <c r="M1278" s="57" t="n">
        <v>258</v>
      </c>
      <c r="N1278" t="inlineStr">
        <is>
          <t>TL</t>
        </is>
      </c>
      <c r="O1278" s="58" t="n">
        <v>12</v>
      </c>
      <c r="P1278" t="n">
        <v>0</v>
      </c>
      <c r="Q1278" s="59" t="n">
        <v>120</v>
      </c>
      <c r="R1278" s="60">
        <f>IF(N1278="TL",1,IF(N1278="USD",VLOOKUP(C1278,$X$2:$Z$19,2,FALSE),VLOOKUP(C1278,$X$2:$Z$19,3,FALSE)))</f>
        <v/>
      </c>
      <c r="S1278" s="61">
        <f>IF(P1278=1,0,L1278*M1278*R1278*(1-O1278/100))</f>
        <v/>
      </c>
      <c r="T1278" s="61">
        <f>IF(P1278=1,0,L1278*Q1278)</f>
        <v/>
      </c>
      <c r="U1278" s="61">
        <f>S1278-T1278</f>
        <v/>
      </c>
    </row>
    <row r="1279">
      <c r="A1279" t="inlineStr">
        <is>
          <t>S001278</t>
        </is>
      </c>
      <c r="B1279" t="inlineStr">
        <is>
          <t>2025-06-03</t>
        </is>
      </c>
      <c r="C1279" t="inlineStr">
        <is>
          <t>2025-06</t>
        </is>
      </c>
      <c r="D1279" t="inlineStr">
        <is>
          <t>2025-Q2</t>
        </is>
      </c>
      <c r="E1279" t="inlineStr">
        <is>
          <t>T01</t>
        </is>
      </c>
      <c r="F1279" t="inlineStr">
        <is>
          <t>Deniz Yılmaz</t>
        </is>
      </c>
      <c r="G1279" t="inlineStr">
        <is>
          <t>Marmara</t>
        </is>
      </c>
      <c r="H1279" t="inlineStr">
        <is>
          <t>EM-KBL-16</t>
        </is>
      </c>
      <c r="I1279" t="inlineStr">
        <is>
          <t>NYM Kablo 3x2,5 (100 m)</t>
        </is>
      </c>
      <c r="J1279" t="inlineStr">
        <is>
          <t>Kablo</t>
        </is>
      </c>
      <c r="K1279" t="inlineStr">
        <is>
          <t>Proje</t>
        </is>
      </c>
      <c r="L1279" t="n">
        <v>92</v>
      </c>
      <c r="M1279" s="57" t="n">
        <v>1308</v>
      </c>
      <c r="N1279" t="inlineStr">
        <is>
          <t>TL</t>
        </is>
      </c>
      <c r="O1279" s="58" t="n">
        <v>0</v>
      </c>
      <c r="P1279" t="n">
        <v>0</v>
      </c>
      <c r="Q1279" s="59" t="n">
        <v>820</v>
      </c>
      <c r="R1279" s="60">
        <f>IF(N1279="TL",1,IF(N1279="USD",VLOOKUP(C1279,$X$2:$Z$19,2,FALSE),VLOOKUP(C1279,$X$2:$Z$19,3,FALSE)))</f>
        <v/>
      </c>
      <c r="S1279" s="61">
        <f>IF(P1279=1,0,L1279*M1279*R1279*(1-O1279/100))</f>
        <v/>
      </c>
      <c r="T1279" s="61">
        <f>IF(P1279=1,0,L1279*Q1279)</f>
        <v/>
      </c>
      <c r="U1279" s="61">
        <f>S1279-T1279</f>
        <v/>
      </c>
    </row>
    <row r="1280">
      <c r="A1280" t="inlineStr">
        <is>
          <t>S001279</t>
        </is>
      </c>
      <c r="B1280" t="inlineStr">
        <is>
          <t>2025-06-15</t>
        </is>
      </c>
      <c r="C1280" t="inlineStr">
        <is>
          <t>2025-06</t>
        </is>
      </c>
      <c r="D1280" t="inlineStr">
        <is>
          <t>2025-Q2</t>
        </is>
      </c>
      <c r="E1280" t="inlineStr">
        <is>
          <t>T01</t>
        </is>
      </c>
      <c r="F1280" t="inlineStr">
        <is>
          <t>Deniz Yılmaz</t>
        </is>
      </c>
      <c r="G1280" t="inlineStr">
        <is>
          <t>Marmara</t>
        </is>
      </c>
      <c r="H1280" t="inlineStr">
        <is>
          <t>EM-KBL-25</t>
        </is>
      </c>
      <c r="I1280" t="inlineStr">
        <is>
          <t>NYY Kablo 4x6 (100 m)</t>
        </is>
      </c>
      <c r="J1280" t="inlineStr">
        <is>
          <t>Kablo</t>
        </is>
      </c>
      <c r="K1280" t="inlineStr">
        <is>
          <t>Perakende</t>
        </is>
      </c>
      <c r="L1280" t="n">
        <v>5</v>
      </c>
      <c r="M1280" s="57" t="n">
        <v>3543</v>
      </c>
      <c r="N1280" t="inlineStr">
        <is>
          <t>TL</t>
        </is>
      </c>
      <c r="O1280" s="58" t="n">
        <v>0</v>
      </c>
      <c r="P1280" t="n">
        <v>0</v>
      </c>
      <c r="Q1280" s="59" t="n">
        <v>2150</v>
      </c>
      <c r="R1280" s="60">
        <f>IF(N1280="TL",1,IF(N1280="USD",VLOOKUP(C1280,$X$2:$Z$19,2,FALSE),VLOOKUP(C1280,$X$2:$Z$19,3,FALSE)))</f>
        <v/>
      </c>
      <c r="S1280" s="61">
        <f>IF(P1280=1,0,L1280*M1280*R1280*(1-O1280/100))</f>
        <v/>
      </c>
      <c r="T1280" s="61">
        <f>IF(P1280=1,0,L1280*Q1280)</f>
        <v/>
      </c>
      <c r="U1280" s="61">
        <f>S1280-T1280</f>
        <v/>
      </c>
    </row>
    <row r="1281">
      <c r="A1281" t="inlineStr">
        <is>
          <t>S001280</t>
        </is>
      </c>
      <c r="B1281" t="inlineStr">
        <is>
          <t>2025-06-12</t>
        </is>
      </c>
      <c r="C1281" t="inlineStr">
        <is>
          <t>2025-06</t>
        </is>
      </c>
      <c r="D1281" t="inlineStr">
        <is>
          <t>2025-Q2</t>
        </is>
      </c>
      <c r="E1281" t="inlineStr">
        <is>
          <t>T01</t>
        </is>
      </c>
      <c r="F1281" t="inlineStr">
        <is>
          <t>Deniz Yılmaz</t>
        </is>
      </c>
      <c r="G1281" t="inlineStr">
        <is>
          <t>Marmara</t>
        </is>
      </c>
      <c r="H1281" t="inlineStr">
        <is>
          <t>EM-SNS-06</t>
        </is>
      </c>
      <c r="I1281" t="inlineStr">
        <is>
          <t>Hareket Sensörü PIR</t>
        </is>
      </c>
      <c r="J1281" t="inlineStr">
        <is>
          <t>Otomasyon</t>
        </is>
      </c>
      <c r="K1281" t="inlineStr">
        <is>
          <t>Bayi</t>
        </is>
      </c>
      <c r="L1281" t="n">
        <v>12</v>
      </c>
      <c r="M1281" s="57" t="n">
        <v>254</v>
      </c>
      <c r="N1281" t="inlineStr">
        <is>
          <t>TL</t>
        </is>
      </c>
      <c r="O1281" s="58" t="n">
        <v>18</v>
      </c>
      <c r="P1281" t="n">
        <v>0</v>
      </c>
      <c r="Q1281" s="59" t="n">
        <v>120</v>
      </c>
      <c r="R1281" s="60">
        <f>IF(N1281="TL",1,IF(N1281="USD",VLOOKUP(C1281,$X$2:$Z$19,2,FALSE),VLOOKUP(C1281,$X$2:$Z$19,3,FALSE)))</f>
        <v/>
      </c>
      <c r="S1281" s="61">
        <f>IF(P1281=1,0,L1281*M1281*R1281*(1-O1281/100))</f>
        <v/>
      </c>
      <c r="T1281" s="61">
        <f>IF(P1281=1,0,L1281*Q1281)</f>
        <v/>
      </c>
      <c r="U1281" s="61">
        <f>S1281-T1281</f>
        <v/>
      </c>
    </row>
    <row r="1282">
      <c r="A1282" t="inlineStr">
        <is>
          <t>S001281</t>
        </is>
      </c>
      <c r="B1282" t="inlineStr">
        <is>
          <t>2025-06-25</t>
        </is>
      </c>
      <c r="C1282" t="inlineStr">
        <is>
          <t>2025-06</t>
        </is>
      </c>
      <c r="D1282" t="inlineStr">
        <is>
          <t>2025-Q2</t>
        </is>
      </c>
      <c r="E1282" t="inlineStr">
        <is>
          <t>T01</t>
        </is>
      </c>
      <c r="F1282" t="inlineStr">
        <is>
          <t>Deniz Yılmaz</t>
        </is>
      </c>
      <c r="G1282" t="inlineStr">
        <is>
          <t>Marmara</t>
        </is>
      </c>
      <c r="H1282" t="inlineStr">
        <is>
          <t>EM-KND-03</t>
        </is>
      </c>
      <c r="I1282" t="inlineStr">
        <is>
          <t>Kablo Kanalı 40x40 (2 m)</t>
        </is>
      </c>
      <c r="J1282" t="inlineStr">
        <is>
          <t>Tesisat</t>
        </is>
      </c>
      <c r="K1282" t="inlineStr">
        <is>
          <t>Bayi</t>
        </is>
      </c>
      <c r="L1282" t="n">
        <v>5</v>
      </c>
      <c r="M1282" s="57" t="n">
        <v>134</v>
      </c>
      <c r="N1282" t="inlineStr">
        <is>
          <t>TL</t>
        </is>
      </c>
      <c r="O1282" s="58" t="n">
        <v>5</v>
      </c>
      <c r="P1282" t="n">
        <v>0</v>
      </c>
      <c r="Q1282" s="59" t="n">
        <v>65</v>
      </c>
      <c r="R1282" s="60">
        <f>IF(N1282="TL",1,IF(N1282="USD",VLOOKUP(C1282,$X$2:$Z$19,2,FALSE),VLOOKUP(C1282,$X$2:$Z$19,3,FALSE)))</f>
        <v/>
      </c>
      <c r="S1282" s="61">
        <f>IF(P1282=1,0,L1282*M1282*R1282*(1-O1282/100))</f>
        <v/>
      </c>
      <c r="T1282" s="61">
        <f>IF(P1282=1,0,L1282*Q1282)</f>
        <v/>
      </c>
      <c r="U1282" s="61">
        <f>S1282-T1282</f>
        <v/>
      </c>
    </row>
    <row r="1283">
      <c r="A1283" t="inlineStr">
        <is>
          <t>S001282</t>
        </is>
      </c>
      <c r="B1283" t="inlineStr">
        <is>
          <t>2025-06-25</t>
        </is>
      </c>
      <c r="C1283" t="inlineStr">
        <is>
          <t>2025-06</t>
        </is>
      </c>
      <c r="D1283" t="inlineStr">
        <is>
          <t>2025-Q2</t>
        </is>
      </c>
      <c r="E1283" t="inlineStr">
        <is>
          <t>T01</t>
        </is>
      </c>
      <c r="F1283" t="inlineStr">
        <is>
          <t>Deniz Yılmaz</t>
        </is>
      </c>
      <c r="G1283" t="inlineStr">
        <is>
          <t>Marmara</t>
        </is>
      </c>
      <c r="H1283" t="inlineStr">
        <is>
          <t>EM-KBL-16</t>
        </is>
      </c>
      <c r="I1283" t="inlineStr">
        <is>
          <t>NYM Kablo 3x2,5 (100 m)</t>
        </is>
      </c>
      <c r="J1283" t="inlineStr">
        <is>
          <t>Kablo</t>
        </is>
      </c>
      <c r="K1283" t="inlineStr">
        <is>
          <t>Proje</t>
        </is>
      </c>
      <c r="L1283" t="n">
        <v>4</v>
      </c>
      <c r="M1283" s="57" t="n">
        <v>1343</v>
      </c>
      <c r="N1283" t="inlineStr">
        <is>
          <t>TL</t>
        </is>
      </c>
      <c r="O1283" s="58" t="n">
        <v>0</v>
      </c>
      <c r="P1283" t="n">
        <v>0</v>
      </c>
      <c r="Q1283" s="59" t="n">
        <v>820</v>
      </c>
      <c r="R1283" s="60">
        <f>IF(N1283="TL",1,IF(N1283="USD",VLOOKUP(C1283,$X$2:$Z$19,2,FALSE),VLOOKUP(C1283,$X$2:$Z$19,3,FALSE)))</f>
        <v/>
      </c>
      <c r="S1283" s="61">
        <f>IF(P1283=1,0,L1283*M1283*R1283*(1-O1283/100))</f>
        <v/>
      </c>
      <c r="T1283" s="61">
        <f>IF(P1283=1,0,L1283*Q1283)</f>
        <v/>
      </c>
      <c r="U1283" s="61">
        <f>S1283-T1283</f>
        <v/>
      </c>
    </row>
    <row r="1284">
      <c r="A1284" t="inlineStr">
        <is>
          <t>S001283</t>
        </is>
      </c>
      <c r="B1284" t="inlineStr">
        <is>
          <t>2025-06-22</t>
        </is>
      </c>
      <c r="C1284" t="inlineStr">
        <is>
          <t>2025-06</t>
        </is>
      </c>
      <c r="D1284" t="inlineStr">
        <is>
          <t>2025-Q2</t>
        </is>
      </c>
      <c r="E1284" t="inlineStr">
        <is>
          <t>T02</t>
        </is>
      </c>
      <c r="F1284" t="inlineStr">
        <is>
          <t>Ece Kaya</t>
        </is>
      </c>
      <c r="G1284" t="inlineStr">
        <is>
          <t>İç Anadolu</t>
        </is>
      </c>
      <c r="H1284" t="inlineStr">
        <is>
          <t>EM-TRF-05</t>
        </is>
      </c>
      <c r="I1284" t="inlineStr">
        <is>
          <t>İzole Trafo 1 kVA</t>
        </is>
      </c>
      <c r="J1284" t="inlineStr">
        <is>
          <t>Güç</t>
        </is>
      </c>
      <c r="K1284" t="inlineStr">
        <is>
          <t>Bayi</t>
        </is>
      </c>
      <c r="L1284" t="n">
        <v>4</v>
      </c>
      <c r="M1284" s="57" t="n">
        <v>6484</v>
      </c>
      <c r="N1284" t="inlineStr">
        <is>
          <t>TL</t>
        </is>
      </c>
      <c r="O1284" s="58" t="n">
        <v>0</v>
      </c>
      <c r="P1284" t="n">
        <v>0</v>
      </c>
      <c r="Q1284" s="59" t="n">
        <v>3900</v>
      </c>
      <c r="R1284" s="60">
        <f>IF(N1284="TL",1,IF(N1284="USD",VLOOKUP(C1284,$X$2:$Z$19,2,FALSE),VLOOKUP(C1284,$X$2:$Z$19,3,FALSE)))</f>
        <v/>
      </c>
      <c r="S1284" s="61">
        <f>IF(P1284=1,0,L1284*M1284*R1284*(1-O1284/100))</f>
        <v/>
      </c>
      <c r="T1284" s="61">
        <f>IF(P1284=1,0,L1284*Q1284)</f>
        <v/>
      </c>
      <c r="U1284" s="61">
        <f>S1284-T1284</f>
        <v/>
      </c>
    </row>
    <row r="1285">
      <c r="A1285" t="inlineStr">
        <is>
          <t>S001284</t>
        </is>
      </c>
      <c r="B1285" t="inlineStr">
        <is>
          <t>2025-06-27</t>
        </is>
      </c>
      <c r="C1285" t="inlineStr">
        <is>
          <t>2025-06</t>
        </is>
      </c>
      <c r="D1285" t="inlineStr">
        <is>
          <t>2025-Q2</t>
        </is>
      </c>
      <c r="E1285" t="inlineStr">
        <is>
          <t>T02</t>
        </is>
      </c>
      <c r="F1285" t="inlineStr">
        <is>
          <t>Ece Kaya</t>
        </is>
      </c>
      <c r="G1285" t="inlineStr">
        <is>
          <t>İç Anadolu</t>
        </is>
      </c>
      <c r="H1285" t="inlineStr">
        <is>
          <t>EM-PRZ-02</t>
        </is>
      </c>
      <c r="I1285" t="inlineStr">
        <is>
          <t>Priz-Anahtar Seti (20'li)</t>
        </is>
      </c>
      <c r="J1285" t="inlineStr">
        <is>
          <t>Anahtar</t>
        </is>
      </c>
      <c r="K1285" t="inlineStr">
        <is>
          <t>Proje</t>
        </is>
      </c>
      <c r="L1285" t="n">
        <v>4</v>
      </c>
      <c r="M1285" s="57" t="n">
        <v>590</v>
      </c>
      <c r="N1285" t="inlineStr">
        <is>
          <t>TL</t>
        </is>
      </c>
      <c r="O1285" s="58" t="n">
        <v>18</v>
      </c>
      <c r="P1285" t="n">
        <v>0</v>
      </c>
      <c r="Q1285" s="59" t="n">
        <v>310</v>
      </c>
      <c r="R1285" s="60">
        <f>IF(N1285="TL",1,IF(N1285="USD",VLOOKUP(C1285,$X$2:$Z$19,2,FALSE),VLOOKUP(C1285,$X$2:$Z$19,3,FALSE)))</f>
        <v/>
      </c>
      <c r="S1285" s="61">
        <f>IF(P1285=1,0,L1285*M1285*R1285*(1-O1285/100))</f>
        <v/>
      </c>
      <c r="T1285" s="61">
        <f>IF(P1285=1,0,L1285*Q1285)</f>
        <v/>
      </c>
      <c r="U1285" s="61">
        <f>S1285-T1285</f>
        <v/>
      </c>
    </row>
    <row r="1286">
      <c r="A1286" t="inlineStr">
        <is>
          <t>S001285</t>
        </is>
      </c>
      <c r="B1286" t="inlineStr">
        <is>
          <t>2025-06-04</t>
        </is>
      </c>
      <c r="C1286" t="inlineStr">
        <is>
          <t>2025-06</t>
        </is>
      </c>
      <c r="D1286" t="inlineStr">
        <is>
          <t>2025-Q2</t>
        </is>
      </c>
      <c r="E1286" t="inlineStr">
        <is>
          <t>T02</t>
        </is>
      </c>
      <c r="F1286" t="inlineStr">
        <is>
          <t>Ece Kaya</t>
        </is>
      </c>
      <c r="G1286" t="inlineStr">
        <is>
          <t>İç Anadolu</t>
        </is>
      </c>
      <c r="H1286" t="inlineStr">
        <is>
          <t>EM-KBL-16</t>
        </is>
      </c>
      <c r="I1286" t="inlineStr">
        <is>
          <t>NYM Kablo 3x2,5 (100 m)</t>
        </is>
      </c>
      <c r="J1286" t="inlineStr">
        <is>
          <t>Kablo</t>
        </is>
      </c>
      <c r="K1286" t="inlineStr">
        <is>
          <t>Perakende</t>
        </is>
      </c>
      <c r="L1286" t="n">
        <v>3</v>
      </c>
      <c r="M1286" s="57" t="n">
        <v>1356</v>
      </c>
      <c r="N1286" t="inlineStr">
        <is>
          <t>TL</t>
        </is>
      </c>
      <c r="O1286" s="58" t="n">
        <v>5</v>
      </c>
      <c r="P1286" t="n">
        <v>0</v>
      </c>
      <c r="Q1286" s="59" t="n">
        <v>820</v>
      </c>
      <c r="R1286" s="60">
        <f>IF(N1286="TL",1,IF(N1286="USD",VLOOKUP(C1286,$X$2:$Z$19,2,FALSE),VLOOKUP(C1286,$X$2:$Z$19,3,FALSE)))</f>
        <v/>
      </c>
      <c r="S1286" s="61">
        <f>IF(P1286=1,0,L1286*M1286*R1286*(1-O1286/100))</f>
        <v/>
      </c>
      <c r="T1286" s="61">
        <f>IF(P1286=1,0,L1286*Q1286)</f>
        <v/>
      </c>
      <c r="U1286" s="61">
        <f>S1286-T1286</f>
        <v/>
      </c>
    </row>
    <row r="1287">
      <c r="A1287" t="inlineStr">
        <is>
          <t>S001286</t>
        </is>
      </c>
      <c r="B1287" t="inlineStr">
        <is>
          <t>2025-06-24</t>
        </is>
      </c>
      <c r="C1287" t="inlineStr">
        <is>
          <t>2025-06</t>
        </is>
      </c>
      <c r="D1287" t="inlineStr">
        <is>
          <t>2025-Q2</t>
        </is>
      </c>
      <c r="E1287" t="inlineStr">
        <is>
          <t>T02</t>
        </is>
      </c>
      <c r="F1287" t="inlineStr">
        <is>
          <t>Ece Kaya</t>
        </is>
      </c>
      <c r="G1287" t="inlineStr">
        <is>
          <t>İç Anadolu</t>
        </is>
      </c>
      <c r="H1287" t="inlineStr">
        <is>
          <t>EM-SNS-06</t>
        </is>
      </c>
      <c r="I1287" t="inlineStr">
        <is>
          <t>Hareket Sensörü PIR</t>
        </is>
      </c>
      <c r="J1287" t="inlineStr">
        <is>
          <t>Otomasyon</t>
        </is>
      </c>
      <c r="K1287" t="inlineStr">
        <is>
          <t>Proje</t>
        </is>
      </c>
      <c r="L1287" t="n">
        <v>11</v>
      </c>
      <c r="M1287" s="57" t="n">
        <v>254</v>
      </c>
      <c r="N1287" t="inlineStr">
        <is>
          <t>TL</t>
        </is>
      </c>
      <c r="O1287" s="58" t="n">
        <v>8</v>
      </c>
      <c r="P1287" t="n">
        <v>0</v>
      </c>
      <c r="Q1287" s="59" t="n">
        <v>120</v>
      </c>
      <c r="R1287" s="60">
        <f>IF(N1287="TL",1,IF(N1287="USD",VLOOKUP(C1287,$X$2:$Z$19,2,FALSE),VLOOKUP(C1287,$X$2:$Z$19,3,FALSE)))</f>
        <v/>
      </c>
      <c r="S1287" s="61">
        <f>IF(P1287=1,0,L1287*M1287*R1287*(1-O1287/100))</f>
        <v/>
      </c>
      <c r="T1287" s="61">
        <f>IF(P1287=1,0,L1287*Q1287)</f>
        <v/>
      </c>
      <c r="U1287" s="61">
        <f>S1287-T1287</f>
        <v/>
      </c>
    </row>
    <row r="1288">
      <c r="A1288" t="inlineStr">
        <is>
          <t>S001287</t>
        </is>
      </c>
      <c r="B1288" t="inlineStr">
        <is>
          <t>2025-06-03</t>
        </is>
      </c>
      <c r="C1288" t="inlineStr">
        <is>
          <t>2025-06</t>
        </is>
      </c>
      <c r="D1288" t="inlineStr">
        <is>
          <t>2025-Q2</t>
        </is>
      </c>
      <c r="E1288" t="inlineStr">
        <is>
          <t>T02</t>
        </is>
      </c>
      <c r="F1288" t="inlineStr">
        <is>
          <t>Ece Kaya</t>
        </is>
      </c>
      <c r="G1288" t="inlineStr">
        <is>
          <t>İç Anadolu</t>
        </is>
      </c>
      <c r="H1288" t="inlineStr">
        <is>
          <t>EM-SNS-06</t>
        </is>
      </c>
      <c r="I1288" t="inlineStr">
        <is>
          <t>Hareket Sensörü PIR</t>
        </is>
      </c>
      <c r="J1288" t="inlineStr">
        <is>
          <t>Otomasyon</t>
        </is>
      </c>
      <c r="K1288" t="inlineStr">
        <is>
          <t>Kurumsal</t>
        </is>
      </c>
      <c r="L1288" t="n">
        <v>13</v>
      </c>
      <c r="M1288" s="57" t="n">
        <v>262</v>
      </c>
      <c r="N1288" t="inlineStr">
        <is>
          <t>TL</t>
        </is>
      </c>
      <c r="O1288" s="58" t="n">
        <v>0</v>
      </c>
      <c r="P1288" t="n">
        <v>0</v>
      </c>
      <c r="Q1288" s="59" t="n">
        <v>120</v>
      </c>
      <c r="R1288" s="60">
        <f>IF(N1288="TL",1,IF(N1288="USD",VLOOKUP(C1288,$X$2:$Z$19,2,FALSE),VLOOKUP(C1288,$X$2:$Z$19,3,FALSE)))</f>
        <v/>
      </c>
      <c r="S1288" s="61">
        <f>IF(P1288=1,0,L1288*M1288*R1288*(1-O1288/100))</f>
        <v/>
      </c>
      <c r="T1288" s="61">
        <f>IF(P1288=1,0,L1288*Q1288)</f>
        <v/>
      </c>
      <c r="U1288" s="61">
        <f>S1288-T1288</f>
        <v/>
      </c>
    </row>
    <row r="1289">
      <c r="A1289" t="inlineStr">
        <is>
          <t>S001288</t>
        </is>
      </c>
      <c r="B1289" t="inlineStr">
        <is>
          <t>2025-06-22</t>
        </is>
      </c>
      <c r="C1289" t="inlineStr">
        <is>
          <t>2025-06</t>
        </is>
      </c>
      <c r="D1289" t="inlineStr">
        <is>
          <t>2025-Q2</t>
        </is>
      </c>
      <c r="E1289" t="inlineStr">
        <is>
          <t>T02</t>
        </is>
      </c>
      <c r="F1289" t="inlineStr">
        <is>
          <t>Ece Kaya</t>
        </is>
      </c>
      <c r="G1289" t="inlineStr">
        <is>
          <t>İç Anadolu</t>
        </is>
      </c>
      <c r="H1289" t="inlineStr">
        <is>
          <t>EM-PNO-12</t>
        </is>
      </c>
      <c r="I1289" t="inlineStr">
        <is>
          <t>Sıva Üstü Dağıtım Panosu 24'lü</t>
        </is>
      </c>
      <c r="J1289" t="inlineStr">
        <is>
          <t>Pano</t>
        </is>
      </c>
      <c r="K1289" t="inlineStr">
        <is>
          <t>Bayi</t>
        </is>
      </c>
      <c r="L1289" t="n">
        <v>6</v>
      </c>
      <c r="M1289" s="57" t="n">
        <v>2109</v>
      </c>
      <c r="N1289" t="inlineStr">
        <is>
          <t>TL</t>
        </is>
      </c>
      <c r="O1289" s="58" t="n">
        <v>12</v>
      </c>
      <c r="P1289" t="n">
        <v>0</v>
      </c>
      <c r="Q1289" s="59" t="n">
        <v>1180</v>
      </c>
      <c r="R1289" s="60">
        <f>IF(N1289="TL",1,IF(N1289="USD",VLOOKUP(C1289,$X$2:$Z$19,2,FALSE),VLOOKUP(C1289,$X$2:$Z$19,3,FALSE)))</f>
        <v/>
      </c>
      <c r="S1289" s="61">
        <f>IF(P1289=1,0,L1289*M1289*R1289*(1-O1289/100))</f>
        <v/>
      </c>
      <c r="T1289" s="61">
        <f>IF(P1289=1,0,L1289*Q1289)</f>
        <v/>
      </c>
      <c r="U1289" s="61">
        <f>S1289-T1289</f>
        <v/>
      </c>
    </row>
    <row r="1290">
      <c r="A1290" t="inlineStr">
        <is>
          <t>S001289</t>
        </is>
      </c>
      <c r="B1290" t="inlineStr">
        <is>
          <t>2025-06-01</t>
        </is>
      </c>
      <c r="C1290" t="inlineStr">
        <is>
          <t>2025-06</t>
        </is>
      </c>
      <c r="D1290" t="inlineStr">
        <is>
          <t>2025-Q2</t>
        </is>
      </c>
      <c r="E1290" t="inlineStr">
        <is>
          <t>T02</t>
        </is>
      </c>
      <c r="F1290" t="inlineStr">
        <is>
          <t>Ece Kaya</t>
        </is>
      </c>
      <c r="G1290" t="inlineStr">
        <is>
          <t>İç Anadolu</t>
        </is>
      </c>
      <c r="H1290" t="inlineStr">
        <is>
          <t>EM-AYD-18</t>
        </is>
      </c>
      <c r="I1290" t="inlineStr">
        <is>
          <t>LED Ampul 18W (10'lu)</t>
        </is>
      </c>
      <c r="J1290" t="inlineStr">
        <is>
          <t>Aydınlatma</t>
        </is>
      </c>
      <c r="K1290" t="inlineStr">
        <is>
          <t>Kurumsal</t>
        </is>
      </c>
      <c r="L1290" t="n">
        <v>24</v>
      </c>
      <c r="M1290" s="57" t="n">
        <v>208</v>
      </c>
      <c r="N1290" t="inlineStr">
        <is>
          <t>TL</t>
        </is>
      </c>
      <c r="O1290" s="58" t="n">
        <v>5</v>
      </c>
      <c r="P1290" t="n">
        <v>0</v>
      </c>
      <c r="Q1290" s="59" t="n">
        <v>95</v>
      </c>
      <c r="R1290" s="60">
        <f>IF(N1290="TL",1,IF(N1290="USD",VLOOKUP(C1290,$X$2:$Z$19,2,FALSE),VLOOKUP(C1290,$X$2:$Z$19,3,FALSE)))</f>
        <v/>
      </c>
      <c r="S1290" s="61">
        <f>IF(P1290=1,0,L1290*M1290*R1290*(1-O1290/100))</f>
        <v/>
      </c>
      <c r="T1290" s="61">
        <f>IF(P1290=1,0,L1290*Q1290)</f>
        <v/>
      </c>
      <c r="U1290" s="61">
        <f>S1290-T1290</f>
        <v/>
      </c>
    </row>
    <row r="1291">
      <c r="A1291" t="inlineStr">
        <is>
          <t>S001290</t>
        </is>
      </c>
      <c r="B1291" t="inlineStr">
        <is>
          <t>2025-06-27</t>
        </is>
      </c>
      <c r="C1291" t="inlineStr">
        <is>
          <t>2025-06</t>
        </is>
      </c>
      <c r="D1291" t="inlineStr">
        <is>
          <t>2025-Q2</t>
        </is>
      </c>
      <c r="E1291" t="inlineStr">
        <is>
          <t>T02</t>
        </is>
      </c>
      <c r="F1291" t="inlineStr">
        <is>
          <t>Ece Kaya</t>
        </is>
      </c>
      <c r="G1291" t="inlineStr">
        <is>
          <t>İç Anadolu</t>
        </is>
      </c>
      <c r="H1291" t="inlineStr">
        <is>
          <t>EM-KBL-25</t>
        </is>
      </c>
      <c r="I1291" t="inlineStr">
        <is>
          <t>NYY Kablo 4x6 (100 m)</t>
        </is>
      </c>
      <c r="J1291" t="inlineStr">
        <is>
          <t>Kablo</t>
        </is>
      </c>
      <c r="K1291" t="inlineStr">
        <is>
          <t>Bayi</t>
        </is>
      </c>
      <c r="L1291" t="n">
        <v>4</v>
      </c>
      <c r="M1291" s="57" t="n">
        <v>3342</v>
      </c>
      <c r="N1291" t="inlineStr">
        <is>
          <t>TL</t>
        </is>
      </c>
      <c r="O1291" s="58" t="n">
        <v>8</v>
      </c>
      <c r="P1291" t="n">
        <v>0</v>
      </c>
      <c r="Q1291" s="59" t="n">
        <v>2150</v>
      </c>
      <c r="R1291" s="60">
        <f>IF(N1291="TL",1,IF(N1291="USD",VLOOKUP(C1291,$X$2:$Z$19,2,FALSE),VLOOKUP(C1291,$X$2:$Z$19,3,FALSE)))</f>
        <v/>
      </c>
      <c r="S1291" s="61">
        <f>IF(P1291=1,0,L1291*M1291*R1291*(1-O1291/100))</f>
        <v/>
      </c>
      <c r="T1291" s="61">
        <f>IF(P1291=1,0,L1291*Q1291)</f>
        <v/>
      </c>
      <c r="U1291" s="61">
        <f>S1291-T1291</f>
        <v/>
      </c>
    </row>
    <row r="1292">
      <c r="A1292" t="inlineStr">
        <is>
          <t>S001291</t>
        </is>
      </c>
      <c r="B1292" t="inlineStr">
        <is>
          <t>2025-06-26</t>
        </is>
      </c>
      <c r="C1292" t="inlineStr">
        <is>
          <t>2025-06</t>
        </is>
      </c>
      <c r="D1292" t="inlineStr">
        <is>
          <t>2025-Q2</t>
        </is>
      </c>
      <c r="E1292" t="inlineStr">
        <is>
          <t>T02</t>
        </is>
      </c>
      <c r="F1292" t="inlineStr">
        <is>
          <t>Ece Kaya</t>
        </is>
      </c>
      <c r="G1292" t="inlineStr">
        <is>
          <t>İç Anadolu</t>
        </is>
      </c>
      <c r="H1292" t="inlineStr">
        <is>
          <t>EM-KND-03</t>
        </is>
      </c>
      <c r="I1292" t="inlineStr">
        <is>
          <t>Kablo Kanalı 40x40 (2 m)</t>
        </is>
      </c>
      <c r="J1292" t="inlineStr">
        <is>
          <t>Tesisat</t>
        </is>
      </c>
      <c r="K1292" t="inlineStr">
        <is>
          <t>Perakende</t>
        </is>
      </c>
      <c r="L1292" t="n">
        <v>3</v>
      </c>
      <c r="M1292" s="57" t="n">
        <v>133</v>
      </c>
      <c r="N1292" t="inlineStr">
        <is>
          <t>TL</t>
        </is>
      </c>
      <c r="O1292" s="58" t="n">
        <v>12</v>
      </c>
      <c r="P1292" t="n">
        <v>0</v>
      </c>
      <c r="Q1292" s="59" t="n">
        <v>65</v>
      </c>
      <c r="R1292" s="60">
        <f>IF(N1292="TL",1,IF(N1292="USD",VLOOKUP(C1292,$X$2:$Z$19,2,FALSE),VLOOKUP(C1292,$X$2:$Z$19,3,FALSE)))</f>
        <v/>
      </c>
      <c r="S1292" s="61">
        <f>IF(P1292=1,0,L1292*M1292*R1292*(1-O1292/100))</f>
        <v/>
      </c>
      <c r="T1292" s="61">
        <f>IF(P1292=1,0,L1292*Q1292)</f>
        <v/>
      </c>
      <c r="U1292" s="61">
        <f>S1292-T1292</f>
        <v/>
      </c>
    </row>
    <row r="1293">
      <c r="A1293" t="inlineStr">
        <is>
          <t>S001292</t>
        </is>
      </c>
      <c r="B1293" t="inlineStr">
        <is>
          <t>2025-06-01</t>
        </is>
      </c>
      <c r="C1293" t="inlineStr">
        <is>
          <t>2025-06</t>
        </is>
      </c>
      <c r="D1293" t="inlineStr">
        <is>
          <t>2025-Q2</t>
        </is>
      </c>
      <c r="E1293" t="inlineStr">
        <is>
          <t>T02</t>
        </is>
      </c>
      <c r="F1293" t="inlineStr">
        <is>
          <t>Ece Kaya</t>
        </is>
      </c>
      <c r="G1293" t="inlineStr">
        <is>
          <t>İç Anadolu</t>
        </is>
      </c>
      <c r="H1293" t="inlineStr">
        <is>
          <t>EM-UPS-10</t>
        </is>
      </c>
      <c r="I1293" t="inlineStr">
        <is>
          <t>Kesintisiz Güç Kaynağı 3 kVA</t>
        </is>
      </c>
      <c r="J1293" t="inlineStr">
        <is>
          <t>Güç</t>
        </is>
      </c>
      <c r="K1293" t="inlineStr">
        <is>
          <t>Proje</t>
        </is>
      </c>
      <c r="L1293" t="n">
        <v>53</v>
      </c>
      <c r="M1293" s="57" t="n">
        <v>13597</v>
      </c>
      <c r="N1293" t="inlineStr">
        <is>
          <t>TL</t>
        </is>
      </c>
      <c r="O1293" s="58" t="n">
        <v>8</v>
      </c>
      <c r="P1293" t="n">
        <v>0</v>
      </c>
      <c r="Q1293" s="59" t="n">
        <v>8200</v>
      </c>
      <c r="R1293" s="60">
        <f>IF(N1293="TL",1,IF(N1293="USD",VLOOKUP(C1293,$X$2:$Z$19,2,FALSE),VLOOKUP(C1293,$X$2:$Z$19,3,FALSE)))</f>
        <v/>
      </c>
      <c r="S1293" s="61">
        <f>IF(P1293=1,0,L1293*M1293*R1293*(1-O1293/100))</f>
        <v/>
      </c>
      <c r="T1293" s="61">
        <f>IF(P1293=1,0,L1293*Q1293)</f>
        <v/>
      </c>
      <c r="U1293" s="61">
        <f>S1293-T1293</f>
        <v/>
      </c>
    </row>
    <row r="1294">
      <c r="A1294" t="inlineStr">
        <is>
          <t>S001293</t>
        </is>
      </c>
      <c r="B1294" t="inlineStr">
        <is>
          <t>2025-06-22</t>
        </is>
      </c>
      <c r="C1294" t="inlineStr">
        <is>
          <t>2025-06</t>
        </is>
      </c>
      <c r="D1294" t="inlineStr">
        <is>
          <t>2025-Q2</t>
        </is>
      </c>
      <c r="E1294" t="inlineStr">
        <is>
          <t>T02</t>
        </is>
      </c>
      <c r="F1294" t="inlineStr">
        <is>
          <t>Ece Kaya</t>
        </is>
      </c>
      <c r="G1294" t="inlineStr">
        <is>
          <t>İç Anadolu</t>
        </is>
      </c>
      <c r="H1294" t="inlineStr">
        <is>
          <t>EM-AYD-40</t>
        </is>
      </c>
      <c r="I1294" t="inlineStr">
        <is>
          <t>LED Panel Armatür 40W</t>
        </is>
      </c>
      <c r="J1294" t="inlineStr">
        <is>
          <t>Aydınlatma</t>
        </is>
      </c>
      <c r="K1294" t="inlineStr">
        <is>
          <t>Proje</t>
        </is>
      </c>
      <c r="L1294" t="n">
        <v>1</v>
      </c>
      <c r="M1294" s="57" t="n">
        <v>347</v>
      </c>
      <c r="N1294" t="inlineStr">
        <is>
          <t>TL</t>
        </is>
      </c>
      <c r="O1294" s="58" t="n">
        <v>18</v>
      </c>
      <c r="P1294" t="n">
        <v>0</v>
      </c>
      <c r="Q1294" s="59" t="n">
        <v>190</v>
      </c>
      <c r="R1294" s="60">
        <f>IF(N1294="TL",1,IF(N1294="USD",VLOOKUP(C1294,$X$2:$Z$19,2,FALSE),VLOOKUP(C1294,$X$2:$Z$19,3,FALSE)))</f>
        <v/>
      </c>
      <c r="S1294" s="61">
        <f>IF(P1294=1,0,L1294*M1294*R1294*(1-O1294/100))</f>
        <v/>
      </c>
      <c r="T1294" s="61">
        <f>IF(P1294=1,0,L1294*Q1294)</f>
        <v/>
      </c>
      <c r="U1294" s="61">
        <f>S1294-T1294</f>
        <v/>
      </c>
    </row>
    <row r="1295">
      <c r="A1295" t="inlineStr">
        <is>
          <t>S001294</t>
        </is>
      </c>
      <c r="B1295" t="inlineStr">
        <is>
          <t>2025-06-05</t>
        </is>
      </c>
      <c r="C1295" t="inlineStr">
        <is>
          <t>2025-06</t>
        </is>
      </c>
      <c r="D1295" t="inlineStr">
        <is>
          <t>2025-Q2</t>
        </is>
      </c>
      <c r="E1295" t="inlineStr">
        <is>
          <t>T02</t>
        </is>
      </c>
      <c r="F1295" t="inlineStr">
        <is>
          <t>Ece Kaya</t>
        </is>
      </c>
      <c r="G1295" t="inlineStr">
        <is>
          <t>İç Anadolu</t>
        </is>
      </c>
      <c r="H1295" t="inlineStr">
        <is>
          <t>EM-TOP-08</t>
        </is>
      </c>
      <c r="I1295" t="inlineStr">
        <is>
          <t>Topraklama Seti</t>
        </is>
      </c>
      <c r="J1295" t="inlineStr">
        <is>
          <t>Koruma</t>
        </is>
      </c>
      <c r="K1295" t="inlineStr">
        <is>
          <t>Bayi</t>
        </is>
      </c>
      <c r="L1295" t="n">
        <v>20</v>
      </c>
      <c r="M1295" s="57" t="n">
        <v>884</v>
      </c>
      <c r="N1295" t="inlineStr">
        <is>
          <t>TL</t>
        </is>
      </c>
      <c r="O1295" s="58" t="n">
        <v>12</v>
      </c>
      <c r="P1295" t="n">
        <v>0</v>
      </c>
      <c r="Q1295" s="59" t="n">
        <v>540</v>
      </c>
      <c r="R1295" s="60">
        <f>IF(N1295="TL",1,IF(N1295="USD",VLOOKUP(C1295,$X$2:$Z$19,2,FALSE),VLOOKUP(C1295,$X$2:$Z$19,3,FALSE)))</f>
        <v/>
      </c>
      <c r="S1295" s="61">
        <f>IF(P1295=1,0,L1295*M1295*R1295*(1-O1295/100))</f>
        <v/>
      </c>
      <c r="T1295" s="61">
        <f>IF(P1295=1,0,L1295*Q1295)</f>
        <v/>
      </c>
      <c r="U1295" s="61">
        <f>S1295-T1295</f>
        <v/>
      </c>
    </row>
    <row r="1296">
      <c r="A1296" t="inlineStr">
        <is>
          <t>S001295</t>
        </is>
      </c>
      <c r="B1296" t="inlineStr">
        <is>
          <t>2025-06-14</t>
        </is>
      </c>
      <c r="C1296" t="inlineStr">
        <is>
          <t>2025-06</t>
        </is>
      </c>
      <c r="D1296" t="inlineStr">
        <is>
          <t>2025-Q2</t>
        </is>
      </c>
      <c r="E1296" t="inlineStr">
        <is>
          <t>T02</t>
        </is>
      </c>
      <c r="F1296" t="inlineStr">
        <is>
          <t>Ece Kaya</t>
        </is>
      </c>
      <c r="G1296" t="inlineStr">
        <is>
          <t>İç Anadolu</t>
        </is>
      </c>
      <c r="H1296" t="inlineStr">
        <is>
          <t>EM-SGT-01</t>
        </is>
      </c>
      <c r="I1296" t="inlineStr">
        <is>
          <t>Otomatik Sigorta C16 (12'li)</t>
        </is>
      </c>
      <c r="J1296" t="inlineStr">
        <is>
          <t>Koruma</t>
        </is>
      </c>
      <c r="K1296" t="inlineStr">
        <is>
          <t>Proje</t>
        </is>
      </c>
      <c r="L1296" t="n">
        <v>6</v>
      </c>
      <c r="M1296" s="57" t="n">
        <v>437</v>
      </c>
      <c r="N1296" t="inlineStr">
        <is>
          <t>TL</t>
        </is>
      </c>
      <c r="O1296" s="58" t="n">
        <v>18</v>
      </c>
      <c r="P1296" t="n">
        <v>0</v>
      </c>
      <c r="Q1296" s="59" t="n">
        <v>240</v>
      </c>
      <c r="R1296" s="60">
        <f>IF(N1296="TL",1,IF(N1296="USD",VLOOKUP(C1296,$X$2:$Z$19,2,FALSE),VLOOKUP(C1296,$X$2:$Z$19,3,FALSE)))</f>
        <v/>
      </c>
      <c r="S1296" s="61">
        <f>IF(P1296=1,0,L1296*M1296*R1296*(1-O1296/100))</f>
        <v/>
      </c>
      <c r="T1296" s="61">
        <f>IF(P1296=1,0,L1296*Q1296)</f>
        <v/>
      </c>
      <c r="U1296" s="61">
        <f>S1296-T1296</f>
        <v/>
      </c>
    </row>
    <row r="1297">
      <c r="A1297" t="inlineStr">
        <is>
          <t>S001296</t>
        </is>
      </c>
      <c r="B1297" t="inlineStr">
        <is>
          <t>2025-06-21</t>
        </is>
      </c>
      <c r="C1297" t="inlineStr">
        <is>
          <t>2025-06</t>
        </is>
      </c>
      <c r="D1297" t="inlineStr">
        <is>
          <t>2025-Q2</t>
        </is>
      </c>
      <c r="E1297" t="inlineStr">
        <is>
          <t>T02</t>
        </is>
      </c>
      <c r="F1297" t="inlineStr">
        <is>
          <t>Ece Kaya</t>
        </is>
      </c>
      <c r="G1297" t="inlineStr">
        <is>
          <t>İç Anadolu</t>
        </is>
      </c>
      <c r="H1297" t="inlineStr">
        <is>
          <t>EM-KND-03</t>
        </is>
      </c>
      <c r="I1297" t="inlineStr">
        <is>
          <t>Kablo Kanalı 40x40 (2 m)</t>
        </is>
      </c>
      <c r="J1297" t="inlineStr">
        <is>
          <t>Tesisat</t>
        </is>
      </c>
      <c r="K1297" t="inlineStr">
        <is>
          <t>Proje</t>
        </is>
      </c>
      <c r="L1297" t="n">
        <v>1</v>
      </c>
      <c r="M1297" s="57" t="n">
        <v>136</v>
      </c>
      <c r="N1297" t="inlineStr">
        <is>
          <t>TL</t>
        </is>
      </c>
      <c r="O1297" s="58" t="n">
        <v>0</v>
      </c>
      <c r="P1297" t="n">
        <v>0</v>
      </c>
      <c r="Q1297" s="59" t="n">
        <v>65</v>
      </c>
      <c r="R1297" s="60">
        <f>IF(N1297="TL",1,IF(N1297="USD",VLOOKUP(C1297,$X$2:$Z$19,2,FALSE),VLOOKUP(C1297,$X$2:$Z$19,3,FALSE)))</f>
        <v/>
      </c>
      <c r="S1297" s="61">
        <f>IF(P1297=1,0,L1297*M1297*R1297*(1-O1297/100))</f>
        <v/>
      </c>
      <c r="T1297" s="61">
        <f>IF(P1297=1,0,L1297*Q1297)</f>
        <v/>
      </c>
      <c r="U1297" s="61">
        <f>S1297-T1297</f>
        <v/>
      </c>
    </row>
    <row r="1298">
      <c r="A1298" t="inlineStr">
        <is>
          <t>S001297</t>
        </is>
      </c>
      <c r="B1298" t="inlineStr">
        <is>
          <t>2025-06-25</t>
        </is>
      </c>
      <c r="C1298" t="inlineStr">
        <is>
          <t>2025-06</t>
        </is>
      </c>
      <c r="D1298" t="inlineStr">
        <is>
          <t>2025-Q2</t>
        </is>
      </c>
      <c r="E1298" t="inlineStr">
        <is>
          <t>T02</t>
        </is>
      </c>
      <c r="F1298" t="inlineStr">
        <is>
          <t>Ece Kaya</t>
        </is>
      </c>
      <c r="G1298" t="inlineStr">
        <is>
          <t>İç Anadolu</t>
        </is>
      </c>
      <c r="H1298" t="inlineStr">
        <is>
          <t>EM-KBL-25</t>
        </is>
      </c>
      <c r="I1298" t="inlineStr">
        <is>
          <t>NYY Kablo 4x6 (100 m)</t>
        </is>
      </c>
      <c r="J1298" t="inlineStr">
        <is>
          <t>Kablo</t>
        </is>
      </c>
      <c r="K1298" t="inlineStr">
        <is>
          <t>Bayi</t>
        </is>
      </c>
      <c r="L1298" t="n">
        <v>4</v>
      </c>
      <c r="M1298" s="57" t="n">
        <v>3570</v>
      </c>
      <c r="N1298" t="inlineStr">
        <is>
          <t>TL</t>
        </is>
      </c>
      <c r="O1298" s="58" t="n">
        <v>12</v>
      </c>
      <c r="P1298" t="n">
        <v>0</v>
      </c>
      <c r="Q1298" s="59" t="n">
        <v>2150</v>
      </c>
      <c r="R1298" s="60">
        <f>IF(N1298="TL",1,IF(N1298="USD",VLOOKUP(C1298,$X$2:$Z$19,2,FALSE),VLOOKUP(C1298,$X$2:$Z$19,3,FALSE)))</f>
        <v/>
      </c>
      <c r="S1298" s="61">
        <f>IF(P1298=1,0,L1298*M1298*R1298*(1-O1298/100))</f>
        <v/>
      </c>
      <c r="T1298" s="61">
        <f>IF(P1298=1,0,L1298*Q1298)</f>
        <v/>
      </c>
      <c r="U1298" s="61">
        <f>S1298-T1298</f>
        <v/>
      </c>
    </row>
    <row r="1299">
      <c r="A1299" t="inlineStr">
        <is>
          <t>S001298</t>
        </is>
      </c>
      <c r="B1299" t="inlineStr">
        <is>
          <t>2025-06-22</t>
        </is>
      </c>
      <c r="C1299" t="inlineStr">
        <is>
          <t>2025-06</t>
        </is>
      </c>
      <c r="D1299" t="inlineStr">
        <is>
          <t>2025-Q2</t>
        </is>
      </c>
      <c r="E1299" t="inlineStr">
        <is>
          <t>T02</t>
        </is>
      </c>
      <c r="F1299" t="inlineStr">
        <is>
          <t>Ece Kaya</t>
        </is>
      </c>
      <c r="G1299" t="inlineStr">
        <is>
          <t>İç Anadolu</t>
        </is>
      </c>
      <c r="H1299" t="inlineStr">
        <is>
          <t>EM-AYD-18</t>
        </is>
      </c>
      <c r="I1299" t="inlineStr">
        <is>
          <t>LED Ampul 18W (10'lu)</t>
        </is>
      </c>
      <c r="J1299" t="inlineStr">
        <is>
          <t>Aydınlatma</t>
        </is>
      </c>
      <c r="K1299" t="inlineStr">
        <is>
          <t>Proje</t>
        </is>
      </c>
      <c r="L1299" t="n">
        <v>1</v>
      </c>
      <c r="M1299" s="57" t="n">
        <v>200</v>
      </c>
      <c r="N1299" t="inlineStr">
        <is>
          <t>TL</t>
        </is>
      </c>
      <c r="O1299" s="58" t="n">
        <v>5</v>
      </c>
      <c r="P1299" t="n">
        <v>0</v>
      </c>
      <c r="Q1299" s="59" t="n">
        <v>95</v>
      </c>
      <c r="R1299" s="60">
        <f>IF(N1299="TL",1,IF(N1299="USD",VLOOKUP(C1299,$X$2:$Z$19,2,FALSE),VLOOKUP(C1299,$X$2:$Z$19,3,FALSE)))</f>
        <v/>
      </c>
      <c r="S1299" s="61">
        <f>IF(P1299=1,0,L1299*M1299*R1299*(1-O1299/100))</f>
        <v/>
      </c>
      <c r="T1299" s="61">
        <f>IF(P1299=1,0,L1299*Q1299)</f>
        <v/>
      </c>
      <c r="U1299" s="61">
        <f>S1299-T1299</f>
        <v/>
      </c>
    </row>
    <row r="1300">
      <c r="A1300" t="inlineStr">
        <is>
          <t>S001299</t>
        </is>
      </c>
      <c r="B1300" t="inlineStr">
        <is>
          <t>2025-06-08</t>
        </is>
      </c>
      <c r="C1300" t="inlineStr">
        <is>
          <t>2025-06</t>
        </is>
      </c>
      <c r="D1300" t="inlineStr">
        <is>
          <t>2025-Q2</t>
        </is>
      </c>
      <c r="E1300" t="inlineStr">
        <is>
          <t>T02</t>
        </is>
      </c>
      <c r="F1300" t="inlineStr">
        <is>
          <t>Ece Kaya</t>
        </is>
      </c>
      <c r="G1300" t="inlineStr">
        <is>
          <t>İç Anadolu</t>
        </is>
      </c>
      <c r="H1300" t="inlineStr">
        <is>
          <t>EM-PRZ-02</t>
        </is>
      </c>
      <c r="I1300" t="inlineStr">
        <is>
          <t>Priz-Anahtar Seti (20'li)</t>
        </is>
      </c>
      <c r="J1300" t="inlineStr">
        <is>
          <t>Anahtar</t>
        </is>
      </c>
      <c r="K1300" t="inlineStr">
        <is>
          <t>Proje</t>
        </is>
      </c>
      <c r="L1300" t="n">
        <v>9</v>
      </c>
      <c r="M1300" s="57" t="n">
        <v>571</v>
      </c>
      <c r="N1300" t="inlineStr">
        <is>
          <t>TL</t>
        </is>
      </c>
      <c r="O1300" s="58" t="n">
        <v>0</v>
      </c>
      <c r="P1300" t="n">
        <v>0</v>
      </c>
      <c r="Q1300" s="59" t="n">
        <v>310</v>
      </c>
      <c r="R1300" s="60">
        <f>IF(N1300="TL",1,IF(N1300="USD",VLOOKUP(C1300,$X$2:$Z$19,2,FALSE),VLOOKUP(C1300,$X$2:$Z$19,3,FALSE)))</f>
        <v/>
      </c>
      <c r="S1300" s="61">
        <f>IF(P1300=1,0,L1300*M1300*R1300*(1-O1300/100))</f>
        <v/>
      </c>
      <c r="T1300" s="61">
        <f>IF(P1300=1,0,L1300*Q1300)</f>
        <v/>
      </c>
      <c r="U1300" s="61">
        <f>S1300-T1300</f>
        <v/>
      </c>
    </row>
    <row r="1301">
      <c r="A1301" t="inlineStr">
        <is>
          <t>S001300</t>
        </is>
      </c>
      <c r="B1301" t="inlineStr">
        <is>
          <t>2025-06-09</t>
        </is>
      </c>
      <c r="C1301" t="inlineStr">
        <is>
          <t>2025-06</t>
        </is>
      </c>
      <c r="D1301" t="inlineStr">
        <is>
          <t>2025-Q2</t>
        </is>
      </c>
      <c r="E1301" t="inlineStr">
        <is>
          <t>T02</t>
        </is>
      </c>
      <c r="F1301" t="inlineStr">
        <is>
          <t>Ece Kaya</t>
        </is>
      </c>
      <c r="G1301" t="inlineStr">
        <is>
          <t>İç Anadolu</t>
        </is>
      </c>
      <c r="H1301" t="inlineStr">
        <is>
          <t>EM-KND-03</t>
        </is>
      </c>
      <c r="I1301" t="inlineStr">
        <is>
          <t>Kablo Kanalı 40x40 (2 m)</t>
        </is>
      </c>
      <c r="J1301" t="inlineStr">
        <is>
          <t>Tesisat</t>
        </is>
      </c>
      <c r="K1301" t="inlineStr">
        <is>
          <t>Bayi</t>
        </is>
      </c>
      <c r="L1301" t="n">
        <v>2</v>
      </c>
      <c r="M1301" s="57" t="n">
        <v>132</v>
      </c>
      <c r="N1301" t="inlineStr">
        <is>
          <t>TL</t>
        </is>
      </c>
      <c r="O1301" s="58" t="n">
        <v>5</v>
      </c>
      <c r="P1301" t="n">
        <v>0</v>
      </c>
      <c r="Q1301" s="59" t="n">
        <v>65</v>
      </c>
      <c r="R1301" s="60">
        <f>IF(N1301="TL",1,IF(N1301="USD",VLOOKUP(C1301,$X$2:$Z$19,2,FALSE),VLOOKUP(C1301,$X$2:$Z$19,3,FALSE)))</f>
        <v/>
      </c>
      <c r="S1301" s="61">
        <f>IF(P1301=1,0,L1301*M1301*R1301*(1-O1301/100))</f>
        <v/>
      </c>
      <c r="T1301" s="61">
        <f>IF(P1301=1,0,L1301*Q1301)</f>
        <v/>
      </c>
      <c r="U1301" s="61">
        <f>S1301-T1301</f>
        <v/>
      </c>
    </row>
    <row r="1302">
      <c r="A1302" t="inlineStr">
        <is>
          <t>S001301</t>
        </is>
      </c>
      <c r="B1302" t="inlineStr">
        <is>
          <t>2025-06-27</t>
        </is>
      </c>
      <c r="C1302" t="inlineStr">
        <is>
          <t>2025-06</t>
        </is>
      </c>
      <c r="D1302" t="inlineStr">
        <is>
          <t>2025-Q2</t>
        </is>
      </c>
      <c r="E1302" t="inlineStr">
        <is>
          <t>T02</t>
        </is>
      </c>
      <c r="F1302" t="inlineStr">
        <is>
          <t>Ece Kaya</t>
        </is>
      </c>
      <c r="G1302" t="inlineStr">
        <is>
          <t>İç Anadolu</t>
        </is>
      </c>
      <c r="H1302" t="inlineStr">
        <is>
          <t>EM-AYD-40</t>
        </is>
      </c>
      <c r="I1302" t="inlineStr">
        <is>
          <t>LED Panel Armatür 40W</t>
        </is>
      </c>
      <c r="J1302" t="inlineStr">
        <is>
          <t>Aydınlatma</t>
        </is>
      </c>
      <c r="K1302" t="inlineStr">
        <is>
          <t>Bayi</t>
        </is>
      </c>
      <c r="L1302" t="n">
        <v>25</v>
      </c>
      <c r="M1302" s="57" t="n">
        <v>353</v>
      </c>
      <c r="N1302" t="inlineStr">
        <is>
          <t>TL</t>
        </is>
      </c>
      <c r="O1302" s="58" t="n">
        <v>0</v>
      </c>
      <c r="P1302" t="n">
        <v>0</v>
      </c>
      <c r="Q1302" s="59" t="n">
        <v>190</v>
      </c>
      <c r="R1302" s="60">
        <f>IF(N1302="TL",1,IF(N1302="USD",VLOOKUP(C1302,$X$2:$Z$19,2,FALSE),VLOOKUP(C1302,$X$2:$Z$19,3,FALSE)))</f>
        <v/>
      </c>
      <c r="S1302" s="61">
        <f>IF(P1302=1,0,L1302*M1302*R1302*(1-O1302/100))</f>
        <v/>
      </c>
      <c r="T1302" s="61">
        <f>IF(P1302=1,0,L1302*Q1302)</f>
        <v/>
      </c>
      <c r="U1302" s="61">
        <f>S1302-T1302</f>
        <v/>
      </c>
    </row>
    <row r="1303">
      <c r="A1303" t="inlineStr">
        <is>
          <t>S001302</t>
        </is>
      </c>
      <c r="B1303" t="inlineStr">
        <is>
          <t>2025-06-10</t>
        </is>
      </c>
      <c r="C1303" t="inlineStr">
        <is>
          <t>2025-06</t>
        </is>
      </c>
      <c r="D1303" t="inlineStr">
        <is>
          <t>2025-Q2</t>
        </is>
      </c>
      <c r="E1303" t="inlineStr">
        <is>
          <t>T02</t>
        </is>
      </c>
      <c r="F1303" t="inlineStr">
        <is>
          <t>Ece Kaya</t>
        </is>
      </c>
      <c r="G1303" t="inlineStr">
        <is>
          <t>İç Anadolu</t>
        </is>
      </c>
      <c r="H1303" t="inlineStr">
        <is>
          <t>EM-AYD-18</t>
        </is>
      </c>
      <c r="I1303" t="inlineStr">
        <is>
          <t>LED Ampul 18W (10'lu)</t>
        </is>
      </c>
      <c r="J1303" t="inlineStr">
        <is>
          <t>Aydınlatma</t>
        </is>
      </c>
      <c r="K1303" t="inlineStr">
        <is>
          <t>Proje</t>
        </is>
      </c>
      <c r="L1303" t="n">
        <v>3</v>
      </c>
      <c r="M1303" s="57" t="n">
        <v>195</v>
      </c>
      <c r="N1303" t="inlineStr">
        <is>
          <t>TL</t>
        </is>
      </c>
      <c r="O1303" s="58" t="n">
        <v>12</v>
      </c>
      <c r="P1303" t="n">
        <v>0</v>
      </c>
      <c r="Q1303" s="59" t="n">
        <v>95</v>
      </c>
      <c r="R1303" s="60">
        <f>IF(N1303="TL",1,IF(N1303="USD",VLOOKUP(C1303,$X$2:$Z$19,2,FALSE),VLOOKUP(C1303,$X$2:$Z$19,3,FALSE)))</f>
        <v/>
      </c>
      <c r="S1303" s="61">
        <f>IF(P1303=1,0,L1303*M1303*R1303*(1-O1303/100))</f>
        <v/>
      </c>
      <c r="T1303" s="61">
        <f>IF(P1303=1,0,L1303*Q1303)</f>
        <v/>
      </c>
      <c r="U1303" s="61">
        <f>S1303-T1303</f>
        <v/>
      </c>
    </row>
    <row r="1304">
      <c r="A1304" t="inlineStr">
        <is>
          <t>S001303</t>
        </is>
      </c>
      <c r="B1304" t="inlineStr">
        <is>
          <t>2025-06-27</t>
        </is>
      </c>
      <c r="C1304" t="inlineStr">
        <is>
          <t>2025-06</t>
        </is>
      </c>
      <c r="D1304" t="inlineStr">
        <is>
          <t>2025-Q2</t>
        </is>
      </c>
      <c r="E1304" t="inlineStr">
        <is>
          <t>T02</t>
        </is>
      </c>
      <c r="F1304" t="inlineStr">
        <is>
          <t>Ece Kaya</t>
        </is>
      </c>
      <c r="G1304" t="inlineStr">
        <is>
          <t>İç Anadolu</t>
        </is>
      </c>
      <c r="H1304" t="inlineStr">
        <is>
          <t>EM-PNO-12</t>
        </is>
      </c>
      <c r="I1304" t="inlineStr">
        <is>
          <t>Sıva Üstü Dağıtım Panosu 24'lü</t>
        </is>
      </c>
      <c r="J1304" t="inlineStr">
        <is>
          <t>Pano</t>
        </is>
      </c>
      <c r="K1304" t="inlineStr">
        <is>
          <t>Proje</t>
        </is>
      </c>
      <c r="L1304" t="n">
        <v>1</v>
      </c>
      <c r="M1304" s="57" t="n">
        <v>2013</v>
      </c>
      <c r="N1304" t="inlineStr">
        <is>
          <t>TL</t>
        </is>
      </c>
      <c r="O1304" s="58" t="n">
        <v>18</v>
      </c>
      <c r="P1304" t="n">
        <v>0</v>
      </c>
      <c r="Q1304" s="59" t="n">
        <v>1180</v>
      </c>
      <c r="R1304" s="60">
        <f>IF(N1304="TL",1,IF(N1304="USD",VLOOKUP(C1304,$X$2:$Z$19,2,FALSE),VLOOKUP(C1304,$X$2:$Z$19,3,FALSE)))</f>
        <v/>
      </c>
      <c r="S1304" s="61">
        <f>IF(P1304=1,0,L1304*M1304*R1304*(1-O1304/100))</f>
        <v/>
      </c>
      <c r="T1304" s="61">
        <f>IF(P1304=1,0,L1304*Q1304)</f>
        <v/>
      </c>
      <c r="U1304" s="61">
        <f>S1304-T1304</f>
        <v/>
      </c>
    </row>
    <row r="1305">
      <c r="A1305" t="inlineStr">
        <is>
          <t>S001304</t>
        </is>
      </c>
      <c r="B1305" t="inlineStr">
        <is>
          <t>2025-06-13</t>
        </is>
      </c>
      <c r="C1305" t="inlineStr">
        <is>
          <t>2025-06</t>
        </is>
      </c>
      <c r="D1305" t="inlineStr">
        <is>
          <t>2025-Q2</t>
        </is>
      </c>
      <c r="E1305" t="inlineStr">
        <is>
          <t>T02</t>
        </is>
      </c>
      <c r="F1305" t="inlineStr">
        <is>
          <t>Ece Kaya</t>
        </is>
      </c>
      <c r="G1305" t="inlineStr">
        <is>
          <t>İç Anadolu</t>
        </is>
      </c>
      <c r="H1305" t="inlineStr">
        <is>
          <t>EM-TOP-08</t>
        </is>
      </c>
      <c r="I1305" t="inlineStr">
        <is>
          <t>Topraklama Seti</t>
        </is>
      </c>
      <c r="J1305" t="inlineStr">
        <is>
          <t>Koruma</t>
        </is>
      </c>
      <c r="K1305" t="inlineStr">
        <is>
          <t>Kurumsal</t>
        </is>
      </c>
      <c r="L1305" t="n">
        <v>8</v>
      </c>
      <c r="M1305" s="57" t="n">
        <v>883</v>
      </c>
      <c r="N1305" t="inlineStr">
        <is>
          <t>TL</t>
        </is>
      </c>
      <c r="O1305" s="58" t="n">
        <v>8</v>
      </c>
      <c r="P1305" t="n">
        <v>0</v>
      </c>
      <c r="Q1305" s="59" t="n">
        <v>540</v>
      </c>
      <c r="R1305" s="60">
        <f>IF(N1305="TL",1,IF(N1305="USD",VLOOKUP(C1305,$X$2:$Z$19,2,FALSE),VLOOKUP(C1305,$X$2:$Z$19,3,FALSE)))</f>
        <v/>
      </c>
      <c r="S1305" s="61">
        <f>IF(P1305=1,0,L1305*M1305*R1305*(1-O1305/100))</f>
        <v/>
      </c>
      <c r="T1305" s="61">
        <f>IF(P1305=1,0,L1305*Q1305)</f>
        <v/>
      </c>
      <c r="U1305" s="61">
        <f>S1305-T1305</f>
        <v/>
      </c>
    </row>
    <row r="1306">
      <c r="A1306" t="inlineStr">
        <is>
          <t>S001305</t>
        </is>
      </c>
      <c r="B1306" t="inlineStr">
        <is>
          <t>2025-06-16</t>
        </is>
      </c>
      <c r="C1306" t="inlineStr">
        <is>
          <t>2025-06</t>
        </is>
      </c>
      <c r="D1306" t="inlineStr">
        <is>
          <t>2025-Q2</t>
        </is>
      </c>
      <c r="E1306" t="inlineStr">
        <is>
          <t>T02</t>
        </is>
      </c>
      <c r="F1306" t="inlineStr">
        <is>
          <t>Ece Kaya</t>
        </is>
      </c>
      <c r="G1306" t="inlineStr">
        <is>
          <t>İç Anadolu</t>
        </is>
      </c>
      <c r="H1306" t="inlineStr">
        <is>
          <t>EM-AYD-40</t>
        </is>
      </c>
      <c r="I1306" t="inlineStr">
        <is>
          <t>LED Panel Armatür 40W</t>
        </is>
      </c>
      <c r="J1306" t="inlineStr">
        <is>
          <t>Aydınlatma</t>
        </is>
      </c>
      <c r="K1306" t="inlineStr">
        <is>
          <t>Proje</t>
        </is>
      </c>
      <c r="L1306" t="n">
        <v>1</v>
      </c>
      <c r="M1306" s="57" t="n">
        <v>345</v>
      </c>
      <c r="N1306" t="inlineStr">
        <is>
          <t>TL</t>
        </is>
      </c>
      <c r="O1306" s="58" t="n">
        <v>18</v>
      </c>
      <c r="P1306" t="n">
        <v>1</v>
      </c>
      <c r="Q1306" s="59" t="n">
        <v>190</v>
      </c>
      <c r="R1306" s="60">
        <f>IF(N1306="TL",1,IF(N1306="USD",VLOOKUP(C1306,$X$2:$Z$19,2,FALSE),VLOOKUP(C1306,$X$2:$Z$19,3,FALSE)))</f>
        <v/>
      </c>
      <c r="S1306" s="61">
        <f>IF(P1306=1,0,L1306*M1306*R1306*(1-O1306/100))</f>
        <v/>
      </c>
      <c r="T1306" s="61">
        <f>IF(P1306=1,0,L1306*Q1306)</f>
        <v/>
      </c>
      <c r="U1306" s="61">
        <f>S1306-T1306</f>
        <v/>
      </c>
    </row>
    <row r="1307">
      <c r="A1307" t="inlineStr">
        <is>
          <t>S001306</t>
        </is>
      </c>
      <c r="B1307" t="inlineStr">
        <is>
          <t>2025-06-20</t>
        </is>
      </c>
      <c r="C1307" t="inlineStr">
        <is>
          <t>2025-06</t>
        </is>
      </c>
      <c r="D1307" t="inlineStr">
        <is>
          <t>2025-Q2</t>
        </is>
      </c>
      <c r="E1307" t="inlineStr">
        <is>
          <t>T02</t>
        </is>
      </c>
      <c r="F1307" t="inlineStr">
        <is>
          <t>Ece Kaya</t>
        </is>
      </c>
      <c r="G1307" t="inlineStr">
        <is>
          <t>İç Anadolu</t>
        </is>
      </c>
      <c r="H1307" t="inlineStr">
        <is>
          <t>EM-SNS-06</t>
        </is>
      </c>
      <c r="I1307" t="inlineStr">
        <is>
          <t>Hareket Sensörü PIR</t>
        </is>
      </c>
      <c r="J1307" t="inlineStr">
        <is>
          <t>Otomasyon</t>
        </is>
      </c>
      <c r="K1307" t="inlineStr">
        <is>
          <t>Proje</t>
        </is>
      </c>
      <c r="L1307" t="n">
        <v>5</v>
      </c>
      <c r="M1307" s="57" t="n">
        <v>254</v>
      </c>
      <c r="N1307" t="inlineStr">
        <is>
          <t>TL</t>
        </is>
      </c>
      <c r="O1307" s="58" t="n">
        <v>12</v>
      </c>
      <c r="P1307" t="n">
        <v>0</v>
      </c>
      <c r="Q1307" s="59" t="n">
        <v>120</v>
      </c>
      <c r="R1307" s="60">
        <f>IF(N1307="TL",1,IF(N1307="USD",VLOOKUP(C1307,$X$2:$Z$19,2,FALSE),VLOOKUP(C1307,$X$2:$Z$19,3,FALSE)))</f>
        <v/>
      </c>
      <c r="S1307" s="61">
        <f>IF(P1307=1,0,L1307*M1307*R1307*(1-O1307/100))</f>
        <v/>
      </c>
      <c r="T1307" s="61">
        <f>IF(P1307=1,0,L1307*Q1307)</f>
        <v/>
      </c>
      <c r="U1307" s="61">
        <f>S1307-T1307</f>
        <v/>
      </c>
    </row>
    <row r="1308">
      <c r="A1308" t="inlineStr">
        <is>
          <t>S001307</t>
        </is>
      </c>
      <c r="B1308" t="inlineStr">
        <is>
          <t>2025-06-05</t>
        </is>
      </c>
      <c r="C1308" t="inlineStr">
        <is>
          <t>2025-06</t>
        </is>
      </c>
      <c r="D1308" t="inlineStr">
        <is>
          <t>2025-Q2</t>
        </is>
      </c>
      <c r="E1308" t="inlineStr">
        <is>
          <t>T02</t>
        </is>
      </c>
      <c r="F1308" t="inlineStr">
        <is>
          <t>Ece Kaya</t>
        </is>
      </c>
      <c r="G1308" t="inlineStr">
        <is>
          <t>İç Anadolu</t>
        </is>
      </c>
      <c r="H1308" t="inlineStr">
        <is>
          <t>EM-TOP-08</t>
        </is>
      </c>
      <c r="I1308" t="inlineStr">
        <is>
          <t>Topraklama Seti</t>
        </is>
      </c>
      <c r="J1308" t="inlineStr">
        <is>
          <t>Koruma</t>
        </is>
      </c>
      <c r="K1308" t="inlineStr">
        <is>
          <t>Perakende</t>
        </is>
      </c>
      <c r="L1308" t="n">
        <v>4</v>
      </c>
      <c r="M1308" s="57" t="n">
        <v>934</v>
      </c>
      <c r="N1308" t="inlineStr">
        <is>
          <t>TL</t>
        </is>
      </c>
      <c r="O1308" s="58" t="n">
        <v>0</v>
      </c>
      <c r="P1308" t="n">
        <v>1</v>
      </c>
      <c r="Q1308" s="59" t="n">
        <v>540</v>
      </c>
      <c r="R1308" s="60">
        <f>IF(N1308="TL",1,IF(N1308="USD",VLOOKUP(C1308,$X$2:$Z$19,2,FALSE),VLOOKUP(C1308,$X$2:$Z$19,3,FALSE)))</f>
        <v/>
      </c>
      <c r="S1308" s="61">
        <f>IF(P1308=1,0,L1308*M1308*R1308*(1-O1308/100))</f>
        <v/>
      </c>
      <c r="T1308" s="61">
        <f>IF(P1308=1,0,L1308*Q1308)</f>
        <v/>
      </c>
      <c r="U1308" s="61">
        <f>S1308-T1308</f>
        <v/>
      </c>
    </row>
    <row r="1309">
      <c r="A1309" t="inlineStr">
        <is>
          <t>S001308</t>
        </is>
      </c>
      <c r="B1309" t="inlineStr">
        <is>
          <t>2025-06-08</t>
        </is>
      </c>
      <c r="C1309" t="inlineStr">
        <is>
          <t>2025-06</t>
        </is>
      </c>
      <c r="D1309" t="inlineStr">
        <is>
          <t>2025-Q2</t>
        </is>
      </c>
      <c r="E1309" t="inlineStr">
        <is>
          <t>T02</t>
        </is>
      </c>
      <c r="F1309" t="inlineStr">
        <is>
          <t>Ece Kaya</t>
        </is>
      </c>
      <c r="G1309" t="inlineStr">
        <is>
          <t>İç Anadolu</t>
        </is>
      </c>
      <c r="H1309" t="inlineStr">
        <is>
          <t>EM-SNS-06</t>
        </is>
      </c>
      <c r="I1309" t="inlineStr">
        <is>
          <t>Hareket Sensörü PIR</t>
        </is>
      </c>
      <c r="J1309" t="inlineStr">
        <is>
          <t>Otomasyon</t>
        </is>
      </c>
      <c r="K1309" t="inlineStr">
        <is>
          <t>Bayi</t>
        </is>
      </c>
      <c r="L1309" t="n">
        <v>4</v>
      </c>
      <c r="M1309" s="57" t="n">
        <v>251</v>
      </c>
      <c r="N1309" t="inlineStr">
        <is>
          <t>TL</t>
        </is>
      </c>
      <c r="O1309" s="58" t="n">
        <v>5</v>
      </c>
      <c r="P1309" t="n">
        <v>0</v>
      </c>
      <c r="Q1309" s="59" t="n">
        <v>120</v>
      </c>
      <c r="R1309" s="60">
        <f>IF(N1309="TL",1,IF(N1309="USD",VLOOKUP(C1309,$X$2:$Z$19,2,FALSE),VLOOKUP(C1309,$X$2:$Z$19,3,FALSE)))</f>
        <v/>
      </c>
      <c r="S1309" s="61">
        <f>IF(P1309=1,0,L1309*M1309*R1309*(1-O1309/100))</f>
        <v/>
      </c>
      <c r="T1309" s="61">
        <f>IF(P1309=1,0,L1309*Q1309)</f>
        <v/>
      </c>
      <c r="U1309" s="61">
        <f>S1309-T1309</f>
        <v/>
      </c>
    </row>
    <row r="1310">
      <c r="A1310" t="inlineStr">
        <is>
          <t>S001309</t>
        </is>
      </c>
      <c r="B1310" t="inlineStr">
        <is>
          <t>2025-06-17</t>
        </is>
      </c>
      <c r="C1310" t="inlineStr">
        <is>
          <t>2025-06</t>
        </is>
      </c>
      <c r="D1310" t="inlineStr">
        <is>
          <t>2025-Q2</t>
        </is>
      </c>
      <c r="E1310" t="inlineStr">
        <is>
          <t>T02</t>
        </is>
      </c>
      <c r="F1310" t="inlineStr">
        <is>
          <t>Ece Kaya</t>
        </is>
      </c>
      <c r="G1310" t="inlineStr">
        <is>
          <t>İç Anadolu</t>
        </is>
      </c>
      <c r="H1310" t="inlineStr">
        <is>
          <t>EM-SGT-01</t>
        </is>
      </c>
      <c r="I1310" t="inlineStr">
        <is>
          <t>Otomatik Sigorta C16 (12'li)</t>
        </is>
      </c>
      <c r="J1310" t="inlineStr">
        <is>
          <t>Koruma</t>
        </is>
      </c>
      <c r="K1310" t="inlineStr">
        <is>
          <t>Proje</t>
        </is>
      </c>
      <c r="L1310" t="n">
        <v>12</v>
      </c>
      <c r="M1310" s="57" t="n">
        <v>442</v>
      </c>
      <c r="N1310" t="inlineStr">
        <is>
          <t>TL</t>
        </is>
      </c>
      <c r="O1310" s="58" t="n">
        <v>8</v>
      </c>
      <c r="P1310" t="n">
        <v>0</v>
      </c>
      <c r="Q1310" s="59" t="n">
        <v>240</v>
      </c>
      <c r="R1310" s="60">
        <f>IF(N1310="TL",1,IF(N1310="USD",VLOOKUP(C1310,$X$2:$Z$19,2,FALSE),VLOOKUP(C1310,$X$2:$Z$19,3,FALSE)))</f>
        <v/>
      </c>
      <c r="S1310" s="61">
        <f>IF(P1310=1,0,L1310*M1310*R1310*(1-O1310/100))</f>
        <v/>
      </c>
      <c r="T1310" s="61">
        <f>IF(P1310=1,0,L1310*Q1310)</f>
        <v/>
      </c>
      <c r="U1310" s="61">
        <f>S1310-T1310</f>
        <v/>
      </c>
    </row>
    <row r="1311">
      <c r="A1311" t="inlineStr">
        <is>
          <t>S001310</t>
        </is>
      </c>
      <c r="B1311" t="inlineStr">
        <is>
          <t>2025-06-19</t>
        </is>
      </c>
      <c r="C1311" t="inlineStr">
        <is>
          <t>2025-06</t>
        </is>
      </c>
      <c r="D1311" t="inlineStr">
        <is>
          <t>2025-Q2</t>
        </is>
      </c>
      <c r="E1311" t="inlineStr">
        <is>
          <t>T03</t>
        </is>
      </c>
      <c r="F1311" t="inlineStr">
        <is>
          <t>Mert Demir</t>
        </is>
      </c>
      <c r="G1311" t="inlineStr">
        <is>
          <t>Ege</t>
        </is>
      </c>
      <c r="H1311" t="inlineStr">
        <is>
          <t>EM-UPS-10</t>
        </is>
      </c>
      <c r="I1311" t="inlineStr">
        <is>
          <t>Kesintisiz Güç Kaynağı 3 kVA</t>
        </is>
      </c>
      <c r="J1311" t="inlineStr">
        <is>
          <t>Güç</t>
        </is>
      </c>
      <c r="K1311" t="inlineStr">
        <is>
          <t>Perakende</t>
        </is>
      </c>
      <c r="L1311" t="n">
        <v>98</v>
      </c>
      <c r="M1311" s="57" t="n">
        <v>12984</v>
      </c>
      <c r="N1311" t="inlineStr">
        <is>
          <t>TL</t>
        </is>
      </c>
      <c r="O1311" s="58" t="n">
        <v>0</v>
      </c>
      <c r="P1311" t="n">
        <v>0</v>
      </c>
      <c r="Q1311" s="59" t="n">
        <v>8200</v>
      </c>
      <c r="R1311" s="60">
        <f>IF(N1311="TL",1,IF(N1311="USD",VLOOKUP(C1311,$X$2:$Z$19,2,FALSE),VLOOKUP(C1311,$X$2:$Z$19,3,FALSE)))</f>
        <v/>
      </c>
      <c r="S1311" s="61">
        <f>IF(P1311=1,0,L1311*M1311*R1311*(1-O1311/100))</f>
        <v/>
      </c>
      <c r="T1311" s="61">
        <f>IF(P1311=1,0,L1311*Q1311)</f>
        <v/>
      </c>
      <c r="U1311" s="61">
        <f>S1311-T1311</f>
        <v/>
      </c>
    </row>
    <row r="1312">
      <c r="A1312" t="inlineStr">
        <is>
          <t>S001311</t>
        </is>
      </c>
      <c r="B1312" t="inlineStr">
        <is>
          <t>2025-06-17</t>
        </is>
      </c>
      <c r="C1312" t="inlineStr">
        <is>
          <t>2025-06</t>
        </is>
      </c>
      <c r="D1312" t="inlineStr">
        <is>
          <t>2025-Q2</t>
        </is>
      </c>
      <c r="E1312" t="inlineStr">
        <is>
          <t>T03</t>
        </is>
      </c>
      <c r="F1312" t="inlineStr">
        <is>
          <t>Mert Demir</t>
        </is>
      </c>
      <c r="G1312" t="inlineStr">
        <is>
          <t>Ege</t>
        </is>
      </c>
      <c r="H1312" t="inlineStr">
        <is>
          <t>EM-TRF-05</t>
        </is>
      </c>
      <c r="I1312" t="inlineStr">
        <is>
          <t>İzole Trafo 1 kVA</t>
        </is>
      </c>
      <c r="J1312" t="inlineStr">
        <is>
          <t>Güç</t>
        </is>
      </c>
      <c r="K1312" t="inlineStr">
        <is>
          <t>Bayi</t>
        </is>
      </c>
      <c r="L1312" t="n">
        <v>4</v>
      </c>
      <c r="M1312" s="57" t="n">
        <v>6386</v>
      </c>
      <c r="N1312" t="inlineStr">
        <is>
          <t>TL</t>
        </is>
      </c>
      <c r="O1312" s="58" t="n">
        <v>12</v>
      </c>
      <c r="P1312" t="n">
        <v>0</v>
      </c>
      <c r="Q1312" s="59" t="n">
        <v>3900</v>
      </c>
      <c r="R1312" s="60">
        <f>IF(N1312="TL",1,IF(N1312="USD",VLOOKUP(C1312,$X$2:$Z$19,2,FALSE),VLOOKUP(C1312,$X$2:$Z$19,3,FALSE)))</f>
        <v/>
      </c>
      <c r="S1312" s="61">
        <f>IF(P1312=1,0,L1312*M1312*R1312*(1-O1312/100))</f>
        <v/>
      </c>
      <c r="T1312" s="61">
        <f>IF(P1312=1,0,L1312*Q1312)</f>
        <v/>
      </c>
      <c r="U1312" s="61">
        <f>S1312-T1312</f>
        <v/>
      </c>
    </row>
    <row r="1313">
      <c r="A1313" t="inlineStr">
        <is>
          <t>S001312</t>
        </is>
      </c>
      <c r="B1313" t="inlineStr">
        <is>
          <t>2025-06-17</t>
        </is>
      </c>
      <c r="C1313" t="inlineStr">
        <is>
          <t>2025-06</t>
        </is>
      </c>
      <c r="D1313" t="inlineStr">
        <is>
          <t>2025-Q2</t>
        </is>
      </c>
      <c r="E1313" t="inlineStr">
        <is>
          <t>T03</t>
        </is>
      </c>
      <c r="F1313" t="inlineStr">
        <is>
          <t>Mert Demir</t>
        </is>
      </c>
      <c r="G1313" t="inlineStr">
        <is>
          <t>Ege</t>
        </is>
      </c>
      <c r="H1313" t="inlineStr">
        <is>
          <t>EM-AYD-18</t>
        </is>
      </c>
      <c r="I1313" t="inlineStr">
        <is>
          <t>LED Ampul 18W (10'lu)</t>
        </is>
      </c>
      <c r="J1313" t="inlineStr">
        <is>
          <t>Aydınlatma</t>
        </is>
      </c>
      <c r="K1313" t="inlineStr">
        <is>
          <t>Bayi</t>
        </is>
      </c>
      <c r="L1313" t="n">
        <v>5</v>
      </c>
      <c r="M1313" s="57" t="n">
        <v>206</v>
      </c>
      <c r="N1313" t="inlineStr">
        <is>
          <t>TL</t>
        </is>
      </c>
      <c r="O1313" s="58" t="n">
        <v>8</v>
      </c>
      <c r="P1313" t="n">
        <v>0</v>
      </c>
      <c r="Q1313" s="59" t="n">
        <v>95</v>
      </c>
      <c r="R1313" s="60">
        <f>IF(N1313="TL",1,IF(N1313="USD",VLOOKUP(C1313,$X$2:$Z$19,2,FALSE),VLOOKUP(C1313,$X$2:$Z$19,3,FALSE)))</f>
        <v/>
      </c>
      <c r="S1313" s="61">
        <f>IF(P1313=1,0,L1313*M1313*R1313*(1-O1313/100))</f>
        <v/>
      </c>
      <c r="T1313" s="61">
        <f>IF(P1313=1,0,L1313*Q1313)</f>
        <v/>
      </c>
      <c r="U1313" s="61">
        <f>S1313-T1313</f>
        <v/>
      </c>
    </row>
    <row r="1314">
      <c r="A1314" t="inlineStr">
        <is>
          <t>S001313</t>
        </is>
      </c>
      <c r="B1314" t="inlineStr">
        <is>
          <t>2025-06-10</t>
        </is>
      </c>
      <c r="C1314" t="inlineStr">
        <is>
          <t>2025-06</t>
        </is>
      </c>
      <c r="D1314" t="inlineStr">
        <is>
          <t>2025-Q2</t>
        </is>
      </c>
      <c r="E1314" t="inlineStr">
        <is>
          <t>T03</t>
        </is>
      </c>
      <c r="F1314" t="inlineStr">
        <is>
          <t>Mert Demir</t>
        </is>
      </c>
      <c r="G1314" t="inlineStr">
        <is>
          <t>Ege</t>
        </is>
      </c>
      <c r="H1314" t="inlineStr">
        <is>
          <t>EM-KBL-25</t>
        </is>
      </c>
      <c r="I1314" t="inlineStr">
        <is>
          <t>NYY Kablo 4x6 (100 m)</t>
        </is>
      </c>
      <c r="J1314" t="inlineStr">
        <is>
          <t>Kablo</t>
        </is>
      </c>
      <c r="K1314" t="inlineStr">
        <is>
          <t>Bayi</t>
        </is>
      </c>
      <c r="L1314" t="n">
        <v>16</v>
      </c>
      <c r="M1314" s="57" t="n">
        <v>3536</v>
      </c>
      <c r="N1314" t="inlineStr">
        <is>
          <t>TL</t>
        </is>
      </c>
      <c r="O1314" s="58" t="n">
        <v>0</v>
      </c>
      <c r="P1314" t="n">
        <v>0</v>
      </c>
      <c r="Q1314" s="59" t="n">
        <v>2150</v>
      </c>
      <c r="R1314" s="60">
        <f>IF(N1314="TL",1,IF(N1314="USD",VLOOKUP(C1314,$X$2:$Z$19,2,FALSE),VLOOKUP(C1314,$X$2:$Z$19,3,FALSE)))</f>
        <v/>
      </c>
      <c r="S1314" s="61">
        <f>IF(P1314=1,0,L1314*M1314*R1314*(1-O1314/100))</f>
        <v/>
      </c>
      <c r="T1314" s="61">
        <f>IF(P1314=1,0,L1314*Q1314)</f>
        <v/>
      </c>
      <c r="U1314" s="61">
        <f>S1314-T1314</f>
        <v/>
      </c>
    </row>
    <row r="1315">
      <c r="A1315" t="inlineStr">
        <is>
          <t>S001314</t>
        </is>
      </c>
      <c r="B1315" t="inlineStr">
        <is>
          <t>2025-06-11</t>
        </is>
      </c>
      <c r="C1315" t="inlineStr">
        <is>
          <t>2025-06</t>
        </is>
      </c>
      <c r="D1315" t="inlineStr">
        <is>
          <t>2025-Q2</t>
        </is>
      </c>
      <c r="E1315" t="inlineStr">
        <is>
          <t>T03</t>
        </is>
      </c>
      <c r="F1315" t="inlineStr">
        <is>
          <t>Mert Demir</t>
        </is>
      </c>
      <c r="G1315" t="inlineStr">
        <is>
          <t>Ege</t>
        </is>
      </c>
      <c r="H1315" t="inlineStr">
        <is>
          <t>EM-SGT-01</t>
        </is>
      </c>
      <c r="I1315" t="inlineStr">
        <is>
          <t>Otomatik Sigorta C16 (12'li)</t>
        </is>
      </c>
      <c r="J1315" t="inlineStr">
        <is>
          <t>Koruma</t>
        </is>
      </c>
      <c r="K1315" t="inlineStr">
        <is>
          <t>Perakende</t>
        </is>
      </c>
      <c r="L1315" t="n">
        <v>6</v>
      </c>
      <c r="M1315" s="57" t="n">
        <v>432</v>
      </c>
      <c r="N1315" t="inlineStr">
        <is>
          <t>TL</t>
        </is>
      </c>
      <c r="O1315" s="58" t="n">
        <v>8</v>
      </c>
      <c r="P1315" t="n">
        <v>0</v>
      </c>
      <c r="Q1315" s="59" t="n">
        <v>240</v>
      </c>
      <c r="R1315" s="60">
        <f>IF(N1315="TL",1,IF(N1315="USD",VLOOKUP(C1315,$X$2:$Z$19,2,FALSE),VLOOKUP(C1315,$X$2:$Z$19,3,FALSE)))</f>
        <v/>
      </c>
      <c r="S1315" s="61">
        <f>IF(P1315=1,0,L1315*M1315*R1315*(1-O1315/100))</f>
        <v/>
      </c>
      <c r="T1315" s="61">
        <f>IF(P1315=1,0,L1315*Q1315)</f>
        <v/>
      </c>
      <c r="U1315" s="61">
        <f>S1315-T1315</f>
        <v/>
      </c>
    </row>
    <row r="1316">
      <c r="A1316" t="inlineStr">
        <is>
          <t>S001315</t>
        </is>
      </c>
      <c r="B1316" t="inlineStr">
        <is>
          <t>2025-06-07</t>
        </is>
      </c>
      <c r="C1316" t="inlineStr">
        <is>
          <t>2025-06</t>
        </is>
      </c>
      <c r="D1316" t="inlineStr">
        <is>
          <t>2025-Q2</t>
        </is>
      </c>
      <c r="E1316" t="inlineStr">
        <is>
          <t>T03</t>
        </is>
      </c>
      <c r="F1316" t="inlineStr">
        <is>
          <t>Mert Demir</t>
        </is>
      </c>
      <c r="G1316" t="inlineStr">
        <is>
          <t>Ege</t>
        </is>
      </c>
      <c r="H1316" t="inlineStr">
        <is>
          <t>EM-AYD-40</t>
        </is>
      </c>
      <c r="I1316" t="inlineStr">
        <is>
          <t>LED Panel Armatür 40W</t>
        </is>
      </c>
      <c r="J1316" t="inlineStr">
        <is>
          <t>Aydınlatma</t>
        </is>
      </c>
      <c r="K1316" t="inlineStr">
        <is>
          <t>Proje</t>
        </is>
      </c>
      <c r="L1316" t="n">
        <v>4</v>
      </c>
      <c r="M1316" s="57" t="n">
        <v>362</v>
      </c>
      <c r="N1316" t="inlineStr">
        <is>
          <t>TL</t>
        </is>
      </c>
      <c r="O1316" s="58" t="n">
        <v>5</v>
      </c>
      <c r="P1316" t="n">
        <v>0</v>
      </c>
      <c r="Q1316" s="59" t="n">
        <v>190</v>
      </c>
      <c r="R1316" s="60">
        <f>IF(N1316="TL",1,IF(N1316="USD",VLOOKUP(C1316,$X$2:$Z$19,2,FALSE),VLOOKUP(C1316,$X$2:$Z$19,3,FALSE)))</f>
        <v/>
      </c>
      <c r="S1316" s="61">
        <f>IF(P1316=1,0,L1316*M1316*R1316*(1-O1316/100))</f>
        <v/>
      </c>
      <c r="T1316" s="61">
        <f>IF(P1316=1,0,L1316*Q1316)</f>
        <v/>
      </c>
      <c r="U1316" s="61">
        <f>S1316-T1316</f>
        <v/>
      </c>
    </row>
    <row r="1317">
      <c r="A1317" t="inlineStr">
        <is>
          <t>S001316</t>
        </is>
      </c>
      <c r="B1317" t="inlineStr">
        <is>
          <t>2025-06-09</t>
        </is>
      </c>
      <c r="C1317" t="inlineStr">
        <is>
          <t>2025-06</t>
        </is>
      </c>
      <c r="D1317" t="inlineStr">
        <is>
          <t>2025-Q2</t>
        </is>
      </c>
      <c r="E1317" t="inlineStr">
        <is>
          <t>T03</t>
        </is>
      </c>
      <c r="F1317" t="inlineStr">
        <is>
          <t>Mert Demir</t>
        </is>
      </c>
      <c r="G1317" t="inlineStr">
        <is>
          <t>Ege</t>
        </is>
      </c>
      <c r="H1317" t="inlineStr">
        <is>
          <t>EM-AYD-40</t>
        </is>
      </c>
      <c r="I1317" t="inlineStr">
        <is>
          <t>LED Panel Armatür 40W</t>
        </is>
      </c>
      <c r="J1317" t="inlineStr">
        <is>
          <t>Aydınlatma</t>
        </is>
      </c>
      <c r="K1317" t="inlineStr">
        <is>
          <t>Proje</t>
        </is>
      </c>
      <c r="L1317" t="n">
        <v>21</v>
      </c>
      <c r="M1317" s="57" t="n">
        <v>359</v>
      </c>
      <c r="N1317" t="inlineStr">
        <is>
          <t>TL</t>
        </is>
      </c>
      <c r="O1317" s="58" t="n">
        <v>5</v>
      </c>
      <c r="P1317" t="n">
        <v>0</v>
      </c>
      <c r="Q1317" s="59" t="n">
        <v>190</v>
      </c>
      <c r="R1317" s="60">
        <f>IF(N1317="TL",1,IF(N1317="USD",VLOOKUP(C1317,$X$2:$Z$19,2,FALSE),VLOOKUP(C1317,$X$2:$Z$19,3,FALSE)))</f>
        <v/>
      </c>
      <c r="S1317" s="61">
        <f>IF(P1317=1,0,L1317*M1317*R1317*(1-O1317/100))</f>
        <v/>
      </c>
      <c r="T1317" s="61">
        <f>IF(P1317=1,0,L1317*Q1317)</f>
        <v/>
      </c>
      <c r="U1317" s="61">
        <f>S1317-T1317</f>
        <v/>
      </c>
    </row>
    <row r="1318">
      <c r="A1318" t="inlineStr">
        <is>
          <t>S001317</t>
        </is>
      </c>
      <c r="B1318" t="inlineStr">
        <is>
          <t>2025-06-24</t>
        </is>
      </c>
      <c r="C1318" t="inlineStr">
        <is>
          <t>2025-06</t>
        </is>
      </c>
      <c r="D1318" t="inlineStr">
        <is>
          <t>2025-Q2</t>
        </is>
      </c>
      <c r="E1318" t="inlineStr">
        <is>
          <t>T03</t>
        </is>
      </c>
      <c r="F1318" t="inlineStr">
        <is>
          <t>Mert Demir</t>
        </is>
      </c>
      <c r="G1318" t="inlineStr">
        <is>
          <t>Ege</t>
        </is>
      </c>
      <c r="H1318" t="inlineStr">
        <is>
          <t>EM-SNS-06</t>
        </is>
      </c>
      <c r="I1318" t="inlineStr">
        <is>
          <t>Hareket Sensörü PIR</t>
        </is>
      </c>
      <c r="J1318" t="inlineStr">
        <is>
          <t>Otomasyon</t>
        </is>
      </c>
      <c r="K1318" t="inlineStr">
        <is>
          <t>Bayi</t>
        </is>
      </c>
      <c r="L1318" t="n">
        <v>41</v>
      </c>
      <c r="M1318" s="57" t="n">
        <v>253</v>
      </c>
      <c r="N1318" t="inlineStr">
        <is>
          <t>TL</t>
        </is>
      </c>
      <c r="O1318" s="58" t="n">
        <v>5</v>
      </c>
      <c r="P1318" t="n">
        <v>0</v>
      </c>
      <c r="Q1318" s="59" t="n">
        <v>120</v>
      </c>
      <c r="R1318" s="60">
        <f>IF(N1318="TL",1,IF(N1318="USD",VLOOKUP(C1318,$X$2:$Z$19,2,FALSE),VLOOKUP(C1318,$X$2:$Z$19,3,FALSE)))</f>
        <v/>
      </c>
      <c r="S1318" s="61">
        <f>IF(P1318=1,0,L1318*M1318*R1318*(1-O1318/100))</f>
        <v/>
      </c>
      <c r="T1318" s="61">
        <f>IF(P1318=1,0,L1318*Q1318)</f>
        <v/>
      </c>
      <c r="U1318" s="61">
        <f>S1318-T1318</f>
        <v/>
      </c>
    </row>
    <row r="1319">
      <c r="A1319" t="inlineStr">
        <is>
          <t>S001318</t>
        </is>
      </c>
      <c r="B1319" t="inlineStr">
        <is>
          <t>2025-06-20</t>
        </is>
      </c>
      <c r="C1319" t="inlineStr">
        <is>
          <t>2025-06</t>
        </is>
      </c>
      <c r="D1319" t="inlineStr">
        <is>
          <t>2025-Q2</t>
        </is>
      </c>
      <c r="E1319" t="inlineStr">
        <is>
          <t>T03</t>
        </is>
      </c>
      <c r="F1319" t="inlineStr">
        <is>
          <t>Mert Demir</t>
        </is>
      </c>
      <c r="G1319" t="inlineStr">
        <is>
          <t>Ege</t>
        </is>
      </c>
      <c r="H1319" t="inlineStr">
        <is>
          <t>EM-UPS-10</t>
        </is>
      </c>
      <c r="I1319" t="inlineStr">
        <is>
          <t>Kesintisiz Güç Kaynağı 3 kVA</t>
        </is>
      </c>
      <c r="J1319" t="inlineStr">
        <is>
          <t>Güç</t>
        </is>
      </c>
      <c r="K1319" t="inlineStr">
        <is>
          <t>Proje</t>
        </is>
      </c>
      <c r="L1319" t="n">
        <v>9</v>
      </c>
      <c r="M1319" s="57" t="n">
        <v>13450</v>
      </c>
      <c r="N1319" t="inlineStr">
        <is>
          <t>TL</t>
        </is>
      </c>
      <c r="O1319" s="58" t="n">
        <v>0</v>
      </c>
      <c r="P1319" t="n">
        <v>0</v>
      </c>
      <c r="Q1319" s="59" t="n">
        <v>8200</v>
      </c>
      <c r="R1319" s="60">
        <f>IF(N1319="TL",1,IF(N1319="USD",VLOOKUP(C1319,$X$2:$Z$19,2,FALSE),VLOOKUP(C1319,$X$2:$Z$19,3,FALSE)))</f>
        <v/>
      </c>
      <c r="S1319" s="61">
        <f>IF(P1319=1,0,L1319*M1319*R1319*(1-O1319/100))</f>
        <v/>
      </c>
      <c r="T1319" s="61">
        <f>IF(P1319=1,0,L1319*Q1319)</f>
        <v/>
      </c>
      <c r="U1319" s="61">
        <f>S1319-T1319</f>
        <v/>
      </c>
    </row>
    <row r="1320">
      <c r="A1320" t="inlineStr">
        <is>
          <t>S001319</t>
        </is>
      </c>
      <c r="B1320" t="inlineStr">
        <is>
          <t>2025-06-11</t>
        </is>
      </c>
      <c r="C1320" t="inlineStr">
        <is>
          <t>2025-06</t>
        </is>
      </c>
      <c r="D1320" t="inlineStr">
        <is>
          <t>2025-Q2</t>
        </is>
      </c>
      <c r="E1320" t="inlineStr">
        <is>
          <t>T03</t>
        </is>
      </c>
      <c r="F1320" t="inlineStr">
        <is>
          <t>Mert Demir</t>
        </is>
      </c>
      <c r="G1320" t="inlineStr">
        <is>
          <t>Ege</t>
        </is>
      </c>
      <c r="H1320" t="inlineStr">
        <is>
          <t>EM-UPS-10</t>
        </is>
      </c>
      <c r="I1320" t="inlineStr">
        <is>
          <t>Kesintisiz Güç Kaynağı 3 kVA</t>
        </is>
      </c>
      <c r="J1320" t="inlineStr">
        <is>
          <t>Güç</t>
        </is>
      </c>
      <c r="K1320" t="inlineStr">
        <is>
          <t>Proje</t>
        </is>
      </c>
      <c r="L1320" t="n">
        <v>17</v>
      </c>
      <c r="M1320" s="57" t="n">
        <v>12882</v>
      </c>
      <c r="N1320" t="inlineStr">
        <is>
          <t>TL</t>
        </is>
      </c>
      <c r="O1320" s="58" t="n">
        <v>5</v>
      </c>
      <c r="P1320" t="n">
        <v>0</v>
      </c>
      <c r="Q1320" s="59" t="n">
        <v>8200</v>
      </c>
      <c r="R1320" s="60">
        <f>IF(N1320="TL",1,IF(N1320="USD",VLOOKUP(C1320,$X$2:$Z$19,2,FALSE),VLOOKUP(C1320,$X$2:$Z$19,3,FALSE)))</f>
        <v/>
      </c>
      <c r="S1320" s="61">
        <f>IF(P1320=1,0,L1320*M1320*R1320*(1-O1320/100))</f>
        <v/>
      </c>
      <c r="T1320" s="61">
        <f>IF(P1320=1,0,L1320*Q1320)</f>
        <v/>
      </c>
      <c r="U1320" s="61">
        <f>S1320-T1320</f>
        <v/>
      </c>
    </row>
    <row r="1321">
      <c r="A1321" t="inlineStr">
        <is>
          <t>S001320</t>
        </is>
      </c>
      <c r="B1321" t="inlineStr">
        <is>
          <t>2025-06-24</t>
        </is>
      </c>
      <c r="C1321" t="inlineStr">
        <is>
          <t>2025-06</t>
        </is>
      </c>
      <c r="D1321" t="inlineStr">
        <is>
          <t>2025-Q2</t>
        </is>
      </c>
      <c r="E1321" t="inlineStr">
        <is>
          <t>T03</t>
        </is>
      </c>
      <c r="F1321" t="inlineStr">
        <is>
          <t>Mert Demir</t>
        </is>
      </c>
      <c r="G1321" t="inlineStr">
        <is>
          <t>Ege</t>
        </is>
      </c>
      <c r="H1321" t="inlineStr">
        <is>
          <t>EM-UPS-10</t>
        </is>
      </c>
      <c r="I1321" t="inlineStr">
        <is>
          <t>Kesintisiz Güç Kaynağı 3 kVA</t>
        </is>
      </c>
      <c r="J1321" t="inlineStr">
        <is>
          <t>Güç</t>
        </is>
      </c>
      <c r="K1321" t="inlineStr">
        <is>
          <t>Bayi</t>
        </is>
      </c>
      <c r="L1321" t="n">
        <v>3</v>
      </c>
      <c r="M1321" s="57" t="n">
        <v>13572</v>
      </c>
      <c r="N1321" t="inlineStr">
        <is>
          <t>TL</t>
        </is>
      </c>
      <c r="O1321" s="58" t="n">
        <v>5</v>
      </c>
      <c r="P1321" t="n">
        <v>0</v>
      </c>
      <c r="Q1321" s="59" t="n">
        <v>8200</v>
      </c>
      <c r="R1321" s="60">
        <f>IF(N1321="TL",1,IF(N1321="USD",VLOOKUP(C1321,$X$2:$Z$19,2,FALSE),VLOOKUP(C1321,$X$2:$Z$19,3,FALSE)))</f>
        <v/>
      </c>
      <c r="S1321" s="61">
        <f>IF(P1321=1,0,L1321*M1321*R1321*(1-O1321/100))</f>
        <v/>
      </c>
      <c r="T1321" s="61">
        <f>IF(P1321=1,0,L1321*Q1321)</f>
        <v/>
      </c>
      <c r="U1321" s="61">
        <f>S1321-T1321</f>
        <v/>
      </c>
    </row>
    <row r="1322">
      <c r="A1322" t="inlineStr">
        <is>
          <t>S001321</t>
        </is>
      </c>
      <c r="B1322" t="inlineStr">
        <is>
          <t>2025-06-28</t>
        </is>
      </c>
      <c r="C1322" t="inlineStr">
        <is>
          <t>2025-06</t>
        </is>
      </c>
      <c r="D1322" t="inlineStr">
        <is>
          <t>2025-Q2</t>
        </is>
      </c>
      <c r="E1322" t="inlineStr">
        <is>
          <t>T03</t>
        </is>
      </c>
      <c r="F1322" t="inlineStr">
        <is>
          <t>Mert Demir</t>
        </is>
      </c>
      <c r="G1322" t="inlineStr">
        <is>
          <t>Ege</t>
        </is>
      </c>
      <c r="H1322" t="inlineStr">
        <is>
          <t>EM-PNO-12</t>
        </is>
      </c>
      <c r="I1322" t="inlineStr">
        <is>
          <t>Sıva Üstü Dağıtım Panosu 24'lü</t>
        </is>
      </c>
      <c r="J1322" t="inlineStr">
        <is>
          <t>Pano</t>
        </is>
      </c>
      <c r="K1322" t="inlineStr">
        <is>
          <t>Kurumsal</t>
        </is>
      </c>
      <c r="L1322" t="n">
        <v>2</v>
      </c>
      <c r="M1322" s="57" t="n">
        <v>2083</v>
      </c>
      <c r="N1322" t="inlineStr">
        <is>
          <t>TL</t>
        </is>
      </c>
      <c r="O1322" s="58" t="n">
        <v>12</v>
      </c>
      <c r="P1322" t="n">
        <v>0</v>
      </c>
      <c r="Q1322" s="59" t="n">
        <v>1180</v>
      </c>
      <c r="R1322" s="60">
        <f>IF(N1322="TL",1,IF(N1322="USD",VLOOKUP(C1322,$X$2:$Z$19,2,FALSE),VLOOKUP(C1322,$X$2:$Z$19,3,FALSE)))</f>
        <v/>
      </c>
      <c r="S1322" s="61">
        <f>IF(P1322=1,0,L1322*M1322*R1322*(1-O1322/100))</f>
        <v/>
      </c>
      <c r="T1322" s="61">
        <f>IF(P1322=1,0,L1322*Q1322)</f>
        <v/>
      </c>
      <c r="U1322" s="61">
        <f>S1322-T1322</f>
        <v/>
      </c>
    </row>
    <row r="1323">
      <c r="A1323" t="inlineStr">
        <is>
          <t>S001322</t>
        </is>
      </c>
      <c r="B1323" t="inlineStr">
        <is>
          <t>2025-06-06</t>
        </is>
      </c>
      <c r="C1323" t="inlineStr">
        <is>
          <t>2025-06</t>
        </is>
      </c>
      <c r="D1323" t="inlineStr">
        <is>
          <t>2025-Q2</t>
        </is>
      </c>
      <c r="E1323" t="inlineStr">
        <is>
          <t>T03</t>
        </is>
      </c>
      <c r="F1323" t="inlineStr">
        <is>
          <t>Mert Demir</t>
        </is>
      </c>
      <c r="G1323" t="inlineStr">
        <is>
          <t>Ege</t>
        </is>
      </c>
      <c r="H1323" t="inlineStr">
        <is>
          <t>EM-PNO-12</t>
        </is>
      </c>
      <c r="I1323" t="inlineStr">
        <is>
          <t>Sıva Üstü Dağıtım Panosu 24'lü</t>
        </is>
      </c>
      <c r="J1323" t="inlineStr">
        <is>
          <t>Pano</t>
        </is>
      </c>
      <c r="K1323" t="inlineStr">
        <is>
          <t>Kurumsal</t>
        </is>
      </c>
      <c r="L1323" t="n">
        <v>12</v>
      </c>
      <c r="M1323" s="57" t="n">
        <v>2047</v>
      </c>
      <c r="N1323" t="inlineStr">
        <is>
          <t>TL</t>
        </is>
      </c>
      <c r="O1323" s="58" t="n">
        <v>0</v>
      </c>
      <c r="P1323" t="n">
        <v>0</v>
      </c>
      <c r="Q1323" s="59" t="n">
        <v>1180</v>
      </c>
      <c r="R1323" s="60">
        <f>IF(N1323="TL",1,IF(N1323="USD",VLOOKUP(C1323,$X$2:$Z$19,2,FALSE),VLOOKUP(C1323,$X$2:$Z$19,3,FALSE)))</f>
        <v/>
      </c>
      <c r="S1323" s="61">
        <f>IF(P1323=1,0,L1323*M1323*R1323*(1-O1323/100))</f>
        <v/>
      </c>
      <c r="T1323" s="61">
        <f>IF(P1323=1,0,L1323*Q1323)</f>
        <v/>
      </c>
      <c r="U1323" s="61">
        <f>S1323-T1323</f>
        <v/>
      </c>
    </row>
    <row r="1324">
      <c r="A1324" t="inlineStr">
        <is>
          <t>S001323</t>
        </is>
      </c>
      <c r="B1324" t="inlineStr">
        <is>
          <t>2025-06-20</t>
        </is>
      </c>
      <c r="C1324" t="inlineStr">
        <is>
          <t>2025-06</t>
        </is>
      </c>
      <c r="D1324" t="inlineStr">
        <is>
          <t>2025-Q2</t>
        </is>
      </c>
      <c r="E1324" t="inlineStr">
        <is>
          <t>T03</t>
        </is>
      </c>
      <c r="F1324" t="inlineStr">
        <is>
          <t>Mert Demir</t>
        </is>
      </c>
      <c r="G1324" t="inlineStr">
        <is>
          <t>Ege</t>
        </is>
      </c>
      <c r="H1324" t="inlineStr">
        <is>
          <t>EM-AYD-18</t>
        </is>
      </c>
      <c r="I1324" t="inlineStr">
        <is>
          <t>LED Ampul 18W (10'lu)</t>
        </is>
      </c>
      <c r="J1324" t="inlineStr">
        <is>
          <t>Aydınlatma</t>
        </is>
      </c>
      <c r="K1324" t="inlineStr">
        <is>
          <t>Bayi</t>
        </is>
      </c>
      <c r="L1324" t="n">
        <v>1</v>
      </c>
      <c r="M1324" s="57" t="n">
        <v>196</v>
      </c>
      <c r="N1324" t="inlineStr">
        <is>
          <t>TL</t>
        </is>
      </c>
      <c r="O1324" s="58" t="n">
        <v>5</v>
      </c>
      <c r="P1324" t="n">
        <v>0</v>
      </c>
      <c r="Q1324" s="59" t="n">
        <v>95</v>
      </c>
      <c r="R1324" s="60">
        <f>IF(N1324="TL",1,IF(N1324="USD",VLOOKUP(C1324,$X$2:$Z$19,2,FALSE),VLOOKUP(C1324,$X$2:$Z$19,3,FALSE)))</f>
        <v/>
      </c>
      <c r="S1324" s="61">
        <f>IF(P1324=1,0,L1324*M1324*R1324*(1-O1324/100))</f>
        <v/>
      </c>
      <c r="T1324" s="61">
        <f>IF(P1324=1,0,L1324*Q1324)</f>
        <v/>
      </c>
      <c r="U1324" s="61">
        <f>S1324-T1324</f>
        <v/>
      </c>
    </row>
    <row r="1325">
      <c r="A1325" t="inlineStr">
        <is>
          <t>S001324</t>
        </is>
      </c>
      <c r="B1325" t="inlineStr">
        <is>
          <t>2025-06-15</t>
        </is>
      </c>
      <c r="C1325" t="inlineStr">
        <is>
          <t>2025-06</t>
        </is>
      </c>
      <c r="D1325" t="inlineStr">
        <is>
          <t>2025-Q2</t>
        </is>
      </c>
      <c r="E1325" t="inlineStr">
        <is>
          <t>T03</t>
        </is>
      </c>
      <c r="F1325" t="inlineStr">
        <is>
          <t>Mert Demir</t>
        </is>
      </c>
      <c r="G1325" t="inlineStr">
        <is>
          <t>Ege</t>
        </is>
      </c>
      <c r="H1325" t="inlineStr">
        <is>
          <t>EM-PNO-12</t>
        </is>
      </c>
      <c r="I1325" t="inlineStr">
        <is>
          <t>Sıva Üstü Dağıtım Panosu 24'lü</t>
        </is>
      </c>
      <c r="J1325" t="inlineStr">
        <is>
          <t>Pano</t>
        </is>
      </c>
      <c r="K1325" t="inlineStr">
        <is>
          <t>Kurumsal</t>
        </is>
      </c>
      <c r="L1325" t="n">
        <v>5</v>
      </c>
      <c r="M1325" s="57" t="n">
        <v>1976</v>
      </c>
      <c r="N1325" t="inlineStr">
        <is>
          <t>TL</t>
        </is>
      </c>
      <c r="O1325" s="58" t="n">
        <v>8</v>
      </c>
      <c r="P1325" t="n">
        <v>0</v>
      </c>
      <c r="Q1325" s="59" t="n">
        <v>1180</v>
      </c>
      <c r="R1325" s="60">
        <f>IF(N1325="TL",1,IF(N1325="USD",VLOOKUP(C1325,$X$2:$Z$19,2,FALSE),VLOOKUP(C1325,$X$2:$Z$19,3,FALSE)))</f>
        <v/>
      </c>
      <c r="S1325" s="61">
        <f>IF(P1325=1,0,L1325*M1325*R1325*(1-O1325/100))</f>
        <v/>
      </c>
      <c r="T1325" s="61">
        <f>IF(P1325=1,0,L1325*Q1325)</f>
        <v/>
      </c>
      <c r="U1325" s="61">
        <f>S1325-T1325</f>
        <v/>
      </c>
    </row>
    <row r="1326">
      <c r="A1326" t="inlineStr">
        <is>
          <t>S001325</t>
        </is>
      </c>
      <c r="B1326" t="inlineStr">
        <is>
          <t>2025-06-12</t>
        </is>
      </c>
      <c r="C1326" t="inlineStr">
        <is>
          <t>2025-06</t>
        </is>
      </c>
      <c r="D1326" t="inlineStr">
        <is>
          <t>2025-Q2</t>
        </is>
      </c>
      <c r="E1326" t="inlineStr">
        <is>
          <t>T03</t>
        </is>
      </c>
      <c r="F1326" t="inlineStr">
        <is>
          <t>Mert Demir</t>
        </is>
      </c>
      <c r="G1326" t="inlineStr">
        <is>
          <t>Ege</t>
        </is>
      </c>
      <c r="H1326" t="inlineStr">
        <is>
          <t>EM-SNS-06</t>
        </is>
      </c>
      <c r="I1326" t="inlineStr">
        <is>
          <t>Hareket Sensörü PIR</t>
        </is>
      </c>
      <c r="J1326" t="inlineStr">
        <is>
          <t>Otomasyon</t>
        </is>
      </c>
      <c r="K1326" t="inlineStr">
        <is>
          <t>Perakende</t>
        </is>
      </c>
      <c r="L1326" t="n">
        <v>85</v>
      </c>
      <c r="M1326" s="57" t="n">
        <v>257</v>
      </c>
      <c r="N1326" t="inlineStr">
        <is>
          <t>TL</t>
        </is>
      </c>
      <c r="O1326" s="58" t="n">
        <v>8</v>
      </c>
      <c r="P1326" t="n">
        <v>0</v>
      </c>
      <c r="Q1326" s="59" t="n">
        <v>120</v>
      </c>
      <c r="R1326" s="60">
        <f>IF(N1326="TL",1,IF(N1326="USD",VLOOKUP(C1326,$X$2:$Z$19,2,FALSE),VLOOKUP(C1326,$X$2:$Z$19,3,FALSE)))</f>
        <v/>
      </c>
      <c r="S1326" s="61">
        <f>IF(P1326=1,0,L1326*M1326*R1326*(1-O1326/100))</f>
        <v/>
      </c>
      <c r="T1326" s="61">
        <f>IF(P1326=1,0,L1326*Q1326)</f>
        <v/>
      </c>
      <c r="U1326" s="61">
        <f>S1326-T1326</f>
        <v/>
      </c>
    </row>
    <row r="1327">
      <c r="A1327" t="inlineStr">
        <is>
          <t>S001326</t>
        </is>
      </c>
      <c r="B1327" t="inlineStr">
        <is>
          <t>2025-06-05</t>
        </is>
      </c>
      <c r="C1327" t="inlineStr">
        <is>
          <t>2025-06</t>
        </is>
      </c>
      <c r="D1327" t="inlineStr">
        <is>
          <t>2025-Q2</t>
        </is>
      </c>
      <c r="E1327" t="inlineStr">
        <is>
          <t>T03</t>
        </is>
      </c>
      <c r="F1327" t="inlineStr">
        <is>
          <t>Mert Demir</t>
        </is>
      </c>
      <c r="G1327" t="inlineStr">
        <is>
          <t>Ege</t>
        </is>
      </c>
      <c r="H1327" t="inlineStr">
        <is>
          <t>EM-UPS-10</t>
        </is>
      </c>
      <c r="I1327" t="inlineStr">
        <is>
          <t>Kesintisiz Güç Kaynağı 3 kVA</t>
        </is>
      </c>
      <c r="J1327" t="inlineStr">
        <is>
          <t>Güç</t>
        </is>
      </c>
      <c r="K1327" t="inlineStr">
        <is>
          <t>Proje</t>
        </is>
      </c>
      <c r="L1327" t="n">
        <v>3</v>
      </c>
      <c r="M1327" s="57" t="n">
        <v>13077</v>
      </c>
      <c r="N1327" t="inlineStr">
        <is>
          <t>TL</t>
        </is>
      </c>
      <c r="O1327" s="58" t="n">
        <v>8</v>
      </c>
      <c r="P1327" t="n">
        <v>0</v>
      </c>
      <c r="Q1327" s="59" t="n">
        <v>8200</v>
      </c>
      <c r="R1327" s="60">
        <f>IF(N1327="TL",1,IF(N1327="USD",VLOOKUP(C1327,$X$2:$Z$19,2,FALSE),VLOOKUP(C1327,$X$2:$Z$19,3,FALSE)))</f>
        <v/>
      </c>
      <c r="S1327" s="61">
        <f>IF(P1327=1,0,L1327*M1327*R1327*(1-O1327/100))</f>
        <v/>
      </c>
      <c r="T1327" s="61">
        <f>IF(P1327=1,0,L1327*Q1327)</f>
        <v/>
      </c>
      <c r="U1327" s="61">
        <f>S1327-T1327</f>
        <v/>
      </c>
    </row>
    <row r="1328">
      <c r="A1328" t="inlineStr">
        <is>
          <t>S001327</t>
        </is>
      </c>
      <c r="B1328" t="inlineStr">
        <is>
          <t>2025-06-09</t>
        </is>
      </c>
      <c r="C1328" t="inlineStr">
        <is>
          <t>2025-06</t>
        </is>
      </c>
      <c r="D1328" t="inlineStr">
        <is>
          <t>2025-Q2</t>
        </is>
      </c>
      <c r="E1328" t="inlineStr">
        <is>
          <t>T03</t>
        </is>
      </c>
      <c r="F1328" t="inlineStr">
        <is>
          <t>Mert Demir</t>
        </is>
      </c>
      <c r="G1328" t="inlineStr">
        <is>
          <t>Ege</t>
        </is>
      </c>
      <c r="H1328" t="inlineStr">
        <is>
          <t>EM-AYD-18</t>
        </is>
      </c>
      <c r="I1328" t="inlineStr">
        <is>
          <t>LED Ampul 18W (10'lu)</t>
        </is>
      </c>
      <c r="J1328" t="inlineStr">
        <is>
          <t>Aydınlatma</t>
        </is>
      </c>
      <c r="K1328" t="inlineStr">
        <is>
          <t>Proje</t>
        </is>
      </c>
      <c r="L1328" t="n">
        <v>37</v>
      </c>
      <c r="M1328" s="57" t="n">
        <v>196</v>
      </c>
      <c r="N1328" t="inlineStr">
        <is>
          <t>TL</t>
        </is>
      </c>
      <c r="O1328" s="58" t="n">
        <v>8</v>
      </c>
      <c r="P1328" t="n">
        <v>0</v>
      </c>
      <c r="Q1328" s="59" t="n">
        <v>95</v>
      </c>
      <c r="R1328" s="60">
        <f>IF(N1328="TL",1,IF(N1328="USD",VLOOKUP(C1328,$X$2:$Z$19,2,FALSE),VLOOKUP(C1328,$X$2:$Z$19,3,FALSE)))</f>
        <v/>
      </c>
      <c r="S1328" s="61">
        <f>IF(P1328=1,0,L1328*M1328*R1328*(1-O1328/100))</f>
        <v/>
      </c>
      <c r="T1328" s="61">
        <f>IF(P1328=1,0,L1328*Q1328)</f>
        <v/>
      </c>
      <c r="U1328" s="61">
        <f>S1328-T1328</f>
        <v/>
      </c>
    </row>
    <row r="1329">
      <c r="A1329" t="inlineStr">
        <is>
          <t>S001328</t>
        </is>
      </c>
      <c r="B1329" t="inlineStr">
        <is>
          <t>2025-06-08</t>
        </is>
      </c>
      <c r="C1329" t="inlineStr">
        <is>
          <t>2025-06</t>
        </is>
      </c>
      <c r="D1329" t="inlineStr">
        <is>
          <t>2025-Q2</t>
        </is>
      </c>
      <c r="E1329" t="inlineStr">
        <is>
          <t>T03</t>
        </is>
      </c>
      <c r="F1329" t="inlineStr">
        <is>
          <t>Mert Demir</t>
        </is>
      </c>
      <c r="G1329" t="inlineStr">
        <is>
          <t>Ege</t>
        </is>
      </c>
      <c r="H1329" t="inlineStr">
        <is>
          <t>EM-PRZ-02</t>
        </is>
      </c>
      <c r="I1329" t="inlineStr">
        <is>
          <t>Priz-Anahtar Seti (20'li)</t>
        </is>
      </c>
      <c r="J1329" t="inlineStr">
        <is>
          <t>Anahtar</t>
        </is>
      </c>
      <c r="K1329" t="inlineStr">
        <is>
          <t>Perakende</t>
        </is>
      </c>
      <c r="L1329" t="n">
        <v>24</v>
      </c>
      <c r="M1329" s="57" t="n">
        <v>585</v>
      </c>
      <c r="N1329" t="inlineStr">
        <is>
          <t>TL</t>
        </is>
      </c>
      <c r="O1329" s="58" t="n">
        <v>0</v>
      </c>
      <c r="P1329" t="n">
        <v>0</v>
      </c>
      <c r="Q1329" s="59" t="n">
        <v>310</v>
      </c>
      <c r="R1329" s="60">
        <f>IF(N1329="TL",1,IF(N1329="USD",VLOOKUP(C1329,$X$2:$Z$19,2,FALSE),VLOOKUP(C1329,$X$2:$Z$19,3,FALSE)))</f>
        <v/>
      </c>
      <c r="S1329" s="61">
        <f>IF(P1329=1,0,L1329*M1329*R1329*(1-O1329/100))</f>
        <v/>
      </c>
      <c r="T1329" s="61">
        <f>IF(P1329=1,0,L1329*Q1329)</f>
        <v/>
      </c>
      <c r="U1329" s="61">
        <f>S1329-T1329</f>
        <v/>
      </c>
    </row>
    <row r="1330">
      <c r="A1330" t="inlineStr">
        <is>
          <t>S001329</t>
        </is>
      </c>
      <c r="B1330" t="inlineStr">
        <is>
          <t>2025-06-07</t>
        </is>
      </c>
      <c r="C1330" t="inlineStr">
        <is>
          <t>2025-06</t>
        </is>
      </c>
      <c r="D1330" t="inlineStr">
        <is>
          <t>2025-Q2</t>
        </is>
      </c>
      <c r="E1330" t="inlineStr">
        <is>
          <t>T03</t>
        </is>
      </c>
      <c r="F1330" t="inlineStr">
        <is>
          <t>Mert Demir</t>
        </is>
      </c>
      <c r="G1330" t="inlineStr">
        <is>
          <t>Ege</t>
        </is>
      </c>
      <c r="H1330" t="inlineStr">
        <is>
          <t>EM-PRZ-02</t>
        </is>
      </c>
      <c r="I1330" t="inlineStr">
        <is>
          <t>Priz-Anahtar Seti (20'li)</t>
        </is>
      </c>
      <c r="J1330" t="inlineStr">
        <is>
          <t>Anahtar</t>
        </is>
      </c>
      <c r="K1330" t="inlineStr">
        <is>
          <t>Bayi</t>
        </is>
      </c>
      <c r="L1330" t="n">
        <v>5</v>
      </c>
      <c r="M1330" s="57" t="n">
        <v>564</v>
      </c>
      <c r="N1330" t="inlineStr">
        <is>
          <t>TL</t>
        </is>
      </c>
      <c r="O1330" s="58" t="n">
        <v>0</v>
      </c>
      <c r="P1330" t="n">
        <v>0</v>
      </c>
      <c r="Q1330" s="59" t="n">
        <v>310</v>
      </c>
      <c r="R1330" s="60">
        <f>IF(N1330="TL",1,IF(N1330="USD",VLOOKUP(C1330,$X$2:$Z$19,2,FALSE),VLOOKUP(C1330,$X$2:$Z$19,3,FALSE)))</f>
        <v/>
      </c>
      <c r="S1330" s="61">
        <f>IF(P1330=1,0,L1330*M1330*R1330*(1-O1330/100))</f>
        <v/>
      </c>
      <c r="T1330" s="61">
        <f>IF(P1330=1,0,L1330*Q1330)</f>
        <v/>
      </c>
      <c r="U1330" s="61">
        <f>S1330-T1330</f>
        <v/>
      </c>
    </row>
    <row r="1331">
      <c r="A1331" t="inlineStr">
        <is>
          <t>S001330</t>
        </is>
      </c>
      <c r="B1331" t="inlineStr">
        <is>
          <t>2025-06-14</t>
        </is>
      </c>
      <c r="C1331" t="inlineStr">
        <is>
          <t>2025-06</t>
        </is>
      </c>
      <c r="D1331" t="inlineStr">
        <is>
          <t>2025-Q2</t>
        </is>
      </c>
      <c r="E1331" t="inlineStr">
        <is>
          <t>T03</t>
        </is>
      </c>
      <c r="F1331" t="inlineStr">
        <is>
          <t>Mert Demir</t>
        </is>
      </c>
      <c r="G1331" t="inlineStr">
        <is>
          <t>Ege</t>
        </is>
      </c>
      <c r="H1331" t="inlineStr">
        <is>
          <t>EM-PRZ-02</t>
        </is>
      </c>
      <c r="I1331" t="inlineStr">
        <is>
          <t>Priz-Anahtar Seti (20'li)</t>
        </is>
      </c>
      <c r="J1331" t="inlineStr">
        <is>
          <t>Anahtar</t>
        </is>
      </c>
      <c r="K1331" t="inlineStr">
        <is>
          <t>Proje</t>
        </is>
      </c>
      <c r="L1331" t="n">
        <v>5</v>
      </c>
      <c r="M1331" s="57" t="n">
        <v>588</v>
      </c>
      <c r="N1331" t="inlineStr">
        <is>
          <t>TL</t>
        </is>
      </c>
      <c r="O1331" s="58" t="n">
        <v>0</v>
      </c>
      <c r="P1331" t="n">
        <v>0</v>
      </c>
      <c r="Q1331" s="59" t="n">
        <v>310</v>
      </c>
      <c r="R1331" s="60">
        <f>IF(N1331="TL",1,IF(N1331="USD",VLOOKUP(C1331,$X$2:$Z$19,2,FALSE),VLOOKUP(C1331,$X$2:$Z$19,3,FALSE)))</f>
        <v/>
      </c>
      <c r="S1331" s="61">
        <f>IF(P1331=1,0,L1331*M1331*R1331*(1-O1331/100))</f>
        <v/>
      </c>
      <c r="T1331" s="61">
        <f>IF(P1331=1,0,L1331*Q1331)</f>
        <v/>
      </c>
      <c r="U1331" s="61">
        <f>S1331-T1331</f>
        <v/>
      </c>
    </row>
    <row r="1332">
      <c r="A1332" t="inlineStr">
        <is>
          <t>S001331</t>
        </is>
      </c>
      <c r="B1332" t="inlineStr">
        <is>
          <t>2025-06-22</t>
        </is>
      </c>
      <c r="C1332" t="inlineStr">
        <is>
          <t>2025-06</t>
        </is>
      </c>
      <c r="D1332" t="inlineStr">
        <is>
          <t>2025-Q2</t>
        </is>
      </c>
      <c r="E1332" t="inlineStr">
        <is>
          <t>T03</t>
        </is>
      </c>
      <c r="F1332" t="inlineStr">
        <is>
          <t>Mert Demir</t>
        </is>
      </c>
      <c r="G1332" t="inlineStr">
        <is>
          <t>Ege</t>
        </is>
      </c>
      <c r="H1332" t="inlineStr">
        <is>
          <t>EM-TRF-05</t>
        </is>
      </c>
      <c r="I1332" t="inlineStr">
        <is>
          <t>İzole Trafo 1 kVA</t>
        </is>
      </c>
      <c r="J1332" t="inlineStr">
        <is>
          <t>Güç</t>
        </is>
      </c>
      <c r="K1332" t="inlineStr">
        <is>
          <t>Proje</t>
        </is>
      </c>
      <c r="L1332" t="n">
        <v>2</v>
      </c>
      <c r="M1332" s="57" t="n">
        <v>6669</v>
      </c>
      <c r="N1332" t="inlineStr">
        <is>
          <t>TL</t>
        </is>
      </c>
      <c r="O1332" s="58" t="n">
        <v>5</v>
      </c>
      <c r="P1332" t="n">
        <v>0</v>
      </c>
      <c r="Q1332" s="59" t="n">
        <v>3900</v>
      </c>
      <c r="R1332" s="60">
        <f>IF(N1332="TL",1,IF(N1332="USD",VLOOKUP(C1332,$X$2:$Z$19,2,FALSE),VLOOKUP(C1332,$X$2:$Z$19,3,FALSE)))</f>
        <v/>
      </c>
      <c r="S1332" s="61">
        <f>IF(P1332=1,0,L1332*M1332*R1332*(1-O1332/100))</f>
        <v/>
      </c>
      <c r="T1332" s="61">
        <f>IF(P1332=1,0,L1332*Q1332)</f>
        <v/>
      </c>
      <c r="U1332" s="61">
        <f>S1332-T1332</f>
        <v/>
      </c>
    </row>
    <row r="1333">
      <c r="A1333" t="inlineStr">
        <is>
          <t>S001332</t>
        </is>
      </c>
      <c r="B1333" t="inlineStr">
        <is>
          <t>2025-06-11</t>
        </is>
      </c>
      <c r="C1333" t="inlineStr">
        <is>
          <t>2025-06</t>
        </is>
      </c>
      <c r="D1333" t="inlineStr">
        <is>
          <t>2025-Q2</t>
        </is>
      </c>
      <c r="E1333" t="inlineStr">
        <is>
          <t>T03</t>
        </is>
      </c>
      <c r="F1333" t="inlineStr">
        <is>
          <t>Mert Demir</t>
        </is>
      </c>
      <c r="G1333" t="inlineStr">
        <is>
          <t>Ege</t>
        </is>
      </c>
      <c r="H1333" t="inlineStr">
        <is>
          <t>EM-UPS-10</t>
        </is>
      </c>
      <c r="I1333" t="inlineStr">
        <is>
          <t>Kesintisiz Güç Kaynağı 3 kVA</t>
        </is>
      </c>
      <c r="J1333" t="inlineStr">
        <is>
          <t>Güç</t>
        </is>
      </c>
      <c r="K1333" t="inlineStr">
        <is>
          <t>Bayi</t>
        </is>
      </c>
      <c r="L1333" t="n">
        <v>3</v>
      </c>
      <c r="M1333" s="57" t="n">
        <v>13516</v>
      </c>
      <c r="N1333" t="inlineStr">
        <is>
          <t>TL</t>
        </is>
      </c>
      <c r="O1333" s="58" t="n">
        <v>5</v>
      </c>
      <c r="P1333" t="n">
        <v>0</v>
      </c>
      <c r="Q1333" s="59" t="n">
        <v>8200</v>
      </c>
      <c r="R1333" s="60">
        <f>IF(N1333="TL",1,IF(N1333="USD",VLOOKUP(C1333,$X$2:$Z$19,2,FALSE),VLOOKUP(C1333,$X$2:$Z$19,3,FALSE)))</f>
        <v/>
      </c>
      <c r="S1333" s="61">
        <f>IF(P1333=1,0,L1333*M1333*R1333*(1-O1333/100))</f>
        <v/>
      </c>
      <c r="T1333" s="61">
        <f>IF(P1333=1,0,L1333*Q1333)</f>
        <v/>
      </c>
      <c r="U1333" s="61">
        <f>S1333-T1333</f>
        <v/>
      </c>
    </row>
    <row r="1334">
      <c r="A1334" t="inlineStr">
        <is>
          <t>S001333</t>
        </is>
      </c>
      <c r="B1334" t="inlineStr">
        <is>
          <t>2025-06-15</t>
        </is>
      </c>
      <c r="C1334" t="inlineStr">
        <is>
          <t>2025-06</t>
        </is>
      </c>
      <c r="D1334" t="inlineStr">
        <is>
          <t>2025-Q2</t>
        </is>
      </c>
      <c r="E1334" t="inlineStr">
        <is>
          <t>T03</t>
        </is>
      </c>
      <c r="F1334" t="inlineStr">
        <is>
          <t>Mert Demir</t>
        </is>
      </c>
      <c r="G1334" t="inlineStr">
        <is>
          <t>Ege</t>
        </is>
      </c>
      <c r="H1334" t="inlineStr">
        <is>
          <t>EM-TRF-05</t>
        </is>
      </c>
      <c r="I1334" t="inlineStr">
        <is>
          <t>İzole Trafo 1 kVA</t>
        </is>
      </c>
      <c r="J1334" t="inlineStr">
        <is>
          <t>Güç</t>
        </is>
      </c>
      <c r="K1334" t="inlineStr">
        <is>
          <t>Bayi</t>
        </is>
      </c>
      <c r="L1334" t="n">
        <v>24</v>
      </c>
      <c r="M1334" s="57" t="n">
        <v>6406</v>
      </c>
      <c r="N1334" t="inlineStr">
        <is>
          <t>TL</t>
        </is>
      </c>
      <c r="O1334" s="58" t="n">
        <v>18</v>
      </c>
      <c r="P1334" t="n">
        <v>0</v>
      </c>
      <c r="Q1334" s="59" t="n">
        <v>3900</v>
      </c>
      <c r="R1334" s="60">
        <f>IF(N1334="TL",1,IF(N1334="USD",VLOOKUP(C1334,$X$2:$Z$19,2,FALSE),VLOOKUP(C1334,$X$2:$Z$19,3,FALSE)))</f>
        <v/>
      </c>
      <c r="S1334" s="61">
        <f>IF(P1334=1,0,L1334*M1334*R1334*(1-O1334/100))</f>
        <v/>
      </c>
      <c r="T1334" s="61">
        <f>IF(P1334=1,0,L1334*Q1334)</f>
        <v/>
      </c>
      <c r="U1334" s="61">
        <f>S1334-T1334</f>
        <v/>
      </c>
    </row>
    <row r="1335">
      <c r="A1335" t="inlineStr">
        <is>
          <t>S001334</t>
        </is>
      </c>
      <c r="B1335" t="inlineStr">
        <is>
          <t>2025-06-16</t>
        </is>
      </c>
      <c r="C1335" t="inlineStr">
        <is>
          <t>2025-06</t>
        </is>
      </c>
      <c r="D1335" t="inlineStr">
        <is>
          <t>2025-Q2</t>
        </is>
      </c>
      <c r="E1335" t="inlineStr">
        <is>
          <t>T03</t>
        </is>
      </c>
      <c r="F1335" t="inlineStr">
        <is>
          <t>Mert Demir</t>
        </is>
      </c>
      <c r="G1335" t="inlineStr">
        <is>
          <t>Ege</t>
        </is>
      </c>
      <c r="H1335" t="inlineStr">
        <is>
          <t>EM-TOP-08</t>
        </is>
      </c>
      <c r="I1335" t="inlineStr">
        <is>
          <t>Topraklama Seti</t>
        </is>
      </c>
      <c r="J1335" t="inlineStr">
        <is>
          <t>Koruma</t>
        </is>
      </c>
      <c r="K1335" t="inlineStr">
        <is>
          <t>Kurumsal</t>
        </is>
      </c>
      <c r="L1335" t="n">
        <v>4</v>
      </c>
      <c r="M1335" s="57" t="n">
        <v>939</v>
      </c>
      <c r="N1335" t="inlineStr">
        <is>
          <t>TL</t>
        </is>
      </c>
      <c r="O1335" s="58" t="n">
        <v>0</v>
      </c>
      <c r="P1335" t="n">
        <v>0</v>
      </c>
      <c r="Q1335" s="59" t="n">
        <v>540</v>
      </c>
      <c r="R1335" s="60">
        <f>IF(N1335="TL",1,IF(N1335="USD",VLOOKUP(C1335,$X$2:$Z$19,2,FALSE),VLOOKUP(C1335,$X$2:$Z$19,3,FALSE)))</f>
        <v/>
      </c>
      <c r="S1335" s="61">
        <f>IF(P1335=1,0,L1335*M1335*R1335*(1-O1335/100))</f>
        <v/>
      </c>
      <c r="T1335" s="61">
        <f>IF(P1335=1,0,L1335*Q1335)</f>
        <v/>
      </c>
      <c r="U1335" s="61">
        <f>S1335-T1335</f>
        <v/>
      </c>
    </row>
    <row r="1336">
      <c r="A1336" t="inlineStr">
        <is>
          <t>S001335</t>
        </is>
      </c>
      <c r="B1336" t="inlineStr">
        <is>
          <t>2025-06-21</t>
        </is>
      </c>
      <c r="C1336" t="inlineStr">
        <is>
          <t>2025-06</t>
        </is>
      </c>
      <c r="D1336" t="inlineStr">
        <is>
          <t>2025-Q2</t>
        </is>
      </c>
      <c r="E1336" t="inlineStr">
        <is>
          <t>T03</t>
        </is>
      </c>
      <c r="F1336" t="inlineStr">
        <is>
          <t>Mert Demir</t>
        </is>
      </c>
      <c r="G1336" t="inlineStr">
        <is>
          <t>Ege</t>
        </is>
      </c>
      <c r="H1336" t="inlineStr">
        <is>
          <t>EM-PNO-12</t>
        </is>
      </c>
      <c r="I1336" t="inlineStr">
        <is>
          <t>Sıva Üstü Dağıtım Panosu 24'lü</t>
        </is>
      </c>
      <c r="J1336" t="inlineStr">
        <is>
          <t>Pano</t>
        </is>
      </c>
      <c r="K1336" t="inlineStr">
        <is>
          <t>Proje</t>
        </is>
      </c>
      <c r="L1336" t="n">
        <v>8</v>
      </c>
      <c r="M1336" s="57" t="n">
        <v>2099</v>
      </c>
      <c r="N1336" t="inlineStr">
        <is>
          <t>TL</t>
        </is>
      </c>
      <c r="O1336" s="58" t="n">
        <v>5</v>
      </c>
      <c r="P1336" t="n">
        <v>0</v>
      </c>
      <c r="Q1336" s="59" t="n">
        <v>1180</v>
      </c>
      <c r="R1336" s="60">
        <f>IF(N1336="TL",1,IF(N1336="USD",VLOOKUP(C1336,$X$2:$Z$19,2,FALSE),VLOOKUP(C1336,$X$2:$Z$19,3,FALSE)))</f>
        <v/>
      </c>
      <c r="S1336" s="61">
        <f>IF(P1336=1,0,L1336*M1336*R1336*(1-O1336/100))</f>
        <v/>
      </c>
      <c r="T1336" s="61">
        <f>IF(P1336=1,0,L1336*Q1336)</f>
        <v/>
      </c>
      <c r="U1336" s="61">
        <f>S1336-T1336</f>
        <v/>
      </c>
    </row>
    <row r="1337">
      <c r="A1337" t="inlineStr">
        <is>
          <t>S001336</t>
        </is>
      </c>
      <c r="B1337" t="inlineStr">
        <is>
          <t>2025-06-26</t>
        </is>
      </c>
      <c r="C1337" t="inlineStr">
        <is>
          <t>2025-06</t>
        </is>
      </c>
      <c r="D1337" t="inlineStr">
        <is>
          <t>2025-Q2</t>
        </is>
      </c>
      <c r="E1337" t="inlineStr">
        <is>
          <t>T04</t>
        </is>
      </c>
      <c r="F1337" t="inlineStr">
        <is>
          <t>Selin Şahin</t>
        </is>
      </c>
      <c r="G1337" t="inlineStr">
        <is>
          <t>Akdeniz</t>
        </is>
      </c>
      <c r="H1337" t="inlineStr">
        <is>
          <t>EM-AYD-40</t>
        </is>
      </c>
      <c r="I1337" t="inlineStr">
        <is>
          <t>LED Panel Armatür 40W</t>
        </is>
      </c>
      <c r="J1337" t="inlineStr">
        <is>
          <t>Aydınlatma</t>
        </is>
      </c>
      <c r="K1337" t="inlineStr">
        <is>
          <t>Kurumsal</t>
        </is>
      </c>
      <c r="L1337" t="n">
        <v>11</v>
      </c>
      <c r="M1337" s="57" t="n">
        <v>364</v>
      </c>
      <c r="N1337" t="inlineStr">
        <is>
          <t>TL</t>
        </is>
      </c>
      <c r="O1337" s="58" t="n">
        <v>8</v>
      </c>
      <c r="P1337" t="n">
        <v>0</v>
      </c>
      <c r="Q1337" s="59" t="n">
        <v>190</v>
      </c>
      <c r="R1337" s="60">
        <f>IF(N1337="TL",1,IF(N1337="USD",VLOOKUP(C1337,$X$2:$Z$19,2,FALSE),VLOOKUP(C1337,$X$2:$Z$19,3,FALSE)))</f>
        <v/>
      </c>
      <c r="S1337" s="61">
        <f>IF(P1337=1,0,L1337*M1337*R1337*(1-O1337/100))</f>
        <v/>
      </c>
      <c r="T1337" s="61">
        <f>IF(P1337=1,0,L1337*Q1337)</f>
        <v/>
      </c>
      <c r="U1337" s="61">
        <f>S1337-T1337</f>
        <v/>
      </c>
    </row>
    <row r="1338">
      <c r="A1338" t="inlineStr">
        <is>
          <t>S001337</t>
        </is>
      </c>
      <c r="B1338" t="inlineStr">
        <is>
          <t>2025-06-28</t>
        </is>
      </c>
      <c r="C1338" t="inlineStr">
        <is>
          <t>2025-06</t>
        </is>
      </c>
      <c r="D1338" t="inlineStr">
        <is>
          <t>2025-Q2</t>
        </is>
      </c>
      <c r="E1338" t="inlineStr">
        <is>
          <t>T04</t>
        </is>
      </c>
      <c r="F1338" t="inlineStr">
        <is>
          <t>Selin Şahin</t>
        </is>
      </c>
      <c r="G1338" t="inlineStr">
        <is>
          <t>Akdeniz</t>
        </is>
      </c>
      <c r="H1338" t="inlineStr">
        <is>
          <t>EM-PRZ-02</t>
        </is>
      </c>
      <c r="I1338" t="inlineStr">
        <is>
          <t>Priz-Anahtar Seti (20'li)</t>
        </is>
      </c>
      <c r="J1338" t="inlineStr">
        <is>
          <t>Anahtar</t>
        </is>
      </c>
      <c r="K1338" t="inlineStr">
        <is>
          <t>Proje</t>
        </is>
      </c>
      <c r="L1338" t="n">
        <v>3</v>
      </c>
      <c r="M1338" s="57" t="n">
        <v>549</v>
      </c>
      <c r="N1338" t="inlineStr">
        <is>
          <t>TL</t>
        </is>
      </c>
      <c r="O1338" s="58" t="n">
        <v>5</v>
      </c>
      <c r="P1338" t="n">
        <v>0</v>
      </c>
      <c r="Q1338" s="59" t="n">
        <v>310</v>
      </c>
      <c r="R1338" s="60">
        <f>IF(N1338="TL",1,IF(N1338="USD",VLOOKUP(C1338,$X$2:$Z$19,2,FALSE),VLOOKUP(C1338,$X$2:$Z$19,3,FALSE)))</f>
        <v/>
      </c>
      <c r="S1338" s="61">
        <f>IF(P1338=1,0,L1338*M1338*R1338*(1-O1338/100))</f>
        <v/>
      </c>
      <c r="T1338" s="61">
        <f>IF(P1338=1,0,L1338*Q1338)</f>
        <v/>
      </c>
      <c r="U1338" s="61">
        <f>S1338-T1338</f>
        <v/>
      </c>
    </row>
    <row r="1339">
      <c r="A1339" t="inlineStr">
        <is>
          <t>S001338</t>
        </is>
      </c>
      <c r="B1339" t="inlineStr">
        <is>
          <t>2025-06-14</t>
        </is>
      </c>
      <c r="C1339" t="inlineStr">
        <is>
          <t>2025-06</t>
        </is>
      </c>
      <c r="D1339" t="inlineStr">
        <is>
          <t>2025-Q2</t>
        </is>
      </c>
      <c r="E1339" t="inlineStr">
        <is>
          <t>T04</t>
        </is>
      </c>
      <c r="F1339" t="inlineStr">
        <is>
          <t>Selin Şahin</t>
        </is>
      </c>
      <c r="G1339" t="inlineStr">
        <is>
          <t>Akdeniz</t>
        </is>
      </c>
      <c r="H1339" t="inlineStr">
        <is>
          <t>EM-PRZ-02</t>
        </is>
      </c>
      <c r="I1339" t="inlineStr">
        <is>
          <t>Priz-Anahtar Seti (20'li)</t>
        </is>
      </c>
      <c r="J1339" t="inlineStr">
        <is>
          <t>Anahtar</t>
        </is>
      </c>
      <c r="K1339" t="inlineStr">
        <is>
          <t>Kurumsal</t>
        </is>
      </c>
      <c r="L1339" t="n">
        <v>1</v>
      </c>
      <c r="M1339" s="57" t="n">
        <v>578</v>
      </c>
      <c r="N1339" t="inlineStr">
        <is>
          <t>TL</t>
        </is>
      </c>
      <c r="O1339" s="58" t="n">
        <v>12</v>
      </c>
      <c r="P1339" t="n">
        <v>0</v>
      </c>
      <c r="Q1339" s="59" t="n">
        <v>310</v>
      </c>
      <c r="R1339" s="60">
        <f>IF(N1339="TL",1,IF(N1339="USD",VLOOKUP(C1339,$X$2:$Z$19,2,FALSE),VLOOKUP(C1339,$X$2:$Z$19,3,FALSE)))</f>
        <v/>
      </c>
      <c r="S1339" s="61">
        <f>IF(P1339=1,0,L1339*M1339*R1339*(1-O1339/100))</f>
        <v/>
      </c>
      <c r="T1339" s="61">
        <f>IF(P1339=1,0,L1339*Q1339)</f>
        <v/>
      </c>
      <c r="U1339" s="61">
        <f>S1339-T1339</f>
        <v/>
      </c>
    </row>
    <row r="1340">
      <c r="A1340" t="inlineStr">
        <is>
          <t>S001339</t>
        </is>
      </c>
      <c r="B1340" t="inlineStr">
        <is>
          <t>2025-06-23</t>
        </is>
      </c>
      <c r="C1340" t="inlineStr">
        <is>
          <t>2025-06</t>
        </is>
      </c>
      <c r="D1340" t="inlineStr">
        <is>
          <t>2025-Q2</t>
        </is>
      </c>
      <c r="E1340" t="inlineStr">
        <is>
          <t>T04</t>
        </is>
      </c>
      <c r="F1340" t="inlineStr">
        <is>
          <t>Selin Şahin</t>
        </is>
      </c>
      <c r="G1340" t="inlineStr">
        <is>
          <t>Akdeniz</t>
        </is>
      </c>
      <c r="H1340" t="inlineStr">
        <is>
          <t>EM-KND-03</t>
        </is>
      </c>
      <c r="I1340" t="inlineStr">
        <is>
          <t>Kablo Kanalı 40x40 (2 m)</t>
        </is>
      </c>
      <c r="J1340" t="inlineStr">
        <is>
          <t>Tesisat</t>
        </is>
      </c>
      <c r="K1340" t="inlineStr">
        <is>
          <t>Bayi</t>
        </is>
      </c>
      <c r="L1340" t="n">
        <v>1</v>
      </c>
      <c r="M1340" s="57" t="n">
        <v>129</v>
      </c>
      <c r="N1340" t="inlineStr">
        <is>
          <t>TL</t>
        </is>
      </c>
      <c r="O1340" s="58" t="n">
        <v>5</v>
      </c>
      <c r="P1340" t="n">
        <v>0</v>
      </c>
      <c r="Q1340" s="59" t="n">
        <v>65</v>
      </c>
      <c r="R1340" s="60">
        <f>IF(N1340="TL",1,IF(N1340="USD",VLOOKUP(C1340,$X$2:$Z$19,2,FALSE),VLOOKUP(C1340,$X$2:$Z$19,3,FALSE)))</f>
        <v/>
      </c>
      <c r="S1340" s="61">
        <f>IF(P1340=1,0,L1340*M1340*R1340*(1-O1340/100))</f>
        <v/>
      </c>
      <c r="T1340" s="61">
        <f>IF(P1340=1,0,L1340*Q1340)</f>
        <v/>
      </c>
      <c r="U1340" s="61">
        <f>S1340-T1340</f>
        <v/>
      </c>
    </row>
    <row r="1341">
      <c r="A1341" t="inlineStr">
        <is>
          <t>S001340</t>
        </is>
      </c>
      <c r="B1341" t="inlineStr">
        <is>
          <t>2025-06-18</t>
        </is>
      </c>
      <c r="C1341" t="inlineStr">
        <is>
          <t>2025-06</t>
        </is>
      </c>
      <c r="D1341" t="inlineStr">
        <is>
          <t>2025-Q2</t>
        </is>
      </c>
      <c r="E1341" t="inlineStr">
        <is>
          <t>T04</t>
        </is>
      </c>
      <c r="F1341" t="inlineStr">
        <is>
          <t>Selin Şahin</t>
        </is>
      </c>
      <c r="G1341" t="inlineStr">
        <is>
          <t>Akdeniz</t>
        </is>
      </c>
      <c r="H1341" t="inlineStr">
        <is>
          <t>EM-AYD-18</t>
        </is>
      </c>
      <c r="I1341" t="inlineStr">
        <is>
          <t>LED Ampul 18W (10'lu)</t>
        </is>
      </c>
      <c r="J1341" t="inlineStr">
        <is>
          <t>Aydınlatma</t>
        </is>
      </c>
      <c r="K1341" t="inlineStr">
        <is>
          <t>Proje</t>
        </is>
      </c>
      <c r="L1341" t="n">
        <v>6</v>
      </c>
      <c r="M1341" s="57" t="n">
        <v>203</v>
      </c>
      <c r="N1341" t="inlineStr">
        <is>
          <t>TL</t>
        </is>
      </c>
      <c r="O1341" s="58" t="n">
        <v>5</v>
      </c>
      <c r="P1341" t="n">
        <v>0</v>
      </c>
      <c r="Q1341" s="59" t="n">
        <v>95</v>
      </c>
      <c r="R1341" s="60">
        <f>IF(N1341="TL",1,IF(N1341="USD",VLOOKUP(C1341,$X$2:$Z$19,2,FALSE),VLOOKUP(C1341,$X$2:$Z$19,3,FALSE)))</f>
        <v/>
      </c>
      <c r="S1341" s="61">
        <f>IF(P1341=1,0,L1341*M1341*R1341*(1-O1341/100))</f>
        <v/>
      </c>
      <c r="T1341" s="61">
        <f>IF(P1341=1,0,L1341*Q1341)</f>
        <v/>
      </c>
      <c r="U1341" s="61">
        <f>S1341-T1341</f>
        <v/>
      </c>
    </row>
    <row r="1342">
      <c r="A1342" t="inlineStr">
        <is>
          <t>S001341</t>
        </is>
      </c>
      <c r="B1342" t="inlineStr">
        <is>
          <t>2025-06-03</t>
        </is>
      </c>
      <c r="C1342" t="inlineStr">
        <is>
          <t>2025-06</t>
        </is>
      </c>
      <c r="D1342" t="inlineStr">
        <is>
          <t>2025-Q2</t>
        </is>
      </c>
      <c r="E1342" t="inlineStr">
        <is>
          <t>T04</t>
        </is>
      </c>
      <c r="F1342" t="inlineStr">
        <is>
          <t>Selin Şahin</t>
        </is>
      </c>
      <c r="G1342" t="inlineStr">
        <is>
          <t>Akdeniz</t>
        </is>
      </c>
      <c r="H1342" t="inlineStr">
        <is>
          <t>EM-AYD-18</t>
        </is>
      </c>
      <c r="I1342" t="inlineStr">
        <is>
          <t>LED Ampul 18W (10'lu)</t>
        </is>
      </c>
      <c r="J1342" t="inlineStr">
        <is>
          <t>Aydınlatma</t>
        </is>
      </c>
      <c r="K1342" t="inlineStr">
        <is>
          <t>Perakende</t>
        </is>
      </c>
      <c r="L1342" t="n">
        <v>5</v>
      </c>
      <c r="M1342" s="57" t="n">
        <v>205</v>
      </c>
      <c r="N1342" t="inlineStr">
        <is>
          <t>TL</t>
        </is>
      </c>
      <c r="O1342" s="58" t="n">
        <v>0</v>
      </c>
      <c r="P1342" t="n">
        <v>0</v>
      </c>
      <c r="Q1342" s="59" t="n">
        <v>95</v>
      </c>
      <c r="R1342" s="60">
        <f>IF(N1342="TL",1,IF(N1342="USD",VLOOKUP(C1342,$X$2:$Z$19,2,FALSE),VLOOKUP(C1342,$X$2:$Z$19,3,FALSE)))</f>
        <v/>
      </c>
      <c r="S1342" s="61">
        <f>IF(P1342=1,0,L1342*M1342*R1342*(1-O1342/100))</f>
        <v/>
      </c>
      <c r="T1342" s="61">
        <f>IF(P1342=1,0,L1342*Q1342)</f>
        <v/>
      </c>
      <c r="U1342" s="61">
        <f>S1342-T1342</f>
        <v/>
      </c>
    </row>
    <row r="1343">
      <c r="A1343" t="inlineStr">
        <is>
          <t>S001342</t>
        </is>
      </c>
      <c r="B1343" t="inlineStr">
        <is>
          <t>2025-06-06</t>
        </is>
      </c>
      <c r="C1343" t="inlineStr">
        <is>
          <t>2025-06</t>
        </is>
      </c>
      <c r="D1343" t="inlineStr">
        <is>
          <t>2025-Q2</t>
        </is>
      </c>
      <c r="E1343" t="inlineStr">
        <is>
          <t>T04</t>
        </is>
      </c>
      <c r="F1343" t="inlineStr">
        <is>
          <t>Selin Şahin</t>
        </is>
      </c>
      <c r="G1343" t="inlineStr">
        <is>
          <t>Akdeniz</t>
        </is>
      </c>
      <c r="H1343" t="inlineStr">
        <is>
          <t>EM-PRZ-02</t>
        </is>
      </c>
      <c r="I1343" t="inlineStr">
        <is>
          <t>Priz-Anahtar Seti (20'li)</t>
        </is>
      </c>
      <c r="J1343" t="inlineStr">
        <is>
          <t>Anahtar</t>
        </is>
      </c>
      <c r="K1343" t="inlineStr">
        <is>
          <t>Bayi</t>
        </is>
      </c>
      <c r="L1343" t="n">
        <v>5</v>
      </c>
      <c r="M1343" s="57" t="n">
        <v>584</v>
      </c>
      <c r="N1343" t="inlineStr">
        <is>
          <t>TL</t>
        </is>
      </c>
      <c r="O1343" s="58" t="n">
        <v>5</v>
      </c>
      <c r="P1343" t="n">
        <v>0</v>
      </c>
      <c r="Q1343" s="59" t="n">
        <v>310</v>
      </c>
      <c r="R1343" s="60">
        <f>IF(N1343="TL",1,IF(N1343="USD",VLOOKUP(C1343,$X$2:$Z$19,2,FALSE),VLOOKUP(C1343,$X$2:$Z$19,3,FALSE)))</f>
        <v/>
      </c>
      <c r="S1343" s="61">
        <f>IF(P1343=1,0,L1343*M1343*R1343*(1-O1343/100))</f>
        <v/>
      </c>
      <c r="T1343" s="61">
        <f>IF(P1343=1,0,L1343*Q1343)</f>
        <v/>
      </c>
      <c r="U1343" s="61">
        <f>S1343-T1343</f>
        <v/>
      </c>
    </row>
    <row r="1344">
      <c r="A1344" t="inlineStr">
        <is>
          <t>S001343</t>
        </is>
      </c>
      <c r="B1344" t="inlineStr">
        <is>
          <t>2025-06-07</t>
        </is>
      </c>
      <c r="C1344" t="inlineStr">
        <is>
          <t>2025-06</t>
        </is>
      </c>
      <c r="D1344" t="inlineStr">
        <is>
          <t>2025-Q2</t>
        </is>
      </c>
      <c r="E1344" t="inlineStr">
        <is>
          <t>T04</t>
        </is>
      </c>
      <c r="F1344" t="inlineStr">
        <is>
          <t>Selin Şahin</t>
        </is>
      </c>
      <c r="G1344" t="inlineStr">
        <is>
          <t>Akdeniz</t>
        </is>
      </c>
      <c r="H1344" t="inlineStr">
        <is>
          <t>EM-SNS-06</t>
        </is>
      </c>
      <c r="I1344" t="inlineStr">
        <is>
          <t>Hareket Sensörü PIR</t>
        </is>
      </c>
      <c r="J1344" t="inlineStr">
        <is>
          <t>Otomasyon</t>
        </is>
      </c>
      <c r="K1344" t="inlineStr">
        <is>
          <t>Bayi</t>
        </is>
      </c>
      <c r="L1344" t="n">
        <v>1</v>
      </c>
      <c r="M1344" s="57" t="n">
        <v>261</v>
      </c>
      <c r="N1344" t="inlineStr">
        <is>
          <t>TL</t>
        </is>
      </c>
      <c r="O1344" s="58" t="n">
        <v>8</v>
      </c>
      <c r="P1344" t="n">
        <v>0</v>
      </c>
      <c r="Q1344" s="59" t="n">
        <v>120</v>
      </c>
      <c r="R1344" s="60">
        <f>IF(N1344="TL",1,IF(N1344="USD",VLOOKUP(C1344,$X$2:$Z$19,2,FALSE),VLOOKUP(C1344,$X$2:$Z$19,3,FALSE)))</f>
        <v/>
      </c>
      <c r="S1344" s="61">
        <f>IF(P1344=1,0,L1344*M1344*R1344*(1-O1344/100))</f>
        <v/>
      </c>
      <c r="T1344" s="61">
        <f>IF(P1344=1,0,L1344*Q1344)</f>
        <v/>
      </c>
      <c r="U1344" s="61">
        <f>S1344-T1344</f>
        <v/>
      </c>
    </row>
    <row r="1345">
      <c r="A1345" t="inlineStr">
        <is>
          <t>S001344</t>
        </is>
      </c>
      <c r="B1345" t="inlineStr">
        <is>
          <t>2025-06-04</t>
        </is>
      </c>
      <c r="C1345" t="inlineStr">
        <is>
          <t>2025-06</t>
        </is>
      </c>
      <c r="D1345" t="inlineStr">
        <is>
          <t>2025-Q2</t>
        </is>
      </c>
      <c r="E1345" t="inlineStr">
        <is>
          <t>T04</t>
        </is>
      </c>
      <c r="F1345" t="inlineStr">
        <is>
          <t>Selin Şahin</t>
        </is>
      </c>
      <c r="G1345" t="inlineStr">
        <is>
          <t>Akdeniz</t>
        </is>
      </c>
      <c r="H1345" t="inlineStr">
        <is>
          <t>EM-TOP-08</t>
        </is>
      </c>
      <c r="I1345" t="inlineStr">
        <is>
          <t>Topraklama Seti</t>
        </is>
      </c>
      <c r="J1345" t="inlineStr">
        <is>
          <t>Koruma</t>
        </is>
      </c>
      <c r="K1345" t="inlineStr">
        <is>
          <t>Perakende</t>
        </is>
      </c>
      <c r="L1345" t="n">
        <v>52</v>
      </c>
      <c r="M1345" s="57" t="n">
        <v>906</v>
      </c>
      <c r="N1345" t="inlineStr">
        <is>
          <t>TL</t>
        </is>
      </c>
      <c r="O1345" s="58" t="n">
        <v>8</v>
      </c>
      <c r="P1345" t="n">
        <v>0</v>
      </c>
      <c r="Q1345" s="59" t="n">
        <v>540</v>
      </c>
      <c r="R1345" s="60">
        <f>IF(N1345="TL",1,IF(N1345="USD",VLOOKUP(C1345,$X$2:$Z$19,2,FALSE),VLOOKUP(C1345,$X$2:$Z$19,3,FALSE)))</f>
        <v/>
      </c>
      <c r="S1345" s="61">
        <f>IF(P1345=1,0,L1345*M1345*R1345*(1-O1345/100))</f>
        <v/>
      </c>
      <c r="T1345" s="61">
        <f>IF(P1345=1,0,L1345*Q1345)</f>
        <v/>
      </c>
      <c r="U1345" s="61">
        <f>S1345-T1345</f>
        <v/>
      </c>
    </row>
    <row r="1346">
      <c r="A1346" t="inlineStr">
        <is>
          <t>S001345</t>
        </is>
      </c>
      <c r="B1346" t="inlineStr">
        <is>
          <t>2025-06-22</t>
        </is>
      </c>
      <c r="C1346" t="inlineStr">
        <is>
          <t>2025-06</t>
        </is>
      </c>
      <c r="D1346" t="inlineStr">
        <is>
          <t>2025-Q2</t>
        </is>
      </c>
      <c r="E1346" t="inlineStr">
        <is>
          <t>T04</t>
        </is>
      </c>
      <c r="F1346" t="inlineStr">
        <is>
          <t>Selin Şahin</t>
        </is>
      </c>
      <c r="G1346" t="inlineStr">
        <is>
          <t>Akdeniz</t>
        </is>
      </c>
      <c r="H1346" t="inlineStr">
        <is>
          <t>EM-UPS-10</t>
        </is>
      </c>
      <c r="I1346" t="inlineStr">
        <is>
          <t>Kesintisiz Güç Kaynağı 3 kVA</t>
        </is>
      </c>
      <c r="J1346" t="inlineStr">
        <is>
          <t>Güç</t>
        </is>
      </c>
      <c r="K1346" t="inlineStr">
        <is>
          <t>Bayi</t>
        </is>
      </c>
      <c r="L1346" t="n">
        <v>25</v>
      </c>
      <c r="M1346" s="57" t="n">
        <v>13463</v>
      </c>
      <c r="N1346" t="inlineStr">
        <is>
          <t>TL</t>
        </is>
      </c>
      <c r="O1346" s="58" t="n">
        <v>8</v>
      </c>
      <c r="P1346" t="n">
        <v>0</v>
      </c>
      <c r="Q1346" s="59" t="n">
        <v>8200</v>
      </c>
      <c r="R1346" s="60">
        <f>IF(N1346="TL",1,IF(N1346="USD",VLOOKUP(C1346,$X$2:$Z$19,2,FALSE),VLOOKUP(C1346,$X$2:$Z$19,3,FALSE)))</f>
        <v/>
      </c>
      <c r="S1346" s="61">
        <f>IF(P1346=1,0,L1346*M1346*R1346*(1-O1346/100))</f>
        <v/>
      </c>
      <c r="T1346" s="61">
        <f>IF(P1346=1,0,L1346*Q1346)</f>
        <v/>
      </c>
      <c r="U1346" s="61">
        <f>S1346-T1346</f>
        <v/>
      </c>
    </row>
    <row r="1347">
      <c r="A1347" t="inlineStr">
        <is>
          <t>S001346</t>
        </is>
      </c>
      <c r="B1347" t="inlineStr">
        <is>
          <t>2025-06-19</t>
        </is>
      </c>
      <c r="C1347" t="inlineStr">
        <is>
          <t>2025-06</t>
        </is>
      </c>
      <c r="D1347" t="inlineStr">
        <is>
          <t>2025-Q2</t>
        </is>
      </c>
      <c r="E1347" t="inlineStr">
        <is>
          <t>T04</t>
        </is>
      </c>
      <c r="F1347" t="inlineStr">
        <is>
          <t>Selin Şahin</t>
        </is>
      </c>
      <c r="G1347" t="inlineStr">
        <is>
          <t>Akdeniz</t>
        </is>
      </c>
      <c r="H1347" t="inlineStr">
        <is>
          <t>EM-KND-03</t>
        </is>
      </c>
      <c r="I1347" t="inlineStr">
        <is>
          <t>Kablo Kanalı 40x40 (2 m)</t>
        </is>
      </c>
      <c r="J1347" t="inlineStr">
        <is>
          <t>Tesisat</t>
        </is>
      </c>
      <c r="K1347" t="inlineStr">
        <is>
          <t>Bayi</t>
        </is>
      </c>
      <c r="L1347" t="n">
        <v>90</v>
      </c>
      <c r="M1347" s="57" t="n">
        <v>131</v>
      </c>
      <c r="N1347" t="inlineStr">
        <is>
          <t>TL</t>
        </is>
      </c>
      <c r="O1347" s="58" t="n">
        <v>12</v>
      </c>
      <c r="P1347" t="n">
        <v>0</v>
      </c>
      <c r="Q1347" s="59" t="n">
        <v>65</v>
      </c>
      <c r="R1347" s="60">
        <f>IF(N1347="TL",1,IF(N1347="USD",VLOOKUP(C1347,$X$2:$Z$19,2,FALSE),VLOOKUP(C1347,$X$2:$Z$19,3,FALSE)))</f>
        <v/>
      </c>
      <c r="S1347" s="61">
        <f>IF(P1347=1,0,L1347*M1347*R1347*(1-O1347/100))</f>
        <v/>
      </c>
      <c r="T1347" s="61">
        <f>IF(P1347=1,0,L1347*Q1347)</f>
        <v/>
      </c>
      <c r="U1347" s="61">
        <f>S1347-T1347</f>
        <v/>
      </c>
    </row>
    <row r="1348">
      <c r="A1348" t="inlineStr">
        <is>
          <t>S001347</t>
        </is>
      </c>
      <c r="B1348" t="inlineStr">
        <is>
          <t>2025-06-26</t>
        </is>
      </c>
      <c r="C1348" t="inlineStr">
        <is>
          <t>2025-06</t>
        </is>
      </c>
      <c r="D1348" t="inlineStr">
        <is>
          <t>2025-Q2</t>
        </is>
      </c>
      <c r="E1348" t="inlineStr">
        <is>
          <t>T04</t>
        </is>
      </c>
      <c r="F1348" t="inlineStr">
        <is>
          <t>Selin Şahin</t>
        </is>
      </c>
      <c r="G1348" t="inlineStr">
        <is>
          <t>Akdeniz</t>
        </is>
      </c>
      <c r="H1348" t="inlineStr">
        <is>
          <t>EM-TOP-08</t>
        </is>
      </c>
      <c r="I1348" t="inlineStr">
        <is>
          <t>Topraklama Seti</t>
        </is>
      </c>
      <c r="J1348" t="inlineStr">
        <is>
          <t>Koruma</t>
        </is>
      </c>
      <c r="K1348" t="inlineStr">
        <is>
          <t>Proje</t>
        </is>
      </c>
      <c r="L1348" t="n">
        <v>1</v>
      </c>
      <c r="M1348" s="57" t="n">
        <v>942</v>
      </c>
      <c r="N1348" t="inlineStr">
        <is>
          <t>TL</t>
        </is>
      </c>
      <c r="O1348" s="58" t="n">
        <v>12</v>
      </c>
      <c r="P1348" t="n">
        <v>0</v>
      </c>
      <c r="Q1348" s="59" t="n">
        <v>540</v>
      </c>
      <c r="R1348" s="60">
        <f>IF(N1348="TL",1,IF(N1348="USD",VLOOKUP(C1348,$X$2:$Z$19,2,FALSE),VLOOKUP(C1348,$X$2:$Z$19,3,FALSE)))</f>
        <v/>
      </c>
      <c r="S1348" s="61">
        <f>IF(P1348=1,0,L1348*M1348*R1348*(1-O1348/100))</f>
        <v/>
      </c>
      <c r="T1348" s="61">
        <f>IF(P1348=1,0,L1348*Q1348)</f>
        <v/>
      </c>
      <c r="U1348" s="61">
        <f>S1348-T1348</f>
        <v/>
      </c>
    </row>
    <row r="1349">
      <c r="A1349" t="inlineStr">
        <is>
          <t>S001348</t>
        </is>
      </c>
      <c r="B1349" t="inlineStr">
        <is>
          <t>2025-06-20</t>
        </is>
      </c>
      <c r="C1349" t="inlineStr">
        <is>
          <t>2025-06</t>
        </is>
      </c>
      <c r="D1349" t="inlineStr">
        <is>
          <t>2025-Q2</t>
        </is>
      </c>
      <c r="E1349" t="inlineStr">
        <is>
          <t>T04</t>
        </is>
      </c>
      <c r="F1349" t="inlineStr">
        <is>
          <t>Selin Şahin</t>
        </is>
      </c>
      <c r="G1349" t="inlineStr">
        <is>
          <t>Akdeniz</t>
        </is>
      </c>
      <c r="H1349" t="inlineStr">
        <is>
          <t>EM-PNO-12</t>
        </is>
      </c>
      <c r="I1349" t="inlineStr">
        <is>
          <t>Sıva Üstü Dağıtım Panosu 24'lü</t>
        </is>
      </c>
      <c r="J1349" t="inlineStr">
        <is>
          <t>Pano</t>
        </is>
      </c>
      <c r="K1349" t="inlineStr">
        <is>
          <t>Kurumsal</t>
        </is>
      </c>
      <c r="L1349" t="n">
        <v>21</v>
      </c>
      <c r="M1349" s="57" t="n">
        <v>2071</v>
      </c>
      <c r="N1349" t="inlineStr">
        <is>
          <t>TL</t>
        </is>
      </c>
      <c r="O1349" s="58" t="n">
        <v>18</v>
      </c>
      <c r="P1349" t="n">
        <v>0</v>
      </c>
      <c r="Q1349" s="59" t="n">
        <v>1180</v>
      </c>
      <c r="R1349" s="60">
        <f>IF(N1349="TL",1,IF(N1349="USD",VLOOKUP(C1349,$X$2:$Z$19,2,FALSE),VLOOKUP(C1349,$X$2:$Z$19,3,FALSE)))</f>
        <v/>
      </c>
      <c r="S1349" s="61">
        <f>IF(P1349=1,0,L1349*M1349*R1349*(1-O1349/100))</f>
        <v/>
      </c>
      <c r="T1349" s="61">
        <f>IF(P1349=1,0,L1349*Q1349)</f>
        <v/>
      </c>
      <c r="U1349" s="61">
        <f>S1349-T1349</f>
        <v/>
      </c>
    </row>
    <row r="1350">
      <c r="A1350" t="inlineStr">
        <is>
          <t>S001349</t>
        </is>
      </c>
      <c r="B1350" t="inlineStr">
        <is>
          <t>2025-06-27</t>
        </is>
      </c>
      <c r="C1350" t="inlineStr">
        <is>
          <t>2025-06</t>
        </is>
      </c>
      <c r="D1350" t="inlineStr">
        <is>
          <t>2025-Q2</t>
        </is>
      </c>
      <c r="E1350" t="inlineStr">
        <is>
          <t>T05</t>
        </is>
      </c>
      <c r="F1350" t="inlineStr">
        <is>
          <t>Burak Çelik</t>
        </is>
      </c>
      <c r="G1350" t="inlineStr">
        <is>
          <t>İhracat-Körfez</t>
        </is>
      </c>
      <c r="H1350" t="inlineStr">
        <is>
          <t>EM-UPS-10</t>
        </is>
      </c>
      <c r="I1350" t="inlineStr">
        <is>
          <t>Kesintisiz Güç Kaynağı 3 kVA</t>
        </is>
      </c>
      <c r="J1350" t="inlineStr">
        <is>
          <t>Güç</t>
        </is>
      </c>
      <c r="K1350" t="inlineStr">
        <is>
          <t>Perakende</t>
        </is>
      </c>
      <c r="L1350" t="n">
        <v>103</v>
      </c>
      <c r="M1350" s="57" t="n">
        <v>311.5</v>
      </c>
      <c r="N1350" t="inlineStr">
        <is>
          <t>USD</t>
        </is>
      </c>
      <c r="O1350" s="58" t="n">
        <v>8</v>
      </c>
      <c r="P1350" t="n">
        <v>0</v>
      </c>
      <c r="Q1350" s="59" t="n">
        <v>8200</v>
      </c>
      <c r="R1350" s="60">
        <f>IF(N1350="TL",1,IF(N1350="USD",VLOOKUP(C1350,$X$2:$Z$19,2,FALSE),VLOOKUP(C1350,$X$2:$Z$19,3,FALSE)))</f>
        <v/>
      </c>
      <c r="S1350" s="61">
        <f>IF(P1350=1,0,L1350*M1350*R1350*(1-O1350/100))</f>
        <v/>
      </c>
      <c r="T1350" s="61">
        <f>IF(P1350=1,0,L1350*Q1350)</f>
        <v/>
      </c>
      <c r="U1350" s="61">
        <f>S1350-T1350</f>
        <v/>
      </c>
    </row>
    <row r="1351">
      <c r="A1351" t="inlineStr">
        <is>
          <t>S001350</t>
        </is>
      </c>
      <c r="B1351" t="inlineStr">
        <is>
          <t>2025-06-11</t>
        </is>
      </c>
      <c r="C1351" t="inlineStr">
        <is>
          <t>2025-06</t>
        </is>
      </c>
      <c r="D1351" t="inlineStr">
        <is>
          <t>2025-Q2</t>
        </is>
      </c>
      <c r="E1351" t="inlineStr">
        <is>
          <t>T05</t>
        </is>
      </c>
      <c r="F1351" t="inlineStr">
        <is>
          <t>Burak Çelik</t>
        </is>
      </c>
      <c r="G1351" t="inlineStr">
        <is>
          <t>İhracat-Körfez</t>
        </is>
      </c>
      <c r="H1351" t="inlineStr">
        <is>
          <t>EM-AYD-18</t>
        </is>
      </c>
      <c r="I1351" t="inlineStr">
        <is>
          <t>LED Ampul 18W (10'lu)</t>
        </is>
      </c>
      <c r="J1351" t="inlineStr">
        <is>
          <t>Aydınlatma</t>
        </is>
      </c>
      <c r="K1351" t="inlineStr">
        <is>
          <t>Proje</t>
        </is>
      </c>
      <c r="L1351" t="n">
        <v>25</v>
      </c>
      <c r="M1351" s="57" t="n">
        <v>4.68</v>
      </c>
      <c r="N1351" t="inlineStr">
        <is>
          <t>USD</t>
        </is>
      </c>
      <c r="O1351" s="58" t="n">
        <v>0</v>
      </c>
      <c r="P1351" t="n">
        <v>0</v>
      </c>
      <c r="Q1351" s="59" t="n">
        <v>95</v>
      </c>
      <c r="R1351" s="60">
        <f>IF(N1351="TL",1,IF(N1351="USD",VLOOKUP(C1351,$X$2:$Z$19,2,FALSE),VLOOKUP(C1351,$X$2:$Z$19,3,FALSE)))</f>
        <v/>
      </c>
      <c r="S1351" s="61">
        <f>IF(P1351=1,0,L1351*M1351*R1351*(1-O1351/100))</f>
        <v/>
      </c>
      <c r="T1351" s="61">
        <f>IF(P1351=1,0,L1351*Q1351)</f>
        <v/>
      </c>
      <c r="U1351" s="61">
        <f>S1351-T1351</f>
        <v/>
      </c>
    </row>
    <row r="1352">
      <c r="A1352" t="inlineStr">
        <is>
          <t>S001351</t>
        </is>
      </c>
      <c r="B1352" t="inlineStr">
        <is>
          <t>2025-06-11</t>
        </is>
      </c>
      <c r="C1352" t="inlineStr">
        <is>
          <t>2025-06</t>
        </is>
      </c>
      <c r="D1352" t="inlineStr">
        <is>
          <t>2025-Q2</t>
        </is>
      </c>
      <c r="E1352" t="inlineStr">
        <is>
          <t>T05</t>
        </is>
      </c>
      <c r="F1352" t="inlineStr">
        <is>
          <t>Burak Çelik</t>
        </is>
      </c>
      <c r="G1352" t="inlineStr">
        <is>
          <t>İhracat-Körfez</t>
        </is>
      </c>
      <c r="H1352" t="inlineStr">
        <is>
          <t>EM-KND-03</t>
        </is>
      </c>
      <c r="I1352" t="inlineStr">
        <is>
          <t>Kablo Kanalı 40x40 (2 m)</t>
        </is>
      </c>
      <c r="J1352" t="inlineStr">
        <is>
          <t>Tesisat</t>
        </is>
      </c>
      <c r="K1352" t="inlineStr">
        <is>
          <t>Bayi</t>
        </is>
      </c>
      <c r="L1352" t="n">
        <v>7</v>
      </c>
      <c r="M1352" s="57" t="n">
        <v>3.1</v>
      </c>
      <c r="N1352" t="inlineStr">
        <is>
          <t>USD</t>
        </is>
      </c>
      <c r="O1352" s="58" t="n">
        <v>0</v>
      </c>
      <c r="P1352" t="n">
        <v>0</v>
      </c>
      <c r="Q1352" s="59" t="n">
        <v>65</v>
      </c>
      <c r="R1352" s="60">
        <f>IF(N1352="TL",1,IF(N1352="USD",VLOOKUP(C1352,$X$2:$Z$19,2,FALSE),VLOOKUP(C1352,$X$2:$Z$19,3,FALSE)))</f>
        <v/>
      </c>
      <c r="S1352" s="61">
        <f>IF(P1352=1,0,L1352*M1352*R1352*(1-O1352/100))</f>
        <v/>
      </c>
      <c r="T1352" s="61">
        <f>IF(P1352=1,0,L1352*Q1352)</f>
        <v/>
      </c>
      <c r="U1352" s="61">
        <f>S1352-T1352</f>
        <v/>
      </c>
    </row>
    <row r="1353">
      <c r="A1353" t="inlineStr">
        <is>
          <t>S001352</t>
        </is>
      </c>
      <c r="B1353" t="inlineStr">
        <is>
          <t>2025-06-24</t>
        </is>
      </c>
      <c r="C1353" t="inlineStr">
        <is>
          <t>2025-06</t>
        </is>
      </c>
      <c r="D1353" t="inlineStr">
        <is>
          <t>2025-Q2</t>
        </is>
      </c>
      <c r="E1353" t="inlineStr">
        <is>
          <t>T05</t>
        </is>
      </c>
      <c r="F1353" t="inlineStr">
        <is>
          <t>Burak Çelik</t>
        </is>
      </c>
      <c r="G1353" t="inlineStr">
        <is>
          <t>İhracat-Körfez</t>
        </is>
      </c>
      <c r="H1353" t="inlineStr">
        <is>
          <t>EM-KND-03</t>
        </is>
      </c>
      <c r="I1353" t="inlineStr">
        <is>
          <t>Kablo Kanalı 40x40 (2 m)</t>
        </is>
      </c>
      <c r="J1353" t="inlineStr">
        <is>
          <t>Tesisat</t>
        </is>
      </c>
      <c r="K1353" t="inlineStr">
        <is>
          <t>Proje</t>
        </is>
      </c>
      <c r="L1353" t="n">
        <v>2</v>
      </c>
      <c r="M1353" s="57" t="n">
        <v>3.05</v>
      </c>
      <c r="N1353" t="inlineStr">
        <is>
          <t>USD</t>
        </is>
      </c>
      <c r="O1353" s="58" t="n">
        <v>12</v>
      </c>
      <c r="P1353" t="n">
        <v>0</v>
      </c>
      <c r="Q1353" s="59" t="n">
        <v>65</v>
      </c>
      <c r="R1353" s="60">
        <f>IF(N1353="TL",1,IF(N1353="USD",VLOOKUP(C1353,$X$2:$Z$19,2,FALSE),VLOOKUP(C1353,$X$2:$Z$19,3,FALSE)))</f>
        <v/>
      </c>
      <c r="S1353" s="61">
        <f>IF(P1353=1,0,L1353*M1353*R1353*(1-O1353/100))</f>
        <v/>
      </c>
      <c r="T1353" s="61">
        <f>IF(P1353=1,0,L1353*Q1353)</f>
        <v/>
      </c>
      <c r="U1353" s="61">
        <f>S1353-T1353</f>
        <v/>
      </c>
    </row>
    <row r="1354">
      <c r="A1354" t="inlineStr">
        <is>
          <t>S001353</t>
        </is>
      </c>
      <c r="B1354" t="inlineStr">
        <is>
          <t>2025-06-17</t>
        </is>
      </c>
      <c r="C1354" t="inlineStr">
        <is>
          <t>2025-06</t>
        </is>
      </c>
      <c r="D1354" t="inlineStr">
        <is>
          <t>2025-Q2</t>
        </is>
      </c>
      <c r="E1354" t="inlineStr">
        <is>
          <t>T05</t>
        </is>
      </c>
      <c r="F1354" t="inlineStr">
        <is>
          <t>Burak Çelik</t>
        </is>
      </c>
      <c r="G1354" t="inlineStr">
        <is>
          <t>İhracat-Körfez</t>
        </is>
      </c>
      <c r="H1354" t="inlineStr">
        <is>
          <t>EM-TRF-05</t>
        </is>
      </c>
      <c r="I1354" t="inlineStr">
        <is>
          <t>İzole Trafo 1 kVA</t>
        </is>
      </c>
      <c r="J1354" t="inlineStr">
        <is>
          <t>Güç</t>
        </is>
      </c>
      <c r="K1354" t="inlineStr">
        <is>
          <t>Bayi</t>
        </is>
      </c>
      <c r="L1354" t="n">
        <v>22</v>
      </c>
      <c r="M1354" s="57" t="n">
        <v>158.34</v>
      </c>
      <c r="N1354" t="inlineStr">
        <is>
          <t>USD</t>
        </is>
      </c>
      <c r="O1354" s="58" t="n">
        <v>12</v>
      </c>
      <c r="P1354" t="n">
        <v>0</v>
      </c>
      <c r="Q1354" s="59" t="n">
        <v>3900</v>
      </c>
      <c r="R1354" s="60">
        <f>IF(N1354="TL",1,IF(N1354="USD",VLOOKUP(C1354,$X$2:$Z$19,2,FALSE),VLOOKUP(C1354,$X$2:$Z$19,3,FALSE)))</f>
        <v/>
      </c>
      <c r="S1354" s="61">
        <f>IF(P1354=1,0,L1354*M1354*R1354*(1-O1354/100))</f>
        <v/>
      </c>
      <c r="T1354" s="61">
        <f>IF(P1354=1,0,L1354*Q1354)</f>
        <v/>
      </c>
      <c r="U1354" s="61">
        <f>S1354-T1354</f>
        <v/>
      </c>
    </row>
    <row r="1355">
      <c r="A1355" t="inlineStr">
        <is>
          <t>S001354</t>
        </is>
      </c>
      <c r="B1355" t="inlineStr">
        <is>
          <t>2025-06-08</t>
        </is>
      </c>
      <c r="C1355" t="inlineStr">
        <is>
          <t>2025-06</t>
        </is>
      </c>
      <c r="D1355" t="inlineStr">
        <is>
          <t>2025-Q2</t>
        </is>
      </c>
      <c r="E1355" t="inlineStr">
        <is>
          <t>T05</t>
        </is>
      </c>
      <c r="F1355" t="inlineStr">
        <is>
          <t>Burak Çelik</t>
        </is>
      </c>
      <c r="G1355" t="inlineStr">
        <is>
          <t>İhracat-Körfez</t>
        </is>
      </c>
      <c r="H1355" t="inlineStr">
        <is>
          <t>EM-TOP-08</t>
        </is>
      </c>
      <c r="I1355" t="inlineStr">
        <is>
          <t>Topraklama Seti</t>
        </is>
      </c>
      <c r="J1355" t="inlineStr">
        <is>
          <t>Koruma</t>
        </is>
      </c>
      <c r="K1355" t="inlineStr">
        <is>
          <t>Bayi</t>
        </is>
      </c>
      <c r="L1355" t="n">
        <v>5</v>
      </c>
      <c r="M1355" s="57" t="n">
        <v>21.89</v>
      </c>
      <c r="N1355" t="inlineStr">
        <is>
          <t>USD</t>
        </is>
      </c>
      <c r="O1355" s="58" t="n">
        <v>0</v>
      </c>
      <c r="P1355" t="n">
        <v>0</v>
      </c>
      <c r="Q1355" s="59" t="n">
        <v>540</v>
      </c>
      <c r="R1355" s="60">
        <f>IF(N1355="TL",1,IF(N1355="USD",VLOOKUP(C1355,$X$2:$Z$19,2,FALSE),VLOOKUP(C1355,$X$2:$Z$19,3,FALSE)))</f>
        <v/>
      </c>
      <c r="S1355" s="61">
        <f>IF(P1355=1,0,L1355*M1355*R1355*(1-O1355/100))</f>
        <v/>
      </c>
      <c r="T1355" s="61">
        <f>IF(P1355=1,0,L1355*Q1355)</f>
        <v/>
      </c>
      <c r="U1355" s="61">
        <f>S1355-T1355</f>
        <v/>
      </c>
    </row>
    <row r="1356">
      <c r="A1356" t="inlineStr">
        <is>
          <t>S001355</t>
        </is>
      </c>
      <c r="B1356" t="inlineStr">
        <is>
          <t>2025-06-28</t>
        </is>
      </c>
      <c r="C1356" t="inlineStr">
        <is>
          <t>2025-06</t>
        </is>
      </c>
      <c r="D1356" t="inlineStr">
        <is>
          <t>2025-Q2</t>
        </is>
      </c>
      <c r="E1356" t="inlineStr">
        <is>
          <t>T05</t>
        </is>
      </c>
      <c r="F1356" t="inlineStr">
        <is>
          <t>Burak Çelik</t>
        </is>
      </c>
      <c r="G1356" t="inlineStr">
        <is>
          <t>İhracat-Körfez</t>
        </is>
      </c>
      <c r="H1356" t="inlineStr">
        <is>
          <t>EM-SGT-01</t>
        </is>
      </c>
      <c r="I1356" t="inlineStr">
        <is>
          <t>Otomatik Sigorta C16 (12'li)</t>
        </is>
      </c>
      <c r="J1356" t="inlineStr">
        <is>
          <t>Koruma</t>
        </is>
      </c>
      <c r="K1356" t="inlineStr">
        <is>
          <t>Perakende</t>
        </is>
      </c>
      <c r="L1356" t="n">
        <v>4</v>
      </c>
      <c r="M1356" s="57" t="n">
        <v>10.24</v>
      </c>
      <c r="N1356" t="inlineStr">
        <is>
          <t>USD</t>
        </is>
      </c>
      <c r="O1356" s="58" t="n">
        <v>5</v>
      </c>
      <c r="P1356" t="n">
        <v>0</v>
      </c>
      <c r="Q1356" s="59" t="n">
        <v>240</v>
      </c>
      <c r="R1356" s="60">
        <f>IF(N1356="TL",1,IF(N1356="USD",VLOOKUP(C1356,$X$2:$Z$19,2,FALSE),VLOOKUP(C1356,$X$2:$Z$19,3,FALSE)))</f>
        <v/>
      </c>
      <c r="S1356" s="61">
        <f>IF(P1356=1,0,L1356*M1356*R1356*(1-O1356/100))</f>
        <v/>
      </c>
      <c r="T1356" s="61">
        <f>IF(P1356=1,0,L1356*Q1356)</f>
        <v/>
      </c>
      <c r="U1356" s="61">
        <f>S1356-T1356</f>
        <v/>
      </c>
    </row>
    <row r="1357">
      <c r="A1357" t="inlineStr">
        <is>
          <t>S001356</t>
        </is>
      </c>
      <c r="B1357" t="inlineStr">
        <is>
          <t>2025-06-13</t>
        </is>
      </c>
      <c r="C1357" t="inlineStr">
        <is>
          <t>2025-06</t>
        </is>
      </c>
      <c r="D1357" t="inlineStr">
        <is>
          <t>2025-Q2</t>
        </is>
      </c>
      <c r="E1357" t="inlineStr">
        <is>
          <t>T05</t>
        </is>
      </c>
      <c r="F1357" t="inlineStr">
        <is>
          <t>Burak Çelik</t>
        </is>
      </c>
      <c r="G1357" t="inlineStr">
        <is>
          <t>İhracat-Körfez</t>
        </is>
      </c>
      <c r="H1357" t="inlineStr">
        <is>
          <t>EM-KBL-16</t>
        </is>
      </c>
      <c r="I1357" t="inlineStr">
        <is>
          <t>NYM Kablo 3x2,5 (100 m)</t>
        </is>
      </c>
      <c r="J1357" t="inlineStr">
        <is>
          <t>Kablo</t>
        </is>
      </c>
      <c r="K1357" t="inlineStr">
        <is>
          <t>Kurumsal</t>
        </is>
      </c>
      <c r="L1357" t="n">
        <v>3</v>
      </c>
      <c r="M1357" s="57" t="n">
        <v>32.42</v>
      </c>
      <c r="N1357" t="inlineStr">
        <is>
          <t>USD</t>
        </is>
      </c>
      <c r="O1357" s="58" t="n">
        <v>5</v>
      </c>
      <c r="P1357" t="n">
        <v>0</v>
      </c>
      <c r="Q1357" s="59" t="n">
        <v>820</v>
      </c>
      <c r="R1357" s="60">
        <f>IF(N1357="TL",1,IF(N1357="USD",VLOOKUP(C1357,$X$2:$Z$19,2,FALSE),VLOOKUP(C1357,$X$2:$Z$19,3,FALSE)))</f>
        <v/>
      </c>
      <c r="S1357" s="61">
        <f>IF(P1357=1,0,L1357*M1357*R1357*(1-O1357/100))</f>
        <v/>
      </c>
      <c r="T1357" s="61">
        <f>IF(P1357=1,0,L1357*Q1357)</f>
        <v/>
      </c>
      <c r="U1357" s="61">
        <f>S1357-T1357</f>
        <v/>
      </c>
    </row>
    <row r="1358">
      <c r="A1358" t="inlineStr">
        <is>
          <t>S001357</t>
        </is>
      </c>
      <c r="B1358" t="inlineStr">
        <is>
          <t>2025-06-16</t>
        </is>
      </c>
      <c r="C1358" t="inlineStr">
        <is>
          <t>2025-06</t>
        </is>
      </c>
      <c r="D1358" t="inlineStr">
        <is>
          <t>2025-Q2</t>
        </is>
      </c>
      <c r="E1358" t="inlineStr">
        <is>
          <t>T05</t>
        </is>
      </c>
      <c r="F1358" t="inlineStr">
        <is>
          <t>Burak Çelik</t>
        </is>
      </c>
      <c r="G1358" t="inlineStr">
        <is>
          <t>İhracat-Körfez</t>
        </is>
      </c>
      <c r="H1358" t="inlineStr">
        <is>
          <t>EM-TOP-08</t>
        </is>
      </c>
      <c r="I1358" t="inlineStr">
        <is>
          <t>Topraklama Seti</t>
        </is>
      </c>
      <c r="J1358" t="inlineStr">
        <is>
          <t>Koruma</t>
        </is>
      </c>
      <c r="K1358" t="inlineStr">
        <is>
          <t>Kurumsal</t>
        </is>
      </c>
      <c r="L1358" t="n">
        <v>5</v>
      </c>
      <c r="M1358" s="57" t="n">
        <v>21.97</v>
      </c>
      <c r="N1358" t="inlineStr">
        <is>
          <t>USD</t>
        </is>
      </c>
      <c r="O1358" s="58" t="n">
        <v>5</v>
      </c>
      <c r="P1358" t="n">
        <v>0</v>
      </c>
      <c r="Q1358" s="59" t="n">
        <v>540</v>
      </c>
      <c r="R1358" s="60">
        <f>IF(N1358="TL",1,IF(N1358="USD",VLOOKUP(C1358,$X$2:$Z$19,2,FALSE),VLOOKUP(C1358,$X$2:$Z$19,3,FALSE)))</f>
        <v/>
      </c>
      <c r="S1358" s="61">
        <f>IF(P1358=1,0,L1358*M1358*R1358*(1-O1358/100))</f>
        <v/>
      </c>
      <c r="T1358" s="61">
        <f>IF(P1358=1,0,L1358*Q1358)</f>
        <v/>
      </c>
      <c r="U1358" s="61">
        <f>S1358-T1358</f>
        <v/>
      </c>
    </row>
    <row r="1359">
      <c r="A1359" t="inlineStr">
        <is>
          <t>S001358</t>
        </is>
      </c>
      <c r="B1359" t="inlineStr">
        <is>
          <t>2025-06-23</t>
        </is>
      </c>
      <c r="C1359" t="inlineStr">
        <is>
          <t>2025-06</t>
        </is>
      </c>
      <c r="D1359" t="inlineStr">
        <is>
          <t>2025-Q2</t>
        </is>
      </c>
      <c r="E1359" t="inlineStr">
        <is>
          <t>T05</t>
        </is>
      </c>
      <c r="F1359" t="inlineStr">
        <is>
          <t>Burak Çelik</t>
        </is>
      </c>
      <c r="G1359" t="inlineStr">
        <is>
          <t>İhracat-Körfez</t>
        </is>
      </c>
      <c r="H1359" t="inlineStr">
        <is>
          <t>EM-PNO-12</t>
        </is>
      </c>
      <c r="I1359" t="inlineStr">
        <is>
          <t>Sıva Üstü Dağıtım Panosu 24'lü</t>
        </is>
      </c>
      <c r="J1359" t="inlineStr">
        <is>
          <t>Pano</t>
        </is>
      </c>
      <c r="K1359" t="inlineStr">
        <is>
          <t>Perakende</t>
        </is>
      </c>
      <c r="L1359" t="n">
        <v>12</v>
      </c>
      <c r="M1359" s="57" t="n">
        <v>48.49</v>
      </c>
      <c r="N1359" t="inlineStr">
        <is>
          <t>USD</t>
        </is>
      </c>
      <c r="O1359" s="58" t="n">
        <v>8</v>
      </c>
      <c r="P1359" t="n">
        <v>0</v>
      </c>
      <c r="Q1359" s="59" t="n">
        <v>1180</v>
      </c>
      <c r="R1359" s="60">
        <f>IF(N1359="TL",1,IF(N1359="USD",VLOOKUP(C1359,$X$2:$Z$19,2,FALSE),VLOOKUP(C1359,$X$2:$Z$19,3,FALSE)))</f>
        <v/>
      </c>
      <c r="S1359" s="61">
        <f>IF(P1359=1,0,L1359*M1359*R1359*(1-O1359/100))</f>
        <v/>
      </c>
      <c r="T1359" s="61">
        <f>IF(P1359=1,0,L1359*Q1359)</f>
        <v/>
      </c>
      <c r="U1359" s="61">
        <f>S1359-T1359</f>
        <v/>
      </c>
    </row>
    <row r="1360">
      <c r="A1360" t="inlineStr">
        <is>
          <t>S001359</t>
        </is>
      </c>
      <c r="B1360" t="inlineStr">
        <is>
          <t>2025-06-10</t>
        </is>
      </c>
      <c r="C1360" t="inlineStr">
        <is>
          <t>2025-06</t>
        </is>
      </c>
      <c r="D1360" t="inlineStr">
        <is>
          <t>2025-Q2</t>
        </is>
      </c>
      <c r="E1360" t="inlineStr">
        <is>
          <t>T05</t>
        </is>
      </c>
      <c r="F1360" t="inlineStr">
        <is>
          <t>Burak Çelik</t>
        </is>
      </c>
      <c r="G1360" t="inlineStr">
        <is>
          <t>İhracat-Körfez</t>
        </is>
      </c>
      <c r="H1360" t="inlineStr">
        <is>
          <t>EM-AYD-40</t>
        </is>
      </c>
      <c r="I1360" t="inlineStr">
        <is>
          <t>LED Panel Armatür 40W</t>
        </is>
      </c>
      <c r="J1360" t="inlineStr">
        <is>
          <t>Aydınlatma</t>
        </is>
      </c>
      <c r="K1360" t="inlineStr">
        <is>
          <t>Bayi</t>
        </is>
      </c>
      <c r="L1360" t="n">
        <v>5</v>
      </c>
      <c r="M1360" s="57" t="n">
        <v>8.789999999999999</v>
      </c>
      <c r="N1360" t="inlineStr">
        <is>
          <t>USD</t>
        </is>
      </c>
      <c r="O1360" s="58" t="n">
        <v>5</v>
      </c>
      <c r="P1360" t="n">
        <v>0</v>
      </c>
      <c r="Q1360" s="59" t="n">
        <v>190</v>
      </c>
      <c r="R1360" s="60">
        <f>IF(N1360="TL",1,IF(N1360="USD",VLOOKUP(C1360,$X$2:$Z$19,2,FALSE),VLOOKUP(C1360,$X$2:$Z$19,3,FALSE)))</f>
        <v/>
      </c>
      <c r="S1360" s="61">
        <f>IF(P1360=1,0,L1360*M1360*R1360*(1-O1360/100))</f>
        <v/>
      </c>
      <c r="T1360" s="61">
        <f>IF(P1360=1,0,L1360*Q1360)</f>
        <v/>
      </c>
      <c r="U1360" s="61">
        <f>S1360-T1360</f>
        <v/>
      </c>
    </row>
    <row r="1361">
      <c r="A1361" t="inlineStr">
        <is>
          <t>S001360</t>
        </is>
      </c>
      <c r="B1361" t="inlineStr">
        <is>
          <t>2025-06-16</t>
        </is>
      </c>
      <c r="C1361" t="inlineStr">
        <is>
          <t>2025-06</t>
        </is>
      </c>
      <c r="D1361" t="inlineStr">
        <is>
          <t>2025-Q2</t>
        </is>
      </c>
      <c r="E1361" t="inlineStr">
        <is>
          <t>T05</t>
        </is>
      </c>
      <c r="F1361" t="inlineStr">
        <is>
          <t>Burak Çelik</t>
        </is>
      </c>
      <c r="G1361" t="inlineStr">
        <is>
          <t>İhracat-Körfez</t>
        </is>
      </c>
      <c r="H1361" t="inlineStr">
        <is>
          <t>EM-SGT-01</t>
        </is>
      </c>
      <c r="I1361" t="inlineStr">
        <is>
          <t>Otomatik Sigorta C16 (12'li)</t>
        </is>
      </c>
      <c r="J1361" t="inlineStr">
        <is>
          <t>Koruma</t>
        </is>
      </c>
      <c r="K1361" t="inlineStr">
        <is>
          <t>Proje</t>
        </is>
      </c>
      <c r="L1361" t="n">
        <v>2</v>
      </c>
      <c r="M1361" s="57" t="n">
        <v>10.7</v>
      </c>
      <c r="N1361" t="inlineStr">
        <is>
          <t>USD</t>
        </is>
      </c>
      <c r="O1361" s="58" t="n">
        <v>5</v>
      </c>
      <c r="P1361" t="n">
        <v>0</v>
      </c>
      <c r="Q1361" s="59" t="n">
        <v>240</v>
      </c>
      <c r="R1361" s="60">
        <f>IF(N1361="TL",1,IF(N1361="USD",VLOOKUP(C1361,$X$2:$Z$19,2,FALSE),VLOOKUP(C1361,$X$2:$Z$19,3,FALSE)))</f>
        <v/>
      </c>
      <c r="S1361" s="61">
        <f>IF(P1361=1,0,L1361*M1361*R1361*(1-O1361/100))</f>
        <v/>
      </c>
      <c r="T1361" s="61">
        <f>IF(P1361=1,0,L1361*Q1361)</f>
        <v/>
      </c>
      <c r="U1361" s="61">
        <f>S1361-T1361</f>
        <v/>
      </c>
    </row>
    <row r="1362">
      <c r="A1362" t="inlineStr">
        <is>
          <t>S001361</t>
        </is>
      </c>
      <c r="B1362" t="inlineStr">
        <is>
          <t>2025-06-15</t>
        </is>
      </c>
      <c r="C1362" t="inlineStr">
        <is>
          <t>2025-06</t>
        </is>
      </c>
      <c r="D1362" t="inlineStr">
        <is>
          <t>2025-Q2</t>
        </is>
      </c>
      <c r="E1362" t="inlineStr">
        <is>
          <t>T05</t>
        </is>
      </c>
      <c r="F1362" t="inlineStr">
        <is>
          <t>Burak Çelik</t>
        </is>
      </c>
      <c r="G1362" t="inlineStr">
        <is>
          <t>İhracat-Körfez</t>
        </is>
      </c>
      <c r="H1362" t="inlineStr">
        <is>
          <t>EM-SNS-06</t>
        </is>
      </c>
      <c r="I1362" t="inlineStr">
        <is>
          <t>Hareket Sensörü PIR</t>
        </is>
      </c>
      <c r="J1362" t="inlineStr">
        <is>
          <t>Otomasyon</t>
        </is>
      </c>
      <c r="K1362" t="inlineStr">
        <is>
          <t>Bayi</t>
        </is>
      </c>
      <c r="L1362" t="n">
        <v>5</v>
      </c>
      <c r="M1362" s="57" t="n">
        <v>5.99</v>
      </c>
      <c r="N1362" t="inlineStr">
        <is>
          <t>USD</t>
        </is>
      </c>
      <c r="O1362" s="58" t="n">
        <v>0</v>
      </c>
      <c r="P1362" t="n">
        <v>0</v>
      </c>
      <c r="Q1362" s="59" t="n">
        <v>120</v>
      </c>
      <c r="R1362" s="60">
        <f>IF(N1362="TL",1,IF(N1362="USD",VLOOKUP(C1362,$X$2:$Z$19,2,FALSE),VLOOKUP(C1362,$X$2:$Z$19,3,FALSE)))</f>
        <v/>
      </c>
      <c r="S1362" s="61">
        <f>IF(P1362=1,0,L1362*M1362*R1362*(1-O1362/100))</f>
        <v/>
      </c>
      <c r="T1362" s="61">
        <f>IF(P1362=1,0,L1362*Q1362)</f>
        <v/>
      </c>
      <c r="U1362" s="61">
        <f>S1362-T1362</f>
        <v/>
      </c>
    </row>
    <row r="1363">
      <c r="A1363" t="inlineStr">
        <is>
          <t>S001362</t>
        </is>
      </c>
      <c r="B1363" t="inlineStr">
        <is>
          <t>2025-06-14</t>
        </is>
      </c>
      <c r="C1363" t="inlineStr">
        <is>
          <t>2025-06</t>
        </is>
      </c>
      <c r="D1363" t="inlineStr">
        <is>
          <t>2025-Q2</t>
        </is>
      </c>
      <c r="E1363" t="inlineStr">
        <is>
          <t>T05</t>
        </is>
      </c>
      <c r="F1363" t="inlineStr">
        <is>
          <t>Burak Çelik</t>
        </is>
      </c>
      <c r="G1363" t="inlineStr">
        <is>
          <t>İhracat-Körfez</t>
        </is>
      </c>
      <c r="H1363" t="inlineStr">
        <is>
          <t>EM-UPS-10</t>
        </is>
      </c>
      <c r="I1363" t="inlineStr">
        <is>
          <t>Kesintisiz Güç Kaynağı 3 kVA</t>
        </is>
      </c>
      <c r="J1363" t="inlineStr">
        <is>
          <t>Güç</t>
        </is>
      </c>
      <c r="K1363" t="inlineStr">
        <is>
          <t>Kurumsal</t>
        </is>
      </c>
      <c r="L1363" t="n">
        <v>3</v>
      </c>
      <c r="M1363" s="57" t="n">
        <v>306.64</v>
      </c>
      <c r="N1363" t="inlineStr">
        <is>
          <t>USD</t>
        </is>
      </c>
      <c r="O1363" s="58" t="n">
        <v>12</v>
      </c>
      <c r="P1363" t="n">
        <v>0</v>
      </c>
      <c r="Q1363" s="59" t="n">
        <v>8200</v>
      </c>
      <c r="R1363" s="60">
        <f>IF(N1363="TL",1,IF(N1363="USD",VLOOKUP(C1363,$X$2:$Z$19,2,FALSE),VLOOKUP(C1363,$X$2:$Z$19,3,FALSE)))</f>
        <v/>
      </c>
      <c r="S1363" s="61">
        <f>IF(P1363=1,0,L1363*M1363*R1363*(1-O1363/100))</f>
        <v/>
      </c>
      <c r="T1363" s="61">
        <f>IF(P1363=1,0,L1363*Q1363)</f>
        <v/>
      </c>
      <c r="U1363" s="61">
        <f>S1363-T1363</f>
        <v/>
      </c>
    </row>
    <row r="1364">
      <c r="A1364" t="inlineStr">
        <is>
          <t>S001363</t>
        </is>
      </c>
      <c r="B1364" t="inlineStr">
        <is>
          <t>2025-06-11</t>
        </is>
      </c>
      <c r="C1364" t="inlineStr">
        <is>
          <t>2025-06</t>
        </is>
      </c>
      <c r="D1364" t="inlineStr">
        <is>
          <t>2025-Q2</t>
        </is>
      </c>
      <c r="E1364" t="inlineStr">
        <is>
          <t>T05</t>
        </is>
      </c>
      <c r="F1364" t="inlineStr">
        <is>
          <t>Burak Çelik</t>
        </is>
      </c>
      <c r="G1364" t="inlineStr">
        <is>
          <t>İhracat-Körfez</t>
        </is>
      </c>
      <c r="H1364" t="inlineStr">
        <is>
          <t>EM-PNO-12</t>
        </is>
      </c>
      <c r="I1364" t="inlineStr">
        <is>
          <t>Sıva Üstü Dağıtım Panosu 24'lü</t>
        </is>
      </c>
      <c r="J1364" t="inlineStr">
        <is>
          <t>Pano</t>
        </is>
      </c>
      <c r="K1364" t="inlineStr">
        <is>
          <t>Kurumsal</t>
        </is>
      </c>
      <c r="L1364" t="n">
        <v>20</v>
      </c>
      <c r="M1364" s="57" t="n">
        <v>50.28</v>
      </c>
      <c r="N1364" t="inlineStr">
        <is>
          <t>USD</t>
        </is>
      </c>
      <c r="O1364" s="58" t="n">
        <v>0</v>
      </c>
      <c r="P1364" t="n">
        <v>0</v>
      </c>
      <c r="Q1364" s="59" t="n">
        <v>1180</v>
      </c>
      <c r="R1364" s="60">
        <f>IF(N1364="TL",1,IF(N1364="USD",VLOOKUP(C1364,$X$2:$Z$19,2,FALSE),VLOOKUP(C1364,$X$2:$Z$19,3,FALSE)))</f>
        <v/>
      </c>
      <c r="S1364" s="61">
        <f>IF(P1364=1,0,L1364*M1364*R1364*(1-O1364/100))</f>
        <v/>
      </c>
      <c r="T1364" s="61">
        <f>IF(P1364=1,0,L1364*Q1364)</f>
        <v/>
      </c>
      <c r="U1364" s="61">
        <f>S1364-T1364</f>
        <v/>
      </c>
    </row>
    <row r="1365">
      <c r="A1365" t="inlineStr">
        <is>
          <t>S001364</t>
        </is>
      </c>
      <c r="B1365" t="inlineStr">
        <is>
          <t>2025-06-01</t>
        </is>
      </c>
      <c r="C1365" t="inlineStr">
        <is>
          <t>2025-06</t>
        </is>
      </c>
      <c r="D1365" t="inlineStr">
        <is>
          <t>2025-Q2</t>
        </is>
      </c>
      <c r="E1365" t="inlineStr">
        <is>
          <t>T05</t>
        </is>
      </c>
      <c r="F1365" t="inlineStr">
        <is>
          <t>Burak Çelik</t>
        </is>
      </c>
      <c r="G1365" t="inlineStr">
        <is>
          <t>İhracat-Körfez</t>
        </is>
      </c>
      <c r="H1365" t="inlineStr">
        <is>
          <t>EM-KND-03</t>
        </is>
      </c>
      <c r="I1365" t="inlineStr">
        <is>
          <t>Kablo Kanalı 40x40 (2 m)</t>
        </is>
      </c>
      <c r="J1365" t="inlineStr">
        <is>
          <t>Tesisat</t>
        </is>
      </c>
      <c r="K1365" t="inlineStr">
        <is>
          <t>Proje</t>
        </is>
      </c>
      <c r="L1365" t="n">
        <v>2</v>
      </c>
      <c r="M1365" s="57" t="n">
        <v>3.14</v>
      </c>
      <c r="N1365" t="inlineStr">
        <is>
          <t>USD</t>
        </is>
      </c>
      <c r="O1365" s="58" t="n">
        <v>0</v>
      </c>
      <c r="P1365" t="n">
        <v>0</v>
      </c>
      <c r="Q1365" s="59" t="n">
        <v>65</v>
      </c>
      <c r="R1365" s="60">
        <f>IF(N1365="TL",1,IF(N1365="USD",VLOOKUP(C1365,$X$2:$Z$19,2,FALSE),VLOOKUP(C1365,$X$2:$Z$19,3,FALSE)))</f>
        <v/>
      </c>
      <c r="S1365" s="61">
        <f>IF(P1365=1,0,L1365*M1365*R1365*(1-O1365/100))</f>
        <v/>
      </c>
      <c r="T1365" s="61">
        <f>IF(P1365=1,0,L1365*Q1365)</f>
        <v/>
      </c>
      <c r="U1365" s="61">
        <f>S1365-T1365</f>
        <v/>
      </c>
    </row>
    <row r="1366">
      <c r="A1366" t="inlineStr">
        <is>
          <t>S001365</t>
        </is>
      </c>
      <c r="B1366" t="inlineStr">
        <is>
          <t>2025-06-01</t>
        </is>
      </c>
      <c r="C1366" t="inlineStr">
        <is>
          <t>2025-06</t>
        </is>
      </c>
      <c r="D1366" t="inlineStr">
        <is>
          <t>2025-Q2</t>
        </is>
      </c>
      <c r="E1366" t="inlineStr">
        <is>
          <t>T05</t>
        </is>
      </c>
      <c r="F1366" t="inlineStr">
        <is>
          <t>Burak Çelik</t>
        </is>
      </c>
      <c r="G1366" t="inlineStr">
        <is>
          <t>İhracat-Körfez</t>
        </is>
      </c>
      <c r="H1366" t="inlineStr">
        <is>
          <t>EM-SNS-06</t>
        </is>
      </c>
      <c r="I1366" t="inlineStr">
        <is>
          <t>Hareket Sensörü PIR</t>
        </is>
      </c>
      <c r="J1366" t="inlineStr">
        <is>
          <t>Otomasyon</t>
        </is>
      </c>
      <c r="K1366" t="inlineStr">
        <is>
          <t>Kurumsal</t>
        </is>
      </c>
      <c r="L1366" t="n">
        <v>3</v>
      </c>
      <c r="M1366" s="57" t="n">
        <v>6.11</v>
      </c>
      <c r="N1366" t="inlineStr">
        <is>
          <t>USD</t>
        </is>
      </c>
      <c r="O1366" s="58" t="n">
        <v>0</v>
      </c>
      <c r="P1366" t="n">
        <v>0</v>
      </c>
      <c r="Q1366" s="59" t="n">
        <v>120</v>
      </c>
      <c r="R1366" s="60">
        <f>IF(N1366="TL",1,IF(N1366="USD",VLOOKUP(C1366,$X$2:$Z$19,2,FALSE),VLOOKUP(C1366,$X$2:$Z$19,3,FALSE)))</f>
        <v/>
      </c>
      <c r="S1366" s="61">
        <f>IF(P1366=1,0,L1366*M1366*R1366*(1-O1366/100))</f>
        <v/>
      </c>
      <c r="T1366" s="61">
        <f>IF(P1366=1,0,L1366*Q1366)</f>
        <v/>
      </c>
      <c r="U1366" s="61">
        <f>S1366-T1366</f>
        <v/>
      </c>
    </row>
    <row r="1367">
      <c r="A1367" t="inlineStr">
        <is>
          <t>S001366</t>
        </is>
      </c>
      <c r="B1367" t="inlineStr">
        <is>
          <t>2025-06-24</t>
        </is>
      </c>
      <c r="C1367" t="inlineStr">
        <is>
          <t>2025-06</t>
        </is>
      </c>
      <c r="D1367" t="inlineStr">
        <is>
          <t>2025-Q2</t>
        </is>
      </c>
      <c r="E1367" t="inlineStr">
        <is>
          <t>T05</t>
        </is>
      </c>
      <c r="F1367" t="inlineStr">
        <is>
          <t>Burak Çelik</t>
        </is>
      </c>
      <c r="G1367" t="inlineStr">
        <is>
          <t>İhracat-Körfez</t>
        </is>
      </c>
      <c r="H1367" t="inlineStr">
        <is>
          <t>EM-PNO-12</t>
        </is>
      </c>
      <c r="I1367" t="inlineStr">
        <is>
          <t>Sıva Üstü Dağıtım Panosu 24'lü</t>
        </is>
      </c>
      <c r="J1367" t="inlineStr">
        <is>
          <t>Pano</t>
        </is>
      </c>
      <c r="K1367" t="inlineStr">
        <is>
          <t>Proje</t>
        </is>
      </c>
      <c r="L1367" t="n">
        <v>25</v>
      </c>
      <c r="M1367" s="57" t="n">
        <v>48.81</v>
      </c>
      <c r="N1367" t="inlineStr">
        <is>
          <t>USD</t>
        </is>
      </c>
      <c r="O1367" s="58" t="n">
        <v>0</v>
      </c>
      <c r="P1367" t="n">
        <v>0</v>
      </c>
      <c r="Q1367" s="59" t="n">
        <v>1180</v>
      </c>
      <c r="R1367" s="60">
        <f>IF(N1367="TL",1,IF(N1367="USD",VLOOKUP(C1367,$X$2:$Z$19,2,FALSE),VLOOKUP(C1367,$X$2:$Z$19,3,FALSE)))</f>
        <v/>
      </c>
      <c r="S1367" s="61">
        <f>IF(P1367=1,0,L1367*M1367*R1367*(1-O1367/100))</f>
        <v/>
      </c>
      <c r="T1367" s="61">
        <f>IF(P1367=1,0,L1367*Q1367)</f>
        <v/>
      </c>
      <c r="U1367" s="61">
        <f>S1367-T1367</f>
        <v/>
      </c>
    </row>
    <row r="1368">
      <c r="A1368" t="inlineStr">
        <is>
          <t>S001367</t>
        </is>
      </c>
      <c r="B1368" t="inlineStr">
        <is>
          <t>2025-06-07</t>
        </is>
      </c>
      <c r="C1368" t="inlineStr">
        <is>
          <t>2025-06</t>
        </is>
      </c>
      <c r="D1368" t="inlineStr">
        <is>
          <t>2025-Q2</t>
        </is>
      </c>
      <c r="E1368" t="inlineStr">
        <is>
          <t>T05</t>
        </is>
      </c>
      <c r="F1368" t="inlineStr">
        <is>
          <t>Burak Çelik</t>
        </is>
      </c>
      <c r="G1368" t="inlineStr">
        <is>
          <t>İhracat-Körfez</t>
        </is>
      </c>
      <c r="H1368" t="inlineStr">
        <is>
          <t>EM-SNS-06</t>
        </is>
      </c>
      <c r="I1368" t="inlineStr">
        <is>
          <t>Hareket Sensörü PIR</t>
        </is>
      </c>
      <c r="J1368" t="inlineStr">
        <is>
          <t>Otomasyon</t>
        </is>
      </c>
      <c r="K1368" t="inlineStr">
        <is>
          <t>Proje</t>
        </is>
      </c>
      <c r="L1368" t="n">
        <v>22</v>
      </c>
      <c r="M1368" s="57" t="n">
        <v>6.04</v>
      </c>
      <c r="N1368" t="inlineStr">
        <is>
          <t>USD</t>
        </is>
      </c>
      <c r="O1368" s="58" t="n">
        <v>5</v>
      </c>
      <c r="P1368" t="n">
        <v>0</v>
      </c>
      <c r="Q1368" s="59" t="n">
        <v>120</v>
      </c>
      <c r="R1368" s="60">
        <f>IF(N1368="TL",1,IF(N1368="USD",VLOOKUP(C1368,$X$2:$Z$19,2,FALSE),VLOOKUP(C1368,$X$2:$Z$19,3,FALSE)))</f>
        <v/>
      </c>
      <c r="S1368" s="61">
        <f>IF(P1368=1,0,L1368*M1368*R1368*(1-O1368/100))</f>
        <v/>
      </c>
      <c r="T1368" s="61">
        <f>IF(P1368=1,0,L1368*Q1368)</f>
        <v/>
      </c>
      <c r="U1368" s="61">
        <f>S1368-T1368</f>
        <v/>
      </c>
    </row>
    <row r="1369">
      <c r="A1369" t="inlineStr">
        <is>
          <t>S001368</t>
        </is>
      </c>
      <c r="B1369" t="inlineStr">
        <is>
          <t>2025-06-21</t>
        </is>
      </c>
      <c r="C1369" t="inlineStr">
        <is>
          <t>2025-06</t>
        </is>
      </c>
      <c r="D1369" t="inlineStr">
        <is>
          <t>2025-Q2</t>
        </is>
      </c>
      <c r="E1369" t="inlineStr">
        <is>
          <t>T06</t>
        </is>
      </c>
      <c r="F1369" t="inlineStr">
        <is>
          <t>Gizem Aydın</t>
        </is>
      </c>
      <c r="G1369" t="inlineStr">
        <is>
          <t>İhracat-Avrupa</t>
        </is>
      </c>
      <c r="H1369" t="inlineStr">
        <is>
          <t>EM-UPS-10</t>
        </is>
      </c>
      <c r="I1369" t="inlineStr">
        <is>
          <t>Kesintisiz Güç Kaynağı 3 kVA</t>
        </is>
      </c>
      <c r="J1369" t="inlineStr">
        <is>
          <t>Güç</t>
        </is>
      </c>
      <c r="K1369" t="inlineStr">
        <is>
          <t>Kurumsal</t>
        </is>
      </c>
      <c r="L1369" t="n">
        <v>22</v>
      </c>
      <c r="M1369" s="57" t="n">
        <v>294.33</v>
      </c>
      <c r="N1369" t="inlineStr">
        <is>
          <t>EUR</t>
        </is>
      </c>
      <c r="O1369" s="58" t="n">
        <v>0</v>
      </c>
      <c r="P1369" t="n">
        <v>0</v>
      </c>
      <c r="Q1369" s="59" t="n">
        <v>8200</v>
      </c>
      <c r="R1369" s="60">
        <f>IF(N1369="TL",1,IF(N1369="USD",VLOOKUP(C1369,$X$2:$Z$19,2,FALSE),VLOOKUP(C1369,$X$2:$Z$19,3,FALSE)))</f>
        <v/>
      </c>
      <c r="S1369" s="61">
        <f>IF(P1369=1,0,L1369*M1369*R1369*(1-O1369/100))</f>
        <v/>
      </c>
      <c r="T1369" s="61">
        <f>IF(P1369=1,0,L1369*Q1369)</f>
        <v/>
      </c>
      <c r="U1369" s="61">
        <f>S1369-T1369</f>
        <v/>
      </c>
    </row>
    <row r="1370">
      <c r="A1370" t="inlineStr">
        <is>
          <t>S001369</t>
        </is>
      </c>
      <c r="B1370" t="inlineStr">
        <is>
          <t>2025-06-07</t>
        </is>
      </c>
      <c r="C1370" t="inlineStr">
        <is>
          <t>2025-06</t>
        </is>
      </c>
      <c r="D1370" t="inlineStr">
        <is>
          <t>2025-Q2</t>
        </is>
      </c>
      <c r="E1370" t="inlineStr">
        <is>
          <t>T06</t>
        </is>
      </c>
      <c r="F1370" t="inlineStr">
        <is>
          <t>Gizem Aydın</t>
        </is>
      </c>
      <c r="G1370" t="inlineStr">
        <is>
          <t>İhracat-Avrupa</t>
        </is>
      </c>
      <c r="H1370" t="inlineStr">
        <is>
          <t>EM-PNO-12</t>
        </is>
      </c>
      <c r="I1370" t="inlineStr">
        <is>
          <t>Sıva Üstü Dağıtım Panosu 24'lü</t>
        </is>
      </c>
      <c r="J1370" t="inlineStr">
        <is>
          <t>Pano</t>
        </is>
      </c>
      <c r="K1370" t="inlineStr">
        <is>
          <t>Proje</t>
        </is>
      </c>
      <c r="L1370" t="n">
        <v>17</v>
      </c>
      <c r="M1370" s="57" t="n">
        <v>46.1</v>
      </c>
      <c r="N1370" t="inlineStr">
        <is>
          <t>EUR</t>
        </is>
      </c>
      <c r="O1370" s="58" t="n">
        <v>0</v>
      </c>
      <c r="P1370" t="n">
        <v>0</v>
      </c>
      <c r="Q1370" s="59" t="n">
        <v>1180</v>
      </c>
      <c r="R1370" s="60">
        <f>IF(N1370="TL",1,IF(N1370="USD",VLOOKUP(C1370,$X$2:$Z$19,2,FALSE),VLOOKUP(C1370,$X$2:$Z$19,3,FALSE)))</f>
        <v/>
      </c>
      <c r="S1370" s="61">
        <f>IF(P1370=1,0,L1370*M1370*R1370*(1-O1370/100))</f>
        <v/>
      </c>
      <c r="T1370" s="61">
        <f>IF(P1370=1,0,L1370*Q1370)</f>
        <v/>
      </c>
      <c r="U1370" s="61">
        <f>S1370-T1370</f>
        <v/>
      </c>
    </row>
    <row r="1371">
      <c r="A1371" t="inlineStr">
        <is>
          <t>S001370</t>
        </is>
      </c>
      <c r="B1371" t="inlineStr">
        <is>
          <t>2025-06-12</t>
        </is>
      </c>
      <c r="C1371" t="inlineStr">
        <is>
          <t>2025-06</t>
        </is>
      </c>
      <c r="D1371" t="inlineStr">
        <is>
          <t>2025-Q2</t>
        </is>
      </c>
      <c r="E1371" t="inlineStr">
        <is>
          <t>T06</t>
        </is>
      </c>
      <c r="F1371" t="inlineStr">
        <is>
          <t>Gizem Aydın</t>
        </is>
      </c>
      <c r="G1371" t="inlineStr">
        <is>
          <t>İhracat-Avrupa</t>
        </is>
      </c>
      <c r="H1371" t="inlineStr">
        <is>
          <t>EM-KBL-16</t>
        </is>
      </c>
      <c r="I1371" t="inlineStr">
        <is>
          <t>NYM Kablo 3x2,5 (100 m)</t>
        </is>
      </c>
      <c r="J1371" t="inlineStr">
        <is>
          <t>Kablo</t>
        </is>
      </c>
      <c r="K1371" t="inlineStr">
        <is>
          <t>Perakende</t>
        </is>
      </c>
      <c r="L1371" t="n">
        <v>19</v>
      </c>
      <c r="M1371" s="57" t="n">
        <v>29.84</v>
      </c>
      <c r="N1371" t="inlineStr">
        <is>
          <t>EUR</t>
        </is>
      </c>
      <c r="O1371" s="58" t="n">
        <v>8</v>
      </c>
      <c r="P1371" t="n">
        <v>1</v>
      </c>
      <c r="Q1371" s="59" t="n">
        <v>820</v>
      </c>
      <c r="R1371" s="60">
        <f>IF(N1371="TL",1,IF(N1371="USD",VLOOKUP(C1371,$X$2:$Z$19,2,FALSE),VLOOKUP(C1371,$X$2:$Z$19,3,FALSE)))</f>
        <v/>
      </c>
      <c r="S1371" s="61">
        <f>IF(P1371=1,0,L1371*M1371*R1371*(1-O1371/100))</f>
        <v/>
      </c>
      <c r="T1371" s="61">
        <f>IF(P1371=1,0,L1371*Q1371)</f>
        <v/>
      </c>
      <c r="U1371" s="61">
        <f>S1371-T1371</f>
        <v/>
      </c>
    </row>
    <row r="1372">
      <c r="A1372" t="inlineStr">
        <is>
          <t>S001371</t>
        </is>
      </c>
      <c r="B1372" t="inlineStr">
        <is>
          <t>2025-06-21</t>
        </is>
      </c>
      <c r="C1372" t="inlineStr">
        <is>
          <t>2025-06</t>
        </is>
      </c>
      <c r="D1372" t="inlineStr">
        <is>
          <t>2025-Q2</t>
        </is>
      </c>
      <c r="E1372" t="inlineStr">
        <is>
          <t>T06</t>
        </is>
      </c>
      <c r="F1372" t="inlineStr">
        <is>
          <t>Gizem Aydın</t>
        </is>
      </c>
      <c r="G1372" t="inlineStr">
        <is>
          <t>İhracat-Avrupa</t>
        </is>
      </c>
      <c r="H1372" t="inlineStr">
        <is>
          <t>EM-TRF-05</t>
        </is>
      </c>
      <c r="I1372" t="inlineStr">
        <is>
          <t>İzole Trafo 1 kVA</t>
        </is>
      </c>
      <c r="J1372" t="inlineStr">
        <is>
          <t>Güç</t>
        </is>
      </c>
      <c r="K1372" t="inlineStr">
        <is>
          <t>Bayi</t>
        </is>
      </c>
      <c r="L1372" t="n">
        <v>4</v>
      </c>
      <c r="M1372" s="57" t="n">
        <v>149.73</v>
      </c>
      <c r="N1372" t="inlineStr">
        <is>
          <t>EUR</t>
        </is>
      </c>
      <c r="O1372" s="58" t="n">
        <v>5</v>
      </c>
      <c r="P1372" t="n">
        <v>0</v>
      </c>
      <c r="Q1372" s="59" t="n">
        <v>3900</v>
      </c>
      <c r="R1372" s="60">
        <f>IF(N1372="TL",1,IF(N1372="USD",VLOOKUP(C1372,$X$2:$Z$19,2,FALSE),VLOOKUP(C1372,$X$2:$Z$19,3,FALSE)))</f>
        <v/>
      </c>
      <c r="S1372" s="61">
        <f>IF(P1372=1,0,L1372*M1372*R1372*(1-O1372/100))</f>
        <v/>
      </c>
      <c r="T1372" s="61">
        <f>IF(P1372=1,0,L1372*Q1372)</f>
        <v/>
      </c>
      <c r="U1372" s="61">
        <f>S1372-T1372</f>
        <v/>
      </c>
    </row>
    <row r="1373">
      <c r="A1373" t="inlineStr">
        <is>
          <t>S001372</t>
        </is>
      </c>
      <c r="B1373" t="inlineStr">
        <is>
          <t>2025-06-24</t>
        </is>
      </c>
      <c r="C1373" t="inlineStr">
        <is>
          <t>2025-06</t>
        </is>
      </c>
      <c r="D1373" t="inlineStr">
        <is>
          <t>2025-Q2</t>
        </is>
      </c>
      <c r="E1373" t="inlineStr">
        <is>
          <t>T06</t>
        </is>
      </c>
      <c r="F1373" t="inlineStr">
        <is>
          <t>Gizem Aydın</t>
        </is>
      </c>
      <c r="G1373" t="inlineStr">
        <is>
          <t>İhracat-Avrupa</t>
        </is>
      </c>
      <c r="H1373" t="inlineStr">
        <is>
          <t>EM-KND-03</t>
        </is>
      </c>
      <c r="I1373" t="inlineStr">
        <is>
          <t>Kablo Kanalı 40x40 (2 m)</t>
        </is>
      </c>
      <c r="J1373" t="inlineStr">
        <is>
          <t>Tesisat</t>
        </is>
      </c>
      <c r="K1373" t="inlineStr">
        <is>
          <t>Proje</t>
        </is>
      </c>
      <c r="L1373" t="n">
        <v>4</v>
      </c>
      <c r="M1373" s="57" t="n">
        <v>2.97</v>
      </c>
      <c r="N1373" t="inlineStr">
        <is>
          <t>EUR</t>
        </is>
      </c>
      <c r="O1373" s="58" t="n">
        <v>0</v>
      </c>
      <c r="P1373" t="n">
        <v>0</v>
      </c>
      <c r="Q1373" s="59" t="n">
        <v>65</v>
      </c>
      <c r="R1373" s="60">
        <f>IF(N1373="TL",1,IF(N1373="USD",VLOOKUP(C1373,$X$2:$Z$19,2,FALSE),VLOOKUP(C1373,$X$2:$Z$19,3,FALSE)))</f>
        <v/>
      </c>
      <c r="S1373" s="61">
        <f>IF(P1373=1,0,L1373*M1373*R1373*(1-O1373/100))</f>
        <v/>
      </c>
      <c r="T1373" s="61">
        <f>IF(P1373=1,0,L1373*Q1373)</f>
        <v/>
      </c>
      <c r="U1373" s="61">
        <f>S1373-T1373</f>
        <v/>
      </c>
    </row>
    <row r="1374">
      <c r="A1374" t="inlineStr">
        <is>
          <t>S001373</t>
        </is>
      </c>
      <c r="B1374" t="inlineStr">
        <is>
          <t>2025-06-16</t>
        </is>
      </c>
      <c r="C1374" t="inlineStr">
        <is>
          <t>2025-06</t>
        </is>
      </c>
      <c r="D1374" t="inlineStr">
        <is>
          <t>2025-Q2</t>
        </is>
      </c>
      <c r="E1374" t="inlineStr">
        <is>
          <t>T06</t>
        </is>
      </c>
      <c r="F1374" t="inlineStr">
        <is>
          <t>Gizem Aydın</t>
        </is>
      </c>
      <c r="G1374" t="inlineStr">
        <is>
          <t>İhracat-Avrupa</t>
        </is>
      </c>
      <c r="H1374" t="inlineStr">
        <is>
          <t>EM-KBL-16</t>
        </is>
      </c>
      <c r="I1374" t="inlineStr">
        <is>
          <t>NYM Kablo 3x2,5 (100 m)</t>
        </is>
      </c>
      <c r="J1374" t="inlineStr">
        <is>
          <t>Kablo</t>
        </is>
      </c>
      <c r="K1374" t="inlineStr">
        <is>
          <t>Bayi</t>
        </is>
      </c>
      <c r="L1374" t="n">
        <v>13</v>
      </c>
      <c r="M1374" s="57" t="n">
        <v>28.76</v>
      </c>
      <c r="N1374" t="inlineStr">
        <is>
          <t>EUR</t>
        </is>
      </c>
      <c r="O1374" s="58" t="n">
        <v>5</v>
      </c>
      <c r="P1374" t="n">
        <v>0</v>
      </c>
      <c r="Q1374" s="59" t="n">
        <v>820</v>
      </c>
      <c r="R1374" s="60">
        <f>IF(N1374="TL",1,IF(N1374="USD",VLOOKUP(C1374,$X$2:$Z$19,2,FALSE),VLOOKUP(C1374,$X$2:$Z$19,3,FALSE)))</f>
        <v/>
      </c>
      <c r="S1374" s="61">
        <f>IF(P1374=1,0,L1374*M1374*R1374*(1-O1374/100))</f>
        <v/>
      </c>
      <c r="T1374" s="61">
        <f>IF(P1374=1,0,L1374*Q1374)</f>
        <v/>
      </c>
      <c r="U1374" s="61">
        <f>S1374-T1374</f>
        <v/>
      </c>
    </row>
    <row r="1375">
      <c r="A1375" t="inlineStr">
        <is>
          <t>S001374</t>
        </is>
      </c>
      <c r="B1375" t="inlineStr">
        <is>
          <t>2025-06-08</t>
        </is>
      </c>
      <c r="C1375" t="inlineStr">
        <is>
          <t>2025-06</t>
        </is>
      </c>
      <c r="D1375" t="inlineStr">
        <is>
          <t>2025-Q2</t>
        </is>
      </c>
      <c r="E1375" t="inlineStr">
        <is>
          <t>T06</t>
        </is>
      </c>
      <c r="F1375" t="inlineStr">
        <is>
          <t>Gizem Aydın</t>
        </is>
      </c>
      <c r="G1375" t="inlineStr">
        <is>
          <t>İhracat-Avrupa</t>
        </is>
      </c>
      <c r="H1375" t="inlineStr">
        <is>
          <t>EM-KND-03</t>
        </is>
      </c>
      <c r="I1375" t="inlineStr">
        <is>
          <t>Kablo Kanalı 40x40 (2 m)</t>
        </is>
      </c>
      <c r="J1375" t="inlineStr">
        <is>
          <t>Tesisat</t>
        </is>
      </c>
      <c r="K1375" t="inlineStr">
        <is>
          <t>Bayi</t>
        </is>
      </c>
      <c r="L1375" t="n">
        <v>16</v>
      </c>
      <c r="M1375" s="57" t="n">
        <v>2.93</v>
      </c>
      <c r="N1375" t="inlineStr">
        <is>
          <t>EUR</t>
        </is>
      </c>
      <c r="O1375" s="58" t="n">
        <v>5</v>
      </c>
      <c r="P1375" t="n">
        <v>0</v>
      </c>
      <c r="Q1375" s="59" t="n">
        <v>65</v>
      </c>
      <c r="R1375" s="60">
        <f>IF(N1375="TL",1,IF(N1375="USD",VLOOKUP(C1375,$X$2:$Z$19,2,FALSE),VLOOKUP(C1375,$X$2:$Z$19,3,FALSE)))</f>
        <v/>
      </c>
      <c r="S1375" s="61">
        <f>IF(P1375=1,0,L1375*M1375*R1375*(1-O1375/100))</f>
        <v/>
      </c>
      <c r="T1375" s="61">
        <f>IF(P1375=1,0,L1375*Q1375)</f>
        <v/>
      </c>
      <c r="U1375" s="61">
        <f>S1375-T1375</f>
        <v/>
      </c>
    </row>
    <row r="1376">
      <c r="A1376" t="inlineStr">
        <is>
          <t>S001375</t>
        </is>
      </c>
      <c r="B1376" t="inlineStr">
        <is>
          <t>2025-06-12</t>
        </is>
      </c>
      <c r="C1376" t="inlineStr">
        <is>
          <t>2025-06</t>
        </is>
      </c>
      <c r="D1376" t="inlineStr">
        <is>
          <t>2025-Q2</t>
        </is>
      </c>
      <c r="E1376" t="inlineStr">
        <is>
          <t>T06</t>
        </is>
      </c>
      <c r="F1376" t="inlineStr">
        <is>
          <t>Gizem Aydın</t>
        </is>
      </c>
      <c r="G1376" t="inlineStr">
        <is>
          <t>İhracat-Avrupa</t>
        </is>
      </c>
      <c r="H1376" t="inlineStr">
        <is>
          <t>EM-SGT-01</t>
        </is>
      </c>
      <c r="I1376" t="inlineStr">
        <is>
          <t>Otomatik Sigorta C16 (12'li)</t>
        </is>
      </c>
      <c r="J1376" t="inlineStr">
        <is>
          <t>Koruma</t>
        </is>
      </c>
      <c r="K1376" t="inlineStr">
        <is>
          <t>Kurumsal</t>
        </is>
      </c>
      <c r="L1376" t="n">
        <v>6</v>
      </c>
      <c r="M1376" s="57" t="n">
        <v>9.380000000000001</v>
      </c>
      <c r="N1376" t="inlineStr">
        <is>
          <t>EUR</t>
        </is>
      </c>
      <c r="O1376" s="58" t="n">
        <v>8</v>
      </c>
      <c r="P1376" t="n">
        <v>0</v>
      </c>
      <c r="Q1376" s="59" t="n">
        <v>240</v>
      </c>
      <c r="R1376" s="60">
        <f>IF(N1376="TL",1,IF(N1376="USD",VLOOKUP(C1376,$X$2:$Z$19,2,FALSE),VLOOKUP(C1376,$X$2:$Z$19,3,FALSE)))</f>
        <v/>
      </c>
      <c r="S1376" s="61">
        <f>IF(P1376=1,0,L1376*M1376*R1376*(1-O1376/100))</f>
        <v/>
      </c>
      <c r="T1376" s="61">
        <f>IF(P1376=1,0,L1376*Q1376)</f>
        <v/>
      </c>
      <c r="U1376" s="61">
        <f>S1376-T1376</f>
        <v/>
      </c>
    </row>
    <row r="1377">
      <c r="A1377" t="inlineStr">
        <is>
          <t>S001376</t>
        </is>
      </c>
      <c r="B1377" t="inlineStr">
        <is>
          <t>2025-06-12</t>
        </is>
      </c>
      <c r="C1377" t="inlineStr">
        <is>
          <t>2025-06</t>
        </is>
      </c>
      <c r="D1377" t="inlineStr">
        <is>
          <t>2025-Q2</t>
        </is>
      </c>
      <c r="E1377" t="inlineStr">
        <is>
          <t>T06</t>
        </is>
      </c>
      <c r="F1377" t="inlineStr">
        <is>
          <t>Gizem Aydın</t>
        </is>
      </c>
      <c r="G1377" t="inlineStr">
        <is>
          <t>İhracat-Avrupa</t>
        </is>
      </c>
      <c r="H1377" t="inlineStr">
        <is>
          <t>EM-KND-03</t>
        </is>
      </c>
      <c r="I1377" t="inlineStr">
        <is>
          <t>Kablo Kanalı 40x40 (2 m)</t>
        </is>
      </c>
      <c r="J1377" t="inlineStr">
        <is>
          <t>Tesisat</t>
        </is>
      </c>
      <c r="K1377" t="inlineStr">
        <is>
          <t>Bayi</t>
        </is>
      </c>
      <c r="L1377" t="n">
        <v>5</v>
      </c>
      <c r="M1377" s="57" t="n">
        <v>2.92</v>
      </c>
      <c r="N1377" t="inlineStr">
        <is>
          <t>EUR</t>
        </is>
      </c>
      <c r="O1377" s="58" t="n">
        <v>8</v>
      </c>
      <c r="P1377" t="n">
        <v>0</v>
      </c>
      <c r="Q1377" s="59" t="n">
        <v>65</v>
      </c>
      <c r="R1377" s="60">
        <f>IF(N1377="TL",1,IF(N1377="USD",VLOOKUP(C1377,$X$2:$Z$19,2,FALSE),VLOOKUP(C1377,$X$2:$Z$19,3,FALSE)))</f>
        <v/>
      </c>
      <c r="S1377" s="61">
        <f>IF(P1377=1,0,L1377*M1377*R1377*(1-O1377/100))</f>
        <v/>
      </c>
      <c r="T1377" s="61">
        <f>IF(P1377=1,0,L1377*Q1377)</f>
        <v/>
      </c>
      <c r="U1377" s="61">
        <f>S1377-T1377</f>
        <v/>
      </c>
    </row>
    <row r="1378">
      <c r="A1378" t="inlineStr">
        <is>
          <t>S001377</t>
        </is>
      </c>
      <c r="B1378" t="inlineStr">
        <is>
          <t>2025-06-07</t>
        </is>
      </c>
      <c r="C1378" t="inlineStr">
        <is>
          <t>2025-06</t>
        </is>
      </c>
      <c r="D1378" t="inlineStr">
        <is>
          <t>2025-Q2</t>
        </is>
      </c>
      <c r="E1378" t="inlineStr">
        <is>
          <t>T06</t>
        </is>
      </c>
      <c r="F1378" t="inlineStr">
        <is>
          <t>Gizem Aydın</t>
        </is>
      </c>
      <c r="G1378" t="inlineStr">
        <is>
          <t>İhracat-Avrupa</t>
        </is>
      </c>
      <c r="H1378" t="inlineStr">
        <is>
          <t>EM-AYD-18</t>
        </is>
      </c>
      <c r="I1378" t="inlineStr">
        <is>
          <t>LED Ampul 18W (10'lu)</t>
        </is>
      </c>
      <c r="J1378" t="inlineStr">
        <is>
          <t>Aydınlatma</t>
        </is>
      </c>
      <c r="K1378" t="inlineStr">
        <is>
          <t>Bayi</t>
        </is>
      </c>
      <c r="L1378" t="n">
        <v>3</v>
      </c>
      <c r="M1378" s="57" t="n">
        <v>4.38</v>
      </c>
      <c r="N1378" t="inlineStr">
        <is>
          <t>EUR</t>
        </is>
      </c>
      <c r="O1378" s="58" t="n">
        <v>8</v>
      </c>
      <c r="P1378" t="n">
        <v>0</v>
      </c>
      <c r="Q1378" s="59" t="n">
        <v>95</v>
      </c>
      <c r="R1378" s="60">
        <f>IF(N1378="TL",1,IF(N1378="USD",VLOOKUP(C1378,$X$2:$Z$19,2,FALSE),VLOOKUP(C1378,$X$2:$Z$19,3,FALSE)))</f>
        <v/>
      </c>
      <c r="S1378" s="61">
        <f>IF(P1378=1,0,L1378*M1378*R1378*(1-O1378/100))</f>
        <v/>
      </c>
      <c r="T1378" s="61">
        <f>IF(P1378=1,0,L1378*Q1378)</f>
        <v/>
      </c>
      <c r="U1378" s="61">
        <f>S1378-T1378</f>
        <v/>
      </c>
    </row>
    <row r="1379">
      <c r="A1379" t="inlineStr">
        <is>
          <t>S001378</t>
        </is>
      </c>
      <c r="B1379" t="inlineStr">
        <is>
          <t>2025-06-15</t>
        </is>
      </c>
      <c r="C1379" t="inlineStr">
        <is>
          <t>2025-06</t>
        </is>
      </c>
      <c r="D1379" t="inlineStr">
        <is>
          <t>2025-Q2</t>
        </is>
      </c>
      <c r="E1379" t="inlineStr">
        <is>
          <t>T06</t>
        </is>
      </c>
      <c r="F1379" t="inlineStr">
        <is>
          <t>Gizem Aydın</t>
        </is>
      </c>
      <c r="G1379" t="inlineStr">
        <is>
          <t>İhracat-Avrupa</t>
        </is>
      </c>
      <c r="H1379" t="inlineStr">
        <is>
          <t>EM-KBL-25</t>
        </is>
      </c>
      <c r="I1379" t="inlineStr">
        <is>
          <t>NYY Kablo 4x6 (100 m)</t>
        </is>
      </c>
      <c r="J1379" t="inlineStr">
        <is>
          <t>Kablo</t>
        </is>
      </c>
      <c r="K1379" t="inlineStr">
        <is>
          <t>Bayi</t>
        </is>
      </c>
      <c r="L1379" t="n">
        <v>15</v>
      </c>
      <c r="M1379" s="57" t="n">
        <v>78.79000000000001</v>
      </c>
      <c r="N1379" t="inlineStr">
        <is>
          <t>EUR</t>
        </is>
      </c>
      <c r="O1379" s="58" t="n">
        <v>5</v>
      </c>
      <c r="P1379" t="n">
        <v>0</v>
      </c>
      <c r="Q1379" s="59" t="n">
        <v>2150</v>
      </c>
      <c r="R1379" s="60">
        <f>IF(N1379="TL",1,IF(N1379="USD",VLOOKUP(C1379,$X$2:$Z$19,2,FALSE),VLOOKUP(C1379,$X$2:$Z$19,3,FALSE)))</f>
        <v/>
      </c>
      <c r="S1379" s="61">
        <f>IF(P1379=1,0,L1379*M1379*R1379*(1-O1379/100))</f>
        <v/>
      </c>
      <c r="T1379" s="61">
        <f>IF(P1379=1,0,L1379*Q1379)</f>
        <v/>
      </c>
      <c r="U1379" s="61">
        <f>S1379-T1379</f>
        <v/>
      </c>
    </row>
    <row r="1380">
      <c r="A1380" t="inlineStr">
        <is>
          <t>S001379</t>
        </is>
      </c>
      <c r="B1380" t="inlineStr">
        <is>
          <t>2025-06-17</t>
        </is>
      </c>
      <c r="C1380" t="inlineStr">
        <is>
          <t>2025-06</t>
        </is>
      </c>
      <c r="D1380" t="inlineStr">
        <is>
          <t>2025-Q2</t>
        </is>
      </c>
      <c r="E1380" t="inlineStr">
        <is>
          <t>T06</t>
        </is>
      </c>
      <c r="F1380" t="inlineStr">
        <is>
          <t>Gizem Aydın</t>
        </is>
      </c>
      <c r="G1380" t="inlineStr">
        <is>
          <t>İhracat-Avrupa</t>
        </is>
      </c>
      <c r="H1380" t="inlineStr">
        <is>
          <t>EM-TRF-05</t>
        </is>
      </c>
      <c r="I1380" t="inlineStr">
        <is>
          <t>İzole Trafo 1 kVA</t>
        </is>
      </c>
      <c r="J1380" t="inlineStr">
        <is>
          <t>Güç</t>
        </is>
      </c>
      <c r="K1380" t="inlineStr">
        <is>
          <t>Bayi</t>
        </is>
      </c>
      <c r="L1380" t="n">
        <v>5</v>
      </c>
      <c r="M1380" s="57" t="n">
        <v>147.29</v>
      </c>
      <c r="N1380" t="inlineStr">
        <is>
          <t>EUR</t>
        </is>
      </c>
      <c r="O1380" s="58" t="n">
        <v>8</v>
      </c>
      <c r="P1380" t="n">
        <v>0</v>
      </c>
      <c r="Q1380" s="59" t="n">
        <v>3900</v>
      </c>
      <c r="R1380" s="60">
        <f>IF(N1380="TL",1,IF(N1380="USD",VLOOKUP(C1380,$X$2:$Z$19,2,FALSE),VLOOKUP(C1380,$X$2:$Z$19,3,FALSE)))</f>
        <v/>
      </c>
      <c r="S1380" s="61">
        <f>IF(P1380=1,0,L1380*M1380*R1380*(1-O1380/100))</f>
        <v/>
      </c>
      <c r="T1380" s="61">
        <f>IF(P1380=1,0,L1380*Q1380)</f>
        <v/>
      </c>
      <c r="U1380" s="61">
        <f>S1380-T1380</f>
        <v/>
      </c>
    </row>
    <row r="1381">
      <c r="A1381" t="inlineStr">
        <is>
          <t>S001380</t>
        </is>
      </c>
      <c r="B1381" t="inlineStr">
        <is>
          <t>2025-06-18</t>
        </is>
      </c>
      <c r="C1381" t="inlineStr">
        <is>
          <t>2025-06</t>
        </is>
      </c>
      <c r="D1381" t="inlineStr">
        <is>
          <t>2025-Q2</t>
        </is>
      </c>
      <c r="E1381" t="inlineStr">
        <is>
          <t>T06</t>
        </is>
      </c>
      <c r="F1381" t="inlineStr">
        <is>
          <t>Gizem Aydın</t>
        </is>
      </c>
      <c r="G1381" t="inlineStr">
        <is>
          <t>İhracat-Avrupa</t>
        </is>
      </c>
      <c r="H1381" t="inlineStr">
        <is>
          <t>EM-SNS-06</t>
        </is>
      </c>
      <c r="I1381" t="inlineStr">
        <is>
          <t>Hareket Sensörü PIR</t>
        </is>
      </c>
      <c r="J1381" t="inlineStr">
        <is>
          <t>Otomasyon</t>
        </is>
      </c>
      <c r="K1381" t="inlineStr">
        <is>
          <t>Bayi</t>
        </is>
      </c>
      <c r="L1381" t="n">
        <v>3</v>
      </c>
      <c r="M1381" s="57" t="n">
        <v>5.76</v>
      </c>
      <c r="N1381" t="inlineStr">
        <is>
          <t>EUR</t>
        </is>
      </c>
      <c r="O1381" s="58" t="n">
        <v>8</v>
      </c>
      <c r="P1381" t="n">
        <v>0</v>
      </c>
      <c r="Q1381" s="59" t="n">
        <v>120</v>
      </c>
      <c r="R1381" s="60">
        <f>IF(N1381="TL",1,IF(N1381="USD",VLOOKUP(C1381,$X$2:$Z$19,2,FALSE),VLOOKUP(C1381,$X$2:$Z$19,3,FALSE)))</f>
        <v/>
      </c>
      <c r="S1381" s="61">
        <f>IF(P1381=1,0,L1381*M1381*R1381*(1-O1381/100))</f>
        <v/>
      </c>
      <c r="T1381" s="61">
        <f>IF(P1381=1,0,L1381*Q1381)</f>
        <v/>
      </c>
      <c r="U1381" s="61">
        <f>S1381-T1381</f>
        <v/>
      </c>
    </row>
    <row r="1382">
      <c r="A1382" t="inlineStr">
        <is>
          <t>S001381</t>
        </is>
      </c>
      <c r="B1382" t="inlineStr">
        <is>
          <t>2025-06-12</t>
        </is>
      </c>
      <c r="C1382" t="inlineStr">
        <is>
          <t>2025-06</t>
        </is>
      </c>
      <c r="D1382" t="inlineStr">
        <is>
          <t>2025-Q2</t>
        </is>
      </c>
      <c r="E1382" t="inlineStr">
        <is>
          <t>T06</t>
        </is>
      </c>
      <c r="F1382" t="inlineStr">
        <is>
          <t>Gizem Aydın</t>
        </is>
      </c>
      <c r="G1382" t="inlineStr">
        <is>
          <t>İhracat-Avrupa</t>
        </is>
      </c>
      <c r="H1382" t="inlineStr">
        <is>
          <t>EM-PNO-12</t>
        </is>
      </c>
      <c r="I1382" t="inlineStr">
        <is>
          <t>Sıva Üstü Dağıtım Panosu 24'lü</t>
        </is>
      </c>
      <c r="J1382" t="inlineStr">
        <is>
          <t>Pano</t>
        </is>
      </c>
      <c r="K1382" t="inlineStr">
        <is>
          <t>Perakende</t>
        </is>
      </c>
      <c r="L1382" t="n">
        <v>1</v>
      </c>
      <c r="M1382" s="57" t="n">
        <v>44.07</v>
      </c>
      <c r="N1382" t="inlineStr">
        <is>
          <t>EUR</t>
        </is>
      </c>
      <c r="O1382" s="58" t="n">
        <v>0</v>
      </c>
      <c r="P1382" t="n">
        <v>0</v>
      </c>
      <c r="Q1382" s="59" t="n">
        <v>1180</v>
      </c>
      <c r="R1382" s="60">
        <f>IF(N1382="TL",1,IF(N1382="USD",VLOOKUP(C1382,$X$2:$Z$19,2,FALSE),VLOOKUP(C1382,$X$2:$Z$19,3,FALSE)))</f>
        <v/>
      </c>
      <c r="S1382" s="61">
        <f>IF(P1382=1,0,L1382*M1382*R1382*(1-O1382/100))</f>
        <v/>
      </c>
      <c r="T1382" s="61">
        <f>IF(P1382=1,0,L1382*Q1382)</f>
        <v/>
      </c>
      <c r="U1382" s="61">
        <f>S1382-T1382</f>
        <v/>
      </c>
    </row>
    <row r="1383">
      <c r="A1383" t="inlineStr">
        <is>
          <t>S001382</t>
        </is>
      </c>
      <c r="B1383" t="inlineStr">
        <is>
          <t>2025-06-01</t>
        </is>
      </c>
      <c r="C1383" t="inlineStr">
        <is>
          <t>2025-06</t>
        </is>
      </c>
      <c r="D1383" t="inlineStr">
        <is>
          <t>2025-Q2</t>
        </is>
      </c>
      <c r="E1383" t="inlineStr">
        <is>
          <t>T06</t>
        </is>
      </c>
      <c r="F1383" t="inlineStr">
        <is>
          <t>Gizem Aydın</t>
        </is>
      </c>
      <c r="G1383" t="inlineStr">
        <is>
          <t>İhracat-Avrupa</t>
        </is>
      </c>
      <c r="H1383" t="inlineStr">
        <is>
          <t>EM-PNO-12</t>
        </is>
      </c>
      <c r="I1383" t="inlineStr">
        <is>
          <t>Sıva Üstü Dağıtım Panosu 24'lü</t>
        </is>
      </c>
      <c r="J1383" t="inlineStr">
        <is>
          <t>Pano</t>
        </is>
      </c>
      <c r="K1383" t="inlineStr">
        <is>
          <t>Proje</t>
        </is>
      </c>
      <c r="L1383" t="n">
        <v>2</v>
      </c>
      <c r="M1383" s="57" t="n">
        <v>45.15</v>
      </c>
      <c r="N1383" t="inlineStr">
        <is>
          <t>EUR</t>
        </is>
      </c>
      <c r="O1383" s="58" t="n">
        <v>5</v>
      </c>
      <c r="P1383" t="n">
        <v>0</v>
      </c>
      <c r="Q1383" s="59" t="n">
        <v>1180</v>
      </c>
      <c r="R1383" s="60">
        <f>IF(N1383="TL",1,IF(N1383="USD",VLOOKUP(C1383,$X$2:$Z$19,2,FALSE),VLOOKUP(C1383,$X$2:$Z$19,3,FALSE)))</f>
        <v/>
      </c>
      <c r="S1383" s="61">
        <f>IF(P1383=1,0,L1383*M1383*R1383*(1-O1383/100))</f>
        <v/>
      </c>
      <c r="T1383" s="61">
        <f>IF(P1383=1,0,L1383*Q1383)</f>
        <v/>
      </c>
      <c r="U1383" s="61">
        <f>S1383-T1383</f>
        <v/>
      </c>
    </row>
    <row r="1384">
      <c r="A1384" t="inlineStr">
        <is>
          <t>S001383</t>
        </is>
      </c>
      <c r="B1384" t="inlineStr">
        <is>
          <t>2025-06-23</t>
        </is>
      </c>
      <c r="C1384" t="inlineStr">
        <is>
          <t>2025-06</t>
        </is>
      </c>
      <c r="D1384" t="inlineStr">
        <is>
          <t>2025-Q2</t>
        </is>
      </c>
      <c r="E1384" t="inlineStr">
        <is>
          <t>T06</t>
        </is>
      </c>
      <c r="F1384" t="inlineStr">
        <is>
          <t>Gizem Aydın</t>
        </is>
      </c>
      <c r="G1384" t="inlineStr">
        <is>
          <t>İhracat-Avrupa</t>
        </is>
      </c>
      <c r="H1384" t="inlineStr">
        <is>
          <t>EM-UPS-10</t>
        </is>
      </c>
      <c r="I1384" t="inlineStr">
        <is>
          <t>Kesintisiz Güç Kaynağı 3 kVA</t>
        </is>
      </c>
      <c r="J1384" t="inlineStr">
        <is>
          <t>Güç</t>
        </is>
      </c>
      <c r="K1384" t="inlineStr">
        <is>
          <t>Bayi</t>
        </is>
      </c>
      <c r="L1384" t="n">
        <v>4</v>
      </c>
      <c r="M1384" s="57" t="n">
        <v>287.7</v>
      </c>
      <c r="N1384" t="inlineStr">
        <is>
          <t>EUR</t>
        </is>
      </c>
      <c r="O1384" s="58" t="n">
        <v>0</v>
      </c>
      <c r="P1384" t="n">
        <v>0</v>
      </c>
      <c r="Q1384" s="59" t="n">
        <v>8200</v>
      </c>
      <c r="R1384" s="60">
        <f>IF(N1384="TL",1,IF(N1384="USD",VLOOKUP(C1384,$X$2:$Z$19,2,FALSE),VLOOKUP(C1384,$X$2:$Z$19,3,FALSE)))</f>
        <v/>
      </c>
      <c r="S1384" s="61">
        <f>IF(P1384=1,0,L1384*M1384*R1384*(1-O1384/100))</f>
        <v/>
      </c>
      <c r="T1384" s="61">
        <f>IF(P1384=1,0,L1384*Q1384)</f>
        <v/>
      </c>
      <c r="U1384" s="61">
        <f>S1384-T1384</f>
        <v/>
      </c>
    </row>
    <row r="1385">
      <c r="A1385" t="inlineStr">
        <is>
          <t>S001384</t>
        </is>
      </c>
      <c r="B1385" t="inlineStr">
        <is>
          <t>2025-06-21</t>
        </is>
      </c>
      <c r="C1385" t="inlineStr">
        <is>
          <t>2025-06</t>
        </is>
      </c>
      <c r="D1385" t="inlineStr">
        <is>
          <t>2025-Q2</t>
        </is>
      </c>
      <c r="E1385" t="inlineStr">
        <is>
          <t>T06</t>
        </is>
      </c>
      <c r="F1385" t="inlineStr">
        <is>
          <t>Gizem Aydın</t>
        </is>
      </c>
      <c r="G1385" t="inlineStr">
        <is>
          <t>İhracat-Avrupa</t>
        </is>
      </c>
      <c r="H1385" t="inlineStr">
        <is>
          <t>EM-AYD-40</t>
        </is>
      </c>
      <c r="I1385" t="inlineStr">
        <is>
          <t>LED Panel Armatür 40W</t>
        </is>
      </c>
      <c r="J1385" t="inlineStr">
        <is>
          <t>Aydınlatma</t>
        </is>
      </c>
      <c r="K1385" t="inlineStr">
        <is>
          <t>Perakende</t>
        </is>
      </c>
      <c r="L1385" t="n">
        <v>2</v>
      </c>
      <c r="M1385" s="57" t="n">
        <v>8.199999999999999</v>
      </c>
      <c r="N1385" t="inlineStr">
        <is>
          <t>EUR</t>
        </is>
      </c>
      <c r="O1385" s="58" t="n">
        <v>5</v>
      </c>
      <c r="P1385" t="n">
        <v>0</v>
      </c>
      <c r="Q1385" s="59" t="n">
        <v>190</v>
      </c>
      <c r="R1385" s="60">
        <f>IF(N1385="TL",1,IF(N1385="USD",VLOOKUP(C1385,$X$2:$Z$19,2,FALSE),VLOOKUP(C1385,$X$2:$Z$19,3,FALSE)))</f>
        <v/>
      </c>
      <c r="S1385" s="61">
        <f>IF(P1385=1,0,L1385*M1385*R1385*(1-O1385/100))</f>
        <v/>
      </c>
      <c r="T1385" s="61">
        <f>IF(P1385=1,0,L1385*Q1385)</f>
        <v/>
      </c>
      <c r="U1385" s="61">
        <f>S1385-T1385</f>
        <v/>
      </c>
    </row>
    <row r="1386">
      <c r="A1386" t="inlineStr">
        <is>
          <t>S001385</t>
        </is>
      </c>
      <c r="B1386" t="inlineStr">
        <is>
          <t>2025-06-13</t>
        </is>
      </c>
      <c r="C1386" t="inlineStr">
        <is>
          <t>2025-06</t>
        </is>
      </c>
      <c r="D1386" t="inlineStr">
        <is>
          <t>2025-Q2</t>
        </is>
      </c>
      <c r="E1386" t="inlineStr">
        <is>
          <t>T06</t>
        </is>
      </c>
      <c r="F1386" t="inlineStr">
        <is>
          <t>Gizem Aydın</t>
        </is>
      </c>
      <c r="G1386" t="inlineStr">
        <is>
          <t>İhracat-Avrupa</t>
        </is>
      </c>
      <c r="H1386" t="inlineStr">
        <is>
          <t>EM-TOP-08</t>
        </is>
      </c>
      <c r="I1386" t="inlineStr">
        <is>
          <t>Topraklama Seti</t>
        </is>
      </c>
      <c r="J1386" t="inlineStr">
        <is>
          <t>Koruma</t>
        </is>
      </c>
      <c r="K1386" t="inlineStr">
        <is>
          <t>Perakende</t>
        </is>
      </c>
      <c r="L1386" t="n">
        <v>2</v>
      </c>
      <c r="M1386" s="57" t="n">
        <v>20.46</v>
      </c>
      <c r="N1386" t="inlineStr">
        <is>
          <t>EUR</t>
        </is>
      </c>
      <c r="O1386" s="58" t="n">
        <v>5</v>
      </c>
      <c r="P1386" t="n">
        <v>1</v>
      </c>
      <c r="Q1386" s="59" t="n">
        <v>540</v>
      </c>
      <c r="R1386" s="60">
        <f>IF(N1386="TL",1,IF(N1386="USD",VLOOKUP(C1386,$X$2:$Z$19,2,FALSE),VLOOKUP(C1386,$X$2:$Z$19,3,FALSE)))</f>
        <v/>
      </c>
      <c r="S1386" s="61">
        <f>IF(P1386=1,0,L1386*M1386*R1386*(1-O1386/100))</f>
        <v/>
      </c>
      <c r="T1386" s="61">
        <f>IF(P1386=1,0,L1386*Q1386)</f>
        <v/>
      </c>
      <c r="U1386" s="61">
        <f>S1386-T1386</f>
        <v/>
      </c>
    </row>
    <row r="1387">
      <c r="A1387" t="inlineStr">
        <is>
          <t>S001386</t>
        </is>
      </c>
      <c r="B1387" t="inlineStr">
        <is>
          <t>2025-06-23</t>
        </is>
      </c>
      <c r="C1387" t="inlineStr">
        <is>
          <t>2025-06</t>
        </is>
      </c>
      <c r="D1387" t="inlineStr">
        <is>
          <t>2025-Q2</t>
        </is>
      </c>
      <c r="E1387" t="inlineStr">
        <is>
          <t>T07</t>
        </is>
      </c>
      <c r="F1387" t="inlineStr">
        <is>
          <t>Onur Arslan</t>
        </is>
      </c>
      <c r="G1387" t="inlineStr">
        <is>
          <t>Marmara</t>
        </is>
      </c>
      <c r="H1387" t="inlineStr">
        <is>
          <t>EM-SGT-01</t>
        </is>
      </c>
      <c r="I1387" t="inlineStr">
        <is>
          <t>Otomatik Sigorta C16 (12'li)</t>
        </is>
      </c>
      <c r="J1387" t="inlineStr">
        <is>
          <t>Koruma</t>
        </is>
      </c>
      <c r="K1387" t="inlineStr">
        <is>
          <t>Kurumsal</t>
        </is>
      </c>
      <c r="L1387" t="n">
        <v>24</v>
      </c>
      <c r="M1387" s="57" t="n">
        <v>423</v>
      </c>
      <c r="N1387" t="inlineStr">
        <is>
          <t>TL</t>
        </is>
      </c>
      <c r="O1387" s="58" t="n">
        <v>0</v>
      </c>
      <c r="P1387" t="n">
        <v>0</v>
      </c>
      <c r="Q1387" s="59" t="n">
        <v>240</v>
      </c>
      <c r="R1387" s="60">
        <f>IF(N1387="TL",1,IF(N1387="USD",VLOOKUP(C1387,$X$2:$Z$19,2,FALSE),VLOOKUP(C1387,$X$2:$Z$19,3,FALSE)))</f>
        <v/>
      </c>
      <c r="S1387" s="61">
        <f>IF(P1387=1,0,L1387*M1387*R1387*(1-O1387/100))</f>
        <v/>
      </c>
      <c r="T1387" s="61">
        <f>IF(P1387=1,0,L1387*Q1387)</f>
        <v/>
      </c>
      <c r="U1387" s="61">
        <f>S1387-T1387</f>
        <v/>
      </c>
    </row>
    <row r="1388">
      <c r="A1388" t="inlineStr">
        <is>
          <t>S001387</t>
        </is>
      </c>
      <c r="B1388" t="inlineStr">
        <is>
          <t>2025-06-23</t>
        </is>
      </c>
      <c r="C1388" t="inlineStr">
        <is>
          <t>2025-06</t>
        </is>
      </c>
      <c r="D1388" t="inlineStr">
        <is>
          <t>2025-Q2</t>
        </is>
      </c>
      <c r="E1388" t="inlineStr">
        <is>
          <t>T07</t>
        </is>
      </c>
      <c r="F1388" t="inlineStr">
        <is>
          <t>Onur Arslan</t>
        </is>
      </c>
      <c r="G1388" t="inlineStr">
        <is>
          <t>Marmara</t>
        </is>
      </c>
      <c r="H1388" t="inlineStr">
        <is>
          <t>EM-SNS-06</t>
        </is>
      </c>
      <c r="I1388" t="inlineStr">
        <is>
          <t>Hareket Sensörü PIR</t>
        </is>
      </c>
      <c r="J1388" t="inlineStr">
        <is>
          <t>Otomasyon</t>
        </is>
      </c>
      <c r="K1388" t="inlineStr">
        <is>
          <t>Bayi</t>
        </is>
      </c>
      <c r="L1388" t="n">
        <v>9</v>
      </c>
      <c r="M1388" s="57" t="n">
        <v>247</v>
      </c>
      <c r="N1388" t="inlineStr">
        <is>
          <t>TL</t>
        </is>
      </c>
      <c r="O1388" s="58" t="n">
        <v>0</v>
      </c>
      <c r="P1388" t="n">
        <v>0</v>
      </c>
      <c r="Q1388" s="59" t="n">
        <v>120</v>
      </c>
      <c r="R1388" s="60">
        <f>IF(N1388="TL",1,IF(N1388="USD",VLOOKUP(C1388,$X$2:$Z$19,2,FALSE),VLOOKUP(C1388,$X$2:$Z$19,3,FALSE)))</f>
        <v/>
      </c>
      <c r="S1388" s="61">
        <f>IF(P1388=1,0,L1388*M1388*R1388*(1-O1388/100))</f>
        <v/>
      </c>
      <c r="T1388" s="61">
        <f>IF(P1388=1,0,L1388*Q1388)</f>
        <v/>
      </c>
      <c r="U1388" s="61">
        <f>S1388-T1388</f>
        <v/>
      </c>
    </row>
    <row r="1389">
      <c r="A1389" t="inlineStr">
        <is>
          <t>S001388</t>
        </is>
      </c>
      <c r="B1389" t="inlineStr">
        <is>
          <t>2025-06-05</t>
        </is>
      </c>
      <c r="C1389" t="inlineStr">
        <is>
          <t>2025-06</t>
        </is>
      </c>
      <c r="D1389" t="inlineStr">
        <is>
          <t>2025-Q2</t>
        </is>
      </c>
      <c r="E1389" t="inlineStr">
        <is>
          <t>T07</t>
        </is>
      </c>
      <c r="F1389" t="inlineStr">
        <is>
          <t>Onur Arslan</t>
        </is>
      </c>
      <c r="G1389" t="inlineStr">
        <is>
          <t>Marmara</t>
        </is>
      </c>
      <c r="H1389" t="inlineStr">
        <is>
          <t>EM-AYD-40</t>
        </is>
      </c>
      <c r="I1389" t="inlineStr">
        <is>
          <t>LED Panel Armatür 40W</t>
        </is>
      </c>
      <c r="J1389" t="inlineStr">
        <is>
          <t>Aydınlatma</t>
        </is>
      </c>
      <c r="K1389" t="inlineStr">
        <is>
          <t>Kurumsal</t>
        </is>
      </c>
      <c r="L1389" t="n">
        <v>8</v>
      </c>
      <c r="M1389" s="57" t="n">
        <v>367</v>
      </c>
      <c r="N1389" t="inlineStr">
        <is>
          <t>TL</t>
        </is>
      </c>
      <c r="O1389" s="58" t="n">
        <v>8</v>
      </c>
      <c r="P1389" t="n">
        <v>0</v>
      </c>
      <c r="Q1389" s="59" t="n">
        <v>190</v>
      </c>
      <c r="R1389" s="60">
        <f>IF(N1389="TL",1,IF(N1389="USD",VLOOKUP(C1389,$X$2:$Z$19,2,FALSE),VLOOKUP(C1389,$X$2:$Z$19,3,FALSE)))</f>
        <v/>
      </c>
      <c r="S1389" s="61">
        <f>IF(P1389=1,0,L1389*M1389*R1389*(1-O1389/100))</f>
        <v/>
      </c>
      <c r="T1389" s="61">
        <f>IF(P1389=1,0,L1389*Q1389)</f>
        <v/>
      </c>
      <c r="U1389" s="61">
        <f>S1389-T1389</f>
        <v/>
      </c>
    </row>
    <row r="1390">
      <c r="A1390" t="inlineStr">
        <is>
          <t>S001389</t>
        </is>
      </c>
      <c r="B1390" t="inlineStr">
        <is>
          <t>2025-06-21</t>
        </is>
      </c>
      <c r="C1390" t="inlineStr">
        <is>
          <t>2025-06</t>
        </is>
      </c>
      <c r="D1390" t="inlineStr">
        <is>
          <t>2025-Q2</t>
        </is>
      </c>
      <c r="E1390" t="inlineStr">
        <is>
          <t>T07</t>
        </is>
      </c>
      <c r="F1390" t="inlineStr">
        <is>
          <t>Onur Arslan</t>
        </is>
      </c>
      <c r="G1390" t="inlineStr">
        <is>
          <t>Marmara</t>
        </is>
      </c>
      <c r="H1390" t="inlineStr">
        <is>
          <t>EM-TOP-08</t>
        </is>
      </c>
      <c r="I1390" t="inlineStr">
        <is>
          <t>Topraklama Seti</t>
        </is>
      </c>
      <c r="J1390" t="inlineStr">
        <is>
          <t>Koruma</t>
        </is>
      </c>
      <c r="K1390" t="inlineStr">
        <is>
          <t>Kurumsal</t>
        </is>
      </c>
      <c r="L1390" t="n">
        <v>21</v>
      </c>
      <c r="M1390" s="57" t="n">
        <v>920</v>
      </c>
      <c r="N1390" t="inlineStr">
        <is>
          <t>TL</t>
        </is>
      </c>
      <c r="O1390" s="58" t="n">
        <v>5</v>
      </c>
      <c r="P1390" t="n">
        <v>0</v>
      </c>
      <c r="Q1390" s="59" t="n">
        <v>540</v>
      </c>
      <c r="R1390" s="60">
        <f>IF(N1390="TL",1,IF(N1390="USD",VLOOKUP(C1390,$X$2:$Z$19,2,FALSE),VLOOKUP(C1390,$X$2:$Z$19,3,FALSE)))</f>
        <v/>
      </c>
      <c r="S1390" s="61">
        <f>IF(P1390=1,0,L1390*M1390*R1390*(1-O1390/100))</f>
        <v/>
      </c>
      <c r="T1390" s="61">
        <f>IF(P1390=1,0,L1390*Q1390)</f>
        <v/>
      </c>
      <c r="U1390" s="61">
        <f>S1390-T1390</f>
        <v/>
      </c>
    </row>
    <row r="1391">
      <c r="A1391" t="inlineStr">
        <is>
          <t>S001390</t>
        </is>
      </c>
      <c r="B1391" t="inlineStr">
        <is>
          <t>2025-06-23</t>
        </is>
      </c>
      <c r="C1391" t="inlineStr">
        <is>
          <t>2025-06</t>
        </is>
      </c>
      <c r="D1391" t="inlineStr">
        <is>
          <t>2025-Q2</t>
        </is>
      </c>
      <c r="E1391" t="inlineStr">
        <is>
          <t>T07</t>
        </is>
      </c>
      <c r="F1391" t="inlineStr">
        <is>
          <t>Onur Arslan</t>
        </is>
      </c>
      <c r="G1391" t="inlineStr">
        <is>
          <t>Marmara</t>
        </is>
      </c>
      <c r="H1391" t="inlineStr">
        <is>
          <t>EM-UPS-10</t>
        </is>
      </c>
      <c r="I1391" t="inlineStr">
        <is>
          <t>Kesintisiz Güç Kaynağı 3 kVA</t>
        </is>
      </c>
      <c r="J1391" t="inlineStr">
        <is>
          <t>Güç</t>
        </is>
      </c>
      <c r="K1391" t="inlineStr">
        <is>
          <t>Kurumsal</t>
        </is>
      </c>
      <c r="L1391" t="n">
        <v>60</v>
      </c>
      <c r="M1391" s="57" t="n">
        <v>13493</v>
      </c>
      <c r="N1391" t="inlineStr">
        <is>
          <t>TL</t>
        </is>
      </c>
      <c r="O1391" s="58" t="n">
        <v>12</v>
      </c>
      <c r="P1391" t="n">
        <v>0</v>
      </c>
      <c r="Q1391" s="59" t="n">
        <v>8200</v>
      </c>
      <c r="R1391" s="60">
        <f>IF(N1391="TL",1,IF(N1391="USD",VLOOKUP(C1391,$X$2:$Z$19,2,FALSE),VLOOKUP(C1391,$X$2:$Z$19,3,FALSE)))</f>
        <v/>
      </c>
      <c r="S1391" s="61">
        <f>IF(P1391=1,0,L1391*M1391*R1391*(1-O1391/100))</f>
        <v/>
      </c>
      <c r="T1391" s="61">
        <f>IF(P1391=1,0,L1391*Q1391)</f>
        <v/>
      </c>
      <c r="U1391" s="61">
        <f>S1391-T1391</f>
        <v/>
      </c>
    </row>
    <row r="1392">
      <c r="A1392" t="inlineStr">
        <is>
          <t>S001391</t>
        </is>
      </c>
      <c r="B1392" t="inlineStr">
        <is>
          <t>2025-06-14</t>
        </is>
      </c>
      <c r="C1392" t="inlineStr">
        <is>
          <t>2025-06</t>
        </is>
      </c>
      <c r="D1392" t="inlineStr">
        <is>
          <t>2025-Q2</t>
        </is>
      </c>
      <c r="E1392" t="inlineStr">
        <is>
          <t>T07</t>
        </is>
      </c>
      <c r="F1392" t="inlineStr">
        <is>
          <t>Onur Arslan</t>
        </is>
      </c>
      <c r="G1392" t="inlineStr">
        <is>
          <t>Marmara</t>
        </is>
      </c>
      <c r="H1392" t="inlineStr">
        <is>
          <t>EM-KBL-16</t>
        </is>
      </c>
      <c r="I1392" t="inlineStr">
        <is>
          <t>NYM Kablo 3x2,5 (100 m)</t>
        </is>
      </c>
      <c r="J1392" t="inlineStr">
        <is>
          <t>Kablo</t>
        </is>
      </c>
      <c r="K1392" t="inlineStr">
        <is>
          <t>Proje</t>
        </is>
      </c>
      <c r="L1392" t="n">
        <v>49</v>
      </c>
      <c r="M1392" s="57" t="n">
        <v>1281</v>
      </c>
      <c r="N1392" t="inlineStr">
        <is>
          <t>TL</t>
        </is>
      </c>
      <c r="O1392" s="58" t="n">
        <v>5</v>
      </c>
      <c r="P1392" t="n">
        <v>0</v>
      </c>
      <c r="Q1392" s="59" t="n">
        <v>820</v>
      </c>
      <c r="R1392" s="60">
        <f>IF(N1392="TL",1,IF(N1392="USD",VLOOKUP(C1392,$X$2:$Z$19,2,FALSE),VLOOKUP(C1392,$X$2:$Z$19,3,FALSE)))</f>
        <v/>
      </c>
      <c r="S1392" s="61">
        <f>IF(P1392=1,0,L1392*M1392*R1392*(1-O1392/100))</f>
        <v/>
      </c>
      <c r="T1392" s="61">
        <f>IF(P1392=1,0,L1392*Q1392)</f>
        <v/>
      </c>
      <c r="U1392" s="61">
        <f>S1392-T1392</f>
        <v/>
      </c>
    </row>
    <row r="1393">
      <c r="A1393" t="inlineStr">
        <is>
          <t>S001392</t>
        </is>
      </c>
      <c r="B1393" t="inlineStr">
        <is>
          <t>2025-06-18</t>
        </is>
      </c>
      <c r="C1393" t="inlineStr">
        <is>
          <t>2025-06</t>
        </is>
      </c>
      <c r="D1393" t="inlineStr">
        <is>
          <t>2025-Q2</t>
        </is>
      </c>
      <c r="E1393" t="inlineStr">
        <is>
          <t>T07</t>
        </is>
      </c>
      <c r="F1393" t="inlineStr">
        <is>
          <t>Onur Arslan</t>
        </is>
      </c>
      <c r="G1393" t="inlineStr">
        <is>
          <t>Marmara</t>
        </is>
      </c>
      <c r="H1393" t="inlineStr">
        <is>
          <t>EM-UPS-10</t>
        </is>
      </c>
      <c r="I1393" t="inlineStr">
        <is>
          <t>Kesintisiz Güç Kaynağı 3 kVA</t>
        </is>
      </c>
      <c r="J1393" t="inlineStr">
        <is>
          <t>Güç</t>
        </is>
      </c>
      <c r="K1393" t="inlineStr">
        <is>
          <t>Bayi</t>
        </is>
      </c>
      <c r="L1393" t="n">
        <v>3</v>
      </c>
      <c r="M1393" s="57" t="n">
        <v>13608</v>
      </c>
      <c r="N1393" t="inlineStr">
        <is>
          <t>TL</t>
        </is>
      </c>
      <c r="O1393" s="58" t="n">
        <v>8</v>
      </c>
      <c r="P1393" t="n">
        <v>0</v>
      </c>
      <c r="Q1393" s="59" t="n">
        <v>8200</v>
      </c>
      <c r="R1393" s="60">
        <f>IF(N1393="TL",1,IF(N1393="USD",VLOOKUP(C1393,$X$2:$Z$19,2,FALSE),VLOOKUP(C1393,$X$2:$Z$19,3,FALSE)))</f>
        <v/>
      </c>
      <c r="S1393" s="61">
        <f>IF(P1393=1,0,L1393*M1393*R1393*(1-O1393/100))</f>
        <v/>
      </c>
      <c r="T1393" s="61">
        <f>IF(P1393=1,0,L1393*Q1393)</f>
        <v/>
      </c>
      <c r="U1393" s="61">
        <f>S1393-T1393</f>
        <v/>
      </c>
    </row>
    <row r="1394">
      <c r="A1394" t="inlineStr">
        <is>
          <t>S001393</t>
        </is>
      </c>
      <c r="B1394" t="inlineStr">
        <is>
          <t>2025-06-18</t>
        </is>
      </c>
      <c r="C1394" t="inlineStr">
        <is>
          <t>2025-06</t>
        </is>
      </c>
      <c r="D1394" t="inlineStr">
        <is>
          <t>2025-Q2</t>
        </is>
      </c>
      <c r="E1394" t="inlineStr">
        <is>
          <t>T07</t>
        </is>
      </c>
      <c r="F1394" t="inlineStr">
        <is>
          <t>Onur Arslan</t>
        </is>
      </c>
      <c r="G1394" t="inlineStr">
        <is>
          <t>Marmara</t>
        </is>
      </c>
      <c r="H1394" t="inlineStr">
        <is>
          <t>EM-AYD-18</t>
        </is>
      </c>
      <c r="I1394" t="inlineStr">
        <is>
          <t>LED Ampul 18W (10'lu)</t>
        </is>
      </c>
      <c r="J1394" t="inlineStr">
        <is>
          <t>Aydınlatma</t>
        </is>
      </c>
      <c r="K1394" t="inlineStr">
        <is>
          <t>Proje</t>
        </is>
      </c>
      <c r="L1394" t="n">
        <v>18</v>
      </c>
      <c r="M1394" s="57" t="n">
        <v>201</v>
      </c>
      <c r="N1394" t="inlineStr">
        <is>
          <t>TL</t>
        </is>
      </c>
      <c r="O1394" s="58" t="n">
        <v>8</v>
      </c>
      <c r="P1394" t="n">
        <v>0</v>
      </c>
      <c r="Q1394" s="59" t="n">
        <v>95</v>
      </c>
      <c r="R1394" s="60">
        <f>IF(N1394="TL",1,IF(N1394="USD",VLOOKUP(C1394,$X$2:$Z$19,2,FALSE),VLOOKUP(C1394,$X$2:$Z$19,3,FALSE)))</f>
        <v/>
      </c>
      <c r="S1394" s="61">
        <f>IF(P1394=1,0,L1394*M1394*R1394*(1-O1394/100))</f>
        <v/>
      </c>
      <c r="T1394" s="61">
        <f>IF(P1394=1,0,L1394*Q1394)</f>
        <v/>
      </c>
      <c r="U1394" s="61">
        <f>S1394-T1394</f>
        <v/>
      </c>
    </row>
    <row r="1395">
      <c r="A1395" t="inlineStr">
        <is>
          <t>S001394</t>
        </is>
      </c>
      <c r="B1395" t="inlineStr">
        <is>
          <t>2025-06-26</t>
        </is>
      </c>
      <c r="C1395" t="inlineStr">
        <is>
          <t>2025-06</t>
        </is>
      </c>
      <c r="D1395" t="inlineStr">
        <is>
          <t>2025-Q2</t>
        </is>
      </c>
      <c r="E1395" t="inlineStr">
        <is>
          <t>T07</t>
        </is>
      </c>
      <c r="F1395" t="inlineStr">
        <is>
          <t>Onur Arslan</t>
        </is>
      </c>
      <c r="G1395" t="inlineStr">
        <is>
          <t>Marmara</t>
        </is>
      </c>
      <c r="H1395" t="inlineStr">
        <is>
          <t>EM-TRF-05</t>
        </is>
      </c>
      <c r="I1395" t="inlineStr">
        <is>
          <t>İzole Trafo 1 kVA</t>
        </is>
      </c>
      <c r="J1395" t="inlineStr">
        <is>
          <t>Güç</t>
        </is>
      </c>
      <c r="K1395" t="inlineStr">
        <is>
          <t>Proje</t>
        </is>
      </c>
      <c r="L1395" t="n">
        <v>73</v>
      </c>
      <c r="M1395" s="57" t="n">
        <v>6525</v>
      </c>
      <c r="N1395" t="inlineStr">
        <is>
          <t>TL</t>
        </is>
      </c>
      <c r="O1395" s="58" t="n">
        <v>8</v>
      </c>
      <c r="P1395" t="n">
        <v>0</v>
      </c>
      <c r="Q1395" s="59" t="n">
        <v>3900</v>
      </c>
      <c r="R1395" s="60">
        <f>IF(N1395="TL",1,IF(N1395="USD",VLOOKUP(C1395,$X$2:$Z$19,2,FALSE),VLOOKUP(C1395,$X$2:$Z$19,3,FALSE)))</f>
        <v/>
      </c>
      <c r="S1395" s="61">
        <f>IF(P1395=1,0,L1395*M1395*R1395*(1-O1395/100))</f>
        <v/>
      </c>
      <c r="T1395" s="61">
        <f>IF(P1395=1,0,L1395*Q1395)</f>
        <v/>
      </c>
      <c r="U1395" s="61">
        <f>S1395-T1395</f>
        <v/>
      </c>
    </row>
    <row r="1396">
      <c r="A1396" t="inlineStr">
        <is>
          <t>S001395</t>
        </is>
      </c>
      <c r="B1396" t="inlineStr">
        <is>
          <t>2025-06-03</t>
        </is>
      </c>
      <c r="C1396" t="inlineStr">
        <is>
          <t>2025-06</t>
        </is>
      </c>
      <c r="D1396" t="inlineStr">
        <is>
          <t>2025-Q2</t>
        </is>
      </c>
      <c r="E1396" t="inlineStr">
        <is>
          <t>T07</t>
        </is>
      </c>
      <c r="F1396" t="inlineStr">
        <is>
          <t>Onur Arslan</t>
        </is>
      </c>
      <c r="G1396" t="inlineStr">
        <is>
          <t>Marmara</t>
        </is>
      </c>
      <c r="H1396" t="inlineStr">
        <is>
          <t>EM-UPS-10</t>
        </is>
      </c>
      <c r="I1396" t="inlineStr">
        <is>
          <t>Kesintisiz Güç Kaynağı 3 kVA</t>
        </is>
      </c>
      <c r="J1396" t="inlineStr">
        <is>
          <t>Güç</t>
        </is>
      </c>
      <c r="K1396" t="inlineStr">
        <is>
          <t>Proje</t>
        </is>
      </c>
      <c r="L1396" t="n">
        <v>9</v>
      </c>
      <c r="M1396" s="57" t="n">
        <v>12739</v>
      </c>
      <c r="N1396" t="inlineStr">
        <is>
          <t>TL</t>
        </is>
      </c>
      <c r="O1396" s="58" t="n">
        <v>8</v>
      </c>
      <c r="P1396" t="n">
        <v>0</v>
      </c>
      <c r="Q1396" s="59" t="n">
        <v>8200</v>
      </c>
      <c r="R1396" s="60">
        <f>IF(N1396="TL",1,IF(N1396="USD",VLOOKUP(C1396,$X$2:$Z$19,2,FALSE),VLOOKUP(C1396,$X$2:$Z$19,3,FALSE)))</f>
        <v/>
      </c>
      <c r="S1396" s="61">
        <f>IF(P1396=1,0,L1396*M1396*R1396*(1-O1396/100))</f>
        <v/>
      </c>
      <c r="T1396" s="61">
        <f>IF(P1396=1,0,L1396*Q1396)</f>
        <v/>
      </c>
      <c r="U1396" s="61">
        <f>S1396-T1396</f>
        <v/>
      </c>
    </row>
    <row r="1397">
      <c r="A1397" t="inlineStr">
        <is>
          <t>S001396</t>
        </is>
      </c>
      <c r="B1397" t="inlineStr">
        <is>
          <t>2025-06-19</t>
        </is>
      </c>
      <c r="C1397" t="inlineStr">
        <is>
          <t>2025-06</t>
        </is>
      </c>
      <c r="D1397" t="inlineStr">
        <is>
          <t>2025-Q2</t>
        </is>
      </c>
      <c r="E1397" t="inlineStr">
        <is>
          <t>T07</t>
        </is>
      </c>
      <c r="F1397" t="inlineStr">
        <is>
          <t>Onur Arslan</t>
        </is>
      </c>
      <c r="G1397" t="inlineStr">
        <is>
          <t>Marmara</t>
        </is>
      </c>
      <c r="H1397" t="inlineStr">
        <is>
          <t>EM-UPS-10</t>
        </is>
      </c>
      <c r="I1397" t="inlineStr">
        <is>
          <t>Kesintisiz Güç Kaynağı 3 kVA</t>
        </is>
      </c>
      <c r="J1397" t="inlineStr">
        <is>
          <t>Güç</t>
        </is>
      </c>
      <c r="K1397" t="inlineStr">
        <is>
          <t>Bayi</t>
        </is>
      </c>
      <c r="L1397" t="n">
        <v>4</v>
      </c>
      <c r="M1397" s="57" t="n">
        <v>13036</v>
      </c>
      <c r="N1397" t="inlineStr">
        <is>
          <t>TL</t>
        </is>
      </c>
      <c r="O1397" s="58" t="n">
        <v>5</v>
      </c>
      <c r="P1397" t="n">
        <v>0</v>
      </c>
      <c r="Q1397" s="59" t="n">
        <v>8200</v>
      </c>
      <c r="R1397" s="60">
        <f>IF(N1397="TL",1,IF(N1397="USD",VLOOKUP(C1397,$X$2:$Z$19,2,FALSE),VLOOKUP(C1397,$X$2:$Z$19,3,FALSE)))</f>
        <v/>
      </c>
      <c r="S1397" s="61">
        <f>IF(P1397=1,0,L1397*M1397*R1397*(1-O1397/100))</f>
        <v/>
      </c>
      <c r="T1397" s="61">
        <f>IF(P1397=1,0,L1397*Q1397)</f>
        <v/>
      </c>
      <c r="U1397" s="61">
        <f>S1397-T1397</f>
        <v/>
      </c>
    </row>
    <row r="1398">
      <c r="A1398" t="inlineStr">
        <is>
          <t>S001397</t>
        </is>
      </c>
      <c r="B1398" t="inlineStr">
        <is>
          <t>2025-06-21</t>
        </is>
      </c>
      <c r="C1398" t="inlineStr">
        <is>
          <t>2025-06</t>
        </is>
      </c>
      <c r="D1398" t="inlineStr">
        <is>
          <t>2025-Q2</t>
        </is>
      </c>
      <c r="E1398" t="inlineStr">
        <is>
          <t>T07</t>
        </is>
      </c>
      <c r="F1398" t="inlineStr">
        <is>
          <t>Onur Arslan</t>
        </is>
      </c>
      <c r="G1398" t="inlineStr">
        <is>
          <t>Marmara</t>
        </is>
      </c>
      <c r="H1398" t="inlineStr">
        <is>
          <t>EM-SNS-06</t>
        </is>
      </c>
      <c r="I1398" t="inlineStr">
        <is>
          <t>Hareket Sensörü PIR</t>
        </is>
      </c>
      <c r="J1398" t="inlineStr">
        <is>
          <t>Otomasyon</t>
        </is>
      </c>
      <c r="K1398" t="inlineStr">
        <is>
          <t>Bayi</t>
        </is>
      </c>
      <c r="L1398" t="n">
        <v>3</v>
      </c>
      <c r="M1398" s="57" t="n">
        <v>260</v>
      </c>
      <c r="N1398" t="inlineStr">
        <is>
          <t>TL</t>
        </is>
      </c>
      <c r="O1398" s="58" t="n">
        <v>12</v>
      </c>
      <c r="P1398" t="n">
        <v>0</v>
      </c>
      <c r="Q1398" s="59" t="n">
        <v>120</v>
      </c>
      <c r="R1398" s="60">
        <f>IF(N1398="TL",1,IF(N1398="USD",VLOOKUP(C1398,$X$2:$Z$19,2,FALSE),VLOOKUP(C1398,$X$2:$Z$19,3,FALSE)))</f>
        <v/>
      </c>
      <c r="S1398" s="61">
        <f>IF(P1398=1,0,L1398*M1398*R1398*(1-O1398/100))</f>
        <v/>
      </c>
      <c r="T1398" s="61">
        <f>IF(P1398=1,0,L1398*Q1398)</f>
        <v/>
      </c>
      <c r="U1398" s="61">
        <f>S1398-T1398</f>
        <v/>
      </c>
    </row>
    <row r="1399">
      <c r="A1399" t="inlineStr">
        <is>
          <t>S001398</t>
        </is>
      </c>
      <c r="B1399" t="inlineStr">
        <is>
          <t>2025-06-16</t>
        </is>
      </c>
      <c r="C1399" t="inlineStr">
        <is>
          <t>2025-06</t>
        </is>
      </c>
      <c r="D1399" t="inlineStr">
        <is>
          <t>2025-Q2</t>
        </is>
      </c>
      <c r="E1399" t="inlineStr">
        <is>
          <t>T07</t>
        </is>
      </c>
      <c r="F1399" t="inlineStr">
        <is>
          <t>Onur Arslan</t>
        </is>
      </c>
      <c r="G1399" t="inlineStr">
        <is>
          <t>Marmara</t>
        </is>
      </c>
      <c r="H1399" t="inlineStr">
        <is>
          <t>EM-SNS-06</t>
        </is>
      </c>
      <c r="I1399" t="inlineStr">
        <is>
          <t>Hareket Sensörü PIR</t>
        </is>
      </c>
      <c r="J1399" t="inlineStr">
        <is>
          <t>Otomasyon</t>
        </is>
      </c>
      <c r="K1399" t="inlineStr">
        <is>
          <t>Perakende</t>
        </is>
      </c>
      <c r="L1399" t="n">
        <v>4</v>
      </c>
      <c r="M1399" s="57" t="n">
        <v>254</v>
      </c>
      <c r="N1399" t="inlineStr">
        <is>
          <t>TL</t>
        </is>
      </c>
      <c r="O1399" s="58" t="n">
        <v>5</v>
      </c>
      <c r="P1399" t="n">
        <v>0</v>
      </c>
      <c r="Q1399" s="59" t="n">
        <v>120</v>
      </c>
      <c r="R1399" s="60">
        <f>IF(N1399="TL",1,IF(N1399="USD",VLOOKUP(C1399,$X$2:$Z$19,2,FALSE),VLOOKUP(C1399,$X$2:$Z$19,3,FALSE)))</f>
        <v/>
      </c>
      <c r="S1399" s="61">
        <f>IF(P1399=1,0,L1399*M1399*R1399*(1-O1399/100))</f>
        <v/>
      </c>
      <c r="T1399" s="61">
        <f>IF(P1399=1,0,L1399*Q1399)</f>
        <v/>
      </c>
      <c r="U1399" s="61">
        <f>S1399-T1399</f>
        <v/>
      </c>
    </row>
    <row r="1400">
      <c r="A1400" t="inlineStr">
        <is>
          <t>S001399</t>
        </is>
      </c>
      <c r="B1400" t="inlineStr">
        <is>
          <t>2025-06-10</t>
        </is>
      </c>
      <c r="C1400" t="inlineStr">
        <is>
          <t>2025-06</t>
        </is>
      </c>
      <c r="D1400" t="inlineStr">
        <is>
          <t>2025-Q2</t>
        </is>
      </c>
      <c r="E1400" t="inlineStr">
        <is>
          <t>T07</t>
        </is>
      </c>
      <c r="F1400" t="inlineStr">
        <is>
          <t>Onur Arslan</t>
        </is>
      </c>
      <c r="G1400" t="inlineStr">
        <is>
          <t>Marmara</t>
        </is>
      </c>
      <c r="H1400" t="inlineStr">
        <is>
          <t>EM-TRF-05</t>
        </is>
      </c>
      <c r="I1400" t="inlineStr">
        <is>
          <t>İzole Trafo 1 kVA</t>
        </is>
      </c>
      <c r="J1400" t="inlineStr">
        <is>
          <t>Güç</t>
        </is>
      </c>
      <c r="K1400" t="inlineStr">
        <is>
          <t>Kurumsal</t>
        </is>
      </c>
      <c r="L1400" t="n">
        <v>22</v>
      </c>
      <c r="M1400" s="57" t="n">
        <v>6773</v>
      </c>
      <c r="N1400" t="inlineStr">
        <is>
          <t>TL</t>
        </is>
      </c>
      <c r="O1400" s="58" t="n">
        <v>0</v>
      </c>
      <c r="P1400" t="n">
        <v>0</v>
      </c>
      <c r="Q1400" s="59" t="n">
        <v>3900</v>
      </c>
      <c r="R1400" s="60">
        <f>IF(N1400="TL",1,IF(N1400="USD",VLOOKUP(C1400,$X$2:$Z$19,2,FALSE),VLOOKUP(C1400,$X$2:$Z$19,3,FALSE)))</f>
        <v/>
      </c>
      <c r="S1400" s="61">
        <f>IF(P1400=1,0,L1400*M1400*R1400*(1-O1400/100))</f>
        <v/>
      </c>
      <c r="T1400" s="61">
        <f>IF(P1400=1,0,L1400*Q1400)</f>
        <v/>
      </c>
      <c r="U1400" s="61">
        <f>S1400-T1400</f>
        <v/>
      </c>
    </row>
    <row r="1401">
      <c r="A1401" t="inlineStr">
        <is>
          <t>S001400</t>
        </is>
      </c>
      <c r="B1401" t="inlineStr">
        <is>
          <t>2025-06-10</t>
        </is>
      </c>
      <c r="C1401" t="inlineStr">
        <is>
          <t>2025-06</t>
        </is>
      </c>
      <c r="D1401" t="inlineStr">
        <is>
          <t>2025-Q2</t>
        </is>
      </c>
      <c r="E1401" t="inlineStr">
        <is>
          <t>T07</t>
        </is>
      </c>
      <c r="F1401" t="inlineStr">
        <is>
          <t>Onur Arslan</t>
        </is>
      </c>
      <c r="G1401" t="inlineStr">
        <is>
          <t>Marmara</t>
        </is>
      </c>
      <c r="H1401" t="inlineStr">
        <is>
          <t>EM-UPS-10</t>
        </is>
      </c>
      <c r="I1401" t="inlineStr">
        <is>
          <t>Kesintisiz Güç Kaynağı 3 kVA</t>
        </is>
      </c>
      <c r="J1401" t="inlineStr">
        <is>
          <t>Güç</t>
        </is>
      </c>
      <c r="K1401" t="inlineStr">
        <is>
          <t>Bayi</t>
        </is>
      </c>
      <c r="L1401" t="n">
        <v>1</v>
      </c>
      <c r="M1401" s="57" t="n">
        <v>13358</v>
      </c>
      <c r="N1401" t="inlineStr">
        <is>
          <t>TL</t>
        </is>
      </c>
      <c r="O1401" s="58" t="n">
        <v>18</v>
      </c>
      <c r="P1401" t="n">
        <v>0</v>
      </c>
      <c r="Q1401" s="59" t="n">
        <v>8200</v>
      </c>
      <c r="R1401" s="60">
        <f>IF(N1401="TL",1,IF(N1401="USD",VLOOKUP(C1401,$X$2:$Z$19,2,FALSE),VLOOKUP(C1401,$X$2:$Z$19,3,FALSE)))</f>
        <v/>
      </c>
      <c r="S1401" s="61">
        <f>IF(P1401=1,0,L1401*M1401*R1401*(1-O1401/100))</f>
        <v/>
      </c>
      <c r="T1401" s="61">
        <f>IF(P1401=1,0,L1401*Q1401)</f>
        <v/>
      </c>
      <c r="U1401" s="61">
        <f>S1401-T1401</f>
        <v/>
      </c>
    </row>
    <row r="1402">
      <c r="A1402" t="inlineStr">
        <is>
          <t>S001401</t>
        </is>
      </c>
      <c r="B1402" t="inlineStr">
        <is>
          <t>2025-06-28</t>
        </is>
      </c>
      <c r="C1402" t="inlineStr">
        <is>
          <t>2025-06</t>
        </is>
      </c>
      <c r="D1402" t="inlineStr">
        <is>
          <t>2025-Q2</t>
        </is>
      </c>
      <c r="E1402" t="inlineStr">
        <is>
          <t>T07</t>
        </is>
      </c>
      <c r="F1402" t="inlineStr">
        <is>
          <t>Onur Arslan</t>
        </is>
      </c>
      <c r="G1402" t="inlineStr">
        <is>
          <t>Marmara</t>
        </is>
      </c>
      <c r="H1402" t="inlineStr">
        <is>
          <t>EM-PNO-12</t>
        </is>
      </c>
      <c r="I1402" t="inlineStr">
        <is>
          <t>Sıva Üstü Dağıtım Panosu 24'lü</t>
        </is>
      </c>
      <c r="J1402" t="inlineStr">
        <is>
          <t>Pano</t>
        </is>
      </c>
      <c r="K1402" t="inlineStr">
        <is>
          <t>Proje</t>
        </is>
      </c>
      <c r="L1402" t="n">
        <v>4</v>
      </c>
      <c r="M1402" s="57" t="n">
        <v>1966</v>
      </c>
      <c r="N1402" t="inlineStr">
        <is>
          <t>TL</t>
        </is>
      </c>
      <c r="O1402" s="58" t="n">
        <v>0</v>
      </c>
      <c r="P1402" t="n">
        <v>0</v>
      </c>
      <c r="Q1402" s="59" t="n">
        <v>1180</v>
      </c>
      <c r="R1402" s="60">
        <f>IF(N1402="TL",1,IF(N1402="USD",VLOOKUP(C1402,$X$2:$Z$19,2,FALSE),VLOOKUP(C1402,$X$2:$Z$19,3,FALSE)))</f>
        <v/>
      </c>
      <c r="S1402" s="61">
        <f>IF(P1402=1,0,L1402*M1402*R1402*(1-O1402/100))</f>
        <v/>
      </c>
      <c r="T1402" s="61">
        <f>IF(P1402=1,0,L1402*Q1402)</f>
        <v/>
      </c>
      <c r="U1402" s="61">
        <f>S1402-T1402</f>
        <v/>
      </c>
    </row>
    <row r="1403">
      <c r="A1403" t="inlineStr">
        <is>
          <t>S001402</t>
        </is>
      </c>
      <c r="B1403" t="inlineStr">
        <is>
          <t>2025-06-22</t>
        </is>
      </c>
      <c r="C1403" t="inlineStr">
        <is>
          <t>2025-06</t>
        </is>
      </c>
      <c r="D1403" t="inlineStr">
        <is>
          <t>2025-Q2</t>
        </is>
      </c>
      <c r="E1403" t="inlineStr">
        <is>
          <t>T07</t>
        </is>
      </c>
      <c r="F1403" t="inlineStr">
        <is>
          <t>Onur Arslan</t>
        </is>
      </c>
      <c r="G1403" t="inlineStr">
        <is>
          <t>Marmara</t>
        </is>
      </c>
      <c r="H1403" t="inlineStr">
        <is>
          <t>EM-UPS-10</t>
        </is>
      </c>
      <c r="I1403" t="inlineStr">
        <is>
          <t>Kesintisiz Güç Kaynağı 3 kVA</t>
        </is>
      </c>
      <c r="J1403" t="inlineStr">
        <is>
          <t>Güç</t>
        </is>
      </c>
      <c r="K1403" t="inlineStr">
        <is>
          <t>Perakende</t>
        </is>
      </c>
      <c r="L1403" t="n">
        <v>41</v>
      </c>
      <c r="M1403" s="57" t="n">
        <v>13024</v>
      </c>
      <c r="N1403" t="inlineStr">
        <is>
          <t>TL</t>
        </is>
      </c>
      <c r="O1403" s="58" t="n">
        <v>18</v>
      </c>
      <c r="P1403" t="n">
        <v>0</v>
      </c>
      <c r="Q1403" s="59" t="n">
        <v>8200</v>
      </c>
      <c r="R1403" s="60">
        <f>IF(N1403="TL",1,IF(N1403="USD",VLOOKUP(C1403,$X$2:$Z$19,2,FALSE),VLOOKUP(C1403,$X$2:$Z$19,3,FALSE)))</f>
        <v/>
      </c>
      <c r="S1403" s="61">
        <f>IF(P1403=1,0,L1403*M1403*R1403*(1-O1403/100))</f>
        <v/>
      </c>
      <c r="T1403" s="61">
        <f>IF(P1403=1,0,L1403*Q1403)</f>
        <v/>
      </c>
      <c r="U1403" s="61">
        <f>S1403-T1403</f>
        <v/>
      </c>
    </row>
    <row r="1404">
      <c r="A1404" t="inlineStr">
        <is>
          <t>S001403</t>
        </is>
      </c>
      <c r="B1404" t="inlineStr">
        <is>
          <t>2025-06-19</t>
        </is>
      </c>
      <c r="C1404" t="inlineStr">
        <is>
          <t>2025-06</t>
        </is>
      </c>
      <c r="D1404" t="inlineStr">
        <is>
          <t>2025-Q2</t>
        </is>
      </c>
      <c r="E1404" t="inlineStr">
        <is>
          <t>T07</t>
        </is>
      </c>
      <c r="F1404" t="inlineStr">
        <is>
          <t>Onur Arslan</t>
        </is>
      </c>
      <c r="G1404" t="inlineStr">
        <is>
          <t>Marmara</t>
        </is>
      </c>
      <c r="H1404" t="inlineStr">
        <is>
          <t>EM-KND-03</t>
        </is>
      </c>
      <c r="I1404" t="inlineStr">
        <is>
          <t>Kablo Kanalı 40x40 (2 m)</t>
        </is>
      </c>
      <c r="J1404" t="inlineStr">
        <is>
          <t>Tesisat</t>
        </is>
      </c>
      <c r="K1404" t="inlineStr">
        <is>
          <t>Bayi</t>
        </is>
      </c>
      <c r="L1404" t="n">
        <v>48</v>
      </c>
      <c r="M1404" s="57" t="n">
        <v>127</v>
      </c>
      <c r="N1404" t="inlineStr">
        <is>
          <t>TL</t>
        </is>
      </c>
      <c r="O1404" s="58" t="n">
        <v>5</v>
      </c>
      <c r="P1404" t="n">
        <v>0</v>
      </c>
      <c r="Q1404" s="59" t="n">
        <v>65</v>
      </c>
      <c r="R1404" s="60">
        <f>IF(N1404="TL",1,IF(N1404="USD",VLOOKUP(C1404,$X$2:$Z$19,2,FALSE),VLOOKUP(C1404,$X$2:$Z$19,3,FALSE)))</f>
        <v/>
      </c>
      <c r="S1404" s="61">
        <f>IF(P1404=1,0,L1404*M1404*R1404*(1-O1404/100))</f>
        <v/>
      </c>
      <c r="T1404" s="61">
        <f>IF(P1404=1,0,L1404*Q1404)</f>
        <v/>
      </c>
      <c r="U1404" s="61">
        <f>S1404-T1404</f>
        <v/>
      </c>
    </row>
    <row r="1405">
      <c r="A1405" t="inlineStr">
        <is>
          <t>S001404</t>
        </is>
      </c>
      <c r="B1405" t="inlineStr">
        <is>
          <t>2025-06-27</t>
        </is>
      </c>
      <c r="C1405" t="inlineStr">
        <is>
          <t>2025-06</t>
        </is>
      </c>
      <c r="D1405" t="inlineStr">
        <is>
          <t>2025-Q2</t>
        </is>
      </c>
      <c r="E1405" t="inlineStr">
        <is>
          <t>T07</t>
        </is>
      </c>
      <c r="F1405" t="inlineStr">
        <is>
          <t>Onur Arslan</t>
        </is>
      </c>
      <c r="G1405" t="inlineStr">
        <is>
          <t>Marmara</t>
        </is>
      </c>
      <c r="H1405" t="inlineStr">
        <is>
          <t>EM-SNS-06</t>
        </is>
      </c>
      <c r="I1405" t="inlineStr">
        <is>
          <t>Hareket Sensörü PIR</t>
        </is>
      </c>
      <c r="J1405" t="inlineStr">
        <is>
          <t>Otomasyon</t>
        </is>
      </c>
      <c r="K1405" t="inlineStr">
        <is>
          <t>Proje</t>
        </is>
      </c>
      <c r="L1405" t="n">
        <v>5</v>
      </c>
      <c r="M1405" s="57" t="n">
        <v>249</v>
      </c>
      <c r="N1405" t="inlineStr">
        <is>
          <t>TL</t>
        </is>
      </c>
      <c r="O1405" s="58" t="n">
        <v>5</v>
      </c>
      <c r="P1405" t="n">
        <v>0</v>
      </c>
      <c r="Q1405" s="59" t="n">
        <v>120</v>
      </c>
      <c r="R1405" s="60">
        <f>IF(N1405="TL",1,IF(N1405="USD",VLOOKUP(C1405,$X$2:$Z$19,2,FALSE),VLOOKUP(C1405,$X$2:$Z$19,3,FALSE)))</f>
        <v/>
      </c>
      <c r="S1405" s="61">
        <f>IF(P1405=1,0,L1405*M1405*R1405*(1-O1405/100))</f>
        <v/>
      </c>
      <c r="T1405" s="61">
        <f>IF(P1405=1,0,L1405*Q1405)</f>
        <v/>
      </c>
      <c r="U1405" s="61">
        <f>S1405-T1405</f>
        <v/>
      </c>
    </row>
    <row r="1406">
      <c r="A1406" t="inlineStr">
        <is>
          <t>S001405</t>
        </is>
      </c>
      <c r="B1406" t="inlineStr">
        <is>
          <t>2025-06-18</t>
        </is>
      </c>
      <c r="C1406" t="inlineStr">
        <is>
          <t>2025-06</t>
        </is>
      </c>
      <c r="D1406" t="inlineStr">
        <is>
          <t>2025-Q2</t>
        </is>
      </c>
      <c r="E1406" t="inlineStr">
        <is>
          <t>T07</t>
        </is>
      </c>
      <c r="F1406" t="inlineStr">
        <is>
          <t>Onur Arslan</t>
        </is>
      </c>
      <c r="G1406" t="inlineStr">
        <is>
          <t>Marmara</t>
        </is>
      </c>
      <c r="H1406" t="inlineStr">
        <is>
          <t>EM-KND-03</t>
        </is>
      </c>
      <c r="I1406" t="inlineStr">
        <is>
          <t>Kablo Kanalı 40x40 (2 m)</t>
        </is>
      </c>
      <c r="J1406" t="inlineStr">
        <is>
          <t>Tesisat</t>
        </is>
      </c>
      <c r="K1406" t="inlineStr">
        <is>
          <t>Bayi</t>
        </is>
      </c>
      <c r="L1406" t="n">
        <v>11</v>
      </c>
      <c r="M1406" s="57" t="n">
        <v>127</v>
      </c>
      <c r="N1406" t="inlineStr">
        <is>
          <t>TL</t>
        </is>
      </c>
      <c r="O1406" s="58" t="n">
        <v>8</v>
      </c>
      <c r="P1406" t="n">
        <v>1</v>
      </c>
      <c r="Q1406" s="59" t="n">
        <v>65</v>
      </c>
      <c r="R1406" s="60">
        <f>IF(N1406="TL",1,IF(N1406="USD",VLOOKUP(C1406,$X$2:$Z$19,2,FALSE),VLOOKUP(C1406,$X$2:$Z$19,3,FALSE)))</f>
        <v/>
      </c>
      <c r="S1406" s="61">
        <f>IF(P1406=1,0,L1406*M1406*R1406*(1-O1406/100))</f>
        <v/>
      </c>
      <c r="T1406" s="61">
        <f>IF(P1406=1,0,L1406*Q1406)</f>
        <v/>
      </c>
      <c r="U1406" s="61">
        <f>S1406-T1406</f>
        <v/>
      </c>
    </row>
    <row r="1407">
      <c r="A1407" t="inlineStr">
        <is>
          <t>S001406</t>
        </is>
      </c>
      <c r="B1407" t="inlineStr">
        <is>
          <t>2025-06-09</t>
        </is>
      </c>
      <c r="C1407" t="inlineStr">
        <is>
          <t>2025-06</t>
        </is>
      </c>
      <c r="D1407" t="inlineStr">
        <is>
          <t>2025-Q2</t>
        </is>
      </c>
      <c r="E1407" t="inlineStr">
        <is>
          <t>T07</t>
        </is>
      </c>
      <c r="F1407" t="inlineStr">
        <is>
          <t>Onur Arslan</t>
        </is>
      </c>
      <c r="G1407" t="inlineStr">
        <is>
          <t>Marmara</t>
        </is>
      </c>
      <c r="H1407" t="inlineStr">
        <is>
          <t>EM-UPS-10</t>
        </is>
      </c>
      <c r="I1407" t="inlineStr">
        <is>
          <t>Kesintisiz Güç Kaynağı 3 kVA</t>
        </is>
      </c>
      <c r="J1407" t="inlineStr">
        <is>
          <t>Güç</t>
        </is>
      </c>
      <c r="K1407" t="inlineStr">
        <is>
          <t>Bayi</t>
        </is>
      </c>
      <c r="L1407" t="n">
        <v>3</v>
      </c>
      <c r="M1407" s="57" t="n">
        <v>12973</v>
      </c>
      <c r="N1407" t="inlineStr">
        <is>
          <t>TL</t>
        </is>
      </c>
      <c r="O1407" s="58" t="n">
        <v>8</v>
      </c>
      <c r="P1407" t="n">
        <v>0</v>
      </c>
      <c r="Q1407" s="59" t="n">
        <v>8200</v>
      </c>
      <c r="R1407" s="60">
        <f>IF(N1407="TL",1,IF(N1407="USD",VLOOKUP(C1407,$X$2:$Z$19,2,FALSE),VLOOKUP(C1407,$X$2:$Z$19,3,FALSE)))</f>
        <v/>
      </c>
      <c r="S1407" s="61">
        <f>IF(P1407=1,0,L1407*M1407*R1407*(1-O1407/100))</f>
        <v/>
      </c>
      <c r="T1407" s="61">
        <f>IF(P1407=1,0,L1407*Q1407)</f>
        <v/>
      </c>
      <c r="U1407" s="61">
        <f>S1407-T1407</f>
        <v/>
      </c>
    </row>
    <row r="1408">
      <c r="A1408" t="inlineStr">
        <is>
          <t>S001407</t>
        </is>
      </c>
      <c r="B1408" t="inlineStr">
        <is>
          <t>2025-06-12</t>
        </is>
      </c>
      <c r="C1408" t="inlineStr">
        <is>
          <t>2025-06</t>
        </is>
      </c>
      <c r="D1408" t="inlineStr">
        <is>
          <t>2025-Q2</t>
        </is>
      </c>
      <c r="E1408" t="inlineStr">
        <is>
          <t>T07</t>
        </is>
      </c>
      <c r="F1408" t="inlineStr">
        <is>
          <t>Onur Arslan</t>
        </is>
      </c>
      <c r="G1408" t="inlineStr">
        <is>
          <t>Marmara</t>
        </is>
      </c>
      <c r="H1408" t="inlineStr">
        <is>
          <t>EM-TRF-05</t>
        </is>
      </c>
      <c r="I1408" t="inlineStr">
        <is>
          <t>İzole Trafo 1 kVA</t>
        </is>
      </c>
      <c r="J1408" t="inlineStr">
        <is>
          <t>Güç</t>
        </is>
      </c>
      <c r="K1408" t="inlineStr">
        <is>
          <t>Kurumsal</t>
        </is>
      </c>
      <c r="L1408" t="n">
        <v>1</v>
      </c>
      <c r="M1408" s="57" t="n">
        <v>6363</v>
      </c>
      <c r="N1408" t="inlineStr">
        <is>
          <t>TL</t>
        </is>
      </c>
      <c r="O1408" s="58" t="n">
        <v>8</v>
      </c>
      <c r="P1408" t="n">
        <v>0</v>
      </c>
      <c r="Q1408" s="59" t="n">
        <v>3900</v>
      </c>
      <c r="R1408" s="60">
        <f>IF(N1408="TL",1,IF(N1408="USD",VLOOKUP(C1408,$X$2:$Z$19,2,FALSE),VLOOKUP(C1408,$X$2:$Z$19,3,FALSE)))</f>
        <v/>
      </c>
      <c r="S1408" s="61">
        <f>IF(P1408=1,0,L1408*M1408*R1408*(1-O1408/100))</f>
        <v/>
      </c>
      <c r="T1408" s="61">
        <f>IF(P1408=1,0,L1408*Q1408)</f>
        <v/>
      </c>
      <c r="U1408" s="61">
        <f>S1408-T1408</f>
        <v/>
      </c>
    </row>
    <row r="1409">
      <c r="A1409" t="inlineStr">
        <is>
          <t>S001408</t>
        </is>
      </c>
      <c r="B1409" t="inlineStr">
        <is>
          <t>2025-06-25</t>
        </is>
      </c>
      <c r="C1409" t="inlineStr">
        <is>
          <t>2025-06</t>
        </is>
      </c>
      <c r="D1409" t="inlineStr">
        <is>
          <t>2025-Q2</t>
        </is>
      </c>
      <c r="E1409" t="inlineStr">
        <is>
          <t>T07</t>
        </is>
      </c>
      <c r="F1409" t="inlineStr">
        <is>
          <t>Onur Arslan</t>
        </is>
      </c>
      <c r="G1409" t="inlineStr">
        <is>
          <t>Marmara</t>
        </is>
      </c>
      <c r="H1409" t="inlineStr">
        <is>
          <t>EM-TOP-08</t>
        </is>
      </c>
      <c r="I1409" t="inlineStr">
        <is>
          <t>Topraklama Seti</t>
        </is>
      </c>
      <c r="J1409" t="inlineStr">
        <is>
          <t>Koruma</t>
        </is>
      </c>
      <c r="K1409" t="inlineStr">
        <is>
          <t>Kurumsal</t>
        </is>
      </c>
      <c r="L1409" t="n">
        <v>4</v>
      </c>
      <c r="M1409" s="57" t="n">
        <v>940</v>
      </c>
      <c r="N1409" t="inlineStr">
        <is>
          <t>TL</t>
        </is>
      </c>
      <c r="O1409" s="58" t="n">
        <v>12</v>
      </c>
      <c r="P1409" t="n">
        <v>0</v>
      </c>
      <c r="Q1409" s="59" t="n">
        <v>540</v>
      </c>
      <c r="R1409" s="60">
        <f>IF(N1409="TL",1,IF(N1409="USD",VLOOKUP(C1409,$X$2:$Z$19,2,FALSE),VLOOKUP(C1409,$X$2:$Z$19,3,FALSE)))</f>
        <v/>
      </c>
      <c r="S1409" s="61">
        <f>IF(P1409=1,0,L1409*M1409*R1409*(1-O1409/100))</f>
        <v/>
      </c>
      <c r="T1409" s="61">
        <f>IF(P1409=1,0,L1409*Q1409)</f>
        <v/>
      </c>
      <c r="U1409" s="61">
        <f>S1409-T1409</f>
        <v/>
      </c>
    </row>
    <row r="1410">
      <c r="A1410" t="inlineStr">
        <is>
          <t>S001409</t>
        </is>
      </c>
      <c r="B1410" t="inlineStr">
        <is>
          <t>2025-06-06</t>
        </is>
      </c>
      <c r="C1410" t="inlineStr">
        <is>
          <t>2025-06</t>
        </is>
      </c>
      <c r="D1410" t="inlineStr">
        <is>
          <t>2025-Q2</t>
        </is>
      </c>
      <c r="E1410" t="inlineStr">
        <is>
          <t>T07</t>
        </is>
      </c>
      <c r="F1410" t="inlineStr">
        <is>
          <t>Onur Arslan</t>
        </is>
      </c>
      <c r="G1410" t="inlineStr">
        <is>
          <t>Marmara</t>
        </is>
      </c>
      <c r="H1410" t="inlineStr">
        <is>
          <t>EM-UPS-10</t>
        </is>
      </c>
      <c r="I1410" t="inlineStr">
        <is>
          <t>Kesintisiz Güç Kaynağı 3 kVA</t>
        </is>
      </c>
      <c r="J1410" t="inlineStr">
        <is>
          <t>Güç</t>
        </is>
      </c>
      <c r="K1410" t="inlineStr">
        <is>
          <t>Bayi</t>
        </is>
      </c>
      <c r="L1410" t="n">
        <v>11</v>
      </c>
      <c r="M1410" s="57" t="n">
        <v>12679</v>
      </c>
      <c r="N1410" t="inlineStr">
        <is>
          <t>TL</t>
        </is>
      </c>
      <c r="O1410" s="58" t="n">
        <v>5</v>
      </c>
      <c r="P1410" t="n">
        <v>0</v>
      </c>
      <c r="Q1410" s="59" t="n">
        <v>8200</v>
      </c>
      <c r="R1410" s="60">
        <f>IF(N1410="TL",1,IF(N1410="USD",VLOOKUP(C1410,$X$2:$Z$19,2,FALSE),VLOOKUP(C1410,$X$2:$Z$19,3,FALSE)))</f>
        <v/>
      </c>
      <c r="S1410" s="61">
        <f>IF(P1410=1,0,L1410*M1410*R1410*(1-O1410/100))</f>
        <v/>
      </c>
      <c r="T1410" s="61">
        <f>IF(P1410=1,0,L1410*Q1410)</f>
        <v/>
      </c>
      <c r="U1410" s="61">
        <f>S1410-T1410</f>
        <v/>
      </c>
    </row>
    <row r="1411">
      <c r="A1411" t="inlineStr">
        <is>
          <t>S001410</t>
        </is>
      </c>
      <c r="B1411" t="inlineStr">
        <is>
          <t>2025-06-01</t>
        </is>
      </c>
      <c r="C1411" t="inlineStr">
        <is>
          <t>2025-06</t>
        </is>
      </c>
      <c r="D1411" t="inlineStr">
        <is>
          <t>2025-Q2</t>
        </is>
      </c>
      <c r="E1411" t="inlineStr">
        <is>
          <t>T07</t>
        </is>
      </c>
      <c r="F1411" t="inlineStr">
        <is>
          <t>Onur Arslan</t>
        </is>
      </c>
      <c r="G1411" t="inlineStr">
        <is>
          <t>Marmara</t>
        </is>
      </c>
      <c r="H1411" t="inlineStr">
        <is>
          <t>EM-KBL-16</t>
        </is>
      </c>
      <c r="I1411" t="inlineStr">
        <is>
          <t>NYM Kablo 3x2,5 (100 m)</t>
        </is>
      </c>
      <c r="J1411" t="inlineStr">
        <is>
          <t>Kablo</t>
        </is>
      </c>
      <c r="K1411" t="inlineStr">
        <is>
          <t>Bayi</t>
        </is>
      </c>
      <c r="L1411" t="n">
        <v>73</v>
      </c>
      <c r="M1411" s="57" t="n">
        <v>1299</v>
      </c>
      <c r="N1411" t="inlineStr">
        <is>
          <t>TL</t>
        </is>
      </c>
      <c r="O1411" s="58" t="n">
        <v>8</v>
      </c>
      <c r="P1411" t="n">
        <v>1</v>
      </c>
      <c r="Q1411" s="59" t="n">
        <v>820</v>
      </c>
      <c r="R1411" s="60">
        <f>IF(N1411="TL",1,IF(N1411="USD",VLOOKUP(C1411,$X$2:$Z$19,2,FALSE),VLOOKUP(C1411,$X$2:$Z$19,3,FALSE)))</f>
        <v/>
      </c>
      <c r="S1411" s="61">
        <f>IF(P1411=1,0,L1411*M1411*R1411*(1-O1411/100))</f>
        <v/>
      </c>
      <c r="T1411" s="61">
        <f>IF(P1411=1,0,L1411*Q1411)</f>
        <v/>
      </c>
      <c r="U1411" s="61">
        <f>S1411-T1411</f>
        <v/>
      </c>
    </row>
    <row r="1412">
      <c r="A1412" t="inlineStr">
        <is>
          <t>S001411</t>
        </is>
      </c>
      <c r="B1412" t="inlineStr">
        <is>
          <t>2025-06-26</t>
        </is>
      </c>
      <c r="C1412" t="inlineStr">
        <is>
          <t>2025-06</t>
        </is>
      </c>
      <c r="D1412" t="inlineStr">
        <is>
          <t>2025-Q2</t>
        </is>
      </c>
      <c r="E1412" t="inlineStr">
        <is>
          <t>T07</t>
        </is>
      </c>
      <c r="F1412" t="inlineStr">
        <is>
          <t>Onur Arslan</t>
        </is>
      </c>
      <c r="G1412" t="inlineStr">
        <is>
          <t>Marmara</t>
        </is>
      </c>
      <c r="H1412" t="inlineStr">
        <is>
          <t>EM-TOP-08</t>
        </is>
      </c>
      <c r="I1412" t="inlineStr">
        <is>
          <t>Topraklama Seti</t>
        </is>
      </c>
      <c r="J1412" t="inlineStr">
        <is>
          <t>Koruma</t>
        </is>
      </c>
      <c r="K1412" t="inlineStr">
        <is>
          <t>Perakende</t>
        </is>
      </c>
      <c r="L1412" t="n">
        <v>25</v>
      </c>
      <c r="M1412" s="57" t="n">
        <v>892</v>
      </c>
      <c r="N1412" t="inlineStr">
        <is>
          <t>TL</t>
        </is>
      </c>
      <c r="O1412" s="58" t="n">
        <v>18</v>
      </c>
      <c r="P1412" t="n">
        <v>0</v>
      </c>
      <c r="Q1412" s="59" t="n">
        <v>540</v>
      </c>
      <c r="R1412" s="60">
        <f>IF(N1412="TL",1,IF(N1412="USD",VLOOKUP(C1412,$X$2:$Z$19,2,FALSE),VLOOKUP(C1412,$X$2:$Z$19,3,FALSE)))</f>
        <v/>
      </c>
      <c r="S1412" s="61">
        <f>IF(P1412=1,0,L1412*M1412*R1412*(1-O1412/100))</f>
        <v/>
      </c>
      <c r="T1412" s="61">
        <f>IF(P1412=1,0,L1412*Q1412)</f>
        <v/>
      </c>
      <c r="U1412" s="61">
        <f>S1412-T1412</f>
        <v/>
      </c>
    </row>
    <row r="1413">
      <c r="A1413" t="inlineStr">
        <is>
          <t>S001412</t>
        </is>
      </c>
      <c r="B1413" t="inlineStr">
        <is>
          <t>2025-06-25</t>
        </is>
      </c>
      <c r="C1413" t="inlineStr">
        <is>
          <t>2025-06</t>
        </is>
      </c>
      <c r="D1413" t="inlineStr">
        <is>
          <t>2025-Q2</t>
        </is>
      </c>
      <c r="E1413" t="inlineStr">
        <is>
          <t>T07</t>
        </is>
      </c>
      <c r="F1413" t="inlineStr">
        <is>
          <t>Onur Arslan</t>
        </is>
      </c>
      <c r="G1413" t="inlineStr">
        <is>
          <t>Marmara</t>
        </is>
      </c>
      <c r="H1413" t="inlineStr">
        <is>
          <t>EM-SGT-01</t>
        </is>
      </c>
      <c r="I1413" t="inlineStr">
        <is>
          <t>Otomatik Sigorta C16 (12'li)</t>
        </is>
      </c>
      <c r="J1413" t="inlineStr">
        <is>
          <t>Koruma</t>
        </is>
      </c>
      <c r="K1413" t="inlineStr">
        <is>
          <t>Perakende</t>
        </is>
      </c>
      <c r="L1413" t="n">
        <v>8</v>
      </c>
      <c r="M1413" s="57" t="n">
        <v>424</v>
      </c>
      <c r="N1413" t="inlineStr">
        <is>
          <t>TL</t>
        </is>
      </c>
      <c r="O1413" s="58" t="n">
        <v>0</v>
      </c>
      <c r="P1413" t="n">
        <v>0</v>
      </c>
      <c r="Q1413" s="59" t="n">
        <v>240</v>
      </c>
      <c r="R1413" s="60">
        <f>IF(N1413="TL",1,IF(N1413="USD",VLOOKUP(C1413,$X$2:$Z$19,2,FALSE),VLOOKUP(C1413,$X$2:$Z$19,3,FALSE)))</f>
        <v/>
      </c>
      <c r="S1413" s="61">
        <f>IF(P1413=1,0,L1413*M1413*R1413*(1-O1413/100))</f>
        <v/>
      </c>
      <c r="T1413" s="61">
        <f>IF(P1413=1,0,L1413*Q1413)</f>
        <v/>
      </c>
      <c r="U1413" s="61">
        <f>S1413-T1413</f>
        <v/>
      </c>
    </row>
    <row r="1414">
      <c r="A1414" t="inlineStr">
        <is>
          <t>S001413</t>
        </is>
      </c>
      <c r="B1414" t="inlineStr">
        <is>
          <t>2025-06-22</t>
        </is>
      </c>
      <c r="C1414" t="inlineStr">
        <is>
          <t>2025-06</t>
        </is>
      </c>
      <c r="D1414" t="inlineStr">
        <is>
          <t>2025-Q2</t>
        </is>
      </c>
      <c r="E1414" t="inlineStr">
        <is>
          <t>T07</t>
        </is>
      </c>
      <c r="F1414" t="inlineStr">
        <is>
          <t>Onur Arslan</t>
        </is>
      </c>
      <c r="G1414" t="inlineStr">
        <is>
          <t>Marmara</t>
        </is>
      </c>
      <c r="H1414" t="inlineStr">
        <is>
          <t>EM-TRF-05</t>
        </is>
      </c>
      <c r="I1414" t="inlineStr">
        <is>
          <t>İzole Trafo 1 kVA</t>
        </is>
      </c>
      <c r="J1414" t="inlineStr">
        <is>
          <t>Güç</t>
        </is>
      </c>
      <c r="K1414" t="inlineStr">
        <is>
          <t>Proje</t>
        </is>
      </c>
      <c r="L1414" t="n">
        <v>5</v>
      </c>
      <c r="M1414" s="57" t="n">
        <v>6629</v>
      </c>
      <c r="N1414" t="inlineStr">
        <is>
          <t>TL</t>
        </is>
      </c>
      <c r="O1414" s="58" t="n">
        <v>18</v>
      </c>
      <c r="P1414" t="n">
        <v>0</v>
      </c>
      <c r="Q1414" s="59" t="n">
        <v>3900</v>
      </c>
      <c r="R1414" s="60">
        <f>IF(N1414="TL",1,IF(N1414="USD",VLOOKUP(C1414,$X$2:$Z$19,2,FALSE),VLOOKUP(C1414,$X$2:$Z$19,3,FALSE)))</f>
        <v/>
      </c>
      <c r="S1414" s="61">
        <f>IF(P1414=1,0,L1414*M1414*R1414*(1-O1414/100))</f>
        <v/>
      </c>
      <c r="T1414" s="61">
        <f>IF(P1414=1,0,L1414*Q1414)</f>
        <v/>
      </c>
      <c r="U1414" s="61">
        <f>S1414-T1414</f>
        <v/>
      </c>
    </row>
    <row r="1415">
      <c r="A1415" t="inlineStr">
        <is>
          <t>S001414</t>
        </is>
      </c>
      <c r="B1415" t="inlineStr">
        <is>
          <t>2025-06-10</t>
        </is>
      </c>
      <c r="C1415" t="inlineStr">
        <is>
          <t>2025-06</t>
        </is>
      </c>
      <c r="D1415" t="inlineStr">
        <is>
          <t>2025-Q2</t>
        </is>
      </c>
      <c r="E1415" t="inlineStr">
        <is>
          <t>T07</t>
        </is>
      </c>
      <c r="F1415" t="inlineStr">
        <is>
          <t>Onur Arslan</t>
        </is>
      </c>
      <c r="G1415" t="inlineStr">
        <is>
          <t>Marmara</t>
        </is>
      </c>
      <c r="H1415" t="inlineStr">
        <is>
          <t>EM-PNO-12</t>
        </is>
      </c>
      <c r="I1415" t="inlineStr">
        <is>
          <t>Sıva Üstü Dağıtım Panosu 24'lü</t>
        </is>
      </c>
      <c r="J1415" t="inlineStr">
        <is>
          <t>Pano</t>
        </is>
      </c>
      <c r="K1415" t="inlineStr">
        <is>
          <t>Bayi</t>
        </is>
      </c>
      <c r="L1415" t="n">
        <v>5</v>
      </c>
      <c r="M1415" s="57" t="n">
        <v>1958</v>
      </c>
      <c r="N1415" t="inlineStr">
        <is>
          <t>TL</t>
        </is>
      </c>
      <c r="O1415" s="58" t="n">
        <v>0</v>
      </c>
      <c r="P1415" t="n">
        <v>0</v>
      </c>
      <c r="Q1415" s="59" t="n">
        <v>1180</v>
      </c>
      <c r="R1415" s="60">
        <f>IF(N1415="TL",1,IF(N1415="USD",VLOOKUP(C1415,$X$2:$Z$19,2,FALSE),VLOOKUP(C1415,$X$2:$Z$19,3,FALSE)))</f>
        <v/>
      </c>
      <c r="S1415" s="61">
        <f>IF(P1415=1,0,L1415*M1415*R1415*(1-O1415/100))</f>
        <v/>
      </c>
      <c r="T1415" s="61">
        <f>IF(P1415=1,0,L1415*Q1415)</f>
        <v/>
      </c>
      <c r="U1415" s="61">
        <f>S1415-T1415</f>
        <v/>
      </c>
    </row>
    <row r="1416">
      <c r="A1416" t="inlineStr">
        <is>
          <t>S001415</t>
        </is>
      </c>
      <c r="B1416" t="inlineStr">
        <is>
          <t>2025-06-21</t>
        </is>
      </c>
      <c r="C1416" t="inlineStr">
        <is>
          <t>2025-06</t>
        </is>
      </c>
      <c r="D1416" t="inlineStr">
        <is>
          <t>2025-Q2</t>
        </is>
      </c>
      <c r="E1416" t="inlineStr">
        <is>
          <t>T07</t>
        </is>
      </c>
      <c r="F1416" t="inlineStr">
        <is>
          <t>Onur Arslan</t>
        </is>
      </c>
      <c r="G1416" t="inlineStr">
        <is>
          <t>Marmara</t>
        </is>
      </c>
      <c r="H1416" t="inlineStr">
        <is>
          <t>EM-KND-03</t>
        </is>
      </c>
      <c r="I1416" t="inlineStr">
        <is>
          <t>Kablo Kanalı 40x40 (2 m)</t>
        </is>
      </c>
      <c r="J1416" t="inlineStr">
        <is>
          <t>Tesisat</t>
        </is>
      </c>
      <c r="K1416" t="inlineStr">
        <is>
          <t>Perakende</t>
        </is>
      </c>
      <c r="L1416" t="n">
        <v>5</v>
      </c>
      <c r="M1416" s="57" t="n">
        <v>126</v>
      </c>
      <c r="N1416" t="inlineStr">
        <is>
          <t>TL</t>
        </is>
      </c>
      <c r="O1416" s="58" t="n">
        <v>8</v>
      </c>
      <c r="P1416" t="n">
        <v>0</v>
      </c>
      <c r="Q1416" s="59" t="n">
        <v>65</v>
      </c>
      <c r="R1416" s="60">
        <f>IF(N1416="TL",1,IF(N1416="USD",VLOOKUP(C1416,$X$2:$Z$19,2,FALSE),VLOOKUP(C1416,$X$2:$Z$19,3,FALSE)))</f>
        <v/>
      </c>
      <c r="S1416" s="61">
        <f>IF(P1416=1,0,L1416*M1416*R1416*(1-O1416/100))</f>
        <v/>
      </c>
      <c r="T1416" s="61">
        <f>IF(P1416=1,0,L1416*Q1416)</f>
        <v/>
      </c>
      <c r="U1416" s="61">
        <f>S1416-T1416</f>
        <v/>
      </c>
    </row>
    <row r="1417">
      <c r="A1417" t="inlineStr">
        <is>
          <t>S001416</t>
        </is>
      </c>
      <c r="B1417" t="inlineStr">
        <is>
          <t>2025-06-17</t>
        </is>
      </c>
      <c r="C1417" t="inlineStr">
        <is>
          <t>2025-06</t>
        </is>
      </c>
      <c r="D1417" t="inlineStr">
        <is>
          <t>2025-Q2</t>
        </is>
      </c>
      <c r="E1417" t="inlineStr">
        <is>
          <t>T07</t>
        </is>
      </c>
      <c r="F1417" t="inlineStr">
        <is>
          <t>Onur Arslan</t>
        </is>
      </c>
      <c r="G1417" t="inlineStr">
        <is>
          <t>Marmara</t>
        </is>
      </c>
      <c r="H1417" t="inlineStr">
        <is>
          <t>EM-SGT-01</t>
        </is>
      </c>
      <c r="I1417" t="inlineStr">
        <is>
          <t>Otomatik Sigorta C16 (12'li)</t>
        </is>
      </c>
      <c r="J1417" t="inlineStr">
        <is>
          <t>Koruma</t>
        </is>
      </c>
      <c r="K1417" t="inlineStr">
        <is>
          <t>Kurumsal</t>
        </is>
      </c>
      <c r="L1417" t="n">
        <v>7</v>
      </c>
      <c r="M1417" s="57" t="n">
        <v>434</v>
      </c>
      <c r="N1417" t="inlineStr">
        <is>
          <t>TL</t>
        </is>
      </c>
      <c r="O1417" s="58" t="n">
        <v>18</v>
      </c>
      <c r="P1417" t="n">
        <v>1</v>
      </c>
      <c r="Q1417" s="59" t="n">
        <v>240</v>
      </c>
      <c r="R1417" s="60">
        <f>IF(N1417="TL",1,IF(N1417="USD",VLOOKUP(C1417,$X$2:$Z$19,2,FALSE),VLOOKUP(C1417,$X$2:$Z$19,3,FALSE)))</f>
        <v/>
      </c>
      <c r="S1417" s="61">
        <f>IF(P1417=1,0,L1417*M1417*R1417*(1-O1417/100))</f>
        <v/>
      </c>
      <c r="T1417" s="61">
        <f>IF(P1417=1,0,L1417*Q1417)</f>
        <v/>
      </c>
      <c r="U1417" s="61">
        <f>S1417-T1417</f>
        <v/>
      </c>
    </row>
    <row r="1418">
      <c r="A1418" t="inlineStr">
        <is>
          <t>S001417</t>
        </is>
      </c>
      <c r="B1418" t="inlineStr">
        <is>
          <t>2025-06-20</t>
        </is>
      </c>
      <c r="C1418" t="inlineStr">
        <is>
          <t>2025-06</t>
        </is>
      </c>
      <c r="D1418" t="inlineStr">
        <is>
          <t>2025-Q2</t>
        </is>
      </c>
      <c r="E1418" t="inlineStr">
        <is>
          <t>T07</t>
        </is>
      </c>
      <c r="F1418" t="inlineStr">
        <is>
          <t>Onur Arslan</t>
        </is>
      </c>
      <c r="G1418" t="inlineStr">
        <is>
          <t>Marmara</t>
        </is>
      </c>
      <c r="H1418" t="inlineStr">
        <is>
          <t>EM-AYD-40</t>
        </is>
      </c>
      <c r="I1418" t="inlineStr">
        <is>
          <t>LED Panel Armatür 40W</t>
        </is>
      </c>
      <c r="J1418" t="inlineStr">
        <is>
          <t>Aydınlatma</t>
        </is>
      </c>
      <c r="K1418" t="inlineStr">
        <is>
          <t>Bayi</t>
        </is>
      </c>
      <c r="L1418" t="n">
        <v>2</v>
      </c>
      <c r="M1418" s="57" t="n">
        <v>352</v>
      </c>
      <c r="N1418" t="inlineStr">
        <is>
          <t>TL</t>
        </is>
      </c>
      <c r="O1418" s="58" t="n">
        <v>5</v>
      </c>
      <c r="P1418" t="n">
        <v>0</v>
      </c>
      <c r="Q1418" s="59" t="n">
        <v>190</v>
      </c>
      <c r="R1418" s="60">
        <f>IF(N1418="TL",1,IF(N1418="USD",VLOOKUP(C1418,$X$2:$Z$19,2,FALSE),VLOOKUP(C1418,$X$2:$Z$19,3,FALSE)))</f>
        <v/>
      </c>
      <c r="S1418" s="61">
        <f>IF(P1418=1,0,L1418*M1418*R1418*(1-O1418/100))</f>
        <v/>
      </c>
      <c r="T1418" s="61">
        <f>IF(P1418=1,0,L1418*Q1418)</f>
        <v/>
      </c>
      <c r="U1418" s="61">
        <f>S1418-T1418</f>
        <v/>
      </c>
    </row>
    <row r="1419">
      <c r="A1419" t="inlineStr">
        <is>
          <t>S001418</t>
        </is>
      </c>
      <c r="B1419" t="inlineStr">
        <is>
          <t>2025-06-21</t>
        </is>
      </c>
      <c r="C1419" t="inlineStr">
        <is>
          <t>2025-06</t>
        </is>
      </c>
      <c r="D1419" t="inlineStr">
        <is>
          <t>2025-Q2</t>
        </is>
      </c>
      <c r="E1419" t="inlineStr">
        <is>
          <t>T07</t>
        </is>
      </c>
      <c r="F1419" t="inlineStr">
        <is>
          <t>Onur Arslan</t>
        </is>
      </c>
      <c r="G1419" t="inlineStr">
        <is>
          <t>Marmara</t>
        </is>
      </c>
      <c r="H1419" t="inlineStr">
        <is>
          <t>EM-AYD-18</t>
        </is>
      </c>
      <c r="I1419" t="inlineStr">
        <is>
          <t>LED Ampul 18W (10'lu)</t>
        </is>
      </c>
      <c r="J1419" t="inlineStr">
        <is>
          <t>Aydınlatma</t>
        </is>
      </c>
      <c r="K1419" t="inlineStr">
        <is>
          <t>Kurumsal</t>
        </is>
      </c>
      <c r="L1419" t="n">
        <v>7</v>
      </c>
      <c r="M1419" s="57" t="n">
        <v>199</v>
      </c>
      <c r="N1419" t="inlineStr">
        <is>
          <t>TL</t>
        </is>
      </c>
      <c r="O1419" s="58" t="n">
        <v>0</v>
      </c>
      <c r="P1419" t="n">
        <v>0</v>
      </c>
      <c r="Q1419" s="59" t="n">
        <v>95</v>
      </c>
      <c r="R1419" s="60">
        <f>IF(N1419="TL",1,IF(N1419="USD",VLOOKUP(C1419,$X$2:$Z$19,2,FALSE),VLOOKUP(C1419,$X$2:$Z$19,3,FALSE)))</f>
        <v/>
      </c>
      <c r="S1419" s="61">
        <f>IF(P1419=1,0,L1419*M1419*R1419*(1-O1419/100))</f>
        <v/>
      </c>
      <c r="T1419" s="61">
        <f>IF(P1419=1,0,L1419*Q1419)</f>
        <v/>
      </c>
      <c r="U1419" s="61">
        <f>S1419-T1419</f>
        <v/>
      </c>
    </row>
    <row r="1420">
      <c r="A1420" t="inlineStr">
        <is>
          <t>S001419</t>
        </is>
      </c>
      <c r="B1420" t="inlineStr">
        <is>
          <t>2025-06-07</t>
        </is>
      </c>
      <c r="C1420" t="inlineStr">
        <is>
          <t>2025-06</t>
        </is>
      </c>
      <c r="D1420" t="inlineStr">
        <is>
          <t>2025-Q2</t>
        </is>
      </c>
      <c r="E1420" t="inlineStr">
        <is>
          <t>T07</t>
        </is>
      </c>
      <c r="F1420" t="inlineStr">
        <is>
          <t>Onur Arslan</t>
        </is>
      </c>
      <c r="G1420" t="inlineStr">
        <is>
          <t>Marmara</t>
        </is>
      </c>
      <c r="H1420" t="inlineStr">
        <is>
          <t>EM-KBL-16</t>
        </is>
      </c>
      <c r="I1420" t="inlineStr">
        <is>
          <t>NYM Kablo 3x2,5 (100 m)</t>
        </is>
      </c>
      <c r="J1420" t="inlineStr">
        <is>
          <t>Kablo</t>
        </is>
      </c>
      <c r="K1420" t="inlineStr">
        <is>
          <t>Bayi</t>
        </is>
      </c>
      <c r="L1420" t="n">
        <v>5</v>
      </c>
      <c r="M1420" s="57" t="n">
        <v>1362</v>
      </c>
      <c r="N1420" t="inlineStr">
        <is>
          <t>TL</t>
        </is>
      </c>
      <c r="O1420" s="58" t="n">
        <v>5</v>
      </c>
      <c r="P1420" t="n">
        <v>0</v>
      </c>
      <c r="Q1420" s="59" t="n">
        <v>820</v>
      </c>
      <c r="R1420" s="60">
        <f>IF(N1420="TL",1,IF(N1420="USD",VLOOKUP(C1420,$X$2:$Z$19,2,FALSE),VLOOKUP(C1420,$X$2:$Z$19,3,FALSE)))</f>
        <v/>
      </c>
      <c r="S1420" s="61">
        <f>IF(P1420=1,0,L1420*M1420*R1420*(1-O1420/100))</f>
        <v/>
      </c>
      <c r="T1420" s="61">
        <f>IF(P1420=1,0,L1420*Q1420)</f>
        <v/>
      </c>
      <c r="U1420" s="61">
        <f>S1420-T1420</f>
        <v/>
      </c>
    </row>
    <row r="1421">
      <c r="A1421" t="inlineStr">
        <is>
          <t>S001420</t>
        </is>
      </c>
      <c r="B1421" t="inlineStr">
        <is>
          <t>2025-06-19</t>
        </is>
      </c>
      <c r="C1421" t="inlineStr">
        <is>
          <t>2025-06</t>
        </is>
      </c>
      <c r="D1421" t="inlineStr">
        <is>
          <t>2025-Q2</t>
        </is>
      </c>
      <c r="E1421" t="inlineStr">
        <is>
          <t>T08</t>
        </is>
      </c>
      <c r="F1421" t="inlineStr">
        <is>
          <t>Zeynep Koç</t>
        </is>
      </c>
      <c r="G1421" t="inlineStr">
        <is>
          <t>İç Anadolu</t>
        </is>
      </c>
      <c r="H1421" t="inlineStr">
        <is>
          <t>EM-PNO-12</t>
        </is>
      </c>
      <c r="I1421" t="inlineStr">
        <is>
          <t>Sıva Üstü Dağıtım Panosu 24'lü</t>
        </is>
      </c>
      <c r="J1421" t="inlineStr">
        <is>
          <t>Pano</t>
        </is>
      </c>
      <c r="K1421" t="inlineStr">
        <is>
          <t>Proje</t>
        </is>
      </c>
      <c r="L1421" t="n">
        <v>18</v>
      </c>
      <c r="M1421" s="57" t="n">
        <v>2101</v>
      </c>
      <c r="N1421" t="inlineStr">
        <is>
          <t>TL</t>
        </is>
      </c>
      <c r="O1421" s="58" t="n">
        <v>0</v>
      </c>
      <c r="P1421" t="n">
        <v>0</v>
      </c>
      <c r="Q1421" s="59" t="n">
        <v>1180</v>
      </c>
      <c r="R1421" s="60">
        <f>IF(N1421="TL",1,IF(N1421="USD",VLOOKUP(C1421,$X$2:$Z$19,2,FALSE),VLOOKUP(C1421,$X$2:$Z$19,3,FALSE)))</f>
        <v/>
      </c>
      <c r="S1421" s="61">
        <f>IF(P1421=1,0,L1421*M1421*R1421*(1-O1421/100))</f>
        <v/>
      </c>
      <c r="T1421" s="61">
        <f>IF(P1421=1,0,L1421*Q1421)</f>
        <v/>
      </c>
      <c r="U1421" s="61">
        <f>S1421-T1421</f>
        <v/>
      </c>
    </row>
    <row r="1422">
      <c r="A1422" t="inlineStr">
        <is>
          <t>S001421</t>
        </is>
      </c>
      <c r="B1422" t="inlineStr">
        <is>
          <t>2025-06-06</t>
        </is>
      </c>
      <c r="C1422" t="inlineStr">
        <is>
          <t>2025-06</t>
        </is>
      </c>
      <c r="D1422" t="inlineStr">
        <is>
          <t>2025-Q2</t>
        </is>
      </c>
      <c r="E1422" t="inlineStr">
        <is>
          <t>T08</t>
        </is>
      </c>
      <c r="F1422" t="inlineStr">
        <is>
          <t>Zeynep Koç</t>
        </is>
      </c>
      <c r="G1422" t="inlineStr">
        <is>
          <t>İç Anadolu</t>
        </is>
      </c>
      <c r="H1422" t="inlineStr">
        <is>
          <t>EM-SGT-01</t>
        </is>
      </c>
      <c r="I1422" t="inlineStr">
        <is>
          <t>Otomatik Sigorta C16 (12'li)</t>
        </is>
      </c>
      <c r="J1422" t="inlineStr">
        <is>
          <t>Koruma</t>
        </is>
      </c>
      <c r="K1422" t="inlineStr">
        <is>
          <t>Bayi</t>
        </is>
      </c>
      <c r="L1422" t="n">
        <v>23</v>
      </c>
      <c r="M1422" s="57" t="n">
        <v>438</v>
      </c>
      <c r="N1422" t="inlineStr">
        <is>
          <t>TL</t>
        </is>
      </c>
      <c r="O1422" s="58" t="n">
        <v>8</v>
      </c>
      <c r="P1422" t="n">
        <v>0</v>
      </c>
      <c r="Q1422" s="59" t="n">
        <v>240</v>
      </c>
      <c r="R1422" s="60">
        <f>IF(N1422="TL",1,IF(N1422="USD",VLOOKUP(C1422,$X$2:$Z$19,2,FALSE),VLOOKUP(C1422,$X$2:$Z$19,3,FALSE)))</f>
        <v/>
      </c>
      <c r="S1422" s="61">
        <f>IF(P1422=1,0,L1422*M1422*R1422*(1-O1422/100))</f>
        <v/>
      </c>
      <c r="T1422" s="61">
        <f>IF(P1422=1,0,L1422*Q1422)</f>
        <v/>
      </c>
      <c r="U1422" s="61">
        <f>S1422-T1422</f>
        <v/>
      </c>
    </row>
    <row r="1423">
      <c r="A1423" t="inlineStr">
        <is>
          <t>S001422</t>
        </is>
      </c>
      <c r="B1423" t="inlineStr">
        <is>
          <t>2025-06-08</t>
        </is>
      </c>
      <c r="C1423" t="inlineStr">
        <is>
          <t>2025-06</t>
        </is>
      </c>
      <c r="D1423" t="inlineStr">
        <is>
          <t>2025-Q2</t>
        </is>
      </c>
      <c r="E1423" t="inlineStr">
        <is>
          <t>T08</t>
        </is>
      </c>
      <c r="F1423" t="inlineStr">
        <is>
          <t>Zeynep Koç</t>
        </is>
      </c>
      <c r="G1423" t="inlineStr">
        <is>
          <t>İç Anadolu</t>
        </is>
      </c>
      <c r="H1423" t="inlineStr">
        <is>
          <t>EM-TOP-08</t>
        </is>
      </c>
      <c r="I1423" t="inlineStr">
        <is>
          <t>Topraklama Seti</t>
        </is>
      </c>
      <c r="J1423" t="inlineStr">
        <is>
          <t>Koruma</t>
        </is>
      </c>
      <c r="K1423" t="inlineStr">
        <is>
          <t>Bayi</t>
        </is>
      </c>
      <c r="L1423" t="n">
        <v>5</v>
      </c>
      <c r="M1423" s="57" t="n">
        <v>921</v>
      </c>
      <c r="N1423" t="inlineStr">
        <is>
          <t>TL</t>
        </is>
      </c>
      <c r="O1423" s="58" t="n">
        <v>0</v>
      </c>
      <c r="P1423" t="n">
        <v>0</v>
      </c>
      <c r="Q1423" s="59" t="n">
        <v>540</v>
      </c>
      <c r="R1423" s="60">
        <f>IF(N1423="TL",1,IF(N1423="USD",VLOOKUP(C1423,$X$2:$Z$19,2,FALSE),VLOOKUP(C1423,$X$2:$Z$19,3,FALSE)))</f>
        <v/>
      </c>
      <c r="S1423" s="61">
        <f>IF(P1423=1,0,L1423*M1423*R1423*(1-O1423/100))</f>
        <v/>
      </c>
      <c r="T1423" s="61">
        <f>IF(P1423=1,0,L1423*Q1423)</f>
        <v/>
      </c>
      <c r="U1423" s="61">
        <f>S1423-T1423</f>
        <v/>
      </c>
    </row>
    <row r="1424">
      <c r="A1424" t="inlineStr">
        <is>
          <t>S001423</t>
        </is>
      </c>
      <c r="B1424" t="inlineStr">
        <is>
          <t>2025-06-26</t>
        </is>
      </c>
      <c r="C1424" t="inlineStr">
        <is>
          <t>2025-06</t>
        </is>
      </c>
      <c r="D1424" t="inlineStr">
        <is>
          <t>2025-Q2</t>
        </is>
      </c>
      <c r="E1424" t="inlineStr">
        <is>
          <t>T08</t>
        </is>
      </c>
      <c r="F1424" t="inlineStr">
        <is>
          <t>Zeynep Koç</t>
        </is>
      </c>
      <c r="G1424" t="inlineStr">
        <is>
          <t>İç Anadolu</t>
        </is>
      </c>
      <c r="H1424" t="inlineStr">
        <is>
          <t>EM-UPS-10</t>
        </is>
      </c>
      <c r="I1424" t="inlineStr">
        <is>
          <t>Kesintisiz Güç Kaynağı 3 kVA</t>
        </is>
      </c>
      <c r="J1424" t="inlineStr">
        <is>
          <t>Güç</t>
        </is>
      </c>
      <c r="K1424" t="inlineStr">
        <is>
          <t>Bayi</t>
        </is>
      </c>
      <c r="L1424" t="n">
        <v>18</v>
      </c>
      <c r="M1424" s="57" t="n">
        <v>13449</v>
      </c>
      <c r="N1424" t="inlineStr">
        <is>
          <t>TL</t>
        </is>
      </c>
      <c r="O1424" s="58" t="n">
        <v>5</v>
      </c>
      <c r="P1424" t="n">
        <v>0</v>
      </c>
      <c r="Q1424" s="59" t="n">
        <v>8200</v>
      </c>
      <c r="R1424" s="60">
        <f>IF(N1424="TL",1,IF(N1424="USD",VLOOKUP(C1424,$X$2:$Z$19,2,FALSE),VLOOKUP(C1424,$X$2:$Z$19,3,FALSE)))</f>
        <v/>
      </c>
      <c r="S1424" s="61">
        <f>IF(P1424=1,0,L1424*M1424*R1424*(1-O1424/100))</f>
        <v/>
      </c>
      <c r="T1424" s="61">
        <f>IF(P1424=1,0,L1424*Q1424)</f>
        <v/>
      </c>
      <c r="U1424" s="61">
        <f>S1424-T1424</f>
        <v/>
      </c>
    </row>
    <row r="1425">
      <c r="A1425" t="inlineStr">
        <is>
          <t>S001424</t>
        </is>
      </c>
      <c r="B1425" t="inlineStr">
        <is>
          <t>2025-06-18</t>
        </is>
      </c>
      <c r="C1425" t="inlineStr">
        <is>
          <t>2025-06</t>
        </is>
      </c>
      <c r="D1425" t="inlineStr">
        <is>
          <t>2025-Q2</t>
        </is>
      </c>
      <c r="E1425" t="inlineStr">
        <is>
          <t>T08</t>
        </is>
      </c>
      <c r="F1425" t="inlineStr">
        <is>
          <t>Zeynep Koç</t>
        </is>
      </c>
      <c r="G1425" t="inlineStr">
        <is>
          <t>İç Anadolu</t>
        </is>
      </c>
      <c r="H1425" t="inlineStr">
        <is>
          <t>EM-UPS-10</t>
        </is>
      </c>
      <c r="I1425" t="inlineStr">
        <is>
          <t>Kesintisiz Güç Kaynağı 3 kVA</t>
        </is>
      </c>
      <c r="J1425" t="inlineStr">
        <is>
          <t>Güç</t>
        </is>
      </c>
      <c r="K1425" t="inlineStr">
        <is>
          <t>Bayi</t>
        </is>
      </c>
      <c r="L1425" t="n">
        <v>4</v>
      </c>
      <c r="M1425" s="57" t="n">
        <v>12645</v>
      </c>
      <c r="N1425" t="inlineStr">
        <is>
          <t>TL</t>
        </is>
      </c>
      <c r="O1425" s="58" t="n">
        <v>8</v>
      </c>
      <c r="P1425" t="n">
        <v>0</v>
      </c>
      <c r="Q1425" s="59" t="n">
        <v>8200</v>
      </c>
      <c r="R1425" s="60">
        <f>IF(N1425="TL",1,IF(N1425="USD",VLOOKUP(C1425,$X$2:$Z$19,2,FALSE),VLOOKUP(C1425,$X$2:$Z$19,3,FALSE)))</f>
        <v/>
      </c>
      <c r="S1425" s="61">
        <f>IF(P1425=1,0,L1425*M1425*R1425*(1-O1425/100))</f>
        <v/>
      </c>
      <c r="T1425" s="61">
        <f>IF(P1425=1,0,L1425*Q1425)</f>
        <v/>
      </c>
      <c r="U1425" s="61">
        <f>S1425-T1425</f>
        <v/>
      </c>
    </row>
    <row r="1426">
      <c r="A1426" t="inlineStr">
        <is>
          <t>S001425</t>
        </is>
      </c>
      <c r="B1426" t="inlineStr">
        <is>
          <t>2025-06-10</t>
        </is>
      </c>
      <c r="C1426" t="inlineStr">
        <is>
          <t>2025-06</t>
        </is>
      </c>
      <c r="D1426" t="inlineStr">
        <is>
          <t>2025-Q2</t>
        </is>
      </c>
      <c r="E1426" t="inlineStr">
        <is>
          <t>T08</t>
        </is>
      </c>
      <c r="F1426" t="inlineStr">
        <is>
          <t>Zeynep Koç</t>
        </is>
      </c>
      <c r="G1426" t="inlineStr">
        <is>
          <t>İç Anadolu</t>
        </is>
      </c>
      <c r="H1426" t="inlineStr">
        <is>
          <t>EM-KND-03</t>
        </is>
      </c>
      <c r="I1426" t="inlineStr">
        <is>
          <t>Kablo Kanalı 40x40 (2 m)</t>
        </is>
      </c>
      <c r="J1426" t="inlineStr">
        <is>
          <t>Tesisat</t>
        </is>
      </c>
      <c r="K1426" t="inlineStr">
        <is>
          <t>Proje</t>
        </is>
      </c>
      <c r="L1426" t="n">
        <v>17</v>
      </c>
      <c r="M1426" s="57" t="n">
        <v>135</v>
      </c>
      <c r="N1426" t="inlineStr">
        <is>
          <t>TL</t>
        </is>
      </c>
      <c r="O1426" s="58" t="n">
        <v>5</v>
      </c>
      <c r="P1426" t="n">
        <v>0</v>
      </c>
      <c r="Q1426" s="59" t="n">
        <v>65</v>
      </c>
      <c r="R1426" s="60">
        <f>IF(N1426="TL",1,IF(N1426="USD",VLOOKUP(C1426,$X$2:$Z$19,2,FALSE),VLOOKUP(C1426,$X$2:$Z$19,3,FALSE)))</f>
        <v/>
      </c>
      <c r="S1426" s="61">
        <f>IF(P1426=1,0,L1426*M1426*R1426*(1-O1426/100))</f>
        <v/>
      </c>
      <c r="T1426" s="61">
        <f>IF(P1426=1,0,L1426*Q1426)</f>
        <v/>
      </c>
      <c r="U1426" s="61">
        <f>S1426-T1426</f>
        <v/>
      </c>
    </row>
    <row r="1427">
      <c r="A1427" t="inlineStr">
        <is>
          <t>S001426</t>
        </is>
      </c>
      <c r="B1427" t="inlineStr">
        <is>
          <t>2025-06-22</t>
        </is>
      </c>
      <c r="C1427" t="inlineStr">
        <is>
          <t>2025-06</t>
        </is>
      </c>
      <c r="D1427" t="inlineStr">
        <is>
          <t>2025-Q2</t>
        </is>
      </c>
      <c r="E1427" t="inlineStr">
        <is>
          <t>T08</t>
        </is>
      </c>
      <c r="F1427" t="inlineStr">
        <is>
          <t>Zeynep Koç</t>
        </is>
      </c>
      <c r="G1427" t="inlineStr">
        <is>
          <t>İç Anadolu</t>
        </is>
      </c>
      <c r="H1427" t="inlineStr">
        <is>
          <t>EM-TRF-05</t>
        </is>
      </c>
      <c r="I1427" t="inlineStr">
        <is>
          <t>İzole Trafo 1 kVA</t>
        </is>
      </c>
      <c r="J1427" t="inlineStr">
        <is>
          <t>Güç</t>
        </is>
      </c>
      <c r="K1427" t="inlineStr">
        <is>
          <t>Perakende</t>
        </is>
      </c>
      <c r="L1427" t="n">
        <v>5</v>
      </c>
      <c r="M1427" s="57" t="n">
        <v>6514</v>
      </c>
      <c r="N1427" t="inlineStr">
        <is>
          <t>TL</t>
        </is>
      </c>
      <c r="O1427" s="58" t="n">
        <v>5</v>
      </c>
      <c r="P1427" t="n">
        <v>0</v>
      </c>
      <c r="Q1427" s="59" t="n">
        <v>3900</v>
      </c>
      <c r="R1427" s="60">
        <f>IF(N1427="TL",1,IF(N1427="USD",VLOOKUP(C1427,$X$2:$Z$19,2,FALSE),VLOOKUP(C1427,$X$2:$Z$19,3,FALSE)))</f>
        <v/>
      </c>
      <c r="S1427" s="61">
        <f>IF(P1427=1,0,L1427*M1427*R1427*(1-O1427/100))</f>
        <v/>
      </c>
      <c r="T1427" s="61">
        <f>IF(P1427=1,0,L1427*Q1427)</f>
        <v/>
      </c>
      <c r="U1427" s="61">
        <f>S1427-T1427</f>
        <v/>
      </c>
    </row>
    <row r="1428">
      <c r="A1428" t="inlineStr">
        <is>
          <t>S001427</t>
        </is>
      </c>
      <c r="B1428" t="inlineStr">
        <is>
          <t>2025-06-03</t>
        </is>
      </c>
      <c r="C1428" t="inlineStr">
        <is>
          <t>2025-06</t>
        </is>
      </c>
      <c r="D1428" t="inlineStr">
        <is>
          <t>2025-Q2</t>
        </is>
      </c>
      <c r="E1428" t="inlineStr">
        <is>
          <t>T08</t>
        </is>
      </c>
      <c r="F1428" t="inlineStr">
        <is>
          <t>Zeynep Koç</t>
        </is>
      </c>
      <c r="G1428" t="inlineStr">
        <is>
          <t>İç Anadolu</t>
        </is>
      </c>
      <c r="H1428" t="inlineStr">
        <is>
          <t>EM-KBL-16</t>
        </is>
      </c>
      <c r="I1428" t="inlineStr">
        <is>
          <t>NYM Kablo 3x2,5 (100 m)</t>
        </is>
      </c>
      <c r="J1428" t="inlineStr">
        <is>
          <t>Kablo</t>
        </is>
      </c>
      <c r="K1428" t="inlineStr">
        <is>
          <t>Bayi</t>
        </is>
      </c>
      <c r="L1428" t="n">
        <v>2</v>
      </c>
      <c r="M1428" s="57" t="n">
        <v>1308</v>
      </c>
      <c r="N1428" t="inlineStr">
        <is>
          <t>TL</t>
        </is>
      </c>
      <c r="O1428" s="58" t="n">
        <v>5</v>
      </c>
      <c r="P1428" t="n">
        <v>0</v>
      </c>
      <c r="Q1428" s="59" t="n">
        <v>820</v>
      </c>
      <c r="R1428" s="60">
        <f>IF(N1428="TL",1,IF(N1428="USD",VLOOKUP(C1428,$X$2:$Z$19,2,FALSE),VLOOKUP(C1428,$X$2:$Z$19,3,FALSE)))</f>
        <v/>
      </c>
      <c r="S1428" s="61">
        <f>IF(P1428=1,0,L1428*M1428*R1428*(1-O1428/100))</f>
        <v/>
      </c>
      <c r="T1428" s="61">
        <f>IF(P1428=1,0,L1428*Q1428)</f>
        <v/>
      </c>
      <c r="U1428" s="61">
        <f>S1428-T1428</f>
        <v/>
      </c>
    </row>
    <row r="1429">
      <c r="A1429" t="inlineStr">
        <is>
          <t>S001428</t>
        </is>
      </c>
      <c r="B1429" t="inlineStr">
        <is>
          <t>2025-06-21</t>
        </is>
      </c>
      <c r="C1429" t="inlineStr">
        <is>
          <t>2025-06</t>
        </is>
      </c>
      <c r="D1429" t="inlineStr">
        <is>
          <t>2025-Q2</t>
        </is>
      </c>
      <c r="E1429" t="inlineStr">
        <is>
          <t>T08</t>
        </is>
      </c>
      <c r="F1429" t="inlineStr">
        <is>
          <t>Zeynep Koç</t>
        </is>
      </c>
      <c r="G1429" t="inlineStr">
        <is>
          <t>İç Anadolu</t>
        </is>
      </c>
      <c r="H1429" t="inlineStr">
        <is>
          <t>EM-AYD-18</t>
        </is>
      </c>
      <c r="I1429" t="inlineStr">
        <is>
          <t>LED Ampul 18W (10'lu)</t>
        </is>
      </c>
      <c r="J1429" t="inlineStr">
        <is>
          <t>Aydınlatma</t>
        </is>
      </c>
      <c r="K1429" t="inlineStr">
        <is>
          <t>Proje</t>
        </is>
      </c>
      <c r="L1429" t="n">
        <v>3</v>
      </c>
      <c r="M1429" s="57" t="n">
        <v>196</v>
      </c>
      <c r="N1429" t="inlineStr">
        <is>
          <t>TL</t>
        </is>
      </c>
      <c r="O1429" s="58" t="n">
        <v>8</v>
      </c>
      <c r="P1429" t="n">
        <v>0</v>
      </c>
      <c r="Q1429" s="59" t="n">
        <v>95</v>
      </c>
      <c r="R1429" s="60">
        <f>IF(N1429="TL",1,IF(N1429="USD",VLOOKUP(C1429,$X$2:$Z$19,2,FALSE),VLOOKUP(C1429,$X$2:$Z$19,3,FALSE)))</f>
        <v/>
      </c>
      <c r="S1429" s="61">
        <f>IF(P1429=1,0,L1429*M1429*R1429*(1-O1429/100))</f>
        <v/>
      </c>
      <c r="T1429" s="61">
        <f>IF(P1429=1,0,L1429*Q1429)</f>
        <v/>
      </c>
      <c r="U1429" s="61">
        <f>S1429-T1429</f>
        <v/>
      </c>
    </row>
    <row r="1430">
      <c r="A1430" t="inlineStr">
        <is>
          <t>S001429</t>
        </is>
      </c>
      <c r="B1430" t="inlineStr">
        <is>
          <t>2025-06-14</t>
        </is>
      </c>
      <c r="C1430" t="inlineStr">
        <is>
          <t>2025-06</t>
        </is>
      </c>
      <c r="D1430" t="inlineStr">
        <is>
          <t>2025-Q2</t>
        </is>
      </c>
      <c r="E1430" t="inlineStr">
        <is>
          <t>T08</t>
        </is>
      </c>
      <c r="F1430" t="inlineStr">
        <is>
          <t>Zeynep Koç</t>
        </is>
      </c>
      <c r="G1430" t="inlineStr">
        <is>
          <t>İç Anadolu</t>
        </is>
      </c>
      <c r="H1430" t="inlineStr">
        <is>
          <t>EM-PRZ-02</t>
        </is>
      </c>
      <c r="I1430" t="inlineStr">
        <is>
          <t>Priz-Anahtar Seti (20'li)</t>
        </is>
      </c>
      <c r="J1430" t="inlineStr">
        <is>
          <t>Anahtar</t>
        </is>
      </c>
      <c r="K1430" t="inlineStr">
        <is>
          <t>Bayi</t>
        </is>
      </c>
      <c r="L1430" t="n">
        <v>16</v>
      </c>
      <c r="M1430" s="57" t="n">
        <v>582</v>
      </c>
      <c r="N1430" t="inlineStr">
        <is>
          <t>TL</t>
        </is>
      </c>
      <c r="O1430" s="58" t="n">
        <v>12</v>
      </c>
      <c r="P1430" t="n">
        <v>0</v>
      </c>
      <c r="Q1430" s="59" t="n">
        <v>310</v>
      </c>
      <c r="R1430" s="60">
        <f>IF(N1430="TL",1,IF(N1430="USD",VLOOKUP(C1430,$X$2:$Z$19,2,FALSE),VLOOKUP(C1430,$X$2:$Z$19,3,FALSE)))</f>
        <v/>
      </c>
      <c r="S1430" s="61">
        <f>IF(P1430=1,0,L1430*M1430*R1430*(1-O1430/100))</f>
        <v/>
      </c>
      <c r="T1430" s="61">
        <f>IF(P1430=1,0,L1430*Q1430)</f>
        <v/>
      </c>
      <c r="U1430" s="61">
        <f>S1430-T1430</f>
        <v/>
      </c>
    </row>
    <row r="1431">
      <c r="A1431" t="inlineStr">
        <is>
          <t>S001430</t>
        </is>
      </c>
      <c r="B1431" t="inlineStr">
        <is>
          <t>2025-06-11</t>
        </is>
      </c>
      <c r="C1431" t="inlineStr">
        <is>
          <t>2025-06</t>
        </is>
      </c>
      <c r="D1431" t="inlineStr">
        <is>
          <t>2025-Q2</t>
        </is>
      </c>
      <c r="E1431" t="inlineStr">
        <is>
          <t>T08</t>
        </is>
      </c>
      <c r="F1431" t="inlineStr">
        <is>
          <t>Zeynep Koç</t>
        </is>
      </c>
      <c r="G1431" t="inlineStr">
        <is>
          <t>İç Anadolu</t>
        </is>
      </c>
      <c r="H1431" t="inlineStr">
        <is>
          <t>EM-SNS-06</t>
        </is>
      </c>
      <c r="I1431" t="inlineStr">
        <is>
          <t>Hareket Sensörü PIR</t>
        </is>
      </c>
      <c r="J1431" t="inlineStr">
        <is>
          <t>Otomasyon</t>
        </is>
      </c>
      <c r="K1431" t="inlineStr">
        <is>
          <t>Proje</t>
        </is>
      </c>
      <c r="L1431" t="n">
        <v>2</v>
      </c>
      <c r="M1431" s="57" t="n">
        <v>245</v>
      </c>
      <c r="N1431" t="inlineStr">
        <is>
          <t>TL</t>
        </is>
      </c>
      <c r="O1431" s="58" t="n">
        <v>0</v>
      </c>
      <c r="P1431" t="n">
        <v>0</v>
      </c>
      <c r="Q1431" s="59" t="n">
        <v>120</v>
      </c>
      <c r="R1431" s="60">
        <f>IF(N1431="TL",1,IF(N1431="USD",VLOOKUP(C1431,$X$2:$Z$19,2,FALSE),VLOOKUP(C1431,$X$2:$Z$19,3,FALSE)))</f>
        <v/>
      </c>
      <c r="S1431" s="61">
        <f>IF(P1431=1,0,L1431*M1431*R1431*(1-O1431/100))</f>
        <v/>
      </c>
      <c r="T1431" s="61">
        <f>IF(P1431=1,0,L1431*Q1431)</f>
        <v/>
      </c>
      <c r="U1431" s="61">
        <f>S1431-T1431</f>
        <v/>
      </c>
    </row>
    <row r="1432">
      <c r="A1432" t="inlineStr">
        <is>
          <t>S001431</t>
        </is>
      </c>
      <c r="B1432" t="inlineStr">
        <is>
          <t>2025-06-18</t>
        </is>
      </c>
      <c r="C1432" t="inlineStr">
        <is>
          <t>2025-06</t>
        </is>
      </c>
      <c r="D1432" t="inlineStr">
        <is>
          <t>2025-Q2</t>
        </is>
      </c>
      <c r="E1432" t="inlineStr">
        <is>
          <t>T08</t>
        </is>
      </c>
      <c r="F1432" t="inlineStr">
        <is>
          <t>Zeynep Koç</t>
        </is>
      </c>
      <c r="G1432" t="inlineStr">
        <is>
          <t>İç Anadolu</t>
        </is>
      </c>
      <c r="H1432" t="inlineStr">
        <is>
          <t>EM-AYD-18</t>
        </is>
      </c>
      <c r="I1432" t="inlineStr">
        <is>
          <t>LED Ampul 18W (10'lu)</t>
        </is>
      </c>
      <c r="J1432" t="inlineStr">
        <is>
          <t>Aydınlatma</t>
        </is>
      </c>
      <c r="K1432" t="inlineStr">
        <is>
          <t>Bayi</t>
        </is>
      </c>
      <c r="L1432" t="n">
        <v>2</v>
      </c>
      <c r="M1432" s="57" t="n">
        <v>197</v>
      </c>
      <c r="N1432" t="inlineStr">
        <is>
          <t>TL</t>
        </is>
      </c>
      <c r="O1432" s="58" t="n">
        <v>0</v>
      </c>
      <c r="P1432" t="n">
        <v>0</v>
      </c>
      <c r="Q1432" s="59" t="n">
        <v>95</v>
      </c>
      <c r="R1432" s="60">
        <f>IF(N1432="TL",1,IF(N1432="USD",VLOOKUP(C1432,$X$2:$Z$19,2,FALSE),VLOOKUP(C1432,$X$2:$Z$19,3,FALSE)))</f>
        <v/>
      </c>
      <c r="S1432" s="61">
        <f>IF(P1432=1,0,L1432*M1432*R1432*(1-O1432/100))</f>
        <v/>
      </c>
      <c r="T1432" s="61">
        <f>IF(P1432=1,0,L1432*Q1432)</f>
        <v/>
      </c>
      <c r="U1432" s="61">
        <f>S1432-T1432</f>
        <v/>
      </c>
    </row>
    <row r="1433">
      <c r="A1433" t="inlineStr">
        <is>
          <t>S001432</t>
        </is>
      </c>
      <c r="B1433" t="inlineStr">
        <is>
          <t>2025-06-06</t>
        </is>
      </c>
      <c r="C1433" t="inlineStr">
        <is>
          <t>2025-06</t>
        </is>
      </c>
      <c r="D1433" t="inlineStr">
        <is>
          <t>2025-Q2</t>
        </is>
      </c>
      <c r="E1433" t="inlineStr">
        <is>
          <t>T08</t>
        </is>
      </c>
      <c r="F1433" t="inlineStr">
        <is>
          <t>Zeynep Koç</t>
        </is>
      </c>
      <c r="G1433" t="inlineStr">
        <is>
          <t>İç Anadolu</t>
        </is>
      </c>
      <c r="H1433" t="inlineStr">
        <is>
          <t>EM-TOP-08</t>
        </is>
      </c>
      <c r="I1433" t="inlineStr">
        <is>
          <t>Topraklama Seti</t>
        </is>
      </c>
      <c r="J1433" t="inlineStr">
        <is>
          <t>Koruma</t>
        </is>
      </c>
      <c r="K1433" t="inlineStr">
        <is>
          <t>Bayi</t>
        </is>
      </c>
      <c r="L1433" t="n">
        <v>13</v>
      </c>
      <c r="M1433" s="57" t="n">
        <v>894</v>
      </c>
      <c r="N1433" t="inlineStr">
        <is>
          <t>TL</t>
        </is>
      </c>
      <c r="O1433" s="58" t="n">
        <v>0</v>
      </c>
      <c r="P1433" t="n">
        <v>0</v>
      </c>
      <c r="Q1433" s="59" t="n">
        <v>540</v>
      </c>
      <c r="R1433" s="60">
        <f>IF(N1433="TL",1,IF(N1433="USD",VLOOKUP(C1433,$X$2:$Z$19,2,FALSE),VLOOKUP(C1433,$X$2:$Z$19,3,FALSE)))</f>
        <v/>
      </c>
      <c r="S1433" s="61">
        <f>IF(P1433=1,0,L1433*M1433*R1433*(1-O1433/100))</f>
        <v/>
      </c>
      <c r="T1433" s="61">
        <f>IF(P1433=1,0,L1433*Q1433)</f>
        <v/>
      </c>
      <c r="U1433" s="61">
        <f>S1433-T1433</f>
        <v/>
      </c>
    </row>
    <row r="1434">
      <c r="A1434" t="inlineStr">
        <is>
          <t>S001433</t>
        </is>
      </c>
      <c r="B1434" t="inlineStr">
        <is>
          <t>2025-06-13</t>
        </is>
      </c>
      <c r="C1434" t="inlineStr">
        <is>
          <t>2025-06</t>
        </is>
      </c>
      <c r="D1434" t="inlineStr">
        <is>
          <t>2025-Q2</t>
        </is>
      </c>
      <c r="E1434" t="inlineStr">
        <is>
          <t>T08</t>
        </is>
      </c>
      <c r="F1434" t="inlineStr">
        <is>
          <t>Zeynep Koç</t>
        </is>
      </c>
      <c r="G1434" t="inlineStr">
        <is>
          <t>İç Anadolu</t>
        </is>
      </c>
      <c r="H1434" t="inlineStr">
        <is>
          <t>EM-SNS-06</t>
        </is>
      </c>
      <c r="I1434" t="inlineStr">
        <is>
          <t>Hareket Sensörü PIR</t>
        </is>
      </c>
      <c r="J1434" t="inlineStr">
        <is>
          <t>Otomasyon</t>
        </is>
      </c>
      <c r="K1434" t="inlineStr">
        <is>
          <t>Bayi</t>
        </is>
      </c>
      <c r="L1434" t="n">
        <v>19</v>
      </c>
      <c r="M1434" s="57" t="n">
        <v>246</v>
      </c>
      <c r="N1434" t="inlineStr">
        <is>
          <t>TL</t>
        </is>
      </c>
      <c r="O1434" s="58" t="n">
        <v>12</v>
      </c>
      <c r="P1434" t="n">
        <v>0</v>
      </c>
      <c r="Q1434" s="59" t="n">
        <v>120</v>
      </c>
      <c r="R1434" s="60">
        <f>IF(N1434="TL",1,IF(N1434="USD",VLOOKUP(C1434,$X$2:$Z$19,2,FALSE),VLOOKUP(C1434,$X$2:$Z$19,3,FALSE)))</f>
        <v/>
      </c>
      <c r="S1434" s="61">
        <f>IF(P1434=1,0,L1434*M1434*R1434*(1-O1434/100))</f>
        <v/>
      </c>
      <c r="T1434" s="61">
        <f>IF(P1434=1,0,L1434*Q1434)</f>
        <v/>
      </c>
      <c r="U1434" s="61">
        <f>S1434-T1434</f>
        <v/>
      </c>
    </row>
    <row r="1435">
      <c r="A1435" t="inlineStr">
        <is>
          <t>S001434</t>
        </is>
      </c>
      <c r="B1435" t="inlineStr">
        <is>
          <t>2025-06-21</t>
        </is>
      </c>
      <c r="C1435" t="inlineStr">
        <is>
          <t>2025-06</t>
        </is>
      </c>
      <c r="D1435" t="inlineStr">
        <is>
          <t>2025-Q2</t>
        </is>
      </c>
      <c r="E1435" t="inlineStr">
        <is>
          <t>T08</t>
        </is>
      </c>
      <c r="F1435" t="inlineStr">
        <is>
          <t>Zeynep Koç</t>
        </is>
      </c>
      <c r="G1435" t="inlineStr">
        <is>
          <t>İç Anadolu</t>
        </is>
      </c>
      <c r="H1435" t="inlineStr">
        <is>
          <t>EM-KND-03</t>
        </is>
      </c>
      <c r="I1435" t="inlineStr">
        <is>
          <t>Kablo Kanalı 40x40 (2 m)</t>
        </is>
      </c>
      <c r="J1435" t="inlineStr">
        <is>
          <t>Tesisat</t>
        </is>
      </c>
      <c r="K1435" t="inlineStr">
        <is>
          <t>Bayi</t>
        </is>
      </c>
      <c r="L1435" t="n">
        <v>3</v>
      </c>
      <c r="M1435" s="57" t="n">
        <v>132</v>
      </c>
      <c r="N1435" t="inlineStr">
        <is>
          <t>TL</t>
        </is>
      </c>
      <c r="O1435" s="58" t="n">
        <v>12</v>
      </c>
      <c r="P1435" t="n">
        <v>0</v>
      </c>
      <c r="Q1435" s="59" t="n">
        <v>65</v>
      </c>
      <c r="R1435" s="60">
        <f>IF(N1435="TL",1,IF(N1435="USD",VLOOKUP(C1435,$X$2:$Z$19,2,FALSE),VLOOKUP(C1435,$X$2:$Z$19,3,FALSE)))</f>
        <v/>
      </c>
      <c r="S1435" s="61">
        <f>IF(P1435=1,0,L1435*M1435*R1435*(1-O1435/100))</f>
        <v/>
      </c>
      <c r="T1435" s="61">
        <f>IF(P1435=1,0,L1435*Q1435)</f>
        <v/>
      </c>
      <c r="U1435" s="61">
        <f>S1435-T1435</f>
        <v/>
      </c>
    </row>
    <row r="1436">
      <c r="A1436" t="inlineStr">
        <is>
          <t>S001435</t>
        </is>
      </c>
      <c r="B1436" t="inlineStr">
        <is>
          <t>2025-06-27</t>
        </is>
      </c>
      <c r="C1436" t="inlineStr">
        <is>
          <t>2025-06</t>
        </is>
      </c>
      <c r="D1436" t="inlineStr">
        <is>
          <t>2025-Q2</t>
        </is>
      </c>
      <c r="E1436" t="inlineStr">
        <is>
          <t>T08</t>
        </is>
      </c>
      <c r="F1436" t="inlineStr">
        <is>
          <t>Zeynep Koç</t>
        </is>
      </c>
      <c r="G1436" t="inlineStr">
        <is>
          <t>İç Anadolu</t>
        </is>
      </c>
      <c r="H1436" t="inlineStr">
        <is>
          <t>EM-SGT-01</t>
        </is>
      </c>
      <c r="I1436" t="inlineStr">
        <is>
          <t>Otomatik Sigorta C16 (12'li)</t>
        </is>
      </c>
      <c r="J1436" t="inlineStr">
        <is>
          <t>Koruma</t>
        </is>
      </c>
      <c r="K1436" t="inlineStr">
        <is>
          <t>Bayi</t>
        </is>
      </c>
      <c r="L1436" t="n">
        <v>4</v>
      </c>
      <c r="M1436" s="57" t="n">
        <v>437</v>
      </c>
      <c r="N1436" t="inlineStr">
        <is>
          <t>TL</t>
        </is>
      </c>
      <c r="O1436" s="58" t="n">
        <v>5</v>
      </c>
      <c r="P1436" t="n">
        <v>0</v>
      </c>
      <c r="Q1436" s="59" t="n">
        <v>240</v>
      </c>
      <c r="R1436" s="60">
        <f>IF(N1436="TL",1,IF(N1436="USD",VLOOKUP(C1436,$X$2:$Z$19,2,FALSE),VLOOKUP(C1436,$X$2:$Z$19,3,FALSE)))</f>
        <v/>
      </c>
      <c r="S1436" s="61">
        <f>IF(P1436=1,0,L1436*M1436*R1436*(1-O1436/100))</f>
        <v/>
      </c>
      <c r="T1436" s="61">
        <f>IF(P1436=1,0,L1436*Q1436)</f>
        <v/>
      </c>
      <c r="U1436" s="61">
        <f>S1436-T1436</f>
        <v/>
      </c>
    </row>
    <row r="1437">
      <c r="A1437" t="inlineStr">
        <is>
          <t>S001436</t>
        </is>
      </c>
      <c r="B1437" t="inlineStr">
        <is>
          <t>2025-06-14</t>
        </is>
      </c>
      <c r="C1437" t="inlineStr">
        <is>
          <t>2025-06</t>
        </is>
      </c>
      <c r="D1437" t="inlineStr">
        <is>
          <t>2025-Q2</t>
        </is>
      </c>
      <c r="E1437" t="inlineStr">
        <is>
          <t>T08</t>
        </is>
      </c>
      <c r="F1437" t="inlineStr">
        <is>
          <t>Zeynep Koç</t>
        </is>
      </c>
      <c r="G1437" t="inlineStr">
        <is>
          <t>İç Anadolu</t>
        </is>
      </c>
      <c r="H1437" t="inlineStr">
        <is>
          <t>EM-KND-03</t>
        </is>
      </c>
      <c r="I1437" t="inlineStr">
        <is>
          <t>Kablo Kanalı 40x40 (2 m)</t>
        </is>
      </c>
      <c r="J1437" t="inlineStr">
        <is>
          <t>Tesisat</t>
        </is>
      </c>
      <c r="K1437" t="inlineStr">
        <is>
          <t>Bayi</t>
        </is>
      </c>
      <c r="L1437" t="n">
        <v>24</v>
      </c>
      <c r="M1437" s="57" t="n">
        <v>132</v>
      </c>
      <c r="N1437" t="inlineStr">
        <is>
          <t>TL</t>
        </is>
      </c>
      <c r="O1437" s="58" t="n">
        <v>5</v>
      </c>
      <c r="P1437" t="n">
        <v>0</v>
      </c>
      <c r="Q1437" s="59" t="n">
        <v>65</v>
      </c>
      <c r="R1437" s="60">
        <f>IF(N1437="TL",1,IF(N1437="USD",VLOOKUP(C1437,$X$2:$Z$19,2,FALSE),VLOOKUP(C1437,$X$2:$Z$19,3,FALSE)))</f>
        <v/>
      </c>
      <c r="S1437" s="61">
        <f>IF(P1437=1,0,L1437*M1437*R1437*(1-O1437/100))</f>
        <v/>
      </c>
      <c r="T1437" s="61">
        <f>IF(P1437=1,0,L1437*Q1437)</f>
        <v/>
      </c>
      <c r="U1437" s="61">
        <f>S1437-T1437</f>
        <v/>
      </c>
    </row>
    <row r="1438">
      <c r="A1438" t="inlineStr">
        <is>
          <t>S001437</t>
        </is>
      </c>
      <c r="B1438" t="inlineStr">
        <is>
          <t>2025-06-19</t>
        </is>
      </c>
      <c r="C1438" t="inlineStr">
        <is>
          <t>2025-06</t>
        </is>
      </c>
      <c r="D1438" t="inlineStr">
        <is>
          <t>2025-Q2</t>
        </is>
      </c>
      <c r="E1438" t="inlineStr">
        <is>
          <t>T08</t>
        </is>
      </c>
      <c r="F1438" t="inlineStr">
        <is>
          <t>Zeynep Koç</t>
        </is>
      </c>
      <c r="G1438" t="inlineStr">
        <is>
          <t>İç Anadolu</t>
        </is>
      </c>
      <c r="H1438" t="inlineStr">
        <is>
          <t>EM-TOP-08</t>
        </is>
      </c>
      <c r="I1438" t="inlineStr">
        <is>
          <t>Topraklama Seti</t>
        </is>
      </c>
      <c r="J1438" t="inlineStr">
        <is>
          <t>Koruma</t>
        </is>
      </c>
      <c r="K1438" t="inlineStr">
        <is>
          <t>Proje</t>
        </is>
      </c>
      <c r="L1438" t="n">
        <v>118</v>
      </c>
      <c r="M1438" s="57" t="n">
        <v>938</v>
      </c>
      <c r="N1438" t="inlineStr">
        <is>
          <t>TL</t>
        </is>
      </c>
      <c r="O1438" s="58" t="n">
        <v>0</v>
      </c>
      <c r="P1438" t="n">
        <v>0</v>
      </c>
      <c r="Q1438" s="59" t="n">
        <v>540</v>
      </c>
      <c r="R1438" s="60">
        <f>IF(N1438="TL",1,IF(N1438="USD",VLOOKUP(C1438,$X$2:$Z$19,2,FALSE),VLOOKUP(C1438,$X$2:$Z$19,3,FALSE)))</f>
        <v/>
      </c>
      <c r="S1438" s="61">
        <f>IF(P1438=1,0,L1438*M1438*R1438*(1-O1438/100))</f>
        <v/>
      </c>
      <c r="T1438" s="61">
        <f>IF(P1438=1,0,L1438*Q1438)</f>
        <v/>
      </c>
      <c r="U1438" s="61">
        <f>S1438-T1438</f>
        <v/>
      </c>
    </row>
    <row r="1439">
      <c r="A1439" t="inlineStr">
        <is>
          <t>S001438</t>
        </is>
      </c>
      <c r="B1439" t="inlineStr">
        <is>
          <t>2025-06-14</t>
        </is>
      </c>
      <c r="C1439" t="inlineStr">
        <is>
          <t>2025-06</t>
        </is>
      </c>
      <c r="D1439" t="inlineStr">
        <is>
          <t>2025-Q2</t>
        </is>
      </c>
      <c r="E1439" t="inlineStr">
        <is>
          <t>T08</t>
        </is>
      </c>
      <c r="F1439" t="inlineStr">
        <is>
          <t>Zeynep Koç</t>
        </is>
      </c>
      <c r="G1439" t="inlineStr">
        <is>
          <t>İç Anadolu</t>
        </is>
      </c>
      <c r="H1439" t="inlineStr">
        <is>
          <t>EM-SNS-06</t>
        </is>
      </c>
      <c r="I1439" t="inlineStr">
        <is>
          <t>Hareket Sensörü PIR</t>
        </is>
      </c>
      <c r="J1439" t="inlineStr">
        <is>
          <t>Otomasyon</t>
        </is>
      </c>
      <c r="K1439" t="inlineStr">
        <is>
          <t>Kurumsal</t>
        </is>
      </c>
      <c r="L1439" t="n">
        <v>113</v>
      </c>
      <c r="M1439" s="57" t="n">
        <v>263</v>
      </c>
      <c r="N1439" t="inlineStr">
        <is>
          <t>TL</t>
        </is>
      </c>
      <c r="O1439" s="58" t="n">
        <v>0</v>
      </c>
      <c r="P1439" t="n">
        <v>1</v>
      </c>
      <c r="Q1439" s="59" t="n">
        <v>120</v>
      </c>
      <c r="R1439" s="60">
        <f>IF(N1439="TL",1,IF(N1439="USD",VLOOKUP(C1439,$X$2:$Z$19,2,FALSE),VLOOKUP(C1439,$X$2:$Z$19,3,FALSE)))</f>
        <v/>
      </c>
      <c r="S1439" s="61">
        <f>IF(P1439=1,0,L1439*M1439*R1439*(1-O1439/100))</f>
        <v/>
      </c>
      <c r="T1439" s="61">
        <f>IF(P1439=1,0,L1439*Q1439)</f>
        <v/>
      </c>
      <c r="U1439" s="61">
        <f>S1439-T1439</f>
        <v/>
      </c>
    </row>
    <row r="1440">
      <c r="A1440" t="inlineStr">
        <is>
          <t>S001439</t>
        </is>
      </c>
      <c r="B1440" t="inlineStr">
        <is>
          <t>2025-06-28</t>
        </is>
      </c>
      <c r="C1440" t="inlineStr">
        <is>
          <t>2025-06</t>
        </is>
      </c>
      <c r="D1440" t="inlineStr">
        <is>
          <t>2025-Q2</t>
        </is>
      </c>
      <c r="E1440" t="inlineStr">
        <is>
          <t>T08</t>
        </is>
      </c>
      <c r="F1440" t="inlineStr">
        <is>
          <t>Zeynep Koç</t>
        </is>
      </c>
      <c r="G1440" t="inlineStr">
        <is>
          <t>İç Anadolu</t>
        </is>
      </c>
      <c r="H1440" t="inlineStr">
        <is>
          <t>EM-AYD-18</t>
        </is>
      </c>
      <c r="I1440" t="inlineStr">
        <is>
          <t>LED Ampul 18W (10'lu)</t>
        </is>
      </c>
      <c r="J1440" t="inlineStr">
        <is>
          <t>Aydınlatma</t>
        </is>
      </c>
      <c r="K1440" t="inlineStr">
        <is>
          <t>Bayi</t>
        </is>
      </c>
      <c r="L1440" t="n">
        <v>1</v>
      </c>
      <c r="M1440" s="57" t="n">
        <v>195</v>
      </c>
      <c r="N1440" t="inlineStr">
        <is>
          <t>TL</t>
        </is>
      </c>
      <c r="O1440" s="58" t="n">
        <v>12</v>
      </c>
      <c r="P1440" t="n">
        <v>0</v>
      </c>
      <c r="Q1440" s="59" t="n">
        <v>95</v>
      </c>
      <c r="R1440" s="60">
        <f>IF(N1440="TL",1,IF(N1440="USD",VLOOKUP(C1440,$X$2:$Z$19,2,FALSE),VLOOKUP(C1440,$X$2:$Z$19,3,FALSE)))</f>
        <v/>
      </c>
      <c r="S1440" s="61">
        <f>IF(P1440=1,0,L1440*M1440*R1440*(1-O1440/100))</f>
        <v/>
      </c>
      <c r="T1440" s="61">
        <f>IF(P1440=1,0,L1440*Q1440)</f>
        <v/>
      </c>
      <c r="U1440" s="61">
        <f>S1440-T1440</f>
        <v/>
      </c>
    </row>
    <row r="1441">
      <c r="A1441" t="inlineStr">
        <is>
          <t>S001440</t>
        </is>
      </c>
      <c r="B1441" t="inlineStr">
        <is>
          <t>2025-06-13</t>
        </is>
      </c>
      <c r="C1441" t="inlineStr">
        <is>
          <t>2025-06</t>
        </is>
      </c>
      <c r="D1441" t="inlineStr">
        <is>
          <t>2025-Q2</t>
        </is>
      </c>
      <c r="E1441" t="inlineStr">
        <is>
          <t>T08</t>
        </is>
      </c>
      <c r="F1441" t="inlineStr">
        <is>
          <t>Zeynep Koç</t>
        </is>
      </c>
      <c r="G1441" t="inlineStr">
        <is>
          <t>İç Anadolu</t>
        </is>
      </c>
      <c r="H1441" t="inlineStr">
        <is>
          <t>EM-PNO-12</t>
        </is>
      </c>
      <c r="I1441" t="inlineStr">
        <is>
          <t>Sıva Üstü Dağıtım Panosu 24'lü</t>
        </is>
      </c>
      <c r="J1441" t="inlineStr">
        <is>
          <t>Pano</t>
        </is>
      </c>
      <c r="K1441" t="inlineStr">
        <is>
          <t>Bayi</t>
        </is>
      </c>
      <c r="L1441" t="n">
        <v>12</v>
      </c>
      <c r="M1441" s="57" t="n">
        <v>2002</v>
      </c>
      <c r="N1441" t="inlineStr">
        <is>
          <t>TL</t>
        </is>
      </c>
      <c r="O1441" s="58" t="n">
        <v>0</v>
      </c>
      <c r="P1441" t="n">
        <v>0</v>
      </c>
      <c r="Q1441" s="59" t="n">
        <v>1180</v>
      </c>
      <c r="R1441" s="60">
        <f>IF(N1441="TL",1,IF(N1441="USD",VLOOKUP(C1441,$X$2:$Z$19,2,FALSE),VLOOKUP(C1441,$X$2:$Z$19,3,FALSE)))</f>
        <v/>
      </c>
      <c r="S1441" s="61">
        <f>IF(P1441=1,0,L1441*M1441*R1441*(1-O1441/100))</f>
        <v/>
      </c>
      <c r="T1441" s="61">
        <f>IF(P1441=1,0,L1441*Q1441)</f>
        <v/>
      </c>
      <c r="U1441" s="61">
        <f>S1441-T1441</f>
        <v/>
      </c>
    </row>
    <row r="1442">
      <c r="A1442" t="inlineStr">
        <is>
          <t>S001441</t>
        </is>
      </c>
      <c r="B1442" t="inlineStr">
        <is>
          <t>2025-06-09</t>
        </is>
      </c>
      <c r="C1442" t="inlineStr">
        <is>
          <t>2025-06</t>
        </is>
      </c>
      <c r="D1442" t="inlineStr">
        <is>
          <t>2025-Q2</t>
        </is>
      </c>
      <c r="E1442" t="inlineStr">
        <is>
          <t>T08</t>
        </is>
      </c>
      <c r="F1442" t="inlineStr">
        <is>
          <t>Zeynep Koç</t>
        </is>
      </c>
      <c r="G1442" t="inlineStr">
        <is>
          <t>İç Anadolu</t>
        </is>
      </c>
      <c r="H1442" t="inlineStr">
        <is>
          <t>EM-TRF-05</t>
        </is>
      </c>
      <c r="I1442" t="inlineStr">
        <is>
          <t>İzole Trafo 1 kVA</t>
        </is>
      </c>
      <c r="J1442" t="inlineStr">
        <is>
          <t>Güç</t>
        </is>
      </c>
      <c r="K1442" t="inlineStr">
        <is>
          <t>Perakende</t>
        </is>
      </c>
      <c r="L1442" t="n">
        <v>23</v>
      </c>
      <c r="M1442" s="57" t="n">
        <v>6487</v>
      </c>
      <c r="N1442" t="inlineStr">
        <is>
          <t>TL</t>
        </is>
      </c>
      <c r="O1442" s="58" t="n">
        <v>0</v>
      </c>
      <c r="P1442" t="n">
        <v>0</v>
      </c>
      <c r="Q1442" s="59" t="n">
        <v>3900</v>
      </c>
      <c r="R1442" s="60">
        <f>IF(N1442="TL",1,IF(N1442="USD",VLOOKUP(C1442,$X$2:$Z$19,2,FALSE),VLOOKUP(C1442,$X$2:$Z$19,3,FALSE)))</f>
        <v/>
      </c>
      <c r="S1442" s="61">
        <f>IF(P1442=1,0,L1442*M1442*R1442*(1-O1442/100))</f>
        <v/>
      </c>
      <c r="T1442" s="61">
        <f>IF(P1442=1,0,L1442*Q1442)</f>
        <v/>
      </c>
      <c r="U1442" s="61">
        <f>S1442-T1442</f>
        <v/>
      </c>
    </row>
    <row r="1443">
      <c r="A1443" t="inlineStr">
        <is>
          <t>S001442</t>
        </is>
      </c>
      <c r="B1443" t="inlineStr">
        <is>
          <t>2025-06-24</t>
        </is>
      </c>
      <c r="C1443" t="inlineStr">
        <is>
          <t>2025-06</t>
        </is>
      </c>
      <c r="D1443" t="inlineStr">
        <is>
          <t>2025-Q2</t>
        </is>
      </c>
      <c r="E1443" t="inlineStr">
        <is>
          <t>T08</t>
        </is>
      </c>
      <c r="F1443" t="inlineStr">
        <is>
          <t>Zeynep Koç</t>
        </is>
      </c>
      <c r="G1443" t="inlineStr">
        <is>
          <t>İç Anadolu</t>
        </is>
      </c>
      <c r="H1443" t="inlineStr">
        <is>
          <t>EM-UPS-10</t>
        </is>
      </c>
      <c r="I1443" t="inlineStr">
        <is>
          <t>Kesintisiz Güç Kaynağı 3 kVA</t>
        </is>
      </c>
      <c r="J1443" t="inlineStr">
        <is>
          <t>Güç</t>
        </is>
      </c>
      <c r="K1443" t="inlineStr">
        <is>
          <t>Perakende</t>
        </is>
      </c>
      <c r="L1443" t="n">
        <v>16</v>
      </c>
      <c r="M1443" s="57" t="n">
        <v>13352</v>
      </c>
      <c r="N1443" t="inlineStr">
        <is>
          <t>TL</t>
        </is>
      </c>
      <c r="O1443" s="58" t="n">
        <v>12</v>
      </c>
      <c r="P1443" t="n">
        <v>0</v>
      </c>
      <c r="Q1443" s="59" t="n">
        <v>8200</v>
      </c>
      <c r="R1443" s="60">
        <f>IF(N1443="TL",1,IF(N1443="USD",VLOOKUP(C1443,$X$2:$Z$19,2,FALSE),VLOOKUP(C1443,$X$2:$Z$19,3,FALSE)))</f>
        <v/>
      </c>
      <c r="S1443" s="61">
        <f>IF(P1443=1,0,L1443*M1443*R1443*(1-O1443/100))</f>
        <v/>
      </c>
      <c r="T1443" s="61">
        <f>IF(P1443=1,0,L1443*Q1443)</f>
        <v/>
      </c>
      <c r="U1443" s="61">
        <f>S1443-T1443</f>
        <v/>
      </c>
    </row>
    <row r="1444">
      <c r="A1444" t="inlineStr">
        <is>
          <t>S001443</t>
        </is>
      </c>
      <c r="B1444" t="inlineStr">
        <is>
          <t>2025-06-11</t>
        </is>
      </c>
      <c r="C1444" t="inlineStr">
        <is>
          <t>2025-06</t>
        </is>
      </c>
      <c r="D1444" t="inlineStr">
        <is>
          <t>2025-Q2</t>
        </is>
      </c>
      <c r="E1444" t="inlineStr">
        <is>
          <t>T08</t>
        </is>
      </c>
      <c r="F1444" t="inlineStr">
        <is>
          <t>Zeynep Koç</t>
        </is>
      </c>
      <c r="G1444" t="inlineStr">
        <is>
          <t>İç Anadolu</t>
        </is>
      </c>
      <c r="H1444" t="inlineStr">
        <is>
          <t>EM-KBL-25</t>
        </is>
      </c>
      <c r="I1444" t="inlineStr">
        <is>
          <t>NYY Kablo 4x6 (100 m)</t>
        </is>
      </c>
      <c r="J1444" t="inlineStr">
        <is>
          <t>Kablo</t>
        </is>
      </c>
      <c r="K1444" t="inlineStr">
        <is>
          <t>Kurumsal</t>
        </is>
      </c>
      <c r="L1444" t="n">
        <v>1</v>
      </c>
      <c r="M1444" s="57" t="n">
        <v>3362</v>
      </c>
      <c r="N1444" t="inlineStr">
        <is>
          <t>TL</t>
        </is>
      </c>
      <c r="O1444" s="58" t="n">
        <v>8</v>
      </c>
      <c r="P1444" t="n">
        <v>0</v>
      </c>
      <c r="Q1444" s="59" t="n">
        <v>2150</v>
      </c>
      <c r="R1444" s="60">
        <f>IF(N1444="TL",1,IF(N1444="USD",VLOOKUP(C1444,$X$2:$Z$19,2,FALSE),VLOOKUP(C1444,$X$2:$Z$19,3,FALSE)))</f>
        <v/>
      </c>
      <c r="S1444" s="61">
        <f>IF(P1444=1,0,L1444*M1444*R1444*(1-O1444/100))</f>
        <v/>
      </c>
      <c r="T1444" s="61">
        <f>IF(P1444=1,0,L1444*Q1444)</f>
        <v/>
      </c>
      <c r="U1444" s="61">
        <f>S1444-T1444</f>
        <v/>
      </c>
    </row>
    <row r="1445">
      <c r="A1445" t="inlineStr">
        <is>
          <t>S001444</t>
        </is>
      </c>
      <c r="B1445" t="inlineStr">
        <is>
          <t>2025-06-05</t>
        </is>
      </c>
      <c r="C1445" t="inlineStr">
        <is>
          <t>2025-06</t>
        </is>
      </c>
      <c r="D1445" t="inlineStr">
        <is>
          <t>2025-Q2</t>
        </is>
      </c>
      <c r="E1445" t="inlineStr">
        <is>
          <t>T08</t>
        </is>
      </c>
      <c r="F1445" t="inlineStr">
        <is>
          <t>Zeynep Koç</t>
        </is>
      </c>
      <c r="G1445" t="inlineStr">
        <is>
          <t>İç Anadolu</t>
        </is>
      </c>
      <c r="H1445" t="inlineStr">
        <is>
          <t>EM-KND-03</t>
        </is>
      </c>
      <c r="I1445" t="inlineStr">
        <is>
          <t>Kablo Kanalı 40x40 (2 m)</t>
        </is>
      </c>
      <c r="J1445" t="inlineStr">
        <is>
          <t>Tesisat</t>
        </is>
      </c>
      <c r="K1445" t="inlineStr">
        <is>
          <t>Bayi</t>
        </is>
      </c>
      <c r="L1445" t="n">
        <v>13</v>
      </c>
      <c r="M1445" s="57" t="n">
        <v>130</v>
      </c>
      <c r="N1445" t="inlineStr">
        <is>
          <t>TL</t>
        </is>
      </c>
      <c r="O1445" s="58" t="n">
        <v>5</v>
      </c>
      <c r="P1445" t="n">
        <v>0</v>
      </c>
      <c r="Q1445" s="59" t="n">
        <v>65</v>
      </c>
      <c r="R1445" s="60">
        <f>IF(N1445="TL",1,IF(N1445="USD",VLOOKUP(C1445,$X$2:$Z$19,2,FALSE),VLOOKUP(C1445,$X$2:$Z$19,3,FALSE)))</f>
        <v/>
      </c>
      <c r="S1445" s="61">
        <f>IF(P1445=1,0,L1445*M1445*R1445*(1-O1445/100))</f>
        <v/>
      </c>
      <c r="T1445" s="61">
        <f>IF(P1445=1,0,L1445*Q1445)</f>
        <v/>
      </c>
      <c r="U1445" s="61">
        <f>S1445-T1445</f>
        <v/>
      </c>
    </row>
    <row r="1446">
      <c r="A1446" t="inlineStr">
        <is>
          <t>S001445</t>
        </is>
      </c>
      <c r="B1446" t="inlineStr">
        <is>
          <t>2025-06-16</t>
        </is>
      </c>
      <c r="C1446" t="inlineStr">
        <is>
          <t>2025-06</t>
        </is>
      </c>
      <c r="D1446" t="inlineStr">
        <is>
          <t>2025-Q2</t>
        </is>
      </c>
      <c r="E1446" t="inlineStr">
        <is>
          <t>T09</t>
        </is>
      </c>
      <c r="F1446" t="inlineStr">
        <is>
          <t>Emre Doğan</t>
        </is>
      </c>
      <c r="G1446" t="inlineStr">
        <is>
          <t>Ege</t>
        </is>
      </c>
      <c r="H1446" t="inlineStr">
        <is>
          <t>EM-UPS-10</t>
        </is>
      </c>
      <c r="I1446" t="inlineStr">
        <is>
          <t>Kesintisiz Güç Kaynağı 3 kVA</t>
        </is>
      </c>
      <c r="J1446" t="inlineStr">
        <is>
          <t>Güç</t>
        </is>
      </c>
      <c r="K1446" t="inlineStr">
        <is>
          <t>Bayi</t>
        </is>
      </c>
      <c r="L1446" t="n">
        <v>63</v>
      </c>
      <c r="M1446" s="57" t="n">
        <v>13617</v>
      </c>
      <c r="N1446" t="inlineStr">
        <is>
          <t>TL</t>
        </is>
      </c>
      <c r="O1446" s="58" t="n">
        <v>8</v>
      </c>
      <c r="P1446" t="n">
        <v>0</v>
      </c>
      <c r="Q1446" s="59" t="n">
        <v>8200</v>
      </c>
      <c r="R1446" s="60">
        <f>IF(N1446="TL",1,IF(N1446="USD",VLOOKUP(C1446,$X$2:$Z$19,2,FALSE),VLOOKUP(C1446,$X$2:$Z$19,3,FALSE)))</f>
        <v/>
      </c>
      <c r="S1446" s="61">
        <f>IF(P1446=1,0,L1446*M1446*R1446*(1-O1446/100))</f>
        <v/>
      </c>
      <c r="T1446" s="61">
        <f>IF(P1446=1,0,L1446*Q1446)</f>
        <v/>
      </c>
      <c r="U1446" s="61">
        <f>S1446-T1446</f>
        <v/>
      </c>
    </row>
    <row r="1447">
      <c r="A1447" t="inlineStr">
        <is>
          <t>S001446</t>
        </is>
      </c>
      <c r="B1447" t="inlineStr">
        <is>
          <t>2025-06-11</t>
        </is>
      </c>
      <c r="C1447" t="inlineStr">
        <is>
          <t>2025-06</t>
        </is>
      </c>
      <c r="D1447" t="inlineStr">
        <is>
          <t>2025-Q2</t>
        </is>
      </c>
      <c r="E1447" t="inlineStr">
        <is>
          <t>T09</t>
        </is>
      </c>
      <c r="F1447" t="inlineStr">
        <is>
          <t>Emre Doğan</t>
        </is>
      </c>
      <c r="G1447" t="inlineStr">
        <is>
          <t>Ege</t>
        </is>
      </c>
      <c r="H1447" t="inlineStr">
        <is>
          <t>EM-PRZ-02</t>
        </is>
      </c>
      <c r="I1447" t="inlineStr">
        <is>
          <t>Priz-Anahtar Seti (20'li)</t>
        </is>
      </c>
      <c r="J1447" t="inlineStr">
        <is>
          <t>Anahtar</t>
        </is>
      </c>
      <c r="K1447" t="inlineStr">
        <is>
          <t>Kurumsal</t>
        </is>
      </c>
      <c r="L1447" t="n">
        <v>3</v>
      </c>
      <c r="M1447" s="57" t="n">
        <v>578</v>
      </c>
      <c r="N1447" t="inlineStr">
        <is>
          <t>TL</t>
        </is>
      </c>
      <c r="O1447" s="58" t="n">
        <v>0</v>
      </c>
      <c r="P1447" t="n">
        <v>0</v>
      </c>
      <c r="Q1447" s="59" t="n">
        <v>310</v>
      </c>
      <c r="R1447" s="60">
        <f>IF(N1447="TL",1,IF(N1447="USD",VLOOKUP(C1447,$X$2:$Z$19,2,FALSE),VLOOKUP(C1447,$X$2:$Z$19,3,FALSE)))</f>
        <v/>
      </c>
      <c r="S1447" s="61">
        <f>IF(P1447=1,0,L1447*M1447*R1447*(1-O1447/100))</f>
        <v/>
      </c>
      <c r="T1447" s="61">
        <f>IF(P1447=1,0,L1447*Q1447)</f>
        <v/>
      </c>
      <c r="U1447" s="61">
        <f>S1447-T1447</f>
        <v/>
      </c>
    </row>
    <row r="1448">
      <c r="A1448" t="inlineStr">
        <is>
          <t>S001447</t>
        </is>
      </c>
      <c r="B1448" t="inlineStr">
        <is>
          <t>2025-06-21</t>
        </is>
      </c>
      <c r="C1448" t="inlineStr">
        <is>
          <t>2025-06</t>
        </is>
      </c>
      <c r="D1448" t="inlineStr">
        <is>
          <t>2025-Q2</t>
        </is>
      </c>
      <c r="E1448" t="inlineStr">
        <is>
          <t>T09</t>
        </is>
      </c>
      <c r="F1448" t="inlineStr">
        <is>
          <t>Emre Doğan</t>
        </is>
      </c>
      <c r="G1448" t="inlineStr">
        <is>
          <t>Ege</t>
        </is>
      </c>
      <c r="H1448" t="inlineStr">
        <is>
          <t>EM-AYD-40</t>
        </is>
      </c>
      <c r="I1448" t="inlineStr">
        <is>
          <t>LED Panel Armatür 40W</t>
        </is>
      </c>
      <c r="J1448" t="inlineStr">
        <is>
          <t>Aydınlatma</t>
        </is>
      </c>
      <c r="K1448" t="inlineStr">
        <is>
          <t>Perakende</t>
        </is>
      </c>
      <c r="L1448" t="n">
        <v>23</v>
      </c>
      <c r="M1448" s="57" t="n">
        <v>342</v>
      </c>
      <c r="N1448" t="inlineStr">
        <is>
          <t>TL</t>
        </is>
      </c>
      <c r="O1448" s="58" t="n">
        <v>12</v>
      </c>
      <c r="P1448" t="n">
        <v>0</v>
      </c>
      <c r="Q1448" s="59" t="n">
        <v>190</v>
      </c>
      <c r="R1448" s="60">
        <f>IF(N1448="TL",1,IF(N1448="USD",VLOOKUP(C1448,$X$2:$Z$19,2,FALSE),VLOOKUP(C1448,$X$2:$Z$19,3,FALSE)))</f>
        <v/>
      </c>
      <c r="S1448" s="61">
        <f>IF(P1448=1,0,L1448*M1448*R1448*(1-O1448/100))</f>
        <v/>
      </c>
      <c r="T1448" s="61">
        <f>IF(P1448=1,0,L1448*Q1448)</f>
        <v/>
      </c>
      <c r="U1448" s="61">
        <f>S1448-T1448</f>
        <v/>
      </c>
    </row>
    <row r="1449">
      <c r="A1449" t="inlineStr">
        <is>
          <t>S001448</t>
        </is>
      </c>
      <c r="B1449" t="inlineStr">
        <is>
          <t>2025-06-04</t>
        </is>
      </c>
      <c r="C1449" t="inlineStr">
        <is>
          <t>2025-06</t>
        </is>
      </c>
      <c r="D1449" t="inlineStr">
        <is>
          <t>2025-Q2</t>
        </is>
      </c>
      <c r="E1449" t="inlineStr">
        <is>
          <t>T09</t>
        </is>
      </c>
      <c r="F1449" t="inlineStr">
        <is>
          <t>Emre Doğan</t>
        </is>
      </c>
      <c r="G1449" t="inlineStr">
        <is>
          <t>Ege</t>
        </is>
      </c>
      <c r="H1449" t="inlineStr">
        <is>
          <t>EM-PRZ-02</t>
        </is>
      </c>
      <c r="I1449" t="inlineStr">
        <is>
          <t>Priz-Anahtar Seti (20'li)</t>
        </is>
      </c>
      <c r="J1449" t="inlineStr">
        <is>
          <t>Anahtar</t>
        </is>
      </c>
      <c r="K1449" t="inlineStr">
        <is>
          <t>Kurumsal</t>
        </is>
      </c>
      <c r="L1449" t="n">
        <v>1</v>
      </c>
      <c r="M1449" s="57" t="n">
        <v>583</v>
      </c>
      <c r="N1449" t="inlineStr">
        <is>
          <t>TL</t>
        </is>
      </c>
      <c r="O1449" s="58" t="n">
        <v>12</v>
      </c>
      <c r="P1449" t="n">
        <v>0</v>
      </c>
      <c r="Q1449" s="59" t="n">
        <v>310</v>
      </c>
      <c r="R1449" s="60">
        <f>IF(N1449="TL",1,IF(N1449="USD",VLOOKUP(C1449,$X$2:$Z$19,2,FALSE),VLOOKUP(C1449,$X$2:$Z$19,3,FALSE)))</f>
        <v/>
      </c>
      <c r="S1449" s="61">
        <f>IF(P1449=1,0,L1449*M1449*R1449*(1-O1449/100))</f>
        <v/>
      </c>
      <c r="T1449" s="61">
        <f>IF(P1449=1,0,L1449*Q1449)</f>
        <v/>
      </c>
      <c r="U1449" s="61">
        <f>S1449-T1449</f>
        <v/>
      </c>
    </row>
    <row r="1450">
      <c r="A1450" t="inlineStr">
        <is>
          <t>S001449</t>
        </is>
      </c>
      <c r="B1450" t="inlineStr">
        <is>
          <t>2025-06-18</t>
        </is>
      </c>
      <c r="C1450" t="inlineStr">
        <is>
          <t>2025-06</t>
        </is>
      </c>
      <c r="D1450" t="inlineStr">
        <is>
          <t>2025-Q2</t>
        </is>
      </c>
      <c r="E1450" t="inlineStr">
        <is>
          <t>T09</t>
        </is>
      </c>
      <c r="F1450" t="inlineStr">
        <is>
          <t>Emre Doğan</t>
        </is>
      </c>
      <c r="G1450" t="inlineStr">
        <is>
          <t>Ege</t>
        </is>
      </c>
      <c r="H1450" t="inlineStr">
        <is>
          <t>EM-KBL-16</t>
        </is>
      </c>
      <c r="I1450" t="inlineStr">
        <is>
          <t>NYM Kablo 3x2,5 (100 m)</t>
        </is>
      </c>
      <c r="J1450" t="inlineStr">
        <is>
          <t>Kablo</t>
        </is>
      </c>
      <c r="K1450" t="inlineStr">
        <is>
          <t>Perakende</t>
        </is>
      </c>
      <c r="L1450" t="n">
        <v>2</v>
      </c>
      <c r="M1450" s="57" t="n">
        <v>1338</v>
      </c>
      <c r="N1450" t="inlineStr">
        <is>
          <t>TL</t>
        </is>
      </c>
      <c r="O1450" s="58" t="n">
        <v>5</v>
      </c>
      <c r="P1450" t="n">
        <v>0</v>
      </c>
      <c r="Q1450" s="59" t="n">
        <v>820</v>
      </c>
      <c r="R1450" s="60">
        <f>IF(N1450="TL",1,IF(N1450="USD",VLOOKUP(C1450,$X$2:$Z$19,2,FALSE),VLOOKUP(C1450,$X$2:$Z$19,3,FALSE)))</f>
        <v/>
      </c>
      <c r="S1450" s="61">
        <f>IF(P1450=1,0,L1450*M1450*R1450*(1-O1450/100))</f>
        <v/>
      </c>
      <c r="T1450" s="61">
        <f>IF(P1450=1,0,L1450*Q1450)</f>
        <v/>
      </c>
      <c r="U1450" s="61">
        <f>S1450-T1450</f>
        <v/>
      </c>
    </row>
    <row r="1451">
      <c r="A1451" t="inlineStr">
        <is>
          <t>S001450</t>
        </is>
      </c>
      <c r="B1451" t="inlineStr">
        <is>
          <t>2025-06-28</t>
        </is>
      </c>
      <c r="C1451" t="inlineStr">
        <is>
          <t>2025-06</t>
        </is>
      </c>
      <c r="D1451" t="inlineStr">
        <is>
          <t>2025-Q2</t>
        </is>
      </c>
      <c r="E1451" t="inlineStr">
        <is>
          <t>T09</t>
        </is>
      </c>
      <c r="F1451" t="inlineStr">
        <is>
          <t>Emre Doğan</t>
        </is>
      </c>
      <c r="G1451" t="inlineStr">
        <is>
          <t>Ege</t>
        </is>
      </c>
      <c r="H1451" t="inlineStr">
        <is>
          <t>EM-KBL-16</t>
        </is>
      </c>
      <c r="I1451" t="inlineStr">
        <is>
          <t>NYM Kablo 3x2,5 (100 m)</t>
        </is>
      </c>
      <c r="J1451" t="inlineStr">
        <is>
          <t>Kablo</t>
        </is>
      </c>
      <c r="K1451" t="inlineStr">
        <is>
          <t>Kurumsal</t>
        </is>
      </c>
      <c r="L1451" t="n">
        <v>16</v>
      </c>
      <c r="M1451" s="57" t="n">
        <v>1336</v>
      </c>
      <c r="N1451" t="inlineStr">
        <is>
          <t>TL</t>
        </is>
      </c>
      <c r="O1451" s="58" t="n">
        <v>0</v>
      </c>
      <c r="P1451" t="n">
        <v>0</v>
      </c>
      <c r="Q1451" s="59" t="n">
        <v>820</v>
      </c>
      <c r="R1451" s="60">
        <f>IF(N1451="TL",1,IF(N1451="USD",VLOOKUP(C1451,$X$2:$Z$19,2,FALSE),VLOOKUP(C1451,$X$2:$Z$19,3,FALSE)))</f>
        <v/>
      </c>
      <c r="S1451" s="61">
        <f>IF(P1451=1,0,L1451*M1451*R1451*(1-O1451/100))</f>
        <v/>
      </c>
      <c r="T1451" s="61">
        <f>IF(P1451=1,0,L1451*Q1451)</f>
        <v/>
      </c>
      <c r="U1451" s="61">
        <f>S1451-T1451</f>
        <v/>
      </c>
    </row>
    <row r="1452">
      <c r="A1452" t="inlineStr">
        <is>
          <t>S001451</t>
        </is>
      </c>
      <c r="B1452" t="inlineStr">
        <is>
          <t>2025-06-16</t>
        </is>
      </c>
      <c r="C1452" t="inlineStr">
        <is>
          <t>2025-06</t>
        </is>
      </c>
      <c r="D1452" t="inlineStr">
        <is>
          <t>2025-Q2</t>
        </is>
      </c>
      <c r="E1452" t="inlineStr">
        <is>
          <t>T09</t>
        </is>
      </c>
      <c r="F1452" t="inlineStr">
        <is>
          <t>Emre Doğan</t>
        </is>
      </c>
      <c r="G1452" t="inlineStr">
        <is>
          <t>Ege</t>
        </is>
      </c>
      <c r="H1452" t="inlineStr">
        <is>
          <t>EM-KBL-25</t>
        </is>
      </c>
      <c r="I1452" t="inlineStr">
        <is>
          <t>NYY Kablo 4x6 (100 m)</t>
        </is>
      </c>
      <c r="J1452" t="inlineStr">
        <is>
          <t>Kablo</t>
        </is>
      </c>
      <c r="K1452" t="inlineStr">
        <is>
          <t>Bayi</t>
        </is>
      </c>
      <c r="L1452" t="n">
        <v>24</v>
      </c>
      <c r="M1452" s="57" t="n">
        <v>3567</v>
      </c>
      <c r="N1452" t="inlineStr">
        <is>
          <t>TL</t>
        </is>
      </c>
      <c r="O1452" s="58" t="n">
        <v>0</v>
      </c>
      <c r="P1452" t="n">
        <v>0</v>
      </c>
      <c r="Q1452" s="59" t="n">
        <v>2150</v>
      </c>
      <c r="R1452" s="60">
        <f>IF(N1452="TL",1,IF(N1452="USD",VLOOKUP(C1452,$X$2:$Z$19,2,FALSE),VLOOKUP(C1452,$X$2:$Z$19,3,FALSE)))</f>
        <v/>
      </c>
      <c r="S1452" s="61">
        <f>IF(P1452=1,0,L1452*M1452*R1452*(1-O1452/100))</f>
        <v/>
      </c>
      <c r="T1452" s="61">
        <f>IF(P1452=1,0,L1452*Q1452)</f>
        <v/>
      </c>
      <c r="U1452" s="61">
        <f>S1452-T1452</f>
        <v/>
      </c>
    </row>
    <row r="1453">
      <c r="A1453" t="inlineStr">
        <is>
          <t>S001452</t>
        </is>
      </c>
      <c r="B1453" t="inlineStr">
        <is>
          <t>2025-06-02</t>
        </is>
      </c>
      <c r="C1453" t="inlineStr">
        <is>
          <t>2025-06</t>
        </is>
      </c>
      <c r="D1453" t="inlineStr">
        <is>
          <t>2025-Q2</t>
        </is>
      </c>
      <c r="E1453" t="inlineStr">
        <is>
          <t>T09</t>
        </is>
      </c>
      <c r="F1453" t="inlineStr">
        <is>
          <t>Emre Doğan</t>
        </is>
      </c>
      <c r="G1453" t="inlineStr">
        <is>
          <t>Ege</t>
        </is>
      </c>
      <c r="H1453" t="inlineStr">
        <is>
          <t>EM-AYD-40</t>
        </is>
      </c>
      <c r="I1453" t="inlineStr">
        <is>
          <t>LED Panel Armatür 40W</t>
        </is>
      </c>
      <c r="J1453" t="inlineStr">
        <is>
          <t>Aydınlatma</t>
        </is>
      </c>
      <c r="K1453" t="inlineStr">
        <is>
          <t>Bayi</t>
        </is>
      </c>
      <c r="L1453" t="n">
        <v>2</v>
      </c>
      <c r="M1453" s="57" t="n">
        <v>351</v>
      </c>
      <c r="N1453" t="inlineStr">
        <is>
          <t>TL</t>
        </is>
      </c>
      <c r="O1453" s="58" t="n">
        <v>12</v>
      </c>
      <c r="P1453" t="n">
        <v>0</v>
      </c>
      <c r="Q1453" s="59" t="n">
        <v>190</v>
      </c>
      <c r="R1453" s="60">
        <f>IF(N1453="TL",1,IF(N1453="USD",VLOOKUP(C1453,$X$2:$Z$19,2,FALSE),VLOOKUP(C1453,$X$2:$Z$19,3,FALSE)))</f>
        <v/>
      </c>
      <c r="S1453" s="61">
        <f>IF(P1453=1,0,L1453*M1453*R1453*(1-O1453/100))</f>
        <v/>
      </c>
      <c r="T1453" s="61">
        <f>IF(P1453=1,0,L1453*Q1453)</f>
        <v/>
      </c>
      <c r="U1453" s="61">
        <f>S1453-T1453</f>
        <v/>
      </c>
    </row>
    <row r="1454">
      <c r="A1454" t="inlineStr">
        <is>
          <t>S001453</t>
        </is>
      </c>
      <c r="B1454" t="inlineStr">
        <is>
          <t>2025-06-10</t>
        </is>
      </c>
      <c r="C1454" t="inlineStr">
        <is>
          <t>2025-06</t>
        </is>
      </c>
      <c r="D1454" t="inlineStr">
        <is>
          <t>2025-Q2</t>
        </is>
      </c>
      <c r="E1454" t="inlineStr">
        <is>
          <t>T09</t>
        </is>
      </c>
      <c r="F1454" t="inlineStr">
        <is>
          <t>Emre Doğan</t>
        </is>
      </c>
      <c r="G1454" t="inlineStr">
        <is>
          <t>Ege</t>
        </is>
      </c>
      <c r="H1454" t="inlineStr">
        <is>
          <t>EM-SNS-06</t>
        </is>
      </c>
      <c r="I1454" t="inlineStr">
        <is>
          <t>Hareket Sensörü PIR</t>
        </is>
      </c>
      <c r="J1454" t="inlineStr">
        <is>
          <t>Otomasyon</t>
        </is>
      </c>
      <c r="K1454" t="inlineStr">
        <is>
          <t>Bayi</t>
        </is>
      </c>
      <c r="L1454" t="n">
        <v>3</v>
      </c>
      <c r="M1454" s="57" t="n">
        <v>257</v>
      </c>
      <c r="N1454" t="inlineStr">
        <is>
          <t>TL</t>
        </is>
      </c>
      <c r="O1454" s="58" t="n">
        <v>5</v>
      </c>
      <c r="P1454" t="n">
        <v>0</v>
      </c>
      <c r="Q1454" s="59" t="n">
        <v>120</v>
      </c>
      <c r="R1454" s="60">
        <f>IF(N1454="TL",1,IF(N1454="USD",VLOOKUP(C1454,$X$2:$Z$19,2,FALSE),VLOOKUP(C1454,$X$2:$Z$19,3,FALSE)))</f>
        <v/>
      </c>
      <c r="S1454" s="61">
        <f>IF(P1454=1,0,L1454*M1454*R1454*(1-O1454/100))</f>
        <v/>
      </c>
      <c r="T1454" s="61">
        <f>IF(P1454=1,0,L1454*Q1454)</f>
        <v/>
      </c>
      <c r="U1454" s="61">
        <f>S1454-T1454</f>
        <v/>
      </c>
    </row>
    <row r="1455">
      <c r="A1455" t="inlineStr">
        <is>
          <t>S001454</t>
        </is>
      </c>
      <c r="B1455" t="inlineStr">
        <is>
          <t>2025-06-13</t>
        </is>
      </c>
      <c r="C1455" t="inlineStr">
        <is>
          <t>2025-06</t>
        </is>
      </c>
      <c r="D1455" t="inlineStr">
        <is>
          <t>2025-Q2</t>
        </is>
      </c>
      <c r="E1455" t="inlineStr">
        <is>
          <t>T09</t>
        </is>
      </c>
      <c r="F1455" t="inlineStr">
        <is>
          <t>Emre Doğan</t>
        </is>
      </c>
      <c r="G1455" t="inlineStr">
        <is>
          <t>Ege</t>
        </is>
      </c>
      <c r="H1455" t="inlineStr">
        <is>
          <t>EM-SGT-01</t>
        </is>
      </c>
      <c r="I1455" t="inlineStr">
        <is>
          <t>Otomatik Sigorta C16 (12'li)</t>
        </is>
      </c>
      <c r="J1455" t="inlineStr">
        <is>
          <t>Koruma</t>
        </is>
      </c>
      <c r="K1455" t="inlineStr">
        <is>
          <t>Proje</t>
        </is>
      </c>
      <c r="L1455" t="n">
        <v>83</v>
      </c>
      <c r="M1455" s="57" t="n">
        <v>422</v>
      </c>
      <c r="N1455" t="inlineStr">
        <is>
          <t>TL</t>
        </is>
      </c>
      <c r="O1455" s="58" t="n">
        <v>5</v>
      </c>
      <c r="P1455" t="n">
        <v>0</v>
      </c>
      <c r="Q1455" s="59" t="n">
        <v>240</v>
      </c>
      <c r="R1455" s="60">
        <f>IF(N1455="TL",1,IF(N1455="USD",VLOOKUP(C1455,$X$2:$Z$19,2,FALSE),VLOOKUP(C1455,$X$2:$Z$19,3,FALSE)))</f>
        <v/>
      </c>
      <c r="S1455" s="61">
        <f>IF(P1455=1,0,L1455*M1455*R1455*(1-O1455/100))</f>
        <v/>
      </c>
      <c r="T1455" s="61">
        <f>IF(P1455=1,0,L1455*Q1455)</f>
        <v/>
      </c>
      <c r="U1455" s="61">
        <f>S1455-T1455</f>
        <v/>
      </c>
    </row>
    <row r="1456">
      <c r="A1456" t="inlineStr">
        <is>
          <t>S001455</t>
        </is>
      </c>
      <c r="B1456" t="inlineStr">
        <is>
          <t>2025-06-12</t>
        </is>
      </c>
      <c r="C1456" t="inlineStr">
        <is>
          <t>2025-06</t>
        </is>
      </c>
      <c r="D1456" t="inlineStr">
        <is>
          <t>2025-Q2</t>
        </is>
      </c>
      <c r="E1456" t="inlineStr">
        <is>
          <t>T09</t>
        </is>
      </c>
      <c r="F1456" t="inlineStr">
        <is>
          <t>Emre Doğan</t>
        </is>
      </c>
      <c r="G1456" t="inlineStr">
        <is>
          <t>Ege</t>
        </is>
      </c>
      <c r="H1456" t="inlineStr">
        <is>
          <t>EM-KBL-25</t>
        </is>
      </c>
      <c r="I1456" t="inlineStr">
        <is>
          <t>NYY Kablo 4x6 (100 m)</t>
        </is>
      </c>
      <c r="J1456" t="inlineStr">
        <is>
          <t>Kablo</t>
        </is>
      </c>
      <c r="K1456" t="inlineStr">
        <is>
          <t>Proje</t>
        </is>
      </c>
      <c r="L1456" t="n">
        <v>2</v>
      </c>
      <c r="M1456" s="57" t="n">
        <v>3492</v>
      </c>
      <c r="N1456" t="inlineStr">
        <is>
          <t>TL</t>
        </is>
      </c>
      <c r="O1456" s="58" t="n">
        <v>8</v>
      </c>
      <c r="P1456" t="n">
        <v>0</v>
      </c>
      <c r="Q1456" s="59" t="n">
        <v>2150</v>
      </c>
      <c r="R1456" s="60">
        <f>IF(N1456="TL",1,IF(N1456="USD",VLOOKUP(C1456,$X$2:$Z$19,2,FALSE),VLOOKUP(C1456,$X$2:$Z$19,3,FALSE)))</f>
        <v/>
      </c>
      <c r="S1456" s="61">
        <f>IF(P1456=1,0,L1456*M1456*R1456*(1-O1456/100))</f>
        <v/>
      </c>
      <c r="T1456" s="61">
        <f>IF(P1456=1,0,L1456*Q1456)</f>
        <v/>
      </c>
      <c r="U1456" s="61">
        <f>S1456-T1456</f>
        <v/>
      </c>
    </row>
    <row r="1457">
      <c r="A1457" t="inlineStr">
        <is>
          <t>S001456</t>
        </is>
      </c>
      <c r="B1457" t="inlineStr">
        <is>
          <t>2025-06-16</t>
        </is>
      </c>
      <c r="C1457" t="inlineStr">
        <is>
          <t>2025-06</t>
        </is>
      </c>
      <c r="D1457" t="inlineStr">
        <is>
          <t>2025-Q2</t>
        </is>
      </c>
      <c r="E1457" t="inlineStr">
        <is>
          <t>T09</t>
        </is>
      </c>
      <c r="F1457" t="inlineStr">
        <is>
          <t>Emre Doğan</t>
        </is>
      </c>
      <c r="G1457" t="inlineStr">
        <is>
          <t>Ege</t>
        </is>
      </c>
      <c r="H1457" t="inlineStr">
        <is>
          <t>EM-AYD-18</t>
        </is>
      </c>
      <c r="I1457" t="inlineStr">
        <is>
          <t>LED Ampul 18W (10'lu)</t>
        </is>
      </c>
      <c r="J1457" t="inlineStr">
        <is>
          <t>Aydınlatma</t>
        </is>
      </c>
      <c r="K1457" t="inlineStr">
        <is>
          <t>Bayi</t>
        </is>
      </c>
      <c r="L1457" t="n">
        <v>20</v>
      </c>
      <c r="M1457" s="57" t="n">
        <v>198</v>
      </c>
      <c r="N1457" t="inlineStr">
        <is>
          <t>TL</t>
        </is>
      </c>
      <c r="O1457" s="58" t="n">
        <v>12</v>
      </c>
      <c r="P1457" t="n">
        <v>0</v>
      </c>
      <c r="Q1457" s="59" t="n">
        <v>95</v>
      </c>
      <c r="R1457" s="60">
        <f>IF(N1457="TL",1,IF(N1457="USD",VLOOKUP(C1457,$X$2:$Z$19,2,FALSE),VLOOKUP(C1457,$X$2:$Z$19,3,FALSE)))</f>
        <v/>
      </c>
      <c r="S1457" s="61">
        <f>IF(P1457=1,0,L1457*M1457*R1457*(1-O1457/100))</f>
        <v/>
      </c>
      <c r="T1457" s="61">
        <f>IF(P1457=1,0,L1457*Q1457)</f>
        <v/>
      </c>
      <c r="U1457" s="61">
        <f>S1457-T1457</f>
        <v/>
      </c>
    </row>
    <row r="1458">
      <c r="A1458" t="inlineStr">
        <is>
          <t>S001457</t>
        </is>
      </c>
      <c r="B1458" t="inlineStr">
        <is>
          <t>2025-06-20</t>
        </is>
      </c>
      <c r="C1458" t="inlineStr">
        <is>
          <t>2025-06</t>
        </is>
      </c>
      <c r="D1458" t="inlineStr">
        <is>
          <t>2025-Q2</t>
        </is>
      </c>
      <c r="E1458" t="inlineStr">
        <is>
          <t>T09</t>
        </is>
      </c>
      <c r="F1458" t="inlineStr">
        <is>
          <t>Emre Doğan</t>
        </is>
      </c>
      <c r="G1458" t="inlineStr">
        <is>
          <t>Ege</t>
        </is>
      </c>
      <c r="H1458" t="inlineStr">
        <is>
          <t>EM-TRF-05</t>
        </is>
      </c>
      <c r="I1458" t="inlineStr">
        <is>
          <t>İzole Trafo 1 kVA</t>
        </is>
      </c>
      <c r="J1458" t="inlineStr">
        <is>
          <t>Güç</t>
        </is>
      </c>
      <c r="K1458" t="inlineStr">
        <is>
          <t>Perakende</t>
        </is>
      </c>
      <c r="L1458" t="n">
        <v>31</v>
      </c>
      <c r="M1458" s="57" t="n">
        <v>6793</v>
      </c>
      <c r="N1458" t="inlineStr">
        <is>
          <t>TL</t>
        </is>
      </c>
      <c r="O1458" s="58" t="n">
        <v>0</v>
      </c>
      <c r="P1458" t="n">
        <v>0</v>
      </c>
      <c r="Q1458" s="59" t="n">
        <v>3900</v>
      </c>
      <c r="R1458" s="60">
        <f>IF(N1458="TL",1,IF(N1458="USD",VLOOKUP(C1458,$X$2:$Z$19,2,FALSE),VLOOKUP(C1458,$X$2:$Z$19,3,FALSE)))</f>
        <v/>
      </c>
      <c r="S1458" s="61">
        <f>IF(P1458=1,0,L1458*M1458*R1458*(1-O1458/100))</f>
        <v/>
      </c>
      <c r="T1458" s="61">
        <f>IF(P1458=1,0,L1458*Q1458)</f>
        <v/>
      </c>
      <c r="U1458" s="61">
        <f>S1458-T1458</f>
        <v/>
      </c>
    </row>
    <row r="1459">
      <c r="A1459" t="inlineStr">
        <is>
          <t>S001458</t>
        </is>
      </c>
      <c r="B1459" t="inlineStr">
        <is>
          <t>2025-06-11</t>
        </is>
      </c>
      <c r="C1459" t="inlineStr">
        <is>
          <t>2025-06</t>
        </is>
      </c>
      <c r="D1459" t="inlineStr">
        <is>
          <t>2025-Q2</t>
        </is>
      </c>
      <c r="E1459" t="inlineStr">
        <is>
          <t>T09</t>
        </is>
      </c>
      <c r="F1459" t="inlineStr">
        <is>
          <t>Emre Doğan</t>
        </is>
      </c>
      <c r="G1459" t="inlineStr">
        <is>
          <t>Ege</t>
        </is>
      </c>
      <c r="H1459" t="inlineStr">
        <is>
          <t>EM-SGT-01</t>
        </is>
      </c>
      <c r="I1459" t="inlineStr">
        <is>
          <t>Otomatik Sigorta C16 (12'li)</t>
        </is>
      </c>
      <c r="J1459" t="inlineStr">
        <is>
          <t>Koruma</t>
        </is>
      </c>
      <c r="K1459" t="inlineStr">
        <is>
          <t>Proje</t>
        </is>
      </c>
      <c r="L1459" t="n">
        <v>77</v>
      </c>
      <c r="M1459" s="57" t="n">
        <v>433</v>
      </c>
      <c r="N1459" t="inlineStr">
        <is>
          <t>TL</t>
        </is>
      </c>
      <c r="O1459" s="58" t="n">
        <v>5</v>
      </c>
      <c r="P1459" t="n">
        <v>0</v>
      </c>
      <c r="Q1459" s="59" t="n">
        <v>240</v>
      </c>
      <c r="R1459" s="60">
        <f>IF(N1459="TL",1,IF(N1459="USD",VLOOKUP(C1459,$X$2:$Z$19,2,FALSE),VLOOKUP(C1459,$X$2:$Z$19,3,FALSE)))</f>
        <v/>
      </c>
      <c r="S1459" s="61">
        <f>IF(P1459=1,0,L1459*M1459*R1459*(1-O1459/100))</f>
        <v/>
      </c>
      <c r="T1459" s="61">
        <f>IF(P1459=1,0,L1459*Q1459)</f>
        <v/>
      </c>
      <c r="U1459" s="61">
        <f>S1459-T1459</f>
        <v/>
      </c>
    </row>
    <row r="1460">
      <c r="A1460" t="inlineStr">
        <is>
          <t>S001459</t>
        </is>
      </c>
      <c r="B1460" t="inlineStr">
        <is>
          <t>2025-06-10</t>
        </is>
      </c>
      <c r="C1460" t="inlineStr">
        <is>
          <t>2025-06</t>
        </is>
      </c>
      <c r="D1460" t="inlineStr">
        <is>
          <t>2025-Q2</t>
        </is>
      </c>
      <c r="E1460" t="inlineStr">
        <is>
          <t>T09</t>
        </is>
      </c>
      <c r="F1460" t="inlineStr">
        <is>
          <t>Emre Doğan</t>
        </is>
      </c>
      <c r="G1460" t="inlineStr">
        <is>
          <t>Ege</t>
        </is>
      </c>
      <c r="H1460" t="inlineStr">
        <is>
          <t>EM-TRF-05</t>
        </is>
      </c>
      <c r="I1460" t="inlineStr">
        <is>
          <t>İzole Trafo 1 kVA</t>
        </is>
      </c>
      <c r="J1460" t="inlineStr">
        <is>
          <t>Güç</t>
        </is>
      </c>
      <c r="K1460" t="inlineStr">
        <is>
          <t>Bayi</t>
        </is>
      </c>
      <c r="L1460" t="n">
        <v>5</v>
      </c>
      <c r="M1460" s="57" t="n">
        <v>6819</v>
      </c>
      <c r="N1460" t="inlineStr">
        <is>
          <t>TL</t>
        </is>
      </c>
      <c r="O1460" s="58" t="n">
        <v>8</v>
      </c>
      <c r="P1460" t="n">
        <v>0</v>
      </c>
      <c r="Q1460" s="59" t="n">
        <v>3900</v>
      </c>
      <c r="R1460" s="60">
        <f>IF(N1460="TL",1,IF(N1460="USD",VLOOKUP(C1460,$X$2:$Z$19,2,FALSE),VLOOKUP(C1460,$X$2:$Z$19,3,FALSE)))</f>
        <v/>
      </c>
      <c r="S1460" s="61">
        <f>IF(P1460=1,0,L1460*M1460*R1460*(1-O1460/100))</f>
        <v/>
      </c>
      <c r="T1460" s="61">
        <f>IF(P1460=1,0,L1460*Q1460)</f>
        <v/>
      </c>
      <c r="U1460" s="61">
        <f>S1460-T1460</f>
        <v/>
      </c>
    </row>
    <row r="1461">
      <c r="A1461" t="inlineStr">
        <is>
          <t>S001460</t>
        </is>
      </c>
      <c r="B1461" t="inlineStr">
        <is>
          <t>2025-06-01</t>
        </is>
      </c>
      <c r="C1461" t="inlineStr">
        <is>
          <t>2025-06</t>
        </is>
      </c>
      <c r="D1461" t="inlineStr">
        <is>
          <t>2025-Q2</t>
        </is>
      </c>
      <c r="E1461" t="inlineStr">
        <is>
          <t>T09</t>
        </is>
      </c>
      <c r="F1461" t="inlineStr">
        <is>
          <t>Emre Doğan</t>
        </is>
      </c>
      <c r="G1461" t="inlineStr">
        <is>
          <t>Ege</t>
        </is>
      </c>
      <c r="H1461" t="inlineStr">
        <is>
          <t>EM-PNO-12</t>
        </is>
      </c>
      <c r="I1461" t="inlineStr">
        <is>
          <t>Sıva Üstü Dağıtım Panosu 24'lü</t>
        </is>
      </c>
      <c r="J1461" t="inlineStr">
        <is>
          <t>Pano</t>
        </is>
      </c>
      <c r="K1461" t="inlineStr">
        <is>
          <t>Kurumsal</t>
        </is>
      </c>
      <c r="L1461" t="n">
        <v>4</v>
      </c>
      <c r="M1461" s="57" t="n">
        <v>2019</v>
      </c>
      <c r="N1461" t="inlineStr">
        <is>
          <t>TL</t>
        </is>
      </c>
      <c r="O1461" s="58" t="n">
        <v>8</v>
      </c>
      <c r="P1461" t="n">
        <v>0</v>
      </c>
      <c r="Q1461" s="59" t="n">
        <v>1180</v>
      </c>
      <c r="R1461" s="60">
        <f>IF(N1461="TL",1,IF(N1461="USD",VLOOKUP(C1461,$X$2:$Z$19,2,FALSE),VLOOKUP(C1461,$X$2:$Z$19,3,FALSE)))</f>
        <v/>
      </c>
      <c r="S1461" s="61">
        <f>IF(P1461=1,0,L1461*M1461*R1461*(1-O1461/100))</f>
        <v/>
      </c>
      <c r="T1461" s="61">
        <f>IF(P1461=1,0,L1461*Q1461)</f>
        <v/>
      </c>
      <c r="U1461" s="61">
        <f>S1461-T1461</f>
        <v/>
      </c>
    </row>
    <row r="1462">
      <c r="A1462" t="inlineStr">
        <is>
          <t>S001461</t>
        </is>
      </c>
      <c r="B1462" t="inlineStr">
        <is>
          <t>2025-06-07</t>
        </is>
      </c>
      <c r="C1462" t="inlineStr">
        <is>
          <t>2025-06</t>
        </is>
      </c>
      <c r="D1462" t="inlineStr">
        <is>
          <t>2025-Q2</t>
        </is>
      </c>
      <c r="E1462" t="inlineStr">
        <is>
          <t>T09</t>
        </is>
      </c>
      <c r="F1462" t="inlineStr">
        <is>
          <t>Emre Doğan</t>
        </is>
      </c>
      <c r="G1462" t="inlineStr">
        <is>
          <t>Ege</t>
        </is>
      </c>
      <c r="H1462" t="inlineStr">
        <is>
          <t>EM-PRZ-02</t>
        </is>
      </c>
      <c r="I1462" t="inlineStr">
        <is>
          <t>Priz-Anahtar Seti (20'li)</t>
        </is>
      </c>
      <c r="J1462" t="inlineStr">
        <is>
          <t>Anahtar</t>
        </is>
      </c>
      <c r="K1462" t="inlineStr">
        <is>
          <t>Bayi</t>
        </is>
      </c>
      <c r="L1462" t="n">
        <v>5</v>
      </c>
      <c r="M1462" s="57" t="n">
        <v>583</v>
      </c>
      <c r="N1462" t="inlineStr">
        <is>
          <t>TL</t>
        </is>
      </c>
      <c r="O1462" s="58" t="n">
        <v>18</v>
      </c>
      <c r="P1462" t="n">
        <v>0</v>
      </c>
      <c r="Q1462" s="59" t="n">
        <v>310</v>
      </c>
      <c r="R1462" s="60">
        <f>IF(N1462="TL",1,IF(N1462="USD",VLOOKUP(C1462,$X$2:$Z$19,2,FALSE),VLOOKUP(C1462,$X$2:$Z$19,3,FALSE)))</f>
        <v/>
      </c>
      <c r="S1462" s="61">
        <f>IF(P1462=1,0,L1462*M1462*R1462*(1-O1462/100))</f>
        <v/>
      </c>
      <c r="T1462" s="61">
        <f>IF(P1462=1,0,L1462*Q1462)</f>
        <v/>
      </c>
      <c r="U1462" s="61">
        <f>S1462-T1462</f>
        <v/>
      </c>
    </row>
    <row r="1463">
      <c r="A1463" t="inlineStr">
        <is>
          <t>S001462</t>
        </is>
      </c>
      <c r="B1463" t="inlineStr">
        <is>
          <t>2025-06-12</t>
        </is>
      </c>
      <c r="C1463" t="inlineStr">
        <is>
          <t>2025-06</t>
        </is>
      </c>
      <c r="D1463" t="inlineStr">
        <is>
          <t>2025-Q2</t>
        </is>
      </c>
      <c r="E1463" t="inlineStr">
        <is>
          <t>T09</t>
        </is>
      </c>
      <c r="F1463" t="inlineStr">
        <is>
          <t>Emre Doğan</t>
        </is>
      </c>
      <c r="G1463" t="inlineStr">
        <is>
          <t>Ege</t>
        </is>
      </c>
      <c r="H1463" t="inlineStr">
        <is>
          <t>EM-TRF-05</t>
        </is>
      </c>
      <c r="I1463" t="inlineStr">
        <is>
          <t>İzole Trafo 1 kVA</t>
        </is>
      </c>
      <c r="J1463" t="inlineStr">
        <is>
          <t>Güç</t>
        </is>
      </c>
      <c r="K1463" t="inlineStr">
        <is>
          <t>Proje</t>
        </is>
      </c>
      <c r="L1463" t="n">
        <v>2</v>
      </c>
      <c r="M1463" s="57" t="n">
        <v>6638</v>
      </c>
      <c r="N1463" t="inlineStr">
        <is>
          <t>TL</t>
        </is>
      </c>
      <c r="O1463" s="58" t="n">
        <v>18</v>
      </c>
      <c r="P1463" t="n">
        <v>0</v>
      </c>
      <c r="Q1463" s="59" t="n">
        <v>3900</v>
      </c>
      <c r="R1463" s="60">
        <f>IF(N1463="TL",1,IF(N1463="USD",VLOOKUP(C1463,$X$2:$Z$19,2,FALSE),VLOOKUP(C1463,$X$2:$Z$19,3,FALSE)))</f>
        <v/>
      </c>
      <c r="S1463" s="61">
        <f>IF(P1463=1,0,L1463*M1463*R1463*(1-O1463/100))</f>
        <v/>
      </c>
      <c r="T1463" s="61">
        <f>IF(P1463=1,0,L1463*Q1463)</f>
        <v/>
      </c>
      <c r="U1463" s="61">
        <f>S1463-T1463</f>
        <v/>
      </c>
    </row>
    <row r="1464">
      <c r="A1464" t="inlineStr">
        <is>
          <t>S001463</t>
        </is>
      </c>
      <c r="B1464" t="inlineStr">
        <is>
          <t>2025-06-02</t>
        </is>
      </c>
      <c r="C1464" t="inlineStr">
        <is>
          <t>2025-06</t>
        </is>
      </c>
      <c r="D1464" t="inlineStr">
        <is>
          <t>2025-Q2</t>
        </is>
      </c>
      <c r="E1464" t="inlineStr">
        <is>
          <t>T09</t>
        </is>
      </c>
      <c r="F1464" t="inlineStr">
        <is>
          <t>Emre Doğan</t>
        </is>
      </c>
      <c r="G1464" t="inlineStr">
        <is>
          <t>Ege</t>
        </is>
      </c>
      <c r="H1464" t="inlineStr">
        <is>
          <t>EM-TRF-05</t>
        </is>
      </c>
      <c r="I1464" t="inlineStr">
        <is>
          <t>İzole Trafo 1 kVA</t>
        </is>
      </c>
      <c r="J1464" t="inlineStr">
        <is>
          <t>Güç</t>
        </is>
      </c>
      <c r="K1464" t="inlineStr">
        <is>
          <t>Proje</t>
        </is>
      </c>
      <c r="L1464" t="n">
        <v>19</v>
      </c>
      <c r="M1464" s="57" t="n">
        <v>6773</v>
      </c>
      <c r="N1464" t="inlineStr">
        <is>
          <t>TL</t>
        </is>
      </c>
      <c r="O1464" s="58" t="n">
        <v>0</v>
      </c>
      <c r="P1464" t="n">
        <v>0</v>
      </c>
      <c r="Q1464" s="59" t="n">
        <v>3900</v>
      </c>
      <c r="R1464" s="60">
        <f>IF(N1464="TL",1,IF(N1464="USD",VLOOKUP(C1464,$X$2:$Z$19,2,FALSE),VLOOKUP(C1464,$X$2:$Z$19,3,FALSE)))</f>
        <v/>
      </c>
      <c r="S1464" s="61">
        <f>IF(P1464=1,0,L1464*M1464*R1464*(1-O1464/100))</f>
        <v/>
      </c>
      <c r="T1464" s="61">
        <f>IF(P1464=1,0,L1464*Q1464)</f>
        <v/>
      </c>
      <c r="U1464" s="61">
        <f>S1464-T1464</f>
        <v/>
      </c>
    </row>
    <row r="1465">
      <c r="A1465" t="inlineStr">
        <is>
          <t>S001464</t>
        </is>
      </c>
      <c r="B1465" t="inlineStr">
        <is>
          <t>2025-06-19</t>
        </is>
      </c>
      <c r="C1465" t="inlineStr">
        <is>
          <t>2025-06</t>
        </is>
      </c>
      <c r="D1465" t="inlineStr">
        <is>
          <t>2025-Q2</t>
        </is>
      </c>
      <c r="E1465" t="inlineStr">
        <is>
          <t>T09</t>
        </is>
      </c>
      <c r="F1465" t="inlineStr">
        <is>
          <t>Emre Doğan</t>
        </is>
      </c>
      <c r="G1465" t="inlineStr">
        <is>
          <t>Ege</t>
        </is>
      </c>
      <c r="H1465" t="inlineStr">
        <is>
          <t>EM-KBL-25</t>
        </is>
      </c>
      <c r="I1465" t="inlineStr">
        <is>
          <t>NYY Kablo 4x6 (100 m)</t>
        </is>
      </c>
      <c r="J1465" t="inlineStr">
        <is>
          <t>Kablo</t>
        </is>
      </c>
      <c r="K1465" t="inlineStr">
        <is>
          <t>Proje</t>
        </is>
      </c>
      <c r="L1465" t="n">
        <v>1</v>
      </c>
      <c r="M1465" s="57" t="n">
        <v>3455</v>
      </c>
      <c r="N1465" t="inlineStr">
        <is>
          <t>TL</t>
        </is>
      </c>
      <c r="O1465" s="58" t="n">
        <v>0</v>
      </c>
      <c r="P1465" t="n">
        <v>0</v>
      </c>
      <c r="Q1465" s="59" t="n">
        <v>2150</v>
      </c>
      <c r="R1465" s="60">
        <f>IF(N1465="TL",1,IF(N1465="USD",VLOOKUP(C1465,$X$2:$Z$19,2,FALSE),VLOOKUP(C1465,$X$2:$Z$19,3,FALSE)))</f>
        <v/>
      </c>
      <c r="S1465" s="61">
        <f>IF(P1465=1,0,L1465*M1465*R1465*(1-O1465/100))</f>
        <v/>
      </c>
      <c r="T1465" s="61">
        <f>IF(P1465=1,0,L1465*Q1465)</f>
        <v/>
      </c>
      <c r="U1465" s="61">
        <f>S1465-T1465</f>
        <v/>
      </c>
    </row>
    <row r="1466">
      <c r="A1466" t="inlineStr">
        <is>
          <t>S001465</t>
        </is>
      </c>
      <c r="B1466" t="inlineStr">
        <is>
          <t>2025-06-24</t>
        </is>
      </c>
      <c r="C1466" t="inlineStr">
        <is>
          <t>2025-06</t>
        </is>
      </c>
      <c r="D1466" t="inlineStr">
        <is>
          <t>2025-Q2</t>
        </is>
      </c>
      <c r="E1466" t="inlineStr">
        <is>
          <t>T09</t>
        </is>
      </c>
      <c r="F1466" t="inlineStr">
        <is>
          <t>Emre Doğan</t>
        </is>
      </c>
      <c r="G1466" t="inlineStr">
        <is>
          <t>Ege</t>
        </is>
      </c>
      <c r="H1466" t="inlineStr">
        <is>
          <t>EM-AYD-18</t>
        </is>
      </c>
      <c r="I1466" t="inlineStr">
        <is>
          <t>LED Ampul 18W (10'lu)</t>
        </is>
      </c>
      <c r="J1466" t="inlineStr">
        <is>
          <t>Aydınlatma</t>
        </is>
      </c>
      <c r="K1466" t="inlineStr">
        <is>
          <t>Proje</t>
        </is>
      </c>
      <c r="L1466" t="n">
        <v>10</v>
      </c>
      <c r="M1466" s="57" t="n">
        <v>204</v>
      </c>
      <c r="N1466" t="inlineStr">
        <is>
          <t>TL</t>
        </is>
      </c>
      <c r="O1466" s="58" t="n">
        <v>5</v>
      </c>
      <c r="P1466" t="n">
        <v>0</v>
      </c>
      <c r="Q1466" s="59" t="n">
        <v>95</v>
      </c>
      <c r="R1466" s="60">
        <f>IF(N1466="TL",1,IF(N1466="USD",VLOOKUP(C1466,$X$2:$Z$19,2,FALSE),VLOOKUP(C1466,$X$2:$Z$19,3,FALSE)))</f>
        <v/>
      </c>
      <c r="S1466" s="61">
        <f>IF(P1466=1,0,L1466*M1466*R1466*(1-O1466/100))</f>
        <v/>
      </c>
      <c r="T1466" s="61">
        <f>IF(P1466=1,0,L1466*Q1466)</f>
        <v/>
      </c>
      <c r="U1466" s="61">
        <f>S1466-T1466</f>
        <v/>
      </c>
    </row>
    <row r="1467">
      <c r="A1467" t="inlineStr">
        <is>
          <t>S001466</t>
        </is>
      </c>
      <c r="B1467" t="inlineStr">
        <is>
          <t>2025-06-14</t>
        </is>
      </c>
      <c r="C1467" t="inlineStr">
        <is>
          <t>2025-06</t>
        </is>
      </c>
      <c r="D1467" t="inlineStr">
        <is>
          <t>2025-Q2</t>
        </is>
      </c>
      <c r="E1467" t="inlineStr">
        <is>
          <t>T09</t>
        </is>
      </c>
      <c r="F1467" t="inlineStr">
        <is>
          <t>Emre Doğan</t>
        </is>
      </c>
      <c r="G1467" t="inlineStr">
        <is>
          <t>Ege</t>
        </is>
      </c>
      <c r="H1467" t="inlineStr">
        <is>
          <t>EM-KND-03</t>
        </is>
      </c>
      <c r="I1467" t="inlineStr">
        <is>
          <t>Kablo Kanalı 40x40 (2 m)</t>
        </is>
      </c>
      <c r="J1467" t="inlineStr">
        <is>
          <t>Tesisat</t>
        </is>
      </c>
      <c r="K1467" t="inlineStr">
        <is>
          <t>Proje</t>
        </is>
      </c>
      <c r="L1467" t="n">
        <v>6</v>
      </c>
      <c r="M1467" s="57" t="n">
        <v>133</v>
      </c>
      <c r="N1467" t="inlineStr">
        <is>
          <t>TL</t>
        </is>
      </c>
      <c r="O1467" s="58" t="n">
        <v>0</v>
      </c>
      <c r="P1467" t="n">
        <v>0</v>
      </c>
      <c r="Q1467" s="59" t="n">
        <v>65</v>
      </c>
      <c r="R1467" s="60">
        <f>IF(N1467="TL",1,IF(N1467="USD",VLOOKUP(C1467,$X$2:$Z$19,2,FALSE),VLOOKUP(C1467,$X$2:$Z$19,3,FALSE)))</f>
        <v/>
      </c>
      <c r="S1467" s="61">
        <f>IF(P1467=1,0,L1467*M1467*R1467*(1-O1467/100))</f>
        <v/>
      </c>
      <c r="T1467" s="61">
        <f>IF(P1467=1,0,L1467*Q1467)</f>
        <v/>
      </c>
      <c r="U1467" s="61">
        <f>S1467-T1467</f>
        <v/>
      </c>
    </row>
    <row r="1468">
      <c r="A1468" t="inlineStr">
        <is>
          <t>S001467</t>
        </is>
      </c>
      <c r="B1468" t="inlineStr">
        <is>
          <t>2025-06-02</t>
        </is>
      </c>
      <c r="C1468" t="inlineStr">
        <is>
          <t>2025-06</t>
        </is>
      </c>
      <c r="D1468" t="inlineStr">
        <is>
          <t>2025-Q2</t>
        </is>
      </c>
      <c r="E1468" t="inlineStr">
        <is>
          <t>T09</t>
        </is>
      </c>
      <c r="F1468" t="inlineStr">
        <is>
          <t>Emre Doğan</t>
        </is>
      </c>
      <c r="G1468" t="inlineStr">
        <is>
          <t>Ege</t>
        </is>
      </c>
      <c r="H1468" t="inlineStr">
        <is>
          <t>EM-SGT-01</t>
        </is>
      </c>
      <c r="I1468" t="inlineStr">
        <is>
          <t>Otomatik Sigorta C16 (12'li)</t>
        </is>
      </c>
      <c r="J1468" t="inlineStr">
        <is>
          <t>Koruma</t>
        </is>
      </c>
      <c r="K1468" t="inlineStr">
        <is>
          <t>Kurumsal</t>
        </is>
      </c>
      <c r="L1468" t="n">
        <v>21</v>
      </c>
      <c r="M1468" s="57" t="n">
        <v>454</v>
      </c>
      <c r="N1468" t="inlineStr">
        <is>
          <t>TL</t>
        </is>
      </c>
      <c r="O1468" s="58" t="n">
        <v>0</v>
      </c>
      <c r="P1468" t="n">
        <v>0</v>
      </c>
      <c r="Q1468" s="59" t="n">
        <v>240</v>
      </c>
      <c r="R1468" s="60">
        <f>IF(N1468="TL",1,IF(N1468="USD",VLOOKUP(C1468,$X$2:$Z$19,2,FALSE),VLOOKUP(C1468,$X$2:$Z$19,3,FALSE)))</f>
        <v/>
      </c>
      <c r="S1468" s="61">
        <f>IF(P1468=1,0,L1468*M1468*R1468*(1-O1468/100))</f>
        <v/>
      </c>
      <c r="T1468" s="61">
        <f>IF(P1468=1,0,L1468*Q1468)</f>
        <v/>
      </c>
      <c r="U1468" s="61">
        <f>S1468-T1468</f>
        <v/>
      </c>
    </row>
    <row r="1469">
      <c r="A1469" t="inlineStr">
        <is>
          <t>S001468</t>
        </is>
      </c>
      <c r="B1469" t="inlineStr">
        <is>
          <t>2025-06-10</t>
        </is>
      </c>
      <c r="C1469" t="inlineStr">
        <is>
          <t>2025-06</t>
        </is>
      </c>
      <c r="D1469" t="inlineStr">
        <is>
          <t>2025-Q2</t>
        </is>
      </c>
      <c r="E1469" t="inlineStr">
        <is>
          <t>T09</t>
        </is>
      </c>
      <c r="F1469" t="inlineStr">
        <is>
          <t>Emre Doğan</t>
        </is>
      </c>
      <c r="G1469" t="inlineStr">
        <is>
          <t>Ege</t>
        </is>
      </c>
      <c r="H1469" t="inlineStr">
        <is>
          <t>EM-TRF-05</t>
        </is>
      </c>
      <c r="I1469" t="inlineStr">
        <is>
          <t>İzole Trafo 1 kVA</t>
        </is>
      </c>
      <c r="J1469" t="inlineStr">
        <is>
          <t>Güç</t>
        </is>
      </c>
      <c r="K1469" t="inlineStr">
        <is>
          <t>Perakende</t>
        </is>
      </c>
      <c r="L1469" t="n">
        <v>62</v>
      </c>
      <c r="M1469" s="57" t="n">
        <v>6592</v>
      </c>
      <c r="N1469" t="inlineStr">
        <is>
          <t>TL</t>
        </is>
      </c>
      <c r="O1469" s="58" t="n">
        <v>8</v>
      </c>
      <c r="P1469" t="n">
        <v>0</v>
      </c>
      <c r="Q1469" s="59" t="n">
        <v>3900</v>
      </c>
      <c r="R1469" s="60">
        <f>IF(N1469="TL",1,IF(N1469="USD",VLOOKUP(C1469,$X$2:$Z$19,2,FALSE),VLOOKUP(C1469,$X$2:$Z$19,3,FALSE)))</f>
        <v/>
      </c>
      <c r="S1469" s="61">
        <f>IF(P1469=1,0,L1469*M1469*R1469*(1-O1469/100))</f>
        <v/>
      </c>
      <c r="T1469" s="61">
        <f>IF(P1469=1,0,L1469*Q1469)</f>
        <v/>
      </c>
      <c r="U1469" s="61">
        <f>S1469-T1469</f>
        <v/>
      </c>
    </row>
    <row r="1470">
      <c r="A1470" t="inlineStr">
        <is>
          <t>S001469</t>
        </is>
      </c>
      <c r="B1470" t="inlineStr">
        <is>
          <t>2025-06-05</t>
        </is>
      </c>
      <c r="C1470" t="inlineStr">
        <is>
          <t>2025-06</t>
        </is>
      </c>
      <c r="D1470" t="inlineStr">
        <is>
          <t>2025-Q2</t>
        </is>
      </c>
      <c r="E1470" t="inlineStr">
        <is>
          <t>T09</t>
        </is>
      </c>
      <c r="F1470" t="inlineStr">
        <is>
          <t>Emre Doğan</t>
        </is>
      </c>
      <c r="G1470" t="inlineStr">
        <is>
          <t>Ege</t>
        </is>
      </c>
      <c r="H1470" t="inlineStr">
        <is>
          <t>EM-KBL-16</t>
        </is>
      </c>
      <c r="I1470" t="inlineStr">
        <is>
          <t>NYM Kablo 3x2,5 (100 m)</t>
        </is>
      </c>
      <c r="J1470" t="inlineStr">
        <is>
          <t>Kablo</t>
        </is>
      </c>
      <c r="K1470" t="inlineStr">
        <is>
          <t>Kurumsal</t>
        </is>
      </c>
      <c r="L1470" t="n">
        <v>94</v>
      </c>
      <c r="M1470" s="57" t="n">
        <v>1352</v>
      </c>
      <c r="N1470" t="inlineStr">
        <is>
          <t>TL</t>
        </is>
      </c>
      <c r="O1470" s="58" t="n">
        <v>8</v>
      </c>
      <c r="P1470" t="n">
        <v>0</v>
      </c>
      <c r="Q1470" s="59" t="n">
        <v>820</v>
      </c>
      <c r="R1470" s="60">
        <f>IF(N1470="TL",1,IF(N1470="USD",VLOOKUP(C1470,$X$2:$Z$19,2,FALSE),VLOOKUP(C1470,$X$2:$Z$19,3,FALSE)))</f>
        <v/>
      </c>
      <c r="S1470" s="61">
        <f>IF(P1470=1,0,L1470*M1470*R1470*(1-O1470/100))</f>
        <v/>
      </c>
      <c r="T1470" s="61">
        <f>IF(P1470=1,0,L1470*Q1470)</f>
        <v/>
      </c>
      <c r="U1470" s="61">
        <f>S1470-T1470</f>
        <v/>
      </c>
    </row>
    <row r="1471">
      <c r="A1471" t="inlineStr">
        <is>
          <t>S001470</t>
        </is>
      </c>
      <c r="B1471" t="inlineStr">
        <is>
          <t>2025-06-13</t>
        </is>
      </c>
      <c r="C1471" t="inlineStr">
        <is>
          <t>2025-06</t>
        </is>
      </c>
      <c r="D1471" t="inlineStr">
        <is>
          <t>2025-Q2</t>
        </is>
      </c>
      <c r="E1471" t="inlineStr">
        <is>
          <t>T09</t>
        </is>
      </c>
      <c r="F1471" t="inlineStr">
        <is>
          <t>Emre Doğan</t>
        </is>
      </c>
      <c r="G1471" t="inlineStr">
        <is>
          <t>Ege</t>
        </is>
      </c>
      <c r="H1471" t="inlineStr">
        <is>
          <t>EM-KBL-25</t>
        </is>
      </c>
      <c r="I1471" t="inlineStr">
        <is>
          <t>NYY Kablo 4x6 (100 m)</t>
        </is>
      </c>
      <c r="J1471" t="inlineStr">
        <is>
          <t>Kablo</t>
        </is>
      </c>
      <c r="K1471" t="inlineStr">
        <is>
          <t>Bayi</t>
        </is>
      </c>
      <c r="L1471" t="n">
        <v>5</v>
      </c>
      <c r="M1471" s="57" t="n">
        <v>3546</v>
      </c>
      <c r="N1471" t="inlineStr">
        <is>
          <t>TL</t>
        </is>
      </c>
      <c r="O1471" s="58" t="n">
        <v>0</v>
      </c>
      <c r="P1471" t="n">
        <v>0</v>
      </c>
      <c r="Q1471" s="59" t="n">
        <v>2150</v>
      </c>
      <c r="R1471" s="60">
        <f>IF(N1471="TL",1,IF(N1471="USD",VLOOKUP(C1471,$X$2:$Z$19,2,FALSE),VLOOKUP(C1471,$X$2:$Z$19,3,FALSE)))</f>
        <v/>
      </c>
      <c r="S1471" s="61">
        <f>IF(P1471=1,0,L1471*M1471*R1471*(1-O1471/100))</f>
        <v/>
      </c>
      <c r="T1471" s="61">
        <f>IF(P1471=1,0,L1471*Q1471)</f>
        <v/>
      </c>
      <c r="U1471" s="61">
        <f>S1471-T1471</f>
        <v/>
      </c>
    </row>
    <row r="1472">
      <c r="A1472" t="inlineStr">
        <is>
          <t>S001471</t>
        </is>
      </c>
      <c r="B1472" t="inlineStr">
        <is>
          <t>2025-06-02</t>
        </is>
      </c>
      <c r="C1472" t="inlineStr">
        <is>
          <t>2025-06</t>
        </is>
      </c>
      <c r="D1472" t="inlineStr">
        <is>
          <t>2025-Q2</t>
        </is>
      </c>
      <c r="E1472" t="inlineStr">
        <is>
          <t>T09</t>
        </is>
      </c>
      <c r="F1472" t="inlineStr">
        <is>
          <t>Emre Doğan</t>
        </is>
      </c>
      <c r="G1472" t="inlineStr">
        <is>
          <t>Ege</t>
        </is>
      </c>
      <c r="H1472" t="inlineStr">
        <is>
          <t>EM-TRF-05</t>
        </is>
      </c>
      <c r="I1472" t="inlineStr">
        <is>
          <t>İzole Trafo 1 kVA</t>
        </is>
      </c>
      <c r="J1472" t="inlineStr">
        <is>
          <t>Güç</t>
        </is>
      </c>
      <c r="K1472" t="inlineStr">
        <is>
          <t>Proje</t>
        </is>
      </c>
      <c r="L1472" t="n">
        <v>3</v>
      </c>
      <c r="M1472" s="57" t="n">
        <v>6640</v>
      </c>
      <c r="N1472" t="inlineStr">
        <is>
          <t>TL</t>
        </is>
      </c>
      <c r="O1472" s="58" t="n">
        <v>5</v>
      </c>
      <c r="P1472" t="n">
        <v>0</v>
      </c>
      <c r="Q1472" s="59" t="n">
        <v>3900</v>
      </c>
      <c r="R1472" s="60">
        <f>IF(N1472="TL",1,IF(N1472="USD",VLOOKUP(C1472,$X$2:$Z$19,2,FALSE),VLOOKUP(C1472,$X$2:$Z$19,3,FALSE)))</f>
        <v/>
      </c>
      <c r="S1472" s="61">
        <f>IF(P1472=1,0,L1472*M1472*R1472*(1-O1472/100))</f>
        <v/>
      </c>
      <c r="T1472" s="61">
        <f>IF(P1472=1,0,L1472*Q1472)</f>
        <v/>
      </c>
      <c r="U1472" s="61">
        <f>S1472-T1472</f>
        <v/>
      </c>
    </row>
    <row r="1473">
      <c r="A1473" t="inlineStr">
        <is>
          <t>S001472</t>
        </is>
      </c>
      <c r="B1473" t="inlineStr">
        <is>
          <t>2025-06-13</t>
        </is>
      </c>
      <c r="C1473" t="inlineStr">
        <is>
          <t>2025-06</t>
        </is>
      </c>
      <c r="D1473" t="inlineStr">
        <is>
          <t>2025-Q2</t>
        </is>
      </c>
      <c r="E1473" t="inlineStr">
        <is>
          <t>T10</t>
        </is>
      </c>
      <c r="F1473" t="inlineStr">
        <is>
          <t>Ayşe Yıldız</t>
        </is>
      </c>
      <c r="G1473" t="inlineStr">
        <is>
          <t>Akdeniz</t>
        </is>
      </c>
      <c r="H1473" t="inlineStr">
        <is>
          <t>EM-UPS-10</t>
        </is>
      </c>
      <c r="I1473" t="inlineStr">
        <is>
          <t>Kesintisiz Güç Kaynağı 3 kVA</t>
        </is>
      </c>
      <c r="J1473" t="inlineStr">
        <is>
          <t>Güç</t>
        </is>
      </c>
      <c r="K1473" t="inlineStr">
        <is>
          <t>Proje</t>
        </is>
      </c>
      <c r="L1473" t="n">
        <v>53</v>
      </c>
      <c r="M1473" s="57" t="n">
        <v>13050</v>
      </c>
      <c r="N1473" t="inlineStr">
        <is>
          <t>TL</t>
        </is>
      </c>
      <c r="O1473" s="58" t="n">
        <v>12</v>
      </c>
      <c r="P1473" t="n">
        <v>0</v>
      </c>
      <c r="Q1473" s="59" t="n">
        <v>8200</v>
      </c>
      <c r="R1473" s="60">
        <f>IF(N1473="TL",1,IF(N1473="USD",VLOOKUP(C1473,$X$2:$Z$19,2,FALSE),VLOOKUP(C1473,$X$2:$Z$19,3,FALSE)))</f>
        <v/>
      </c>
      <c r="S1473" s="61">
        <f>IF(P1473=1,0,L1473*M1473*R1473*(1-O1473/100))</f>
        <v/>
      </c>
      <c r="T1473" s="61">
        <f>IF(P1473=1,0,L1473*Q1473)</f>
        <v/>
      </c>
      <c r="U1473" s="61">
        <f>S1473-T1473</f>
        <v/>
      </c>
    </row>
    <row r="1474">
      <c r="A1474" t="inlineStr">
        <is>
          <t>S001473</t>
        </is>
      </c>
      <c r="B1474" t="inlineStr">
        <is>
          <t>2025-06-11</t>
        </is>
      </c>
      <c r="C1474" t="inlineStr">
        <is>
          <t>2025-06</t>
        </is>
      </c>
      <c r="D1474" t="inlineStr">
        <is>
          <t>2025-Q2</t>
        </is>
      </c>
      <c r="E1474" t="inlineStr">
        <is>
          <t>T10</t>
        </is>
      </c>
      <c r="F1474" t="inlineStr">
        <is>
          <t>Ayşe Yıldız</t>
        </is>
      </c>
      <c r="G1474" t="inlineStr">
        <is>
          <t>Akdeniz</t>
        </is>
      </c>
      <c r="H1474" t="inlineStr">
        <is>
          <t>EM-TOP-08</t>
        </is>
      </c>
      <c r="I1474" t="inlineStr">
        <is>
          <t>Topraklama Seti</t>
        </is>
      </c>
      <c r="J1474" t="inlineStr">
        <is>
          <t>Koruma</t>
        </is>
      </c>
      <c r="K1474" t="inlineStr">
        <is>
          <t>Proje</t>
        </is>
      </c>
      <c r="L1474" t="n">
        <v>2</v>
      </c>
      <c r="M1474" s="57" t="n">
        <v>917</v>
      </c>
      <c r="N1474" t="inlineStr">
        <is>
          <t>TL</t>
        </is>
      </c>
      <c r="O1474" s="58" t="n">
        <v>8</v>
      </c>
      <c r="P1474" t="n">
        <v>0</v>
      </c>
      <c r="Q1474" s="59" t="n">
        <v>540</v>
      </c>
      <c r="R1474" s="60">
        <f>IF(N1474="TL",1,IF(N1474="USD",VLOOKUP(C1474,$X$2:$Z$19,2,FALSE),VLOOKUP(C1474,$X$2:$Z$19,3,FALSE)))</f>
        <v/>
      </c>
      <c r="S1474" s="61">
        <f>IF(P1474=1,0,L1474*M1474*R1474*(1-O1474/100))</f>
        <v/>
      </c>
      <c r="T1474" s="61">
        <f>IF(P1474=1,0,L1474*Q1474)</f>
        <v/>
      </c>
      <c r="U1474" s="61">
        <f>S1474-T1474</f>
        <v/>
      </c>
    </row>
    <row r="1475">
      <c r="A1475" t="inlineStr">
        <is>
          <t>S001474</t>
        </is>
      </c>
      <c r="B1475" t="inlineStr">
        <is>
          <t>2025-06-21</t>
        </is>
      </c>
      <c r="C1475" t="inlineStr">
        <is>
          <t>2025-06</t>
        </is>
      </c>
      <c r="D1475" t="inlineStr">
        <is>
          <t>2025-Q2</t>
        </is>
      </c>
      <c r="E1475" t="inlineStr">
        <is>
          <t>T10</t>
        </is>
      </c>
      <c r="F1475" t="inlineStr">
        <is>
          <t>Ayşe Yıldız</t>
        </is>
      </c>
      <c r="G1475" t="inlineStr">
        <is>
          <t>Akdeniz</t>
        </is>
      </c>
      <c r="H1475" t="inlineStr">
        <is>
          <t>EM-SNS-06</t>
        </is>
      </c>
      <c r="I1475" t="inlineStr">
        <is>
          <t>Hareket Sensörü PIR</t>
        </is>
      </c>
      <c r="J1475" t="inlineStr">
        <is>
          <t>Otomasyon</t>
        </is>
      </c>
      <c r="K1475" t="inlineStr">
        <is>
          <t>Bayi</t>
        </is>
      </c>
      <c r="L1475" t="n">
        <v>32</v>
      </c>
      <c r="M1475" s="57" t="n">
        <v>253</v>
      </c>
      <c r="N1475" t="inlineStr">
        <is>
          <t>TL</t>
        </is>
      </c>
      <c r="O1475" s="58" t="n">
        <v>8</v>
      </c>
      <c r="P1475" t="n">
        <v>0</v>
      </c>
      <c r="Q1475" s="59" t="n">
        <v>120</v>
      </c>
      <c r="R1475" s="60">
        <f>IF(N1475="TL",1,IF(N1475="USD",VLOOKUP(C1475,$X$2:$Z$19,2,FALSE),VLOOKUP(C1475,$X$2:$Z$19,3,FALSE)))</f>
        <v/>
      </c>
      <c r="S1475" s="61">
        <f>IF(P1475=1,0,L1475*M1475*R1475*(1-O1475/100))</f>
        <v/>
      </c>
      <c r="T1475" s="61">
        <f>IF(P1475=1,0,L1475*Q1475)</f>
        <v/>
      </c>
      <c r="U1475" s="61">
        <f>S1475-T1475</f>
        <v/>
      </c>
    </row>
    <row r="1476">
      <c r="A1476" t="inlineStr">
        <is>
          <t>S001475</t>
        </is>
      </c>
      <c r="B1476" t="inlineStr">
        <is>
          <t>2025-06-24</t>
        </is>
      </c>
      <c r="C1476" t="inlineStr">
        <is>
          <t>2025-06</t>
        </is>
      </c>
      <c r="D1476" t="inlineStr">
        <is>
          <t>2025-Q2</t>
        </is>
      </c>
      <c r="E1476" t="inlineStr">
        <is>
          <t>T10</t>
        </is>
      </c>
      <c r="F1476" t="inlineStr">
        <is>
          <t>Ayşe Yıldız</t>
        </is>
      </c>
      <c r="G1476" t="inlineStr">
        <is>
          <t>Akdeniz</t>
        </is>
      </c>
      <c r="H1476" t="inlineStr">
        <is>
          <t>EM-TRF-05</t>
        </is>
      </c>
      <c r="I1476" t="inlineStr">
        <is>
          <t>İzole Trafo 1 kVA</t>
        </is>
      </c>
      <c r="J1476" t="inlineStr">
        <is>
          <t>Güç</t>
        </is>
      </c>
      <c r="K1476" t="inlineStr">
        <is>
          <t>Kurumsal</t>
        </is>
      </c>
      <c r="L1476" t="n">
        <v>24</v>
      </c>
      <c r="M1476" s="57" t="n">
        <v>6811</v>
      </c>
      <c r="N1476" t="inlineStr">
        <is>
          <t>TL</t>
        </is>
      </c>
      <c r="O1476" s="58" t="n">
        <v>0</v>
      </c>
      <c r="P1476" t="n">
        <v>0</v>
      </c>
      <c r="Q1476" s="59" t="n">
        <v>3900</v>
      </c>
      <c r="R1476" s="60">
        <f>IF(N1476="TL",1,IF(N1476="USD",VLOOKUP(C1476,$X$2:$Z$19,2,FALSE),VLOOKUP(C1476,$X$2:$Z$19,3,FALSE)))</f>
        <v/>
      </c>
      <c r="S1476" s="61">
        <f>IF(P1476=1,0,L1476*M1476*R1476*(1-O1476/100))</f>
        <v/>
      </c>
      <c r="T1476" s="61">
        <f>IF(P1476=1,0,L1476*Q1476)</f>
        <v/>
      </c>
      <c r="U1476" s="61">
        <f>S1476-T1476</f>
        <v/>
      </c>
    </row>
    <row r="1477">
      <c r="A1477" t="inlineStr">
        <is>
          <t>S001476</t>
        </is>
      </c>
      <c r="B1477" t="inlineStr">
        <is>
          <t>2025-06-17</t>
        </is>
      </c>
      <c r="C1477" t="inlineStr">
        <is>
          <t>2025-06</t>
        </is>
      </c>
      <c r="D1477" t="inlineStr">
        <is>
          <t>2025-Q2</t>
        </is>
      </c>
      <c r="E1477" t="inlineStr">
        <is>
          <t>T10</t>
        </is>
      </c>
      <c r="F1477" t="inlineStr">
        <is>
          <t>Ayşe Yıldız</t>
        </is>
      </c>
      <c r="G1477" t="inlineStr">
        <is>
          <t>Akdeniz</t>
        </is>
      </c>
      <c r="H1477" t="inlineStr">
        <is>
          <t>EM-AYD-40</t>
        </is>
      </c>
      <c r="I1477" t="inlineStr">
        <is>
          <t>LED Panel Armatür 40W</t>
        </is>
      </c>
      <c r="J1477" t="inlineStr">
        <is>
          <t>Aydınlatma</t>
        </is>
      </c>
      <c r="K1477" t="inlineStr">
        <is>
          <t>Kurumsal</t>
        </is>
      </c>
      <c r="L1477" t="n">
        <v>2</v>
      </c>
      <c r="M1477" s="57" t="n">
        <v>359</v>
      </c>
      <c r="N1477" t="inlineStr">
        <is>
          <t>TL</t>
        </is>
      </c>
      <c r="O1477" s="58" t="n">
        <v>12</v>
      </c>
      <c r="P1477" t="n">
        <v>0</v>
      </c>
      <c r="Q1477" s="59" t="n">
        <v>190</v>
      </c>
      <c r="R1477" s="60">
        <f>IF(N1477="TL",1,IF(N1477="USD",VLOOKUP(C1477,$X$2:$Z$19,2,FALSE),VLOOKUP(C1477,$X$2:$Z$19,3,FALSE)))</f>
        <v/>
      </c>
      <c r="S1477" s="61">
        <f>IF(P1477=1,0,L1477*M1477*R1477*(1-O1477/100))</f>
        <v/>
      </c>
      <c r="T1477" s="61">
        <f>IF(P1477=1,0,L1477*Q1477)</f>
        <v/>
      </c>
      <c r="U1477" s="61">
        <f>S1477-T1477</f>
        <v/>
      </c>
    </row>
    <row r="1478">
      <c r="A1478" t="inlineStr">
        <is>
          <t>S001477</t>
        </is>
      </c>
      <c r="B1478" t="inlineStr">
        <is>
          <t>2025-06-12</t>
        </is>
      </c>
      <c r="C1478" t="inlineStr">
        <is>
          <t>2025-06</t>
        </is>
      </c>
      <c r="D1478" t="inlineStr">
        <is>
          <t>2025-Q2</t>
        </is>
      </c>
      <c r="E1478" t="inlineStr">
        <is>
          <t>T10</t>
        </is>
      </c>
      <c r="F1478" t="inlineStr">
        <is>
          <t>Ayşe Yıldız</t>
        </is>
      </c>
      <c r="G1478" t="inlineStr">
        <is>
          <t>Akdeniz</t>
        </is>
      </c>
      <c r="H1478" t="inlineStr">
        <is>
          <t>EM-KBL-25</t>
        </is>
      </c>
      <c r="I1478" t="inlineStr">
        <is>
          <t>NYY Kablo 4x6 (100 m)</t>
        </is>
      </c>
      <c r="J1478" t="inlineStr">
        <is>
          <t>Kablo</t>
        </is>
      </c>
      <c r="K1478" t="inlineStr">
        <is>
          <t>Kurumsal</t>
        </is>
      </c>
      <c r="L1478" t="n">
        <v>12</v>
      </c>
      <c r="M1478" s="57" t="n">
        <v>3323</v>
      </c>
      <c r="N1478" t="inlineStr">
        <is>
          <t>TL</t>
        </is>
      </c>
      <c r="O1478" s="58" t="n">
        <v>12</v>
      </c>
      <c r="P1478" t="n">
        <v>0</v>
      </c>
      <c r="Q1478" s="59" t="n">
        <v>2150</v>
      </c>
      <c r="R1478" s="60">
        <f>IF(N1478="TL",1,IF(N1478="USD",VLOOKUP(C1478,$X$2:$Z$19,2,FALSE),VLOOKUP(C1478,$X$2:$Z$19,3,FALSE)))</f>
        <v/>
      </c>
      <c r="S1478" s="61">
        <f>IF(P1478=1,0,L1478*M1478*R1478*(1-O1478/100))</f>
        <v/>
      </c>
      <c r="T1478" s="61">
        <f>IF(P1478=1,0,L1478*Q1478)</f>
        <v/>
      </c>
      <c r="U1478" s="61">
        <f>S1478-T1478</f>
        <v/>
      </c>
    </row>
    <row r="1479">
      <c r="A1479" t="inlineStr">
        <is>
          <t>S001478</t>
        </is>
      </c>
      <c r="B1479" t="inlineStr">
        <is>
          <t>2025-06-25</t>
        </is>
      </c>
      <c r="C1479" t="inlineStr">
        <is>
          <t>2025-06</t>
        </is>
      </c>
      <c r="D1479" t="inlineStr">
        <is>
          <t>2025-Q2</t>
        </is>
      </c>
      <c r="E1479" t="inlineStr">
        <is>
          <t>T10</t>
        </is>
      </c>
      <c r="F1479" t="inlineStr">
        <is>
          <t>Ayşe Yıldız</t>
        </is>
      </c>
      <c r="G1479" t="inlineStr">
        <is>
          <t>Akdeniz</t>
        </is>
      </c>
      <c r="H1479" t="inlineStr">
        <is>
          <t>EM-KBL-25</t>
        </is>
      </c>
      <c r="I1479" t="inlineStr">
        <is>
          <t>NYY Kablo 4x6 (100 m)</t>
        </is>
      </c>
      <c r="J1479" t="inlineStr">
        <is>
          <t>Kablo</t>
        </is>
      </c>
      <c r="K1479" t="inlineStr">
        <is>
          <t>Kurumsal</t>
        </is>
      </c>
      <c r="L1479" t="n">
        <v>3</v>
      </c>
      <c r="M1479" s="57" t="n">
        <v>3445</v>
      </c>
      <c r="N1479" t="inlineStr">
        <is>
          <t>TL</t>
        </is>
      </c>
      <c r="O1479" s="58" t="n">
        <v>0</v>
      </c>
      <c r="P1479" t="n">
        <v>0</v>
      </c>
      <c r="Q1479" s="59" t="n">
        <v>2150</v>
      </c>
      <c r="R1479" s="60">
        <f>IF(N1479="TL",1,IF(N1479="USD",VLOOKUP(C1479,$X$2:$Z$19,2,FALSE),VLOOKUP(C1479,$X$2:$Z$19,3,FALSE)))</f>
        <v/>
      </c>
      <c r="S1479" s="61">
        <f>IF(P1479=1,0,L1479*M1479*R1479*(1-O1479/100))</f>
        <v/>
      </c>
      <c r="T1479" s="61">
        <f>IF(P1479=1,0,L1479*Q1479)</f>
        <v/>
      </c>
      <c r="U1479" s="61">
        <f>S1479-T1479</f>
        <v/>
      </c>
    </row>
    <row r="1480">
      <c r="A1480" t="inlineStr">
        <is>
          <t>S001479</t>
        </is>
      </c>
      <c r="B1480" t="inlineStr">
        <is>
          <t>2025-06-11</t>
        </is>
      </c>
      <c r="C1480" t="inlineStr">
        <is>
          <t>2025-06</t>
        </is>
      </c>
      <c r="D1480" t="inlineStr">
        <is>
          <t>2025-Q2</t>
        </is>
      </c>
      <c r="E1480" t="inlineStr">
        <is>
          <t>T10</t>
        </is>
      </c>
      <c r="F1480" t="inlineStr">
        <is>
          <t>Ayşe Yıldız</t>
        </is>
      </c>
      <c r="G1480" t="inlineStr">
        <is>
          <t>Akdeniz</t>
        </is>
      </c>
      <c r="H1480" t="inlineStr">
        <is>
          <t>EM-AYD-18</t>
        </is>
      </c>
      <c r="I1480" t="inlineStr">
        <is>
          <t>LED Ampul 18W (10'lu)</t>
        </is>
      </c>
      <c r="J1480" t="inlineStr">
        <is>
          <t>Aydınlatma</t>
        </is>
      </c>
      <c r="K1480" t="inlineStr">
        <is>
          <t>Kurumsal</t>
        </is>
      </c>
      <c r="L1480" t="n">
        <v>43</v>
      </c>
      <c r="M1480" s="57" t="n">
        <v>199</v>
      </c>
      <c r="N1480" t="inlineStr">
        <is>
          <t>TL</t>
        </is>
      </c>
      <c r="O1480" s="58" t="n">
        <v>12</v>
      </c>
      <c r="P1480" t="n">
        <v>0</v>
      </c>
      <c r="Q1480" s="59" t="n">
        <v>95</v>
      </c>
      <c r="R1480" s="60">
        <f>IF(N1480="TL",1,IF(N1480="USD",VLOOKUP(C1480,$X$2:$Z$19,2,FALSE),VLOOKUP(C1480,$X$2:$Z$19,3,FALSE)))</f>
        <v/>
      </c>
      <c r="S1480" s="61">
        <f>IF(P1480=1,0,L1480*M1480*R1480*(1-O1480/100))</f>
        <v/>
      </c>
      <c r="T1480" s="61">
        <f>IF(P1480=1,0,L1480*Q1480)</f>
        <v/>
      </c>
      <c r="U1480" s="61">
        <f>S1480-T1480</f>
        <v/>
      </c>
    </row>
    <row r="1481">
      <c r="A1481" t="inlineStr">
        <is>
          <t>S001480</t>
        </is>
      </c>
      <c r="B1481" t="inlineStr">
        <is>
          <t>2025-06-19</t>
        </is>
      </c>
      <c r="C1481" t="inlineStr">
        <is>
          <t>2025-06</t>
        </is>
      </c>
      <c r="D1481" t="inlineStr">
        <is>
          <t>2025-Q2</t>
        </is>
      </c>
      <c r="E1481" t="inlineStr">
        <is>
          <t>T10</t>
        </is>
      </c>
      <c r="F1481" t="inlineStr">
        <is>
          <t>Ayşe Yıldız</t>
        </is>
      </c>
      <c r="G1481" t="inlineStr">
        <is>
          <t>Akdeniz</t>
        </is>
      </c>
      <c r="H1481" t="inlineStr">
        <is>
          <t>EM-KND-03</t>
        </is>
      </c>
      <c r="I1481" t="inlineStr">
        <is>
          <t>Kablo Kanalı 40x40 (2 m)</t>
        </is>
      </c>
      <c r="J1481" t="inlineStr">
        <is>
          <t>Tesisat</t>
        </is>
      </c>
      <c r="K1481" t="inlineStr">
        <is>
          <t>Proje</t>
        </is>
      </c>
      <c r="L1481" t="n">
        <v>19</v>
      </c>
      <c r="M1481" s="57" t="n">
        <v>128</v>
      </c>
      <c r="N1481" t="inlineStr">
        <is>
          <t>TL</t>
        </is>
      </c>
      <c r="O1481" s="58" t="n">
        <v>8</v>
      </c>
      <c r="P1481" t="n">
        <v>1</v>
      </c>
      <c r="Q1481" s="59" t="n">
        <v>65</v>
      </c>
      <c r="R1481" s="60">
        <f>IF(N1481="TL",1,IF(N1481="USD",VLOOKUP(C1481,$X$2:$Z$19,2,FALSE),VLOOKUP(C1481,$X$2:$Z$19,3,FALSE)))</f>
        <v/>
      </c>
      <c r="S1481" s="61">
        <f>IF(P1481=1,0,L1481*M1481*R1481*(1-O1481/100))</f>
        <v/>
      </c>
      <c r="T1481" s="61">
        <f>IF(P1481=1,0,L1481*Q1481)</f>
        <v/>
      </c>
      <c r="U1481" s="61">
        <f>S1481-T1481</f>
        <v/>
      </c>
    </row>
    <row r="1482">
      <c r="A1482" t="inlineStr">
        <is>
          <t>S001481</t>
        </is>
      </c>
      <c r="B1482" t="inlineStr">
        <is>
          <t>2025-06-03</t>
        </is>
      </c>
      <c r="C1482" t="inlineStr">
        <is>
          <t>2025-06</t>
        </is>
      </c>
      <c r="D1482" t="inlineStr">
        <is>
          <t>2025-Q2</t>
        </is>
      </c>
      <c r="E1482" t="inlineStr">
        <is>
          <t>T10</t>
        </is>
      </c>
      <c r="F1482" t="inlineStr">
        <is>
          <t>Ayşe Yıldız</t>
        </is>
      </c>
      <c r="G1482" t="inlineStr">
        <is>
          <t>Akdeniz</t>
        </is>
      </c>
      <c r="H1482" t="inlineStr">
        <is>
          <t>EM-UPS-10</t>
        </is>
      </c>
      <c r="I1482" t="inlineStr">
        <is>
          <t>Kesintisiz Güç Kaynağı 3 kVA</t>
        </is>
      </c>
      <c r="J1482" t="inlineStr">
        <is>
          <t>Güç</t>
        </is>
      </c>
      <c r="K1482" t="inlineStr">
        <is>
          <t>Kurumsal</t>
        </is>
      </c>
      <c r="L1482" t="n">
        <v>13</v>
      </c>
      <c r="M1482" s="57" t="n">
        <v>13333</v>
      </c>
      <c r="N1482" t="inlineStr">
        <is>
          <t>TL</t>
        </is>
      </c>
      <c r="O1482" s="58" t="n">
        <v>18</v>
      </c>
      <c r="P1482" t="n">
        <v>0</v>
      </c>
      <c r="Q1482" s="59" t="n">
        <v>8200</v>
      </c>
      <c r="R1482" s="60">
        <f>IF(N1482="TL",1,IF(N1482="USD",VLOOKUP(C1482,$X$2:$Z$19,2,FALSE),VLOOKUP(C1482,$X$2:$Z$19,3,FALSE)))</f>
        <v/>
      </c>
      <c r="S1482" s="61">
        <f>IF(P1482=1,0,L1482*M1482*R1482*(1-O1482/100))</f>
        <v/>
      </c>
      <c r="T1482" s="61">
        <f>IF(P1482=1,0,L1482*Q1482)</f>
        <v/>
      </c>
      <c r="U1482" s="61">
        <f>S1482-T1482</f>
        <v/>
      </c>
    </row>
    <row r="1483">
      <c r="A1483" t="inlineStr">
        <is>
          <t>S001482</t>
        </is>
      </c>
      <c r="B1483" t="inlineStr">
        <is>
          <t>2025-06-27</t>
        </is>
      </c>
      <c r="C1483" t="inlineStr">
        <is>
          <t>2025-06</t>
        </is>
      </c>
      <c r="D1483" t="inlineStr">
        <is>
          <t>2025-Q2</t>
        </is>
      </c>
      <c r="E1483" t="inlineStr">
        <is>
          <t>T10</t>
        </is>
      </c>
      <c r="F1483" t="inlineStr">
        <is>
          <t>Ayşe Yıldız</t>
        </is>
      </c>
      <c r="G1483" t="inlineStr">
        <is>
          <t>Akdeniz</t>
        </is>
      </c>
      <c r="H1483" t="inlineStr">
        <is>
          <t>EM-UPS-10</t>
        </is>
      </c>
      <c r="I1483" t="inlineStr">
        <is>
          <t>Kesintisiz Güç Kaynağı 3 kVA</t>
        </is>
      </c>
      <c r="J1483" t="inlineStr">
        <is>
          <t>Güç</t>
        </is>
      </c>
      <c r="K1483" t="inlineStr">
        <is>
          <t>Bayi</t>
        </is>
      </c>
      <c r="L1483" t="n">
        <v>1</v>
      </c>
      <c r="M1483" s="57" t="n">
        <v>13304</v>
      </c>
      <c r="N1483" t="inlineStr">
        <is>
          <t>TL</t>
        </is>
      </c>
      <c r="O1483" s="58" t="n">
        <v>0</v>
      </c>
      <c r="P1483" t="n">
        <v>0</v>
      </c>
      <c r="Q1483" s="59" t="n">
        <v>8200</v>
      </c>
      <c r="R1483" s="60">
        <f>IF(N1483="TL",1,IF(N1483="USD",VLOOKUP(C1483,$X$2:$Z$19,2,FALSE),VLOOKUP(C1483,$X$2:$Z$19,3,FALSE)))</f>
        <v/>
      </c>
      <c r="S1483" s="61">
        <f>IF(P1483=1,0,L1483*M1483*R1483*(1-O1483/100))</f>
        <v/>
      </c>
      <c r="T1483" s="61">
        <f>IF(P1483=1,0,L1483*Q1483)</f>
        <v/>
      </c>
      <c r="U1483" s="61">
        <f>S1483-T1483</f>
        <v/>
      </c>
    </row>
    <row r="1484">
      <c r="A1484" t="inlineStr">
        <is>
          <t>S001483</t>
        </is>
      </c>
      <c r="B1484" t="inlineStr">
        <is>
          <t>2025-06-26</t>
        </is>
      </c>
      <c r="C1484" t="inlineStr">
        <is>
          <t>2025-06</t>
        </is>
      </c>
      <c r="D1484" t="inlineStr">
        <is>
          <t>2025-Q2</t>
        </is>
      </c>
      <c r="E1484" t="inlineStr">
        <is>
          <t>T10</t>
        </is>
      </c>
      <c r="F1484" t="inlineStr">
        <is>
          <t>Ayşe Yıldız</t>
        </is>
      </c>
      <c r="G1484" t="inlineStr">
        <is>
          <t>Akdeniz</t>
        </is>
      </c>
      <c r="H1484" t="inlineStr">
        <is>
          <t>EM-SNS-06</t>
        </is>
      </c>
      <c r="I1484" t="inlineStr">
        <is>
          <t>Hareket Sensörü PIR</t>
        </is>
      </c>
      <c r="J1484" t="inlineStr">
        <is>
          <t>Otomasyon</t>
        </is>
      </c>
      <c r="K1484" t="inlineStr">
        <is>
          <t>Proje</t>
        </is>
      </c>
      <c r="L1484" t="n">
        <v>23</v>
      </c>
      <c r="M1484" s="57" t="n">
        <v>246</v>
      </c>
      <c r="N1484" t="inlineStr">
        <is>
          <t>TL</t>
        </is>
      </c>
      <c r="O1484" s="58" t="n">
        <v>8</v>
      </c>
      <c r="P1484" t="n">
        <v>0</v>
      </c>
      <c r="Q1484" s="59" t="n">
        <v>120</v>
      </c>
      <c r="R1484" s="60">
        <f>IF(N1484="TL",1,IF(N1484="USD",VLOOKUP(C1484,$X$2:$Z$19,2,FALSE),VLOOKUP(C1484,$X$2:$Z$19,3,FALSE)))</f>
        <v/>
      </c>
      <c r="S1484" s="61">
        <f>IF(P1484=1,0,L1484*M1484*R1484*(1-O1484/100))</f>
        <v/>
      </c>
      <c r="T1484" s="61">
        <f>IF(P1484=1,0,L1484*Q1484)</f>
        <v/>
      </c>
      <c r="U1484" s="61">
        <f>S1484-T1484</f>
        <v/>
      </c>
    </row>
    <row r="1485">
      <c r="A1485" t="inlineStr">
        <is>
          <t>S001484</t>
        </is>
      </c>
      <c r="B1485" t="inlineStr">
        <is>
          <t>2025-06-25</t>
        </is>
      </c>
      <c r="C1485" t="inlineStr">
        <is>
          <t>2025-06</t>
        </is>
      </c>
      <c r="D1485" t="inlineStr">
        <is>
          <t>2025-Q2</t>
        </is>
      </c>
      <c r="E1485" t="inlineStr">
        <is>
          <t>T10</t>
        </is>
      </c>
      <c r="F1485" t="inlineStr">
        <is>
          <t>Ayşe Yıldız</t>
        </is>
      </c>
      <c r="G1485" t="inlineStr">
        <is>
          <t>Akdeniz</t>
        </is>
      </c>
      <c r="H1485" t="inlineStr">
        <is>
          <t>EM-KBL-25</t>
        </is>
      </c>
      <c r="I1485" t="inlineStr">
        <is>
          <t>NYY Kablo 4x6 (100 m)</t>
        </is>
      </c>
      <c r="J1485" t="inlineStr">
        <is>
          <t>Kablo</t>
        </is>
      </c>
      <c r="K1485" t="inlineStr">
        <is>
          <t>Bayi</t>
        </is>
      </c>
      <c r="L1485" t="n">
        <v>112</v>
      </c>
      <c r="M1485" s="57" t="n">
        <v>3568</v>
      </c>
      <c r="N1485" t="inlineStr">
        <is>
          <t>TL</t>
        </is>
      </c>
      <c r="O1485" s="58" t="n">
        <v>5</v>
      </c>
      <c r="P1485" t="n">
        <v>0</v>
      </c>
      <c r="Q1485" s="59" t="n">
        <v>2150</v>
      </c>
      <c r="R1485" s="60">
        <f>IF(N1485="TL",1,IF(N1485="USD",VLOOKUP(C1485,$X$2:$Z$19,2,FALSE),VLOOKUP(C1485,$X$2:$Z$19,3,FALSE)))</f>
        <v/>
      </c>
      <c r="S1485" s="61">
        <f>IF(P1485=1,0,L1485*M1485*R1485*(1-O1485/100))</f>
        <v/>
      </c>
      <c r="T1485" s="61">
        <f>IF(P1485=1,0,L1485*Q1485)</f>
        <v/>
      </c>
      <c r="U1485" s="61">
        <f>S1485-T1485</f>
        <v/>
      </c>
    </row>
    <row r="1486">
      <c r="A1486" t="inlineStr">
        <is>
          <t>S001485</t>
        </is>
      </c>
      <c r="B1486" t="inlineStr">
        <is>
          <t>2025-06-15</t>
        </is>
      </c>
      <c r="C1486" t="inlineStr">
        <is>
          <t>2025-06</t>
        </is>
      </c>
      <c r="D1486" t="inlineStr">
        <is>
          <t>2025-Q2</t>
        </is>
      </c>
      <c r="E1486" t="inlineStr">
        <is>
          <t>T10</t>
        </is>
      </c>
      <c r="F1486" t="inlineStr">
        <is>
          <t>Ayşe Yıldız</t>
        </is>
      </c>
      <c r="G1486" t="inlineStr">
        <is>
          <t>Akdeniz</t>
        </is>
      </c>
      <c r="H1486" t="inlineStr">
        <is>
          <t>EM-KBL-16</t>
        </is>
      </c>
      <c r="I1486" t="inlineStr">
        <is>
          <t>NYM Kablo 3x2,5 (100 m)</t>
        </is>
      </c>
      <c r="J1486" t="inlineStr">
        <is>
          <t>Kablo</t>
        </is>
      </c>
      <c r="K1486" t="inlineStr">
        <is>
          <t>Proje</t>
        </is>
      </c>
      <c r="L1486" t="n">
        <v>2</v>
      </c>
      <c r="M1486" s="57" t="n">
        <v>1299</v>
      </c>
      <c r="N1486" t="inlineStr">
        <is>
          <t>TL</t>
        </is>
      </c>
      <c r="O1486" s="58" t="n">
        <v>8</v>
      </c>
      <c r="P1486" t="n">
        <v>0</v>
      </c>
      <c r="Q1486" s="59" t="n">
        <v>820</v>
      </c>
      <c r="R1486" s="60">
        <f>IF(N1486="TL",1,IF(N1486="USD",VLOOKUP(C1486,$X$2:$Z$19,2,FALSE),VLOOKUP(C1486,$X$2:$Z$19,3,FALSE)))</f>
        <v/>
      </c>
      <c r="S1486" s="61">
        <f>IF(P1486=1,0,L1486*M1486*R1486*(1-O1486/100))</f>
        <v/>
      </c>
      <c r="T1486" s="61">
        <f>IF(P1486=1,0,L1486*Q1486)</f>
        <v/>
      </c>
      <c r="U1486" s="61">
        <f>S1486-T1486</f>
        <v/>
      </c>
    </row>
    <row r="1487">
      <c r="A1487" t="inlineStr">
        <is>
          <t>S001486</t>
        </is>
      </c>
      <c r="B1487" t="inlineStr">
        <is>
          <t>2025-06-27</t>
        </is>
      </c>
      <c r="C1487" t="inlineStr">
        <is>
          <t>2025-06</t>
        </is>
      </c>
      <c r="D1487" t="inlineStr">
        <is>
          <t>2025-Q2</t>
        </is>
      </c>
      <c r="E1487" t="inlineStr">
        <is>
          <t>T10</t>
        </is>
      </c>
      <c r="F1487" t="inlineStr">
        <is>
          <t>Ayşe Yıldız</t>
        </is>
      </c>
      <c r="G1487" t="inlineStr">
        <is>
          <t>Akdeniz</t>
        </is>
      </c>
      <c r="H1487" t="inlineStr">
        <is>
          <t>EM-KBL-25</t>
        </is>
      </c>
      <c r="I1487" t="inlineStr">
        <is>
          <t>NYY Kablo 4x6 (100 m)</t>
        </is>
      </c>
      <c r="J1487" t="inlineStr">
        <is>
          <t>Kablo</t>
        </is>
      </c>
      <c r="K1487" t="inlineStr">
        <is>
          <t>Perakende</t>
        </is>
      </c>
      <c r="L1487" t="n">
        <v>2</v>
      </c>
      <c r="M1487" s="57" t="n">
        <v>3407</v>
      </c>
      <c r="N1487" t="inlineStr">
        <is>
          <t>TL</t>
        </is>
      </c>
      <c r="O1487" s="58" t="n">
        <v>0</v>
      </c>
      <c r="P1487" t="n">
        <v>0</v>
      </c>
      <c r="Q1487" s="59" t="n">
        <v>2150</v>
      </c>
      <c r="R1487" s="60">
        <f>IF(N1487="TL",1,IF(N1487="USD",VLOOKUP(C1487,$X$2:$Z$19,2,FALSE),VLOOKUP(C1487,$X$2:$Z$19,3,FALSE)))</f>
        <v/>
      </c>
      <c r="S1487" s="61">
        <f>IF(P1487=1,0,L1487*M1487*R1487*(1-O1487/100))</f>
        <v/>
      </c>
      <c r="T1487" s="61">
        <f>IF(P1487=1,0,L1487*Q1487)</f>
        <v/>
      </c>
      <c r="U1487" s="61">
        <f>S1487-T1487</f>
        <v/>
      </c>
    </row>
    <row r="1488">
      <c r="A1488" t="inlineStr">
        <is>
          <t>S001487</t>
        </is>
      </c>
      <c r="B1488" t="inlineStr">
        <is>
          <t>2025-06-28</t>
        </is>
      </c>
      <c r="C1488" t="inlineStr">
        <is>
          <t>2025-06</t>
        </is>
      </c>
      <c r="D1488" t="inlineStr">
        <is>
          <t>2025-Q2</t>
        </is>
      </c>
      <c r="E1488" t="inlineStr">
        <is>
          <t>T10</t>
        </is>
      </c>
      <c r="F1488" t="inlineStr">
        <is>
          <t>Ayşe Yıldız</t>
        </is>
      </c>
      <c r="G1488" t="inlineStr">
        <is>
          <t>Akdeniz</t>
        </is>
      </c>
      <c r="H1488" t="inlineStr">
        <is>
          <t>EM-KBL-16</t>
        </is>
      </c>
      <c r="I1488" t="inlineStr">
        <is>
          <t>NYM Kablo 3x2,5 (100 m)</t>
        </is>
      </c>
      <c r="J1488" t="inlineStr">
        <is>
          <t>Kablo</t>
        </is>
      </c>
      <c r="K1488" t="inlineStr">
        <is>
          <t>Bayi</t>
        </is>
      </c>
      <c r="L1488" t="n">
        <v>2</v>
      </c>
      <c r="M1488" s="57" t="n">
        <v>1327</v>
      </c>
      <c r="N1488" t="inlineStr">
        <is>
          <t>TL</t>
        </is>
      </c>
      <c r="O1488" s="58" t="n">
        <v>8</v>
      </c>
      <c r="P1488" t="n">
        <v>0</v>
      </c>
      <c r="Q1488" s="59" t="n">
        <v>820</v>
      </c>
      <c r="R1488" s="60">
        <f>IF(N1488="TL",1,IF(N1488="USD",VLOOKUP(C1488,$X$2:$Z$19,2,FALSE),VLOOKUP(C1488,$X$2:$Z$19,3,FALSE)))</f>
        <v/>
      </c>
      <c r="S1488" s="61">
        <f>IF(P1488=1,0,L1488*M1488*R1488*(1-O1488/100))</f>
        <v/>
      </c>
      <c r="T1488" s="61">
        <f>IF(P1488=1,0,L1488*Q1488)</f>
        <v/>
      </c>
      <c r="U1488" s="61">
        <f>S1488-T1488</f>
        <v/>
      </c>
    </row>
    <row r="1489">
      <c r="A1489" t="inlineStr">
        <is>
          <t>S001488</t>
        </is>
      </c>
      <c r="B1489" t="inlineStr">
        <is>
          <t>2025-06-04</t>
        </is>
      </c>
      <c r="C1489" t="inlineStr">
        <is>
          <t>2025-06</t>
        </is>
      </c>
      <c r="D1489" t="inlineStr">
        <is>
          <t>2025-Q2</t>
        </is>
      </c>
      <c r="E1489" t="inlineStr">
        <is>
          <t>T10</t>
        </is>
      </c>
      <c r="F1489" t="inlineStr">
        <is>
          <t>Ayşe Yıldız</t>
        </is>
      </c>
      <c r="G1489" t="inlineStr">
        <is>
          <t>Akdeniz</t>
        </is>
      </c>
      <c r="H1489" t="inlineStr">
        <is>
          <t>EM-SGT-01</t>
        </is>
      </c>
      <c r="I1489" t="inlineStr">
        <is>
          <t>Otomatik Sigorta C16 (12'li)</t>
        </is>
      </c>
      <c r="J1489" t="inlineStr">
        <is>
          <t>Koruma</t>
        </is>
      </c>
      <c r="K1489" t="inlineStr">
        <is>
          <t>Bayi</t>
        </is>
      </c>
      <c r="L1489" t="n">
        <v>116</v>
      </c>
      <c r="M1489" s="57" t="n">
        <v>445</v>
      </c>
      <c r="N1489" t="inlineStr">
        <is>
          <t>TL</t>
        </is>
      </c>
      <c r="O1489" s="58" t="n">
        <v>5</v>
      </c>
      <c r="P1489" t="n">
        <v>0</v>
      </c>
      <c r="Q1489" s="59" t="n">
        <v>240</v>
      </c>
      <c r="R1489" s="60">
        <f>IF(N1489="TL",1,IF(N1489="USD",VLOOKUP(C1489,$X$2:$Z$19,2,FALSE),VLOOKUP(C1489,$X$2:$Z$19,3,FALSE)))</f>
        <v/>
      </c>
      <c r="S1489" s="61">
        <f>IF(P1489=1,0,L1489*M1489*R1489*(1-O1489/100))</f>
        <v/>
      </c>
      <c r="T1489" s="61">
        <f>IF(P1489=1,0,L1489*Q1489)</f>
        <v/>
      </c>
      <c r="U1489" s="61">
        <f>S1489-T1489</f>
        <v/>
      </c>
    </row>
    <row r="1490">
      <c r="A1490" t="inlineStr">
        <is>
          <t>S001489</t>
        </is>
      </c>
      <c r="B1490" t="inlineStr">
        <is>
          <t>2025-06-08</t>
        </is>
      </c>
      <c r="C1490" t="inlineStr">
        <is>
          <t>2025-06</t>
        </is>
      </c>
      <c r="D1490" t="inlineStr">
        <is>
          <t>2025-Q2</t>
        </is>
      </c>
      <c r="E1490" t="inlineStr">
        <is>
          <t>T10</t>
        </is>
      </c>
      <c r="F1490" t="inlineStr">
        <is>
          <t>Ayşe Yıldız</t>
        </is>
      </c>
      <c r="G1490" t="inlineStr">
        <is>
          <t>Akdeniz</t>
        </is>
      </c>
      <c r="H1490" t="inlineStr">
        <is>
          <t>EM-SGT-01</t>
        </is>
      </c>
      <c r="I1490" t="inlineStr">
        <is>
          <t>Otomatik Sigorta C16 (12'li)</t>
        </is>
      </c>
      <c r="J1490" t="inlineStr">
        <is>
          <t>Koruma</t>
        </is>
      </c>
      <c r="K1490" t="inlineStr">
        <is>
          <t>Kurumsal</t>
        </is>
      </c>
      <c r="L1490" t="n">
        <v>109</v>
      </c>
      <c r="M1490" s="57" t="n">
        <v>453</v>
      </c>
      <c r="N1490" t="inlineStr">
        <is>
          <t>TL</t>
        </is>
      </c>
      <c r="O1490" s="58" t="n">
        <v>5</v>
      </c>
      <c r="P1490" t="n">
        <v>0</v>
      </c>
      <c r="Q1490" s="59" t="n">
        <v>240</v>
      </c>
      <c r="R1490" s="60">
        <f>IF(N1490="TL",1,IF(N1490="USD",VLOOKUP(C1490,$X$2:$Z$19,2,FALSE),VLOOKUP(C1490,$X$2:$Z$19,3,FALSE)))</f>
        <v/>
      </c>
      <c r="S1490" s="61">
        <f>IF(P1490=1,0,L1490*M1490*R1490*(1-O1490/100))</f>
        <v/>
      </c>
      <c r="T1490" s="61">
        <f>IF(P1490=1,0,L1490*Q1490)</f>
        <v/>
      </c>
      <c r="U1490" s="61">
        <f>S1490-T1490</f>
        <v/>
      </c>
    </row>
    <row r="1491">
      <c r="A1491" t="inlineStr">
        <is>
          <t>S001490</t>
        </is>
      </c>
      <c r="B1491" t="inlineStr">
        <is>
          <t>2025-06-28</t>
        </is>
      </c>
      <c r="C1491" t="inlineStr">
        <is>
          <t>2025-06</t>
        </is>
      </c>
      <c r="D1491" t="inlineStr">
        <is>
          <t>2025-Q2</t>
        </is>
      </c>
      <c r="E1491" t="inlineStr">
        <is>
          <t>T10</t>
        </is>
      </c>
      <c r="F1491" t="inlineStr">
        <is>
          <t>Ayşe Yıldız</t>
        </is>
      </c>
      <c r="G1491" t="inlineStr">
        <is>
          <t>Akdeniz</t>
        </is>
      </c>
      <c r="H1491" t="inlineStr">
        <is>
          <t>EM-TOP-08</t>
        </is>
      </c>
      <c r="I1491" t="inlineStr">
        <is>
          <t>Topraklama Seti</t>
        </is>
      </c>
      <c r="J1491" t="inlineStr">
        <is>
          <t>Koruma</t>
        </is>
      </c>
      <c r="K1491" t="inlineStr">
        <is>
          <t>Proje</t>
        </is>
      </c>
      <c r="L1491" t="n">
        <v>4</v>
      </c>
      <c r="M1491" s="57" t="n">
        <v>897</v>
      </c>
      <c r="N1491" t="inlineStr">
        <is>
          <t>TL</t>
        </is>
      </c>
      <c r="O1491" s="58" t="n">
        <v>8</v>
      </c>
      <c r="P1491" t="n">
        <v>0</v>
      </c>
      <c r="Q1491" s="59" t="n">
        <v>540</v>
      </c>
      <c r="R1491" s="60">
        <f>IF(N1491="TL",1,IF(N1491="USD",VLOOKUP(C1491,$X$2:$Z$19,2,FALSE),VLOOKUP(C1491,$X$2:$Z$19,3,FALSE)))</f>
        <v/>
      </c>
      <c r="S1491" s="61">
        <f>IF(P1491=1,0,L1491*M1491*R1491*(1-O1491/100))</f>
        <v/>
      </c>
      <c r="T1491" s="61">
        <f>IF(P1491=1,0,L1491*Q1491)</f>
        <v/>
      </c>
      <c r="U1491" s="61">
        <f>S1491-T1491</f>
        <v/>
      </c>
    </row>
    <row r="1492">
      <c r="A1492" t="inlineStr">
        <is>
          <t>S001491</t>
        </is>
      </c>
      <c r="B1492" t="inlineStr">
        <is>
          <t>2025-06-28</t>
        </is>
      </c>
      <c r="C1492" t="inlineStr">
        <is>
          <t>2025-06</t>
        </is>
      </c>
      <c r="D1492" t="inlineStr">
        <is>
          <t>2025-Q2</t>
        </is>
      </c>
      <c r="E1492" t="inlineStr">
        <is>
          <t>T10</t>
        </is>
      </c>
      <c r="F1492" t="inlineStr">
        <is>
          <t>Ayşe Yıldız</t>
        </is>
      </c>
      <c r="G1492" t="inlineStr">
        <is>
          <t>Akdeniz</t>
        </is>
      </c>
      <c r="H1492" t="inlineStr">
        <is>
          <t>EM-TOP-08</t>
        </is>
      </c>
      <c r="I1492" t="inlineStr">
        <is>
          <t>Topraklama Seti</t>
        </is>
      </c>
      <c r="J1492" t="inlineStr">
        <is>
          <t>Koruma</t>
        </is>
      </c>
      <c r="K1492" t="inlineStr">
        <is>
          <t>Proje</t>
        </is>
      </c>
      <c r="L1492" t="n">
        <v>3</v>
      </c>
      <c r="M1492" s="57" t="n">
        <v>949</v>
      </c>
      <c r="N1492" t="inlineStr">
        <is>
          <t>TL</t>
        </is>
      </c>
      <c r="O1492" s="58" t="n">
        <v>8</v>
      </c>
      <c r="P1492" t="n">
        <v>0</v>
      </c>
      <c r="Q1492" s="59" t="n">
        <v>540</v>
      </c>
      <c r="R1492" s="60">
        <f>IF(N1492="TL",1,IF(N1492="USD",VLOOKUP(C1492,$X$2:$Z$19,2,FALSE),VLOOKUP(C1492,$X$2:$Z$19,3,FALSE)))</f>
        <v/>
      </c>
      <c r="S1492" s="61">
        <f>IF(P1492=1,0,L1492*M1492*R1492*(1-O1492/100))</f>
        <v/>
      </c>
      <c r="T1492" s="61">
        <f>IF(P1492=1,0,L1492*Q1492)</f>
        <v/>
      </c>
      <c r="U1492" s="61">
        <f>S1492-T1492</f>
        <v/>
      </c>
    </row>
    <row r="1493">
      <c r="A1493" t="inlineStr">
        <is>
          <t>S001492</t>
        </is>
      </c>
      <c r="B1493" t="inlineStr">
        <is>
          <t>2025-06-06</t>
        </is>
      </c>
      <c r="C1493" t="inlineStr">
        <is>
          <t>2025-06</t>
        </is>
      </c>
      <c r="D1493" t="inlineStr">
        <is>
          <t>2025-Q2</t>
        </is>
      </c>
      <c r="E1493" t="inlineStr">
        <is>
          <t>T11</t>
        </is>
      </c>
      <c r="F1493" t="inlineStr">
        <is>
          <t>Kaan Öztürk</t>
        </is>
      </c>
      <c r="G1493" t="inlineStr">
        <is>
          <t>İhracat-Körfez</t>
        </is>
      </c>
      <c r="H1493" t="inlineStr">
        <is>
          <t>EM-KBL-25</t>
        </is>
      </c>
      <c r="I1493" t="inlineStr">
        <is>
          <t>NYY Kablo 4x6 (100 m)</t>
        </is>
      </c>
      <c r="J1493" t="inlineStr">
        <is>
          <t>Kablo</t>
        </is>
      </c>
      <c r="K1493" t="inlineStr">
        <is>
          <t>Perakende</t>
        </is>
      </c>
      <c r="L1493" t="n">
        <v>5</v>
      </c>
      <c r="M1493" s="57" t="n">
        <v>79.39</v>
      </c>
      <c r="N1493" t="inlineStr">
        <is>
          <t>USD</t>
        </is>
      </c>
      <c r="O1493" s="58" t="n">
        <v>8</v>
      </c>
      <c r="P1493" t="n">
        <v>0</v>
      </c>
      <c r="Q1493" s="59" t="n">
        <v>2150</v>
      </c>
      <c r="R1493" s="60">
        <f>IF(N1493="TL",1,IF(N1493="USD",VLOOKUP(C1493,$X$2:$Z$19,2,FALSE),VLOOKUP(C1493,$X$2:$Z$19,3,FALSE)))</f>
        <v/>
      </c>
      <c r="S1493" s="61">
        <f>IF(P1493=1,0,L1493*M1493*R1493*(1-O1493/100))</f>
        <v/>
      </c>
      <c r="T1493" s="61">
        <f>IF(P1493=1,0,L1493*Q1493)</f>
        <v/>
      </c>
      <c r="U1493" s="61">
        <f>S1493-T1493</f>
        <v/>
      </c>
    </row>
    <row r="1494">
      <c r="A1494" t="inlineStr">
        <is>
          <t>S001493</t>
        </is>
      </c>
      <c r="B1494" t="inlineStr">
        <is>
          <t>2025-06-16</t>
        </is>
      </c>
      <c r="C1494" t="inlineStr">
        <is>
          <t>2025-06</t>
        </is>
      </c>
      <c r="D1494" t="inlineStr">
        <is>
          <t>2025-Q2</t>
        </is>
      </c>
      <c r="E1494" t="inlineStr">
        <is>
          <t>T11</t>
        </is>
      </c>
      <c r="F1494" t="inlineStr">
        <is>
          <t>Kaan Öztürk</t>
        </is>
      </c>
      <c r="G1494" t="inlineStr">
        <is>
          <t>İhracat-Körfez</t>
        </is>
      </c>
      <c r="H1494" t="inlineStr">
        <is>
          <t>EM-SGT-01</t>
        </is>
      </c>
      <c r="I1494" t="inlineStr">
        <is>
          <t>Otomatik Sigorta C16 (12'li)</t>
        </is>
      </c>
      <c r="J1494" t="inlineStr">
        <is>
          <t>Koruma</t>
        </is>
      </c>
      <c r="K1494" t="inlineStr">
        <is>
          <t>Perakende</t>
        </is>
      </c>
      <c r="L1494" t="n">
        <v>17</v>
      </c>
      <c r="M1494" s="57" t="n">
        <v>10.42</v>
      </c>
      <c r="N1494" t="inlineStr">
        <is>
          <t>USD</t>
        </is>
      </c>
      <c r="O1494" s="58" t="n">
        <v>5</v>
      </c>
      <c r="P1494" t="n">
        <v>0</v>
      </c>
      <c r="Q1494" s="59" t="n">
        <v>240</v>
      </c>
      <c r="R1494" s="60">
        <f>IF(N1494="TL",1,IF(N1494="USD",VLOOKUP(C1494,$X$2:$Z$19,2,FALSE),VLOOKUP(C1494,$X$2:$Z$19,3,FALSE)))</f>
        <v/>
      </c>
      <c r="S1494" s="61">
        <f>IF(P1494=1,0,L1494*M1494*R1494*(1-O1494/100))</f>
        <v/>
      </c>
      <c r="T1494" s="61">
        <f>IF(P1494=1,0,L1494*Q1494)</f>
        <v/>
      </c>
      <c r="U1494" s="61">
        <f>S1494-T1494</f>
        <v/>
      </c>
    </row>
    <row r="1495">
      <c r="A1495" t="inlineStr">
        <is>
          <t>S001494</t>
        </is>
      </c>
      <c r="B1495" t="inlineStr">
        <is>
          <t>2025-06-05</t>
        </is>
      </c>
      <c r="C1495" t="inlineStr">
        <is>
          <t>2025-06</t>
        </is>
      </c>
      <c r="D1495" t="inlineStr">
        <is>
          <t>2025-Q2</t>
        </is>
      </c>
      <c r="E1495" t="inlineStr">
        <is>
          <t>T11</t>
        </is>
      </c>
      <c r="F1495" t="inlineStr">
        <is>
          <t>Kaan Öztürk</t>
        </is>
      </c>
      <c r="G1495" t="inlineStr">
        <is>
          <t>İhracat-Körfez</t>
        </is>
      </c>
      <c r="H1495" t="inlineStr">
        <is>
          <t>EM-AYD-18</t>
        </is>
      </c>
      <c r="I1495" t="inlineStr">
        <is>
          <t>LED Ampul 18W (10'lu)</t>
        </is>
      </c>
      <c r="J1495" t="inlineStr">
        <is>
          <t>Aydınlatma</t>
        </is>
      </c>
      <c r="K1495" t="inlineStr">
        <is>
          <t>Bayi</t>
        </is>
      </c>
      <c r="L1495" t="n">
        <v>1</v>
      </c>
      <c r="M1495" s="57" t="n">
        <v>4.9</v>
      </c>
      <c r="N1495" t="inlineStr">
        <is>
          <t>USD</t>
        </is>
      </c>
      <c r="O1495" s="58" t="n">
        <v>8</v>
      </c>
      <c r="P1495" t="n">
        <v>0</v>
      </c>
      <c r="Q1495" s="59" t="n">
        <v>95</v>
      </c>
      <c r="R1495" s="60">
        <f>IF(N1495="TL",1,IF(N1495="USD",VLOOKUP(C1495,$X$2:$Z$19,2,FALSE),VLOOKUP(C1495,$X$2:$Z$19,3,FALSE)))</f>
        <v/>
      </c>
      <c r="S1495" s="61">
        <f>IF(P1495=1,0,L1495*M1495*R1495*(1-O1495/100))</f>
        <v/>
      </c>
      <c r="T1495" s="61">
        <f>IF(P1495=1,0,L1495*Q1495)</f>
        <v/>
      </c>
      <c r="U1495" s="61">
        <f>S1495-T1495</f>
        <v/>
      </c>
    </row>
    <row r="1496">
      <c r="A1496" t="inlineStr">
        <is>
          <t>S001495</t>
        </is>
      </c>
      <c r="B1496" t="inlineStr">
        <is>
          <t>2025-06-13</t>
        </is>
      </c>
      <c r="C1496" t="inlineStr">
        <is>
          <t>2025-06</t>
        </is>
      </c>
      <c r="D1496" t="inlineStr">
        <is>
          <t>2025-Q2</t>
        </is>
      </c>
      <c r="E1496" t="inlineStr">
        <is>
          <t>T11</t>
        </is>
      </c>
      <c r="F1496" t="inlineStr">
        <is>
          <t>Kaan Öztürk</t>
        </is>
      </c>
      <c r="G1496" t="inlineStr">
        <is>
          <t>İhracat-Körfez</t>
        </is>
      </c>
      <c r="H1496" t="inlineStr">
        <is>
          <t>EM-TOP-08</t>
        </is>
      </c>
      <c r="I1496" t="inlineStr">
        <is>
          <t>Topraklama Seti</t>
        </is>
      </c>
      <c r="J1496" t="inlineStr">
        <is>
          <t>Koruma</t>
        </is>
      </c>
      <c r="K1496" t="inlineStr">
        <is>
          <t>Bayi</t>
        </is>
      </c>
      <c r="L1496" t="n">
        <v>5</v>
      </c>
      <c r="M1496" s="57" t="n">
        <v>21.15</v>
      </c>
      <c r="N1496" t="inlineStr">
        <is>
          <t>USD</t>
        </is>
      </c>
      <c r="O1496" s="58" t="n">
        <v>5</v>
      </c>
      <c r="P1496" t="n">
        <v>0</v>
      </c>
      <c r="Q1496" s="59" t="n">
        <v>540</v>
      </c>
      <c r="R1496" s="60">
        <f>IF(N1496="TL",1,IF(N1496="USD",VLOOKUP(C1496,$X$2:$Z$19,2,FALSE),VLOOKUP(C1496,$X$2:$Z$19,3,FALSE)))</f>
        <v/>
      </c>
      <c r="S1496" s="61">
        <f>IF(P1496=1,0,L1496*M1496*R1496*(1-O1496/100))</f>
        <v/>
      </c>
      <c r="T1496" s="61">
        <f>IF(P1496=1,0,L1496*Q1496)</f>
        <v/>
      </c>
      <c r="U1496" s="61">
        <f>S1496-T1496</f>
        <v/>
      </c>
    </row>
    <row r="1497">
      <c r="A1497" t="inlineStr">
        <is>
          <t>S001496</t>
        </is>
      </c>
      <c r="B1497" t="inlineStr">
        <is>
          <t>2025-06-08</t>
        </is>
      </c>
      <c r="C1497" t="inlineStr">
        <is>
          <t>2025-06</t>
        </is>
      </c>
      <c r="D1497" t="inlineStr">
        <is>
          <t>2025-Q2</t>
        </is>
      </c>
      <c r="E1497" t="inlineStr">
        <is>
          <t>T11</t>
        </is>
      </c>
      <c r="F1497" t="inlineStr">
        <is>
          <t>Kaan Öztürk</t>
        </is>
      </c>
      <c r="G1497" t="inlineStr">
        <is>
          <t>İhracat-Körfez</t>
        </is>
      </c>
      <c r="H1497" t="inlineStr">
        <is>
          <t>EM-KBL-16</t>
        </is>
      </c>
      <c r="I1497" t="inlineStr">
        <is>
          <t>NYM Kablo 3x2,5 (100 m)</t>
        </is>
      </c>
      <c r="J1497" t="inlineStr">
        <is>
          <t>Kablo</t>
        </is>
      </c>
      <c r="K1497" t="inlineStr">
        <is>
          <t>Bayi</t>
        </is>
      </c>
      <c r="L1497" t="n">
        <v>14</v>
      </c>
      <c r="M1497" s="57" t="n">
        <v>32.36</v>
      </c>
      <c r="N1497" t="inlineStr">
        <is>
          <t>USD</t>
        </is>
      </c>
      <c r="O1497" s="58" t="n">
        <v>0</v>
      </c>
      <c r="P1497" t="n">
        <v>0</v>
      </c>
      <c r="Q1497" s="59" t="n">
        <v>820</v>
      </c>
      <c r="R1497" s="60">
        <f>IF(N1497="TL",1,IF(N1497="USD",VLOOKUP(C1497,$X$2:$Z$19,2,FALSE),VLOOKUP(C1497,$X$2:$Z$19,3,FALSE)))</f>
        <v/>
      </c>
      <c r="S1497" s="61">
        <f>IF(P1497=1,0,L1497*M1497*R1497*(1-O1497/100))</f>
        <v/>
      </c>
      <c r="T1497" s="61">
        <f>IF(P1497=1,0,L1497*Q1497)</f>
        <v/>
      </c>
      <c r="U1497" s="61">
        <f>S1497-T1497</f>
        <v/>
      </c>
    </row>
    <row r="1498">
      <c r="A1498" t="inlineStr">
        <is>
          <t>S001497</t>
        </is>
      </c>
      <c r="B1498" t="inlineStr">
        <is>
          <t>2025-06-16</t>
        </is>
      </c>
      <c r="C1498" t="inlineStr">
        <is>
          <t>2025-06</t>
        </is>
      </c>
      <c r="D1498" t="inlineStr">
        <is>
          <t>2025-Q2</t>
        </is>
      </c>
      <c r="E1498" t="inlineStr">
        <is>
          <t>T11</t>
        </is>
      </c>
      <c r="F1498" t="inlineStr">
        <is>
          <t>Kaan Öztürk</t>
        </is>
      </c>
      <c r="G1498" t="inlineStr">
        <is>
          <t>İhracat-Körfez</t>
        </is>
      </c>
      <c r="H1498" t="inlineStr">
        <is>
          <t>EM-KBL-16</t>
        </is>
      </c>
      <c r="I1498" t="inlineStr">
        <is>
          <t>NYM Kablo 3x2,5 (100 m)</t>
        </is>
      </c>
      <c r="J1498" t="inlineStr">
        <is>
          <t>Kablo</t>
        </is>
      </c>
      <c r="K1498" t="inlineStr">
        <is>
          <t>Proje</t>
        </is>
      </c>
      <c r="L1498" t="n">
        <v>1</v>
      </c>
      <c r="M1498" s="57" t="n">
        <v>32.16</v>
      </c>
      <c r="N1498" t="inlineStr">
        <is>
          <t>USD</t>
        </is>
      </c>
      <c r="O1498" s="58" t="n">
        <v>0</v>
      </c>
      <c r="P1498" t="n">
        <v>0</v>
      </c>
      <c r="Q1498" s="59" t="n">
        <v>820</v>
      </c>
      <c r="R1498" s="60">
        <f>IF(N1498="TL",1,IF(N1498="USD",VLOOKUP(C1498,$X$2:$Z$19,2,FALSE),VLOOKUP(C1498,$X$2:$Z$19,3,FALSE)))</f>
        <v/>
      </c>
      <c r="S1498" s="61">
        <f>IF(P1498=1,0,L1498*M1498*R1498*(1-O1498/100))</f>
        <v/>
      </c>
      <c r="T1498" s="61">
        <f>IF(P1498=1,0,L1498*Q1498)</f>
        <v/>
      </c>
      <c r="U1498" s="61">
        <f>S1498-T1498</f>
        <v/>
      </c>
    </row>
    <row r="1499">
      <c r="A1499" t="inlineStr">
        <is>
          <t>S001498</t>
        </is>
      </c>
      <c r="B1499" t="inlineStr">
        <is>
          <t>2025-06-23</t>
        </is>
      </c>
      <c r="C1499" t="inlineStr">
        <is>
          <t>2025-06</t>
        </is>
      </c>
      <c r="D1499" t="inlineStr">
        <is>
          <t>2025-Q2</t>
        </is>
      </c>
      <c r="E1499" t="inlineStr">
        <is>
          <t>T11</t>
        </is>
      </c>
      <c r="F1499" t="inlineStr">
        <is>
          <t>Kaan Öztürk</t>
        </is>
      </c>
      <c r="G1499" t="inlineStr">
        <is>
          <t>İhracat-Körfez</t>
        </is>
      </c>
      <c r="H1499" t="inlineStr">
        <is>
          <t>EM-KBL-25</t>
        </is>
      </c>
      <c r="I1499" t="inlineStr">
        <is>
          <t>NYY Kablo 4x6 (100 m)</t>
        </is>
      </c>
      <c r="J1499" t="inlineStr">
        <is>
          <t>Kablo</t>
        </is>
      </c>
      <c r="K1499" t="inlineStr">
        <is>
          <t>Bayi</t>
        </is>
      </c>
      <c r="L1499" t="n">
        <v>57</v>
      </c>
      <c r="M1499" s="57" t="n">
        <v>82.05</v>
      </c>
      <c r="N1499" t="inlineStr">
        <is>
          <t>USD</t>
        </is>
      </c>
      <c r="O1499" s="58" t="n">
        <v>5</v>
      </c>
      <c r="P1499" t="n">
        <v>0</v>
      </c>
      <c r="Q1499" s="59" t="n">
        <v>2150</v>
      </c>
      <c r="R1499" s="60">
        <f>IF(N1499="TL",1,IF(N1499="USD",VLOOKUP(C1499,$X$2:$Z$19,2,FALSE),VLOOKUP(C1499,$X$2:$Z$19,3,FALSE)))</f>
        <v/>
      </c>
      <c r="S1499" s="61">
        <f>IF(P1499=1,0,L1499*M1499*R1499*(1-O1499/100))</f>
        <v/>
      </c>
      <c r="T1499" s="61">
        <f>IF(P1499=1,0,L1499*Q1499)</f>
        <v/>
      </c>
      <c r="U1499" s="61">
        <f>S1499-T1499</f>
        <v/>
      </c>
    </row>
    <row r="1500">
      <c r="A1500" t="inlineStr">
        <is>
          <t>S001499</t>
        </is>
      </c>
      <c r="B1500" t="inlineStr">
        <is>
          <t>2025-06-17</t>
        </is>
      </c>
      <c r="C1500" t="inlineStr">
        <is>
          <t>2025-06</t>
        </is>
      </c>
      <c r="D1500" t="inlineStr">
        <is>
          <t>2025-Q2</t>
        </is>
      </c>
      <c r="E1500" t="inlineStr">
        <is>
          <t>T11</t>
        </is>
      </c>
      <c r="F1500" t="inlineStr">
        <is>
          <t>Kaan Öztürk</t>
        </is>
      </c>
      <c r="G1500" t="inlineStr">
        <is>
          <t>İhracat-Körfez</t>
        </is>
      </c>
      <c r="H1500" t="inlineStr">
        <is>
          <t>EM-KND-03</t>
        </is>
      </c>
      <c r="I1500" t="inlineStr">
        <is>
          <t>Kablo Kanalı 40x40 (2 m)</t>
        </is>
      </c>
      <c r="J1500" t="inlineStr">
        <is>
          <t>Tesisat</t>
        </is>
      </c>
      <c r="K1500" t="inlineStr">
        <is>
          <t>Bayi</t>
        </is>
      </c>
      <c r="L1500" t="n">
        <v>4</v>
      </c>
      <c r="M1500" s="57" t="n">
        <v>3.03</v>
      </c>
      <c r="N1500" t="inlineStr">
        <is>
          <t>USD</t>
        </is>
      </c>
      <c r="O1500" s="58" t="n">
        <v>0</v>
      </c>
      <c r="P1500" t="n">
        <v>0</v>
      </c>
      <c r="Q1500" s="59" t="n">
        <v>65</v>
      </c>
      <c r="R1500" s="60">
        <f>IF(N1500="TL",1,IF(N1500="USD",VLOOKUP(C1500,$X$2:$Z$19,2,FALSE),VLOOKUP(C1500,$X$2:$Z$19,3,FALSE)))</f>
        <v/>
      </c>
      <c r="S1500" s="61">
        <f>IF(P1500=1,0,L1500*M1500*R1500*(1-O1500/100))</f>
        <v/>
      </c>
      <c r="T1500" s="61">
        <f>IF(P1500=1,0,L1500*Q1500)</f>
        <v/>
      </c>
      <c r="U1500" s="61">
        <f>S1500-T1500</f>
        <v/>
      </c>
    </row>
    <row r="1501">
      <c r="A1501" t="inlineStr">
        <is>
          <t>S001500</t>
        </is>
      </c>
      <c r="B1501" t="inlineStr">
        <is>
          <t>2025-06-26</t>
        </is>
      </c>
      <c r="C1501" t="inlineStr">
        <is>
          <t>2025-06</t>
        </is>
      </c>
      <c r="D1501" t="inlineStr">
        <is>
          <t>2025-Q2</t>
        </is>
      </c>
      <c r="E1501" t="inlineStr">
        <is>
          <t>T11</t>
        </is>
      </c>
      <c r="F1501" t="inlineStr">
        <is>
          <t>Kaan Öztürk</t>
        </is>
      </c>
      <c r="G1501" t="inlineStr">
        <is>
          <t>İhracat-Körfez</t>
        </is>
      </c>
      <c r="H1501" t="inlineStr">
        <is>
          <t>EM-PNO-12</t>
        </is>
      </c>
      <c r="I1501" t="inlineStr">
        <is>
          <t>Sıva Üstü Dağıtım Panosu 24'lü</t>
        </is>
      </c>
      <c r="J1501" t="inlineStr">
        <is>
          <t>Pano</t>
        </is>
      </c>
      <c r="K1501" t="inlineStr">
        <is>
          <t>Bayi</t>
        </is>
      </c>
      <c r="L1501" t="n">
        <v>3</v>
      </c>
      <c r="M1501" s="57" t="n">
        <v>49.69</v>
      </c>
      <c r="N1501" t="inlineStr">
        <is>
          <t>USD</t>
        </is>
      </c>
      <c r="O1501" s="58" t="n">
        <v>5</v>
      </c>
      <c r="P1501" t="n">
        <v>0</v>
      </c>
      <c r="Q1501" s="59" t="n">
        <v>1180</v>
      </c>
      <c r="R1501" s="60">
        <f>IF(N1501="TL",1,IF(N1501="USD",VLOOKUP(C1501,$X$2:$Z$19,2,FALSE),VLOOKUP(C1501,$X$2:$Z$19,3,FALSE)))</f>
        <v/>
      </c>
      <c r="S1501" s="61">
        <f>IF(P1501=1,0,L1501*M1501*R1501*(1-O1501/100))</f>
        <v/>
      </c>
      <c r="T1501" s="61">
        <f>IF(P1501=1,0,L1501*Q1501)</f>
        <v/>
      </c>
      <c r="U1501" s="61">
        <f>S1501-T1501</f>
        <v/>
      </c>
    </row>
    <row r="1502">
      <c r="A1502" t="inlineStr">
        <is>
          <t>S001501</t>
        </is>
      </c>
      <c r="B1502" t="inlineStr">
        <is>
          <t>2025-06-04</t>
        </is>
      </c>
      <c r="C1502" t="inlineStr">
        <is>
          <t>2025-06</t>
        </is>
      </c>
      <c r="D1502" t="inlineStr">
        <is>
          <t>2025-Q2</t>
        </is>
      </c>
      <c r="E1502" t="inlineStr">
        <is>
          <t>T11</t>
        </is>
      </c>
      <c r="F1502" t="inlineStr">
        <is>
          <t>Kaan Öztürk</t>
        </is>
      </c>
      <c r="G1502" t="inlineStr">
        <is>
          <t>İhracat-Körfez</t>
        </is>
      </c>
      <c r="H1502" t="inlineStr">
        <is>
          <t>EM-AYD-40</t>
        </is>
      </c>
      <c r="I1502" t="inlineStr">
        <is>
          <t>LED Panel Armatür 40W</t>
        </is>
      </c>
      <c r="J1502" t="inlineStr">
        <is>
          <t>Aydınlatma</t>
        </is>
      </c>
      <c r="K1502" t="inlineStr">
        <is>
          <t>Perakende</t>
        </is>
      </c>
      <c r="L1502" t="n">
        <v>5</v>
      </c>
      <c r="M1502" s="57" t="n">
        <v>8.460000000000001</v>
      </c>
      <c r="N1502" t="inlineStr">
        <is>
          <t>USD</t>
        </is>
      </c>
      <c r="O1502" s="58" t="n">
        <v>8</v>
      </c>
      <c r="P1502" t="n">
        <v>0</v>
      </c>
      <c r="Q1502" s="59" t="n">
        <v>190</v>
      </c>
      <c r="R1502" s="60">
        <f>IF(N1502="TL",1,IF(N1502="USD",VLOOKUP(C1502,$X$2:$Z$19,2,FALSE),VLOOKUP(C1502,$X$2:$Z$19,3,FALSE)))</f>
        <v/>
      </c>
      <c r="S1502" s="61">
        <f>IF(P1502=1,0,L1502*M1502*R1502*(1-O1502/100))</f>
        <v/>
      </c>
      <c r="T1502" s="61">
        <f>IF(P1502=1,0,L1502*Q1502)</f>
        <v/>
      </c>
      <c r="U1502" s="61">
        <f>S1502-T1502</f>
        <v/>
      </c>
    </row>
    <row r="1503">
      <c r="A1503" t="inlineStr">
        <is>
          <t>S001502</t>
        </is>
      </c>
      <c r="B1503" t="inlineStr">
        <is>
          <t>2025-06-08</t>
        </is>
      </c>
      <c r="C1503" t="inlineStr">
        <is>
          <t>2025-06</t>
        </is>
      </c>
      <c r="D1503" t="inlineStr">
        <is>
          <t>2025-Q2</t>
        </is>
      </c>
      <c r="E1503" t="inlineStr">
        <is>
          <t>T11</t>
        </is>
      </c>
      <c r="F1503" t="inlineStr">
        <is>
          <t>Kaan Öztürk</t>
        </is>
      </c>
      <c r="G1503" t="inlineStr">
        <is>
          <t>İhracat-Körfez</t>
        </is>
      </c>
      <c r="H1503" t="inlineStr">
        <is>
          <t>EM-SNS-06</t>
        </is>
      </c>
      <c r="I1503" t="inlineStr">
        <is>
          <t>Hareket Sensörü PIR</t>
        </is>
      </c>
      <c r="J1503" t="inlineStr">
        <is>
          <t>Otomasyon</t>
        </is>
      </c>
      <c r="K1503" t="inlineStr">
        <is>
          <t>Kurumsal</t>
        </is>
      </c>
      <c r="L1503" t="n">
        <v>4</v>
      </c>
      <c r="M1503" s="57" t="n">
        <v>5.85</v>
      </c>
      <c r="N1503" t="inlineStr">
        <is>
          <t>USD</t>
        </is>
      </c>
      <c r="O1503" s="58" t="n">
        <v>0</v>
      </c>
      <c r="P1503" t="n">
        <v>0</v>
      </c>
      <c r="Q1503" s="59" t="n">
        <v>120</v>
      </c>
      <c r="R1503" s="60">
        <f>IF(N1503="TL",1,IF(N1503="USD",VLOOKUP(C1503,$X$2:$Z$19,2,FALSE),VLOOKUP(C1503,$X$2:$Z$19,3,FALSE)))</f>
        <v/>
      </c>
      <c r="S1503" s="61">
        <f>IF(P1503=1,0,L1503*M1503*R1503*(1-O1503/100))</f>
        <v/>
      </c>
      <c r="T1503" s="61">
        <f>IF(P1503=1,0,L1503*Q1503)</f>
        <v/>
      </c>
      <c r="U1503" s="61">
        <f>S1503-T1503</f>
        <v/>
      </c>
    </row>
    <row r="1504">
      <c r="A1504" t="inlineStr">
        <is>
          <t>S001503</t>
        </is>
      </c>
      <c r="B1504" t="inlineStr">
        <is>
          <t>2025-06-15</t>
        </is>
      </c>
      <c r="C1504" t="inlineStr">
        <is>
          <t>2025-06</t>
        </is>
      </c>
      <c r="D1504" t="inlineStr">
        <is>
          <t>2025-Q2</t>
        </is>
      </c>
      <c r="E1504" t="inlineStr">
        <is>
          <t>T11</t>
        </is>
      </c>
      <c r="F1504" t="inlineStr">
        <is>
          <t>Kaan Öztürk</t>
        </is>
      </c>
      <c r="G1504" t="inlineStr">
        <is>
          <t>İhracat-Körfez</t>
        </is>
      </c>
      <c r="H1504" t="inlineStr">
        <is>
          <t>EM-KBL-16</t>
        </is>
      </c>
      <c r="I1504" t="inlineStr">
        <is>
          <t>NYM Kablo 3x2,5 (100 m)</t>
        </is>
      </c>
      <c r="J1504" t="inlineStr">
        <is>
          <t>Kablo</t>
        </is>
      </c>
      <c r="K1504" t="inlineStr">
        <is>
          <t>Bayi</t>
        </is>
      </c>
      <c r="L1504" t="n">
        <v>21</v>
      </c>
      <c r="M1504" s="57" t="n">
        <v>32.62</v>
      </c>
      <c r="N1504" t="inlineStr">
        <is>
          <t>USD</t>
        </is>
      </c>
      <c r="O1504" s="58" t="n">
        <v>0</v>
      </c>
      <c r="P1504" t="n">
        <v>0</v>
      </c>
      <c r="Q1504" s="59" t="n">
        <v>820</v>
      </c>
      <c r="R1504" s="60">
        <f>IF(N1504="TL",1,IF(N1504="USD",VLOOKUP(C1504,$X$2:$Z$19,2,FALSE),VLOOKUP(C1504,$X$2:$Z$19,3,FALSE)))</f>
        <v/>
      </c>
      <c r="S1504" s="61">
        <f>IF(P1504=1,0,L1504*M1504*R1504*(1-O1504/100))</f>
        <v/>
      </c>
      <c r="T1504" s="61">
        <f>IF(P1504=1,0,L1504*Q1504)</f>
        <v/>
      </c>
      <c r="U1504" s="61">
        <f>S1504-T1504</f>
        <v/>
      </c>
    </row>
    <row r="1505">
      <c r="A1505" t="inlineStr">
        <is>
          <t>S001504</t>
        </is>
      </c>
      <c r="B1505" t="inlineStr">
        <is>
          <t>2025-06-20</t>
        </is>
      </c>
      <c r="C1505" t="inlineStr">
        <is>
          <t>2025-06</t>
        </is>
      </c>
      <c r="D1505" t="inlineStr">
        <is>
          <t>2025-Q2</t>
        </is>
      </c>
      <c r="E1505" t="inlineStr">
        <is>
          <t>T11</t>
        </is>
      </c>
      <c r="F1505" t="inlineStr">
        <is>
          <t>Kaan Öztürk</t>
        </is>
      </c>
      <c r="G1505" t="inlineStr">
        <is>
          <t>İhracat-Körfez</t>
        </is>
      </c>
      <c r="H1505" t="inlineStr">
        <is>
          <t>EM-TRF-05</t>
        </is>
      </c>
      <c r="I1505" t="inlineStr">
        <is>
          <t>İzole Trafo 1 kVA</t>
        </is>
      </c>
      <c r="J1505" t="inlineStr">
        <is>
          <t>Güç</t>
        </is>
      </c>
      <c r="K1505" t="inlineStr">
        <is>
          <t>Proje</t>
        </is>
      </c>
      <c r="L1505" t="n">
        <v>24</v>
      </c>
      <c r="M1505" s="57" t="n">
        <v>163.02</v>
      </c>
      <c r="N1505" t="inlineStr">
        <is>
          <t>USD</t>
        </is>
      </c>
      <c r="O1505" s="58" t="n">
        <v>5</v>
      </c>
      <c r="P1505" t="n">
        <v>0</v>
      </c>
      <c r="Q1505" s="59" t="n">
        <v>3900</v>
      </c>
      <c r="R1505" s="60">
        <f>IF(N1505="TL",1,IF(N1505="USD",VLOOKUP(C1505,$X$2:$Z$19,2,FALSE),VLOOKUP(C1505,$X$2:$Z$19,3,FALSE)))</f>
        <v/>
      </c>
      <c r="S1505" s="61">
        <f>IF(P1505=1,0,L1505*M1505*R1505*(1-O1505/100))</f>
        <v/>
      </c>
      <c r="T1505" s="61">
        <f>IF(P1505=1,0,L1505*Q1505)</f>
        <v/>
      </c>
      <c r="U1505" s="61">
        <f>S1505-T1505</f>
        <v/>
      </c>
    </row>
    <row r="1506">
      <c r="A1506" t="inlineStr">
        <is>
          <t>S001505</t>
        </is>
      </c>
      <c r="B1506" t="inlineStr">
        <is>
          <t>2025-06-26</t>
        </is>
      </c>
      <c r="C1506" t="inlineStr">
        <is>
          <t>2025-06</t>
        </is>
      </c>
      <c r="D1506" t="inlineStr">
        <is>
          <t>2025-Q2</t>
        </is>
      </c>
      <c r="E1506" t="inlineStr">
        <is>
          <t>T11</t>
        </is>
      </c>
      <c r="F1506" t="inlineStr">
        <is>
          <t>Kaan Öztürk</t>
        </is>
      </c>
      <c r="G1506" t="inlineStr">
        <is>
          <t>İhracat-Körfez</t>
        </is>
      </c>
      <c r="H1506" t="inlineStr">
        <is>
          <t>EM-SGT-01</t>
        </is>
      </c>
      <c r="I1506" t="inlineStr">
        <is>
          <t>Otomatik Sigorta C16 (12'li)</t>
        </is>
      </c>
      <c r="J1506" t="inlineStr">
        <is>
          <t>Koruma</t>
        </is>
      </c>
      <c r="K1506" t="inlineStr">
        <is>
          <t>Bayi</t>
        </is>
      </c>
      <c r="L1506" t="n">
        <v>19</v>
      </c>
      <c r="M1506" s="57" t="n">
        <v>10.32</v>
      </c>
      <c r="N1506" t="inlineStr">
        <is>
          <t>USD</t>
        </is>
      </c>
      <c r="O1506" s="58" t="n">
        <v>0</v>
      </c>
      <c r="P1506" t="n">
        <v>0</v>
      </c>
      <c r="Q1506" s="59" t="n">
        <v>240</v>
      </c>
      <c r="R1506" s="60">
        <f>IF(N1506="TL",1,IF(N1506="USD",VLOOKUP(C1506,$X$2:$Z$19,2,FALSE),VLOOKUP(C1506,$X$2:$Z$19,3,FALSE)))</f>
        <v/>
      </c>
      <c r="S1506" s="61">
        <f>IF(P1506=1,0,L1506*M1506*R1506*(1-O1506/100))</f>
        <v/>
      </c>
      <c r="T1506" s="61">
        <f>IF(P1506=1,0,L1506*Q1506)</f>
        <v/>
      </c>
      <c r="U1506" s="61">
        <f>S1506-T1506</f>
        <v/>
      </c>
    </row>
    <row r="1507">
      <c r="A1507" t="inlineStr">
        <is>
          <t>S001506</t>
        </is>
      </c>
      <c r="B1507" t="inlineStr">
        <is>
          <t>2025-06-17</t>
        </is>
      </c>
      <c r="C1507" t="inlineStr">
        <is>
          <t>2025-06</t>
        </is>
      </c>
      <c r="D1507" t="inlineStr">
        <is>
          <t>2025-Q2</t>
        </is>
      </c>
      <c r="E1507" t="inlineStr">
        <is>
          <t>T11</t>
        </is>
      </c>
      <c r="F1507" t="inlineStr">
        <is>
          <t>Kaan Öztürk</t>
        </is>
      </c>
      <c r="G1507" t="inlineStr">
        <is>
          <t>İhracat-Körfez</t>
        </is>
      </c>
      <c r="H1507" t="inlineStr">
        <is>
          <t>EM-AYD-40</t>
        </is>
      </c>
      <c r="I1507" t="inlineStr">
        <is>
          <t>LED Panel Armatür 40W</t>
        </is>
      </c>
      <c r="J1507" t="inlineStr">
        <is>
          <t>Aydınlatma</t>
        </is>
      </c>
      <c r="K1507" t="inlineStr">
        <is>
          <t>Bayi</t>
        </is>
      </c>
      <c r="L1507" t="n">
        <v>2</v>
      </c>
      <c r="M1507" s="57" t="n">
        <v>8.4</v>
      </c>
      <c r="N1507" t="inlineStr">
        <is>
          <t>USD</t>
        </is>
      </c>
      <c r="O1507" s="58" t="n">
        <v>5</v>
      </c>
      <c r="P1507" t="n">
        <v>0</v>
      </c>
      <c r="Q1507" s="59" t="n">
        <v>190</v>
      </c>
      <c r="R1507" s="60">
        <f>IF(N1507="TL",1,IF(N1507="USD",VLOOKUP(C1507,$X$2:$Z$19,2,FALSE),VLOOKUP(C1507,$X$2:$Z$19,3,FALSE)))</f>
        <v/>
      </c>
      <c r="S1507" s="61">
        <f>IF(P1507=1,0,L1507*M1507*R1507*(1-O1507/100))</f>
        <v/>
      </c>
      <c r="T1507" s="61">
        <f>IF(P1507=1,0,L1507*Q1507)</f>
        <v/>
      </c>
      <c r="U1507" s="61">
        <f>S1507-T1507</f>
        <v/>
      </c>
    </row>
    <row r="1508">
      <c r="A1508" t="inlineStr">
        <is>
          <t>S001507</t>
        </is>
      </c>
      <c r="B1508" t="inlineStr">
        <is>
          <t>2025-06-16</t>
        </is>
      </c>
      <c r="C1508" t="inlineStr">
        <is>
          <t>2025-06</t>
        </is>
      </c>
      <c r="D1508" t="inlineStr">
        <is>
          <t>2025-Q2</t>
        </is>
      </c>
      <c r="E1508" t="inlineStr">
        <is>
          <t>T11</t>
        </is>
      </c>
      <c r="F1508" t="inlineStr">
        <is>
          <t>Kaan Öztürk</t>
        </is>
      </c>
      <c r="G1508" t="inlineStr">
        <is>
          <t>İhracat-Körfez</t>
        </is>
      </c>
      <c r="H1508" t="inlineStr">
        <is>
          <t>EM-KND-03</t>
        </is>
      </c>
      <c r="I1508" t="inlineStr">
        <is>
          <t>Kablo Kanalı 40x40 (2 m)</t>
        </is>
      </c>
      <c r="J1508" t="inlineStr">
        <is>
          <t>Tesisat</t>
        </is>
      </c>
      <c r="K1508" t="inlineStr">
        <is>
          <t>Kurumsal</t>
        </is>
      </c>
      <c r="L1508" t="n">
        <v>4</v>
      </c>
      <c r="M1508" s="57" t="n">
        <v>3.03</v>
      </c>
      <c r="N1508" t="inlineStr">
        <is>
          <t>USD</t>
        </is>
      </c>
      <c r="O1508" s="58" t="n">
        <v>5</v>
      </c>
      <c r="P1508" t="n">
        <v>0</v>
      </c>
      <c r="Q1508" s="59" t="n">
        <v>65</v>
      </c>
      <c r="R1508" s="60">
        <f>IF(N1508="TL",1,IF(N1508="USD",VLOOKUP(C1508,$X$2:$Z$19,2,FALSE),VLOOKUP(C1508,$X$2:$Z$19,3,FALSE)))</f>
        <v/>
      </c>
      <c r="S1508" s="61">
        <f>IF(P1508=1,0,L1508*M1508*R1508*(1-O1508/100))</f>
        <v/>
      </c>
      <c r="T1508" s="61">
        <f>IF(P1508=1,0,L1508*Q1508)</f>
        <v/>
      </c>
      <c r="U1508" s="61">
        <f>S1508-T1508</f>
        <v/>
      </c>
    </row>
    <row r="1509">
      <c r="A1509" t="inlineStr">
        <is>
          <t>S001508</t>
        </is>
      </c>
      <c r="B1509" t="inlineStr">
        <is>
          <t>2025-06-08</t>
        </is>
      </c>
      <c r="C1509" t="inlineStr">
        <is>
          <t>2025-06</t>
        </is>
      </c>
      <c r="D1509" t="inlineStr">
        <is>
          <t>2025-Q2</t>
        </is>
      </c>
      <c r="E1509" t="inlineStr">
        <is>
          <t>T11</t>
        </is>
      </c>
      <c r="F1509" t="inlineStr">
        <is>
          <t>Kaan Öztürk</t>
        </is>
      </c>
      <c r="G1509" t="inlineStr">
        <is>
          <t>İhracat-Körfez</t>
        </is>
      </c>
      <c r="H1509" t="inlineStr">
        <is>
          <t>EM-KND-03</t>
        </is>
      </c>
      <c r="I1509" t="inlineStr">
        <is>
          <t>Kablo Kanalı 40x40 (2 m)</t>
        </is>
      </c>
      <c r="J1509" t="inlineStr">
        <is>
          <t>Tesisat</t>
        </is>
      </c>
      <c r="K1509" t="inlineStr">
        <is>
          <t>Proje</t>
        </is>
      </c>
      <c r="L1509" t="n">
        <v>88</v>
      </c>
      <c r="M1509" s="57" t="n">
        <v>3.15</v>
      </c>
      <c r="N1509" t="inlineStr">
        <is>
          <t>USD</t>
        </is>
      </c>
      <c r="O1509" s="58" t="n">
        <v>0</v>
      </c>
      <c r="P1509" t="n">
        <v>0</v>
      </c>
      <c r="Q1509" s="59" t="n">
        <v>65</v>
      </c>
      <c r="R1509" s="60">
        <f>IF(N1509="TL",1,IF(N1509="USD",VLOOKUP(C1509,$X$2:$Z$19,2,FALSE),VLOOKUP(C1509,$X$2:$Z$19,3,FALSE)))</f>
        <v/>
      </c>
      <c r="S1509" s="61">
        <f>IF(P1509=1,0,L1509*M1509*R1509*(1-O1509/100))</f>
        <v/>
      </c>
      <c r="T1509" s="61">
        <f>IF(P1509=1,0,L1509*Q1509)</f>
        <v/>
      </c>
      <c r="U1509" s="61">
        <f>S1509-T1509</f>
        <v/>
      </c>
    </row>
    <row r="1510">
      <c r="A1510" t="inlineStr">
        <is>
          <t>S001509</t>
        </is>
      </c>
      <c r="B1510" t="inlineStr">
        <is>
          <t>2025-06-15</t>
        </is>
      </c>
      <c r="C1510" t="inlineStr">
        <is>
          <t>2025-06</t>
        </is>
      </c>
      <c r="D1510" t="inlineStr">
        <is>
          <t>2025-Q2</t>
        </is>
      </c>
      <c r="E1510" t="inlineStr">
        <is>
          <t>T11</t>
        </is>
      </c>
      <c r="F1510" t="inlineStr">
        <is>
          <t>Kaan Öztürk</t>
        </is>
      </c>
      <c r="G1510" t="inlineStr">
        <is>
          <t>İhracat-Körfez</t>
        </is>
      </c>
      <c r="H1510" t="inlineStr">
        <is>
          <t>EM-TRF-05</t>
        </is>
      </c>
      <c r="I1510" t="inlineStr">
        <is>
          <t>İzole Trafo 1 kVA</t>
        </is>
      </c>
      <c r="J1510" t="inlineStr">
        <is>
          <t>Güç</t>
        </is>
      </c>
      <c r="K1510" t="inlineStr">
        <is>
          <t>Bayi</t>
        </is>
      </c>
      <c r="L1510" t="n">
        <v>1</v>
      </c>
      <c r="M1510" s="57" t="n">
        <v>152.12</v>
      </c>
      <c r="N1510" t="inlineStr">
        <is>
          <t>USD</t>
        </is>
      </c>
      <c r="O1510" s="58" t="n">
        <v>12</v>
      </c>
      <c r="P1510" t="n">
        <v>0</v>
      </c>
      <c r="Q1510" s="59" t="n">
        <v>3900</v>
      </c>
      <c r="R1510" s="60">
        <f>IF(N1510="TL",1,IF(N1510="USD",VLOOKUP(C1510,$X$2:$Z$19,2,FALSE),VLOOKUP(C1510,$X$2:$Z$19,3,FALSE)))</f>
        <v/>
      </c>
      <c r="S1510" s="61">
        <f>IF(P1510=1,0,L1510*M1510*R1510*(1-O1510/100))</f>
        <v/>
      </c>
      <c r="T1510" s="61">
        <f>IF(P1510=1,0,L1510*Q1510)</f>
        <v/>
      </c>
      <c r="U1510" s="61">
        <f>S1510-T1510</f>
        <v/>
      </c>
    </row>
    <row r="1511">
      <c r="A1511" t="inlineStr">
        <is>
          <t>S001510</t>
        </is>
      </c>
      <c r="B1511" t="inlineStr">
        <is>
          <t>2025-06-09</t>
        </is>
      </c>
      <c r="C1511" t="inlineStr">
        <is>
          <t>2025-06</t>
        </is>
      </c>
      <c r="D1511" t="inlineStr">
        <is>
          <t>2025-Q2</t>
        </is>
      </c>
      <c r="E1511" t="inlineStr">
        <is>
          <t>T11</t>
        </is>
      </c>
      <c r="F1511" t="inlineStr">
        <is>
          <t>Kaan Öztürk</t>
        </is>
      </c>
      <c r="G1511" t="inlineStr">
        <is>
          <t>İhracat-Körfez</t>
        </is>
      </c>
      <c r="H1511" t="inlineStr">
        <is>
          <t>EM-KBL-25</t>
        </is>
      </c>
      <c r="I1511" t="inlineStr">
        <is>
          <t>NYY Kablo 4x6 (100 m)</t>
        </is>
      </c>
      <c r="J1511" t="inlineStr">
        <is>
          <t>Kablo</t>
        </is>
      </c>
      <c r="K1511" t="inlineStr">
        <is>
          <t>Bayi</t>
        </is>
      </c>
      <c r="L1511" t="n">
        <v>17</v>
      </c>
      <c r="M1511" s="57" t="n">
        <v>84.59</v>
      </c>
      <c r="N1511" t="inlineStr">
        <is>
          <t>USD</t>
        </is>
      </c>
      <c r="O1511" s="58" t="n">
        <v>0</v>
      </c>
      <c r="P1511" t="n">
        <v>0</v>
      </c>
      <c r="Q1511" s="59" t="n">
        <v>2150</v>
      </c>
      <c r="R1511" s="60">
        <f>IF(N1511="TL",1,IF(N1511="USD",VLOOKUP(C1511,$X$2:$Z$19,2,FALSE),VLOOKUP(C1511,$X$2:$Z$19,3,FALSE)))</f>
        <v/>
      </c>
      <c r="S1511" s="61">
        <f>IF(P1511=1,0,L1511*M1511*R1511*(1-O1511/100))</f>
        <v/>
      </c>
      <c r="T1511" s="61">
        <f>IF(P1511=1,0,L1511*Q1511)</f>
        <v/>
      </c>
      <c r="U1511" s="61">
        <f>S1511-T1511</f>
        <v/>
      </c>
    </row>
    <row r="1512">
      <c r="A1512" t="inlineStr">
        <is>
          <t>S001511</t>
        </is>
      </c>
      <c r="B1512" t="inlineStr">
        <is>
          <t>2025-06-06</t>
        </is>
      </c>
      <c r="C1512" t="inlineStr">
        <is>
          <t>2025-06</t>
        </is>
      </c>
      <c r="D1512" t="inlineStr">
        <is>
          <t>2025-Q2</t>
        </is>
      </c>
      <c r="E1512" t="inlineStr">
        <is>
          <t>T12</t>
        </is>
      </c>
      <c r="F1512" t="inlineStr">
        <is>
          <t>Buse Aksoy</t>
        </is>
      </c>
      <c r="G1512" t="inlineStr">
        <is>
          <t>İhracat-Avrupa</t>
        </is>
      </c>
      <c r="H1512" t="inlineStr">
        <is>
          <t>EM-SGT-01</t>
        </is>
      </c>
      <c r="I1512" t="inlineStr">
        <is>
          <t>Otomatik Sigorta C16 (12'li)</t>
        </is>
      </c>
      <c r="J1512" t="inlineStr">
        <is>
          <t>Koruma</t>
        </is>
      </c>
      <c r="K1512" t="inlineStr">
        <is>
          <t>Perakende</t>
        </is>
      </c>
      <c r="L1512" t="n">
        <v>4</v>
      </c>
      <c r="M1512" s="57" t="n">
        <v>10.07</v>
      </c>
      <c r="N1512" t="inlineStr">
        <is>
          <t>EUR</t>
        </is>
      </c>
      <c r="O1512" s="58" t="n">
        <v>0</v>
      </c>
      <c r="P1512" t="n">
        <v>0</v>
      </c>
      <c r="Q1512" s="59" t="n">
        <v>240</v>
      </c>
      <c r="R1512" s="60">
        <f>IF(N1512="TL",1,IF(N1512="USD",VLOOKUP(C1512,$X$2:$Z$19,2,FALSE),VLOOKUP(C1512,$X$2:$Z$19,3,FALSE)))</f>
        <v/>
      </c>
      <c r="S1512" s="61">
        <f>IF(P1512=1,0,L1512*M1512*R1512*(1-O1512/100))</f>
        <v/>
      </c>
      <c r="T1512" s="61">
        <f>IF(P1512=1,0,L1512*Q1512)</f>
        <v/>
      </c>
      <c r="U1512" s="61">
        <f>S1512-T1512</f>
        <v/>
      </c>
    </row>
    <row r="1513">
      <c r="A1513" t="inlineStr">
        <is>
          <t>S001512</t>
        </is>
      </c>
      <c r="B1513" t="inlineStr">
        <is>
          <t>2025-06-12</t>
        </is>
      </c>
      <c r="C1513" t="inlineStr">
        <is>
          <t>2025-06</t>
        </is>
      </c>
      <c r="D1513" t="inlineStr">
        <is>
          <t>2025-Q2</t>
        </is>
      </c>
      <c r="E1513" t="inlineStr">
        <is>
          <t>T12</t>
        </is>
      </c>
      <c r="F1513" t="inlineStr">
        <is>
          <t>Buse Aksoy</t>
        </is>
      </c>
      <c r="G1513" t="inlineStr">
        <is>
          <t>İhracat-Avrupa</t>
        </is>
      </c>
      <c r="H1513" t="inlineStr">
        <is>
          <t>EM-PNO-12</t>
        </is>
      </c>
      <c r="I1513" t="inlineStr">
        <is>
          <t>Sıva Üstü Dağıtım Panosu 24'lü</t>
        </is>
      </c>
      <c r="J1513" t="inlineStr">
        <is>
          <t>Pano</t>
        </is>
      </c>
      <c r="K1513" t="inlineStr">
        <is>
          <t>Proje</t>
        </is>
      </c>
      <c r="L1513" t="n">
        <v>24</v>
      </c>
      <c r="M1513" s="57" t="n">
        <v>46.83</v>
      </c>
      <c r="N1513" t="inlineStr">
        <is>
          <t>EUR</t>
        </is>
      </c>
      <c r="O1513" s="58" t="n">
        <v>0</v>
      </c>
      <c r="P1513" t="n">
        <v>0</v>
      </c>
      <c r="Q1513" s="59" t="n">
        <v>1180</v>
      </c>
      <c r="R1513" s="60">
        <f>IF(N1513="TL",1,IF(N1513="USD",VLOOKUP(C1513,$X$2:$Z$19,2,FALSE),VLOOKUP(C1513,$X$2:$Z$19,3,FALSE)))</f>
        <v/>
      </c>
      <c r="S1513" s="61">
        <f>IF(P1513=1,0,L1513*M1513*R1513*(1-O1513/100))</f>
        <v/>
      </c>
      <c r="T1513" s="61">
        <f>IF(P1513=1,0,L1513*Q1513)</f>
        <v/>
      </c>
      <c r="U1513" s="61">
        <f>S1513-T1513</f>
        <v/>
      </c>
    </row>
    <row r="1514">
      <c r="A1514" t="inlineStr">
        <is>
          <t>S001513</t>
        </is>
      </c>
      <c r="B1514" t="inlineStr">
        <is>
          <t>2025-06-22</t>
        </is>
      </c>
      <c r="C1514" t="inlineStr">
        <is>
          <t>2025-06</t>
        </is>
      </c>
      <c r="D1514" t="inlineStr">
        <is>
          <t>2025-Q2</t>
        </is>
      </c>
      <c r="E1514" t="inlineStr">
        <is>
          <t>T12</t>
        </is>
      </c>
      <c r="F1514" t="inlineStr">
        <is>
          <t>Buse Aksoy</t>
        </is>
      </c>
      <c r="G1514" t="inlineStr">
        <is>
          <t>İhracat-Avrupa</t>
        </is>
      </c>
      <c r="H1514" t="inlineStr">
        <is>
          <t>EM-TOP-08</t>
        </is>
      </c>
      <c r="I1514" t="inlineStr">
        <is>
          <t>Topraklama Seti</t>
        </is>
      </c>
      <c r="J1514" t="inlineStr">
        <is>
          <t>Koruma</t>
        </is>
      </c>
      <c r="K1514" t="inlineStr">
        <is>
          <t>Perakende</t>
        </is>
      </c>
      <c r="L1514" t="n">
        <v>3</v>
      </c>
      <c r="M1514" s="57" t="n">
        <v>21.03</v>
      </c>
      <c r="N1514" t="inlineStr">
        <is>
          <t>EUR</t>
        </is>
      </c>
      <c r="O1514" s="58" t="n">
        <v>0</v>
      </c>
      <c r="P1514" t="n">
        <v>0</v>
      </c>
      <c r="Q1514" s="59" t="n">
        <v>540</v>
      </c>
      <c r="R1514" s="60">
        <f>IF(N1514="TL",1,IF(N1514="USD",VLOOKUP(C1514,$X$2:$Z$19,2,FALSE),VLOOKUP(C1514,$X$2:$Z$19,3,FALSE)))</f>
        <v/>
      </c>
      <c r="S1514" s="61">
        <f>IF(P1514=1,0,L1514*M1514*R1514*(1-O1514/100))</f>
        <v/>
      </c>
      <c r="T1514" s="61">
        <f>IF(P1514=1,0,L1514*Q1514)</f>
        <v/>
      </c>
      <c r="U1514" s="61">
        <f>S1514-T1514</f>
        <v/>
      </c>
    </row>
    <row r="1515">
      <c r="A1515" t="inlineStr">
        <is>
          <t>S001514</t>
        </is>
      </c>
      <c r="B1515" t="inlineStr">
        <is>
          <t>2025-06-07</t>
        </is>
      </c>
      <c r="C1515" t="inlineStr">
        <is>
          <t>2025-06</t>
        </is>
      </c>
      <c r="D1515" t="inlineStr">
        <is>
          <t>2025-Q2</t>
        </is>
      </c>
      <c r="E1515" t="inlineStr">
        <is>
          <t>T12</t>
        </is>
      </c>
      <c r="F1515" t="inlineStr">
        <is>
          <t>Buse Aksoy</t>
        </is>
      </c>
      <c r="G1515" t="inlineStr">
        <is>
          <t>İhracat-Avrupa</t>
        </is>
      </c>
      <c r="H1515" t="inlineStr">
        <is>
          <t>EM-TRF-05</t>
        </is>
      </c>
      <c r="I1515" t="inlineStr">
        <is>
          <t>İzole Trafo 1 kVA</t>
        </is>
      </c>
      <c r="J1515" t="inlineStr">
        <is>
          <t>Güç</t>
        </is>
      </c>
      <c r="K1515" t="inlineStr">
        <is>
          <t>Bayi</t>
        </is>
      </c>
      <c r="L1515" t="n">
        <v>1</v>
      </c>
      <c r="M1515" s="57" t="n">
        <v>142.32</v>
      </c>
      <c r="N1515" t="inlineStr">
        <is>
          <t>EUR</t>
        </is>
      </c>
      <c r="O1515" s="58" t="n">
        <v>8</v>
      </c>
      <c r="P1515" t="n">
        <v>0</v>
      </c>
      <c r="Q1515" s="59" t="n">
        <v>3900</v>
      </c>
      <c r="R1515" s="60">
        <f>IF(N1515="TL",1,IF(N1515="USD",VLOOKUP(C1515,$X$2:$Z$19,2,FALSE),VLOOKUP(C1515,$X$2:$Z$19,3,FALSE)))</f>
        <v/>
      </c>
      <c r="S1515" s="61">
        <f>IF(P1515=1,0,L1515*M1515*R1515*(1-O1515/100))</f>
        <v/>
      </c>
      <c r="T1515" s="61">
        <f>IF(P1515=1,0,L1515*Q1515)</f>
        <v/>
      </c>
      <c r="U1515" s="61">
        <f>S1515-T1515</f>
        <v/>
      </c>
    </row>
    <row r="1516">
      <c r="A1516" t="inlineStr">
        <is>
          <t>S001515</t>
        </is>
      </c>
      <c r="B1516" t="inlineStr">
        <is>
          <t>2025-06-16</t>
        </is>
      </c>
      <c r="C1516" t="inlineStr">
        <is>
          <t>2025-06</t>
        </is>
      </c>
      <c r="D1516" t="inlineStr">
        <is>
          <t>2025-Q2</t>
        </is>
      </c>
      <c r="E1516" t="inlineStr">
        <is>
          <t>T12</t>
        </is>
      </c>
      <c r="F1516" t="inlineStr">
        <is>
          <t>Buse Aksoy</t>
        </is>
      </c>
      <c r="G1516" t="inlineStr">
        <is>
          <t>İhracat-Avrupa</t>
        </is>
      </c>
      <c r="H1516" t="inlineStr">
        <is>
          <t>EM-KBL-25</t>
        </is>
      </c>
      <c r="I1516" t="inlineStr">
        <is>
          <t>NYY Kablo 4x6 (100 m)</t>
        </is>
      </c>
      <c r="J1516" t="inlineStr">
        <is>
          <t>Kablo</t>
        </is>
      </c>
      <c r="K1516" t="inlineStr">
        <is>
          <t>Proje</t>
        </is>
      </c>
      <c r="L1516" t="n">
        <v>6</v>
      </c>
      <c r="M1516" s="57" t="n">
        <v>77.31999999999999</v>
      </c>
      <c r="N1516" t="inlineStr">
        <is>
          <t>EUR</t>
        </is>
      </c>
      <c r="O1516" s="58" t="n">
        <v>5</v>
      </c>
      <c r="P1516" t="n">
        <v>0</v>
      </c>
      <c r="Q1516" s="59" t="n">
        <v>2150</v>
      </c>
      <c r="R1516" s="60">
        <f>IF(N1516="TL",1,IF(N1516="USD",VLOOKUP(C1516,$X$2:$Z$19,2,FALSE),VLOOKUP(C1516,$X$2:$Z$19,3,FALSE)))</f>
        <v/>
      </c>
      <c r="S1516" s="61">
        <f>IF(P1516=1,0,L1516*M1516*R1516*(1-O1516/100))</f>
        <v/>
      </c>
      <c r="T1516" s="61">
        <f>IF(P1516=1,0,L1516*Q1516)</f>
        <v/>
      </c>
      <c r="U1516" s="61">
        <f>S1516-T1516</f>
        <v/>
      </c>
    </row>
    <row r="1517">
      <c r="A1517" t="inlineStr">
        <is>
          <t>S001516</t>
        </is>
      </c>
      <c r="B1517" t="inlineStr">
        <is>
          <t>2025-06-03</t>
        </is>
      </c>
      <c r="C1517" t="inlineStr">
        <is>
          <t>2025-06</t>
        </is>
      </c>
      <c r="D1517" t="inlineStr">
        <is>
          <t>2025-Q2</t>
        </is>
      </c>
      <c r="E1517" t="inlineStr">
        <is>
          <t>T12</t>
        </is>
      </c>
      <c r="F1517" t="inlineStr">
        <is>
          <t>Buse Aksoy</t>
        </is>
      </c>
      <c r="G1517" t="inlineStr">
        <is>
          <t>İhracat-Avrupa</t>
        </is>
      </c>
      <c r="H1517" t="inlineStr">
        <is>
          <t>EM-PRZ-02</t>
        </is>
      </c>
      <c r="I1517" t="inlineStr">
        <is>
          <t>Priz-Anahtar Seti (20'li)</t>
        </is>
      </c>
      <c r="J1517" t="inlineStr">
        <is>
          <t>Anahtar</t>
        </is>
      </c>
      <c r="K1517" t="inlineStr">
        <is>
          <t>Perakende</t>
        </is>
      </c>
      <c r="L1517" t="n">
        <v>25</v>
      </c>
      <c r="M1517" s="57" t="n">
        <v>12.32</v>
      </c>
      <c r="N1517" t="inlineStr">
        <is>
          <t>EUR</t>
        </is>
      </c>
      <c r="O1517" s="58" t="n">
        <v>0</v>
      </c>
      <c r="P1517" t="n">
        <v>0</v>
      </c>
      <c r="Q1517" s="59" t="n">
        <v>310</v>
      </c>
      <c r="R1517" s="60">
        <f>IF(N1517="TL",1,IF(N1517="USD",VLOOKUP(C1517,$X$2:$Z$19,2,FALSE),VLOOKUP(C1517,$X$2:$Z$19,3,FALSE)))</f>
        <v/>
      </c>
      <c r="S1517" s="61">
        <f>IF(P1517=1,0,L1517*M1517*R1517*(1-O1517/100))</f>
        <v/>
      </c>
      <c r="T1517" s="61">
        <f>IF(P1517=1,0,L1517*Q1517)</f>
        <v/>
      </c>
      <c r="U1517" s="61">
        <f>S1517-T1517</f>
        <v/>
      </c>
    </row>
    <row r="1518">
      <c r="A1518" t="inlineStr">
        <is>
          <t>S001517</t>
        </is>
      </c>
      <c r="B1518" t="inlineStr">
        <is>
          <t>2025-06-04</t>
        </is>
      </c>
      <c r="C1518" t="inlineStr">
        <is>
          <t>2025-06</t>
        </is>
      </c>
      <c r="D1518" t="inlineStr">
        <is>
          <t>2025-Q2</t>
        </is>
      </c>
      <c r="E1518" t="inlineStr">
        <is>
          <t>T12</t>
        </is>
      </c>
      <c r="F1518" t="inlineStr">
        <is>
          <t>Buse Aksoy</t>
        </is>
      </c>
      <c r="G1518" t="inlineStr">
        <is>
          <t>İhracat-Avrupa</t>
        </is>
      </c>
      <c r="H1518" t="inlineStr">
        <is>
          <t>EM-KND-03</t>
        </is>
      </c>
      <c r="I1518" t="inlineStr">
        <is>
          <t>Kablo Kanalı 40x40 (2 m)</t>
        </is>
      </c>
      <c r="J1518" t="inlineStr">
        <is>
          <t>Tesisat</t>
        </is>
      </c>
      <c r="K1518" t="inlineStr">
        <is>
          <t>Bayi</t>
        </is>
      </c>
      <c r="L1518" t="n">
        <v>2</v>
      </c>
      <c r="M1518" s="57" t="n">
        <v>3.03</v>
      </c>
      <c r="N1518" t="inlineStr">
        <is>
          <t>EUR</t>
        </is>
      </c>
      <c r="O1518" s="58" t="n">
        <v>5</v>
      </c>
      <c r="P1518" t="n">
        <v>0</v>
      </c>
      <c r="Q1518" s="59" t="n">
        <v>65</v>
      </c>
      <c r="R1518" s="60">
        <f>IF(N1518="TL",1,IF(N1518="USD",VLOOKUP(C1518,$X$2:$Z$19,2,FALSE),VLOOKUP(C1518,$X$2:$Z$19,3,FALSE)))</f>
        <v/>
      </c>
      <c r="S1518" s="61">
        <f>IF(P1518=1,0,L1518*M1518*R1518*(1-O1518/100))</f>
        <v/>
      </c>
      <c r="T1518" s="61">
        <f>IF(P1518=1,0,L1518*Q1518)</f>
        <v/>
      </c>
      <c r="U1518" s="61">
        <f>S1518-T1518</f>
        <v/>
      </c>
    </row>
    <row r="1519">
      <c r="A1519" t="inlineStr">
        <is>
          <t>S001518</t>
        </is>
      </c>
      <c r="B1519" t="inlineStr">
        <is>
          <t>2025-06-24</t>
        </is>
      </c>
      <c r="C1519" t="inlineStr">
        <is>
          <t>2025-06</t>
        </is>
      </c>
      <c r="D1519" t="inlineStr">
        <is>
          <t>2025-Q2</t>
        </is>
      </c>
      <c r="E1519" t="inlineStr">
        <is>
          <t>T12</t>
        </is>
      </c>
      <c r="F1519" t="inlineStr">
        <is>
          <t>Buse Aksoy</t>
        </is>
      </c>
      <c r="G1519" t="inlineStr">
        <is>
          <t>İhracat-Avrupa</t>
        </is>
      </c>
      <c r="H1519" t="inlineStr">
        <is>
          <t>EM-TOP-08</t>
        </is>
      </c>
      <c r="I1519" t="inlineStr">
        <is>
          <t>Topraklama Seti</t>
        </is>
      </c>
      <c r="J1519" t="inlineStr">
        <is>
          <t>Koruma</t>
        </is>
      </c>
      <c r="K1519" t="inlineStr">
        <is>
          <t>Bayi</t>
        </is>
      </c>
      <c r="L1519" t="n">
        <v>18</v>
      </c>
      <c r="M1519" s="57" t="n">
        <v>20.02</v>
      </c>
      <c r="N1519" t="inlineStr">
        <is>
          <t>EUR</t>
        </is>
      </c>
      <c r="O1519" s="58" t="n">
        <v>0</v>
      </c>
      <c r="P1519" t="n">
        <v>0</v>
      </c>
      <c r="Q1519" s="59" t="n">
        <v>540</v>
      </c>
      <c r="R1519" s="60">
        <f>IF(N1519="TL",1,IF(N1519="USD",VLOOKUP(C1519,$X$2:$Z$19,2,FALSE),VLOOKUP(C1519,$X$2:$Z$19,3,FALSE)))</f>
        <v/>
      </c>
      <c r="S1519" s="61">
        <f>IF(P1519=1,0,L1519*M1519*R1519*(1-O1519/100))</f>
        <v/>
      </c>
      <c r="T1519" s="61">
        <f>IF(P1519=1,0,L1519*Q1519)</f>
        <v/>
      </c>
      <c r="U1519" s="61">
        <f>S1519-T1519</f>
        <v/>
      </c>
    </row>
    <row r="1520">
      <c r="A1520" t="inlineStr">
        <is>
          <t>S001519</t>
        </is>
      </c>
      <c r="B1520" t="inlineStr">
        <is>
          <t>2025-06-03</t>
        </is>
      </c>
      <c r="C1520" t="inlineStr">
        <is>
          <t>2025-06</t>
        </is>
      </c>
      <c r="D1520" t="inlineStr">
        <is>
          <t>2025-Q2</t>
        </is>
      </c>
      <c r="E1520" t="inlineStr">
        <is>
          <t>T12</t>
        </is>
      </c>
      <c r="F1520" t="inlineStr">
        <is>
          <t>Buse Aksoy</t>
        </is>
      </c>
      <c r="G1520" t="inlineStr">
        <is>
          <t>İhracat-Avrupa</t>
        </is>
      </c>
      <c r="H1520" t="inlineStr">
        <is>
          <t>EM-KND-03</t>
        </is>
      </c>
      <c r="I1520" t="inlineStr">
        <is>
          <t>Kablo Kanalı 40x40 (2 m)</t>
        </is>
      </c>
      <c r="J1520" t="inlineStr">
        <is>
          <t>Tesisat</t>
        </is>
      </c>
      <c r="K1520" t="inlineStr">
        <is>
          <t>Perakende</t>
        </is>
      </c>
      <c r="L1520" t="n">
        <v>2</v>
      </c>
      <c r="M1520" s="57" t="n">
        <v>3.03</v>
      </c>
      <c r="N1520" t="inlineStr">
        <is>
          <t>EUR</t>
        </is>
      </c>
      <c r="O1520" s="58" t="n">
        <v>12</v>
      </c>
      <c r="P1520" t="n">
        <v>0</v>
      </c>
      <c r="Q1520" s="59" t="n">
        <v>65</v>
      </c>
      <c r="R1520" s="60">
        <f>IF(N1520="TL",1,IF(N1520="USD",VLOOKUP(C1520,$X$2:$Z$19,2,FALSE),VLOOKUP(C1520,$X$2:$Z$19,3,FALSE)))</f>
        <v/>
      </c>
      <c r="S1520" s="61">
        <f>IF(P1520=1,0,L1520*M1520*R1520*(1-O1520/100))</f>
        <v/>
      </c>
      <c r="T1520" s="61">
        <f>IF(P1520=1,0,L1520*Q1520)</f>
        <v/>
      </c>
      <c r="U1520" s="61">
        <f>S1520-T1520</f>
        <v/>
      </c>
    </row>
    <row r="1521">
      <c r="A1521" t="inlineStr">
        <is>
          <t>S001520</t>
        </is>
      </c>
      <c r="B1521" t="inlineStr">
        <is>
          <t>2025-06-27</t>
        </is>
      </c>
      <c r="C1521" t="inlineStr">
        <is>
          <t>2025-06</t>
        </is>
      </c>
      <c r="D1521" t="inlineStr">
        <is>
          <t>2025-Q2</t>
        </is>
      </c>
      <c r="E1521" t="inlineStr">
        <is>
          <t>T12</t>
        </is>
      </c>
      <c r="F1521" t="inlineStr">
        <is>
          <t>Buse Aksoy</t>
        </is>
      </c>
      <c r="G1521" t="inlineStr">
        <is>
          <t>İhracat-Avrupa</t>
        </is>
      </c>
      <c r="H1521" t="inlineStr">
        <is>
          <t>EM-PRZ-02</t>
        </is>
      </c>
      <c r="I1521" t="inlineStr">
        <is>
          <t>Priz-Anahtar Seti (20'li)</t>
        </is>
      </c>
      <c r="J1521" t="inlineStr">
        <is>
          <t>Anahtar</t>
        </is>
      </c>
      <c r="K1521" t="inlineStr">
        <is>
          <t>Proje</t>
        </is>
      </c>
      <c r="L1521" t="n">
        <v>3</v>
      </c>
      <c r="M1521" s="57" t="n">
        <v>12.48</v>
      </c>
      <c r="N1521" t="inlineStr">
        <is>
          <t>EUR</t>
        </is>
      </c>
      <c r="O1521" s="58" t="n">
        <v>0</v>
      </c>
      <c r="P1521" t="n">
        <v>0</v>
      </c>
      <c r="Q1521" s="59" t="n">
        <v>310</v>
      </c>
      <c r="R1521" s="60">
        <f>IF(N1521="TL",1,IF(N1521="USD",VLOOKUP(C1521,$X$2:$Z$19,2,FALSE),VLOOKUP(C1521,$X$2:$Z$19,3,FALSE)))</f>
        <v/>
      </c>
      <c r="S1521" s="61">
        <f>IF(P1521=1,0,L1521*M1521*R1521*(1-O1521/100))</f>
        <v/>
      </c>
      <c r="T1521" s="61">
        <f>IF(P1521=1,0,L1521*Q1521)</f>
        <v/>
      </c>
      <c r="U1521" s="61">
        <f>S1521-T1521</f>
        <v/>
      </c>
    </row>
    <row r="1522">
      <c r="A1522" t="inlineStr">
        <is>
          <t>S001521</t>
        </is>
      </c>
      <c r="B1522" t="inlineStr">
        <is>
          <t>2025-06-10</t>
        </is>
      </c>
      <c r="C1522" t="inlineStr">
        <is>
          <t>2025-06</t>
        </is>
      </c>
      <c r="D1522" t="inlineStr">
        <is>
          <t>2025-Q2</t>
        </is>
      </c>
      <c r="E1522" t="inlineStr">
        <is>
          <t>T12</t>
        </is>
      </c>
      <c r="F1522" t="inlineStr">
        <is>
          <t>Buse Aksoy</t>
        </is>
      </c>
      <c r="G1522" t="inlineStr">
        <is>
          <t>İhracat-Avrupa</t>
        </is>
      </c>
      <c r="H1522" t="inlineStr">
        <is>
          <t>EM-SNS-06</t>
        </is>
      </c>
      <c r="I1522" t="inlineStr">
        <is>
          <t>Hareket Sensörü PIR</t>
        </is>
      </c>
      <c r="J1522" t="inlineStr">
        <is>
          <t>Otomasyon</t>
        </is>
      </c>
      <c r="K1522" t="inlineStr">
        <is>
          <t>Kurumsal</t>
        </is>
      </c>
      <c r="L1522" t="n">
        <v>11</v>
      </c>
      <c r="M1522" s="57" t="n">
        <v>5.63</v>
      </c>
      <c r="N1522" t="inlineStr">
        <is>
          <t>EUR</t>
        </is>
      </c>
      <c r="O1522" s="58" t="n">
        <v>0</v>
      </c>
      <c r="P1522" t="n">
        <v>0</v>
      </c>
      <c r="Q1522" s="59" t="n">
        <v>120</v>
      </c>
      <c r="R1522" s="60">
        <f>IF(N1522="TL",1,IF(N1522="USD",VLOOKUP(C1522,$X$2:$Z$19,2,FALSE),VLOOKUP(C1522,$X$2:$Z$19,3,FALSE)))</f>
        <v/>
      </c>
      <c r="S1522" s="61">
        <f>IF(P1522=1,0,L1522*M1522*R1522*(1-O1522/100))</f>
        <v/>
      </c>
      <c r="T1522" s="61">
        <f>IF(P1522=1,0,L1522*Q1522)</f>
        <v/>
      </c>
      <c r="U1522" s="61">
        <f>S1522-T1522</f>
        <v/>
      </c>
    </row>
    <row r="1523">
      <c r="A1523" t="inlineStr">
        <is>
          <t>S001522</t>
        </is>
      </c>
      <c r="B1523" t="inlineStr">
        <is>
          <t>2025-06-19</t>
        </is>
      </c>
      <c r="C1523" t="inlineStr">
        <is>
          <t>2025-06</t>
        </is>
      </c>
      <c r="D1523" t="inlineStr">
        <is>
          <t>2025-Q2</t>
        </is>
      </c>
      <c r="E1523" t="inlineStr">
        <is>
          <t>T12</t>
        </is>
      </c>
      <c r="F1523" t="inlineStr">
        <is>
          <t>Buse Aksoy</t>
        </is>
      </c>
      <c r="G1523" t="inlineStr">
        <is>
          <t>İhracat-Avrupa</t>
        </is>
      </c>
      <c r="H1523" t="inlineStr">
        <is>
          <t>EM-SNS-06</t>
        </is>
      </c>
      <c r="I1523" t="inlineStr">
        <is>
          <t>Hareket Sensörü PIR</t>
        </is>
      </c>
      <c r="J1523" t="inlineStr">
        <is>
          <t>Otomasyon</t>
        </is>
      </c>
      <c r="K1523" t="inlineStr">
        <is>
          <t>Perakende</t>
        </is>
      </c>
      <c r="L1523" t="n">
        <v>1</v>
      </c>
      <c r="M1523" s="57" t="n">
        <v>5.72</v>
      </c>
      <c r="N1523" t="inlineStr">
        <is>
          <t>EUR</t>
        </is>
      </c>
      <c r="O1523" s="58" t="n">
        <v>5</v>
      </c>
      <c r="P1523" t="n">
        <v>0</v>
      </c>
      <c r="Q1523" s="59" t="n">
        <v>120</v>
      </c>
      <c r="R1523" s="60">
        <f>IF(N1523="TL",1,IF(N1523="USD",VLOOKUP(C1523,$X$2:$Z$19,2,FALSE),VLOOKUP(C1523,$X$2:$Z$19,3,FALSE)))</f>
        <v/>
      </c>
      <c r="S1523" s="61">
        <f>IF(P1523=1,0,L1523*M1523*R1523*(1-O1523/100))</f>
        <v/>
      </c>
      <c r="T1523" s="61">
        <f>IF(P1523=1,0,L1523*Q1523)</f>
        <v/>
      </c>
      <c r="U1523" s="61">
        <f>S1523-T1523</f>
        <v/>
      </c>
    </row>
    <row r="1524">
      <c r="A1524" t="inlineStr">
        <is>
          <t>S001523</t>
        </is>
      </c>
      <c r="B1524" t="inlineStr">
        <is>
          <t>2025-06-26</t>
        </is>
      </c>
      <c r="C1524" t="inlineStr">
        <is>
          <t>2025-06</t>
        </is>
      </c>
      <c r="D1524" t="inlineStr">
        <is>
          <t>2025-Q2</t>
        </is>
      </c>
      <c r="E1524" t="inlineStr">
        <is>
          <t>T12</t>
        </is>
      </c>
      <c r="F1524" t="inlineStr">
        <is>
          <t>Buse Aksoy</t>
        </is>
      </c>
      <c r="G1524" t="inlineStr">
        <is>
          <t>İhracat-Avrupa</t>
        </is>
      </c>
      <c r="H1524" t="inlineStr">
        <is>
          <t>EM-UPS-10</t>
        </is>
      </c>
      <c r="I1524" t="inlineStr">
        <is>
          <t>Kesintisiz Güç Kaynağı 3 kVA</t>
        </is>
      </c>
      <c r="J1524" t="inlineStr">
        <is>
          <t>Güç</t>
        </is>
      </c>
      <c r="K1524" t="inlineStr">
        <is>
          <t>Bayi</t>
        </is>
      </c>
      <c r="L1524" t="n">
        <v>70</v>
      </c>
      <c r="M1524" s="57" t="n">
        <v>287.06</v>
      </c>
      <c r="N1524" t="inlineStr">
        <is>
          <t>EUR</t>
        </is>
      </c>
      <c r="O1524" s="58" t="n">
        <v>18</v>
      </c>
      <c r="P1524" t="n">
        <v>0</v>
      </c>
      <c r="Q1524" s="59" t="n">
        <v>8200</v>
      </c>
      <c r="R1524" s="60">
        <f>IF(N1524="TL",1,IF(N1524="USD",VLOOKUP(C1524,$X$2:$Z$19,2,FALSE),VLOOKUP(C1524,$X$2:$Z$19,3,FALSE)))</f>
        <v/>
      </c>
      <c r="S1524" s="61">
        <f>IF(P1524=1,0,L1524*M1524*R1524*(1-O1524/100))</f>
        <v/>
      </c>
      <c r="T1524" s="61">
        <f>IF(P1524=1,0,L1524*Q1524)</f>
        <v/>
      </c>
      <c r="U1524" s="61">
        <f>S1524-T1524</f>
        <v/>
      </c>
    </row>
    <row r="1525">
      <c r="A1525" t="inlineStr">
        <is>
          <t>S001524</t>
        </is>
      </c>
      <c r="B1525" t="inlineStr">
        <is>
          <t>2025-06-19</t>
        </is>
      </c>
      <c r="C1525" t="inlineStr">
        <is>
          <t>2025-06</t>
        </is>
      </c>
      <c r="D1525" t="inlineStr">
        <is>
          <t>2025-Q2</t>
        </is>
      </c>
      <c r="E1525" t="inlineStr">
        <is>
          <t>T12</t>
        </is>
      </c>
      <c r="F1525" t="inlineStr">
        <is>
          <t>Buse Aksoy</t>
        </is>
      </c>
      <c r="G1525" t="inlineStr">
        <is>
          <t>İhracat-Avrupa</t>
        </is>
      </c>
      <c r="H1525" t="inlineStr">
        <is>
          <t>EM-AYD-40</t>
        </is>
      </c>
      <c r="I1525" t="inlineStr">
        <is>
          <t>LED Panel Armatür 40W</t>
        </is>
      </c>
      <c r="J1525" t="inlineStr">
        <is>
          <t>Aydınlatma</t>
        </is>
      </c>
      <c r="K1525" t="inlineStr">
        <is>
          <t>Bayi</t>
        </is>
      </c>
      <c r="L1525" t="n">
        <v>70</v>
      </c>
      <c r="M1525" s="57" t="n">
        <v>8.109999999999999</v>
      </c>
      <c r="N1525" t="inlineStr">
        <is>
          <t>EUR</t>
        </is>
      </c>
      <c r="O1525" s="58" t="n">
        <v>18</v>
      </c>
      <c r="P1525" t="n">
        <v>0</v>
      </c>
      <c r="Q1525" s="59" t="n">
        <v>190</v>
      </c>
      <c r="R1525" s="60">
        <f>IF(N1525="TL",1,IF(N1525="USD",VLOOKUP(C1525,$X$2:$Z$19,2,FALSE),VLOOKUP(C1525,$X$2:$Z$19,3,FALSE)))</f>
        <v/>
      </c>
      <c r="S1525" s="61">
        <f>IF(P1525=1,0,L1525*M1525*R1525*(1-O1525/100))</f>
        <v/>
      </c>
      <c r="T1525" s="61">
        <f>IF(P1525=1,0,L1525*Q1525)</f>
        <v/>
      </c>
      <c r="U1525" s="61">
        <f>S1525-T1525</f>
        <v/>
      </c>
    </row>
    <row r="1526">
      <c r="A1526" t="inlineStr">
        <is>
          <t>S001525</t>
        </is>
      </c>
      <c r="B1526" t="inlineStr">
        <is>
          <t>2025-06-03</t>
        </is>
      </c>
      <c r="C1526" t="inlineStr">
        <is>
          <t>2025-06</t>
        </is>
      </c>
      <c r="D1526" t="inlineStr">
        <is>
          <t>2025-Q2</t>
        </is>
      </c>
      <c r="E1526" t="inlineStr">
        <is>
          <t>T12</t>
        </is>
      </c>
      <c r="F1526" t="inlineStr">
        <is>
          <t>Buse Aksoy</t>
        </is>
      </c>
      <c r="G1526" t="inlineStr">
        <is>
          <t>İhracat-Avrupa</t>
        </is>
      </c>
      <c r="H1526" t="inlineStr">
        <is>
          <t>EM-SGT-01</t>
        </is>
      </c>
      <c r="I1526" t="inlineStr">
        <is>
          <t>Otomatik Sigorta C16 (12'li)</t>
        </is>
      </c>
      <c r="J1526" t="inlineStr">
        <is>
          <t>Koruma</t>
        </is>
      </c>
      <c r="K1526" t="inlineStr">
        <is>
          <t>Bayi</t>
        </is>
      </c>
      <c r="L1526" t="n">
        <v>5</v>
      </c>
      <c r="M1526" s="57" t="n">
        <v>9.83</v>
      </c>
      <c r="N1526" t="inlineStr">
        <is>
          <t>EUR</t>
        </is>
      </c>
      <c r="O1526" s="58" t="n">
        <v>0</v>
      </c>
      <c r="P1526" t="n">
        <v>0</v>
      </c>
      <c r="Q1526" s="59" t="n">
        <v>240</v>
      </c>
      <c r="R1526" s="60">
        <f>IF(N1526="TL",1,IF(N1526="USD",VLOOKUP(C1526,$X$2:$Z$19,2,FALSE),VLOOKUP(C1526,$X$2:$Z$19,3,FALSE)))</f>
        <v/>
      </c>
      <c r="S1526" s="61">
        <f>IF(P1526=1,0,L1526*M1526*R1526*(1-O1526/100))</f>
        <v/>
      </c>
      <c r="T1526" s="61">
        <f>IF(P1526=1,0,L1526*Q1526)</f>
        <v/>
      </c>
      <c r="U1526" s="61">
        <f>S1526-T1526</f>
        <v/>
      </c>
    </row>
    <row r="1527">
      <c r="A1527" t="inlineStr">
        <is>
          <t>S001526</t>
        </is>
      </c>
      <c r="B1527" t="inlineStr">
        <is>
          <t>2025-06-13</t>
        </is>
      </c>
      <c r="C1527" t="inlineStr">
        <is>
          <t>2025-06</t>
        </is>
      </c>
      <c r="D1527" t="inlineStr">
        <is>
          <t>2025-Q2</t>
        </is>
      </c>
      <c r="E1527" t="inlineStr">
        <is>
          <t>T13</t>
        </is>
      </c>
      <c r="F1527" t="inlineStr">
        <is>
          <t>Cem Kurt</t>
        </is>
      </c>
      <c r="G1527" t="inlineStr">
        <is>
          <t>Marmara</t>
        </is>
      </c>
      <c r="H1527" t="inlineStr">
        <is>
          <t>EM-KBL-25</t>
        </is>
      </c>
      <c r="I1527" t="inlineStr">
        <is>
          <t>NYY Kablo 4x6 (100 m)</t>
        </is>
      </c>
      <c r="J1527" t="inlineStr">
        <is>
          <t>Kablo</t>
        </is>
      </c>
      <c r="K1527" t="inlineStr">
        <is>
          <t>Bayi</t>
        </is>
      </c>
      <c r="L1527" t="n">
        <v>9</v>
      </c>
      <c r="M1527" s="57" t="n">
        <v>3333</v>
      </c>
      <c r="N1527" t="inlineStr">
        <is>
          <t>TL</t>
        </is>
      </c>
      <c r="O1527" s="58" t="n">
        <v>5</v>
      </c>
      <c r="P1527" t="n">
        <v>0</v>
      </c>
      <c r="Q1527" s="59" t="n">
        <v>2150</v>
      </c>
      <c r="R1527" s="60">
        <f>IF(N1527="TL",1,IF(N1527="USD",VLOOKUP(C1527,$X$2:$Z$19,2,FALSE),VLOOKUP(C1527,$X$2:$Z$19,3,FALSE)))</f>
        <v/>
      </c>
      <c r="S1527" s="61">
        <f>IF(P1527=1,0,L1527*M1527*R1527*(1-O1527/100))</f>
        <v/>
      </c>
      <c r="T1527" s="61">
        <f>IF(P1527=1,0,L1527*Q1527)</f>
        <v/>
      </c>
      <c r="U1527" s="61">
        <f>S1527-T1527</f>
        <v/>
      </c>
    </row>
    <row r="1528">
      <c r="A1528" t="inlineStr">
        <is>
          <t>S001527</t>
        </is>
      </c>
      <c r="B1528" t="inlineStr">
        <is>
          <t>2025-06-05</t>
        </is>
      </c>
      <c r="C1528" t="inlineStr">
        <is>
          <t>2025-06</t>
        </is>
      </c>
      <c r="D1528" t="inlineStr">
        <is>
          <t>2025-Q2</t>
        </is>
      </c>
      <c r="E1528" t="inlineStr">
        <is>
          <t>T13</t>
        </is>
      </c>
      <c r="F1528" t="inlineStr">
        <is>
          <t>Cem Kurt</t>
        </is>
      </c>
      <c r="G1528" t="inlineStr">
        <is>
          <t>Marmara</t>
        </is>
      </c>
      <c r="H1528" t="inlineStr">
        <is>
          <t>EM-SGT-01</t>
        </is>
      </c>
      <c r="I1528" t="inlineStr">
        <is>
          <t>Otomatik Sigorta C16 (12'li)</t>
        </is>
      </c>
      <c r="J1528" t="inlineStr">
        <is>
          <t>Koruma</t>
        </is>
      </c>
      <c r="K1528" t="inlineStr">
        <is>
          <t>Kurumsal</t>
        </is>
      </c>
      <c r="L1528" t="n">
        <v>115</v>
      </c>
      <c r="M1528" s="57" t="n">
        <v>450</v>
      </c>
      <c r="N1528" t="inlineStr">
        <is>
          <t>TL</t>
        </is>
      </c>
      <c r="O1528" s="58" t="n">
        <v>8</v>
      </c>
      <c r="P1528" t="n">
        <v>0</v>
      </c>
      <c r="Q1528" s="59" t="n">
        <v>240</v>
      </c>
      <c r="R1528" s="60">
        <f>IF(N1528="TL",1,IF(N1528="USD",VLOOKUP(C1528,$X$2:$Z$19,2,FALSE),VLOOKUP(C1528,$X$2:$Z$19,3,FALSE)))</f>
        <v/>
      </c>
      <c r="S1528" s="61">
        <f>IF(P1528=1,0,L1528*M1528*R1528*(1-O1528/100))</f>
        <v/>
      </c>
      <c r="T1528" s="61">
        <f>IF(P1528=1,0,L1528*Q1528)</f>
        <v/>
      </c>
      <c r="U1528" s="61">
        <f>S1528-T1528</f>
        <v/>
      </c>
    </row>
    <row r="1529">
      <c r="A1529" t="inlineStr">
        <is>
          <t>S001528</t>
        </is>
      </c>
      <c r="B1529" t="inlineStr">
        <is>
          <t>2025-06-22</t>
        </is>
      </c>
      <c r="C1529" t="inlineStr">
        <is>
          <t>2025-06</t>
        </is>
      </c>
      <c r="D1529" t="inlineStr">
        <is>
          <t>2025-Q2</t>
        </is>
      </c>
      <c r="E1529" t="inlineStr">
        <is>
          <t>T13</t>
        </is>
      </c>
      <c r="F1529" t="inlineStr">
        <is>
          <t>Cem Kurt</t>
        </is>
      </c>
      <c r="G1529" t="inlineStr">
        <is>
          <t>Marmara</t>
        </is>
      </c>
      <c r="H1529" t="inlineStr">
        <is>
          <t>EM-KBL-25</t>
        </is>
      </c>
      <c r="I1529" t="inlineStr">
        <is>
          <t>NYY Kablo 4x6 (100 m)</t>
        </is>
      </c>
      <c r="J1529" t="inlineStr">
        <is>
          <t>Kablo</t>
        </is>
      </c>
      <c r="K1529" t="inlineStr">
        <is>
          <t>Bayi</t>
        </is>
      </c>
      <c r="L1529" t="n">
        <v>1</v>
      </c>
      <c r="M1529" s="57" t="n">
        <v>3359</v>
      </c>
      <c r="N1529" t="inlineStr">
        <is>
          <t>TL</t>
        </is>
      </c>
      <c r="O1529" s="58" t="n">
        <v>8</v>
      </c>
      <c r="P1529" t="n">
        <v>0</v>
      </c>
      <c r="Q1529" s="59" t="n">
        <v>2150</v>
      </c>
      <c r="R1529" s="60">
        <f>IF(N1529="TL",1,IF(N1529="USD",VLOOKUP(C1529,$X$2:$Z$19,2,FALSE),VLOOKUP(C1529,$X$2:$Z$19,3,FALSE)))</f>
        <v/>
      </c>
      <c r="S1529" s="61">
        <f>IF(P1529=1,0,L1529*M1529*R1529*(1-O1529/100))</f>
        <v/>
      </c>
      <c r="T1529" s="61">
        <f>IF(P1529=1,0,L1529*Q1529)</f>
        <v/>
      </c>
      <c r="U1529" s="61">
        <f>S1529-T1529</f>
        <v/>
      </c>
    </row>
    <row r="1530">
      <c r="A1530" t="inlineStr">
        <is>
          <t>S001529</t>
        </is>
      </c>
      <c r="B1530" t="inlineStr">
        <is>
          <t>2025-06-11</t>
        </is>
      </c>
      <c r="C1530" t="inlineStr">
        <is>
          <t>2025-06</t>
        </is>
      </c>
      <c r="D1530" t="inlineStr">
        <is>
          <t>2025-Q2</t>
        </is>
      </c>
      <c r="E1530" t="inlineStr">
        <is>
          <t>T13</t>
        </is>
      </c>
      <c r="F1530" t="inlineStr">
        <is>
          <t>Cem Kurt</t>
        </is>
      </c>
      <c r="G1530" t="inlineStr">
        <is>
          <t>Marmara</t>
        </is>
      </c>
      <c r="H1530" t="inlineStr">
        <is>
          <t>EM-SNS-06</t>
        </is>
      </c>
      <c r="I1530" t="inlineStr">
        <is>
          <t>Hareket Sensörü PIR</t>
        </is>
      </c>
      <c r="J1530" t="inlineStr">
        <is>
          <t>Otomasyon</t>
        </is>
      </c>
      <c r="K1530" t="inlineStr">
        <is>
          <t>Bayi</t>
        </is>
      </c>
      <c r="L1530" t="n">
        <v>7</v>
      </c>
      <c r="M1530" s="57" t="n">
        <v>257</v>
      </c>
      <c r="N1530" t="inlineStr">
        <is>
          <t>TL</t>
        </is>
      </c>
      <c r="O1530" s="58" t="n">
        <v>5</v>
      </c>
      <c r="P1530" t="n">
        <v>0</v>
      </c>
      <c r="Q1530" s="59" t="n">
        <v>120</v>
      </c>
      <c r="R1530" s="60">
        <f>IF(N1530="TL",1,IF(N1530="USD",VLOOKUP(C1530,$X$2:$Z$19,2,FALSE),VLOOKUP(C1530,$X$2:$Z$19,3,FALSE)))</f>
        <v/>
      </c>
      <c r="S1530" s="61">
        <f>IF(P1530=1,0,L1530*M1530*R1530*(1-O1530/100))</f>
        <v/>
      </c>
      <c r="T1530" s="61">
        <f>IF(P1530=1,0,L1530*Q1530)</f>
        <v/>
      </c>
      <c r="U1530" s="61">
        <f>S1530-T1530</f>
        <v/>
      </c>
    </row>
    <row r="1531">
      <c r="A1531" t="inlineStr">
        <is>
          <t>S001530</t>
        </is>
      </c>
      <c r="B1531" t="inlineStr">
        <is>
          <t>2025-06-18</t>
        </is>
      </c>
      <c r="C1531" t="inlineStr">
        <is>
          <t>2025-06</t>
        </is>
      </c>
      <c r="D1531" t="inlineStr">
        <is>
          <t>2025-Q2</t>
        </is>
      </c>
      <c r="E1531" t="inlineStr">
        <is>
          <t>T13</t>
        </is>
      </c>
      <c r="F1531" t="inlineStr">
        <is>
          <t>Cem Kurt</t>
        </is>
      </c>
      <c r="G1531" t="inlineStr">
        <is>
          <t>Marmara</t>
        </is>
      </c>
      <c r="H1531" t="inlineStr">
        <is>
          <t>EM-KBL-25</t>
        </is>
      </c>
      <c r="I1531" t="inlineStr">
        <is>
          <t>NYY Kablo 4x6 (100 m)</t>
        </is>
      </c>
      <c r="J1531" t="inlineStr">
        <is>
          <t>Kablo</t>
        </is>
      </c>
      <c r="K1531" t="inlineStr">
        <is>
          <t>Perakende</t>
        </is>
      </c>
      <c r="L1531" t="n">
        <v>17</v>
      </c>
      <c r="M1531" s="57" t="n">
        <v>3481</v>
      </c>
      <c r="N1531" t="inlineStr">
        <is>
          <t>TL</t>
        </is>
      </c>
      <c r="O1531" s="58" t="n">
        <v>8</v>
      </c>
      <c r="P1531" t="n">
        <v>0</v>
      </c>
      <c r="Q1531" s="59" t="n">
        <v>2150</v>
      </c>
      <c r="R1531" s="60">
        <f>IF(N1531="TL",1,IF(N1531="USD",VLOOKUP(C1531,$X$2:$Z$19,2,FALSE),VLOOKUP(C1531,$X$2:$Z$19,3,FALSE)))</f>
        <v/>
      </c>
      <c r="S1531" s="61">
        <f>IF(P1531=1,0,L1531*M1531*R1531*(1-O1531/100))</f>
        <v/>
      </c>
      <c r="T1531" s="61">
        <f>IF(P1531=1,0,L1531*Q1531)</f>
        <v/>
      </c>
      <c r="U1531" s="61">
        <f>S1531-T1531</f>
        <v/>
      </c>
    </row>
    <row r="1532">
      <c r="A1532" t="inlineStr">
        <is>
          <t>S001531</t>
        </is>
      </c>
      <c r="B1532" t="inlineStr">
        <is>
          <t>2025-06-19</t>
        </is>
      </c>
      <c r="C1532" t="inlineStr">
        <is>
          <t>2025-06</t>
        </is>
      </c>
      <c r="D1532" t="inlineStr">
        <is>
          <t>2025-Q2</t>
        </is>
      </c>
      <c r="E1532" t="inlineStr">
        <is>
          <t>T13</t>
        </is>
      </c>
      <c r="F1532" t="inlineStr">
        <is>
          <t>Cem Kurt</t>
        </is>
      </c>
      <c r="G1532" t="inlineStr">
        <is>
          <t>Marmara</t>
        </is>
      </c>
      <c r="H1532" t="inlineStr">
        <is>
          <t>EM-PRZ-02</t>
        </is>
      </c>
      <c r="I1532" t="inlineStr">
        <is>
          <t>Priz-Anahtar Seti (20'li)</t>
        </is>
      </c>
      <c r="J1532" t="inlineStr">
        <is>
          <t>Anahtar</t>
        </is>
      </c>
      <c r="K1532" t="inlineStr">
        <is>
          <t>Perakende</t>
        </is>
      </c>
      <c r="L1532" t="n">
        <v>4</v>
      </c>
      <c r="M1532" s="57" t="n">
        <v>557</v>
      </c>
      <c r="N1532" t="inlineStr">
        <is>
          <t>TL</t>
        </is>
      </c>
      <c r="O1532" s="58" t="n">
        <v>0</v>
      </c>
      <c r="P1532" t="n">
        <v>0</v>
      </c>
      <c r="Q1532" s="59" t="n">
        <v>310</v>
      </c>
      <c r="R1532" s="60">
        <f>IF(N1532="TL",1,IF(N1532="USD",VLOOKUP(C1532,$X$2:$Z$19,2,FALSE),VLOOKUP(C1532,$X$2:$Z$19,3,FALSE)))</f>
        <v/>
      </c>
      <c r="S1532" s="61">
        <f>IF(P1532=1,0,L1532*M1532*R1532*(1-O1532/100))</f>
        <v/>
      </c>
      <c r="T1532" s="61">
        <f>IF(P1532=1,0,L1532*Q1532)</f>
        <v/>
      </c>
      <c r="U1532" s="61">
        <f>S1532-T1532</f>
        <v/>
      </c>
    </row>
    <row r="1533">
      <c r="A1533" t="inlineStr">
        <is>
          <t>S001532</t>
        </is>
      </c>
      <c r="B1533" t="inlineStr">
        <is>
          <t>2025-06-16</t>
        </is>
      </c>
      <c r="C1533" t="inlineStr">
        <is>
          <t>2025-06</t>
        </is>
      </c>
      <c r="D1533" t="inlineStr">
        <is>
          <t>2025-Q2</t>
        </is>
      </c>
      <c r="E1533" t="inlineStr">
        <is>
          <t>T13</t>
        </is>
      </c>
      <c r="F1533" t="inlineStr">
        <is>
          <t>Cem Kurt</t>
        </is>
      </c>
      <c r="G1533" t="inlineStr">
        <is>
          <t>Marmara</t>
        </is>
      </c>
      <c r="H1533" t="inlineStr">
        <is>
          <t>EM-KBL-25</t>
        </is>
      </c>
      <c r="I1533" t="inlineStr">
        <is>
          <t>NYY Kablo 4x6 (100 m)</t>
        </is>
      </c>
      <c r="J1533" t="inlineStr">
        <is>
          <t>Kablo</t>
        </is>
      </c>
      <c r="K1533" t="inlineStr">
        <is>
          <t>Perakende</t>
        </is>
      </c>
      <c r="L1533" t="n">
        <v>18</v>
      </c>
      <c r="M1533" s="57" t="n">
        <v>3474</v>
      </c>
      <c r="N1533" t="inlineStr">
        <is>
          <t>TL</t>
        </is>
      </c>
      <c r="O1533" s="58" t="n">
        <v>0</v>
      </c>
      <c r="P1533" t="n">
        <v>0</v>
      </c>
      <c r="Q1533" s="59" t="n">
        <v>2150</v>
      </c>
      <c r="R1533" s="60">
        <f>IF(N1533="TL",1,IF(N1533="USD",VLOOKUP(C1533,$X$2:$Z$19,2,FALSE),VLOOKUP(C1533,$X$2:$Z$19,3,FALSE)))</f>
        <v/>
      </c>
      <c r="S1533" s="61">
        <f>IF(P1533=1,0,L1533*M1533*R1533*(1-O1533/100))</f>
        <v/>
      </c>
      <c r="T1533" s="61">
        <f>IF(P1533=1,0,L1533*Q1533)</f>
        <v/>
      </c>
      <c r="U1533" s="61">
        <f>S1533-T1533</f>
        <v/>
      </c>
    </row>
    <row r="1534">
      <c r="A1534" t="inlineStr">
        <is>
          <t>S001533</t>
        </is>
      </c>
      <c r="B1534" t="inlineStr">
        <is>
          <t>2025-06-10</t>
        </is>
      </c>
      <c r="C1534" t="inlineStr">
        <is>
          <t>2025-06</t>
        </is>
      </c>
      <c r="D1534" t="inlineStr">
        <is>
          <t>2025-Q2</t>
        </is>
      </c>
      <c r="E1534" t="inlineStr">
        <is>
          <t>T13</t>
        </is>
      </c>
      <c r="F1534" t="inlineStr">
        <is>
          <t>Cem Kurt</t>
        </is>
      </c>
      <c r="G1534" t="inlineStr">
        <is>
          <t>Marmara</t>
        </is>
      </c>
      <c r="H1534" t="inlineStr">
        <is>
          <t>EM-KND-03</t>
        </is>
      </c>
      <c r="I1534" t="inlineStr">
        <is>
          <t>Kablo Kanalı 40x40 (2 m)</t>
        </is>
      </c>
      <c r="J1534" t="inlineStr">
        <is>
          <t>Tesisat</t>
        </is>
      </c>
      <c r="K1534" t="inlineStr">
        <is>
          <t>Kurumsal</t>
        </is>
      </c>
      <c r="L1534" t="n">
        <v>54</v>
      </c>
      <c r="M1534" s="57" t="n">
        <v>126</v>
      </c>
      <c r="N1534" t="inlineStr">
        <is>
          <t>TL</t>
        </is>
      </c>
      <c r="O1534" s="58" t="n">
        <v>8</v>
      </c>
      <c r="P1534" t="n">
        <v>1</v>
      </c>
      <c r="Q1534" s="59" t="n">
        <v>65</v>
      </c>
      <c r="R1534" s="60">
        <f>IF(N1534="TL",1,IF(N1534="USD",VLOOKUP(C1534,$X$2:$Z$19,2,FALSE),VLOOKUP(C1534,$X$2:$Z$19,3,FALSE)))</f>
        <v/>
      </c>
      <c r="S1534" s="61">
        <f>IF(P1534=1,0,L1534*M1534*R1534*(1-O1534/100))</f>
        <v/>
      </c>
      <c r="T1534" s="61">
        <f>IF(P1534=1,0,L1534*Q1534)</f>
        <v/>
      </c>
      <c r="U1534" s="61">
        <f>S1534-T1534</f>
        <v/>
      </c>
    </row>
    <row r="1535">
      <c r="A1535" t="inlineStr">
        <is>
          <t>S001534</t>
        </is>
      </c>
      <c r="B1535" t="inlineStr">
        <is>
          <t>2025-06-02</t>
        </is>
      </c>
      <c r="C1535" t="inlineStr">
        <is>
          <t>2025-06</t>
        </is>
      </c>
      <c r="D1535" t="inlineStr">
        <is>
          <t>2025-Q2</t>
        </is>
      </c>
      <c r="E1535" t="inlineStr">
        <is>
          <t>T13</t>
        </is>
      </c>
      <c r="F1535" t="inlineStr">
        <is>
          <t>Cem Kurt</t>
        </is>
      </c>
      <c r="G1535" t="inlineStr">
        <is>
          <t>Marmara</t>
        </is>
      </c>
      <c r="H1535" t="inlineStr">
        <is>
          <t>EM-SGT-01</t>
        </is>
      </c>
      <c r="I1535" t="inlineStr">
        <is>
          <t>Otomatik Sigorta C16 (12'li)</t>
        </is>
      </c>
      <c r="J1535" t="inlineStr">
        <is>
          <t>Koruma</t>
        </is>
      </c>
      <c r="K1535" t="inlineStr">
        <is>
          <t>Bayi</t>
        </is>
      </c>
      <c r="L1535" t="n">
        <v>2</v>
      </c>
      <c r="M1535" s="57" t="n">
        <v>422</v>
      </c>
      <c r="N1535" t="inlineStr">
        <is>
          <t>TL</t>
        </is>
      </c>
      <c r="O1535" s="58" t="n">
        <v>0</v>
      </c>
      <c r="P1535" t="n">
        <v>0</v>
      </c>
      <c r="Q1535" s="59" t="n">
        <v>240</v>
      </c>
      <c r="R1535" s="60">
        <f>IF(N1535="TL",1,IF(N1535="USD",VLOOKUP(C1535,$X$2:$Z$19,2,FALSE),VLOOKUP(C1535,$X$2:$Z$19,3,FALSE)))</f>
        <v/>
      </c>
      <c r="S1535" s="61">
        <f>IF(P1535=1,0,L1535*M1535*R1535*(1-O1535/100))</f>
        <v/>
      </c>
      <c r="T1535" s="61">
        <f>IF(P1535=1,0,L1535*Q1535)</f>
        <v/>
      </c>
      <c r="U1535" s="61">
        <f>S1535-T1535</f>
        <v/>
      </c>
    </row>
    <row r="1536">
      <c r="A1536" t="inlineStr">
        <is>
          <t>S001535</t>
        </is>
      </c>
      <c r="B1536" t="inlineStr">
        <is>
          <t>2025-06-14</t>
        </is>
      </c>
      <c r="C1536" t="inlineStr">
        <is>
          <t>2025-06</t>
        </is>
      </c>
      <c r="D1536" t="inlineStr">
        <is>
          <t>2025-Q2</t>
        </is>
      </c>
      <c r="E1536" t="inlineStr">
        <is>
          <t>T13</t>
        </is>
      </c>
      <c r="F1536" t="inlineStr">
        <is>
          <t>Cem Kurt</t>
        </is>
      </c>
      <c r="G1536" t="inlineStr">
        <is>
          <t>Marmara</t>
        </is>
      </c>
      <c r="H1536" t="inlineStr">
        <is>
          <t>EM-AYD-18</t>
        </is>
      </c>
      <c r="I1536" t="inlineStr">
        <is>
          <t>LED Ampul 18W (10'lu)</t>
        </is>
      </c>
      <c r="J1536" t="inlineStr">
        <is>
          <t>Aydınlatma</t>
        </is>
      </c>
      <c r="K1536" t="inlineStr">
        <is>
          <t>Perakende</t>
        </is>
      </c>
      <c r="L1536" t="n">
        <v>16</v>
      </c>
      <c r="M1536" s="57" t="n">
        <v>203</v>
      </c>
      <c r="N1536" t="inlineStr">
        <is>
          <t>TL</t>
        </is>
      </c>
      <c r="O1536" s="58" t="n">
        <v>0</v>
      </c>
      <c r="P1536" t="n">
        <v>0</v>
      </c>
      <c r="Q1536" s="59" t="n">
        <v>95</v>
      </c>
      <c r="R1536" s="60">
        <f>IF(N1536="TL",1,IF(N1536="USD",VLOOKUP(C1536,$X$2:$Z$19,2,FALSE),VLOOKUP(C1536,$X$2:$Z$19,3,FALSE)))</f>
        <v/>
      </c>
      <c r="S1536" s="61">
        <f>IF(P1536=1,0,L1536*M1536*R1536*(1-O1536/100))</f>
        <v/>
      </c>
      <c r="T1536" s="61">
        <f>IF(P1536=1,0,L1536*Q1536)</f>
        <v/>
      </c>
      <c r="U1536" s="61">
        <f>S1536-T1536</f>
        <v/>
      </c>
    </row>
    <row r="1537">
      <c r="A1537" t="inlineStr">
        <is>
          <t>S001536</t>
        </is>
      </c>
      <c r="B1537" t="inlineStr">
        <is>
          <t>2025-06-09</t>
        </is>
      </c>
      <c r="C1537" t="inlineStr">
        <is>
          <t>2025-06</t>
        </is>
      </c>
      <c r="D1537" t="inlineStr">
        <is>
          <t>2025-Q2</t>
        </is>
      </c>
      <c r="E1537" t="inlineStr">
        <is>
          <t>T13</t>
        </is>
      </c>
      <c r="F1537" t="inlineStr">
        <is>
          <t>Cem Kurt</t>
        </is>
      </c>
      <c r="G1537" t="inlineStr">
        <is>
          <t>Marmara</t>
        </is>
      </c>
      <c r="H1537" t="inlineStr">
        <is>
          <t>EM-UPS-10</t>
        </is>
      </c>
      <c r="I1537" t="inlineStr">
        <is>
          <t>Kesintisiz Güç Kaynağı 3 kVA</t>
        </is>
      </c>
      <c r="J1537" t="inlineStr">
        <is>
          <t>Güç</t>
        </is>
      </c>
      <c r="K1537" t="inlineStr">
        <is>
          <t>Bayi</t>
        </is>
      </c>
      <c r="L1537" t="n">
        <v>22</v>
      </c>
      <c r="M1537" s="57" t="n">
        <v>13617</v>
      </c>
      <c r="N1537" t="inlineStr">
        <is>
          <t>TL</t>
        </is>
      </c>
      <c r="O1537" s="58" t="n">
        <v>5</v>
      </c>
      <c r="P1537" t="n">
        <v>0</v>
      </c>
      <c r="Q1537" s="59" t="n">
        <v>8200</v>
      </c>
      <c r="R1537" s="60">
        <f>IF(N1537="TL",1,IF(N1537="USD",VLOOKUP(C1537,$X$2:$Z$19,2,FALSE),VLOOKUP(C1537,$X$2:$Z$19,3,FALSE)))</f>
        <v/>
      </c>
      <c r="S1537" s="61">
        <f>IF(P1537=1,0,L1537*M1537*R1537*(1-O1537/100))</f>
        <v/>
      </c>
      <c r="T1537" s="61">
        <f>IF(P1537=1,0,L1537*Q1537)</f>
        <v/>
      </c>
      <c r="U1537" s="61">
        <f>S1537-T1537</f>
        <v/>
      </c>
    </row>
    <row r="1538">
      <c r="A1538" t="inlineStr">
        <is>
          <t>S001537</t>
        </is>
      </c>
      <c r="B1538" t="inlineStr">
        <is>
          <t>2025-06-04</t>
        </is>
      </c>
      <c r="C1538" t="inlineStr">
        <is>
          <t>2025-06</t>
        </is>
      </c>
      <c r="D1538" t="inlineStr">
        <is>
          <t>2025-Q2</t>
        </is>
      </c>
      <c r="E1538" t="inlineStr">
        <is>
          <t>T13</t>
        </is>
      </c>
      <c r="F1538" t="inlineStr">
        <is>
          <t>Cem Kurt</t>
        </is>
      </c>
      <c r="G1538" t="inlineStr">
        <is>
          <t>Marmara</t>
        </is>
      </c>
      <c r="H1538" t="inlineStr">
        <is>
          <t>EM-KND-03</t>
        </is>
      </c>
      <c r="I1538" t="inlineStr">
        <is>
          <t>Kablo Kanalı 40x40 (2 m)</t>
        </is>
      </c>
      <c r="J1538" t="inlineStr">
        <is>
          <t>Tesisat</t>
        </is>
      </c>
      <c r="K1538" t="inlineStr">
        <is>
          <t>Proje</t>
        </is>
      </c>
      <c r="L1538" t="n">
        <v>46</v>
      </c>
      <c r="M1538" s="57" t="n">
        <v>134</v>
      </c>
      <c r="N1538" t="inlineStr">
        <is>
          <t>TL</t>
        </is>
      </c>
      <c r="O1538" s="58" t="n">
        <v>0</v>
      </c>
      <c r="P1538" t="n">
        <v>0</v>
      </c>
      <c r="Q1538" s="59" t="n">
        <v>65</v>
      </c>
      <c r="R1538" s="60">
        <f>IF(N1538="TL",1,IF(N1538="USD",VLOOKUP(C1538,$X$2:$Z$19,2,FALSE),VLOOKUP(C1538,$X$2:$Z$19,3,FALSE)))</f>
        <v/>
      </c>
      <c r="S1538" s="61">
        <f>IF(P1538=1,0,L1538*M1538*R1538*(1-O1538/100))</f>
        <v/>
      </c>
      <c r="T1538" s="61">
        <f>IF(P1538=1,0,L1538*Q1538)</f>
        <v/>
      </c>
      <c r="U1538" s="61">
        <f>S1538-T1538</f>
        <v/>
      </c>
    </row>
    <row r="1539">
      <c r="A1539" t="inlineStr">
        <is>
          <t>S001538</t>
        </is>
      </c>
      <c r="B1539" t="inlineStr">
        <is>
          <t>2025-06-27</t>
        </is>
      </c>
      <c r="C1539" t="inlineStr">
        <is>
          <t>2025-06</t>
        </is>
      </c>
      <c r="D1539" t="inlineStr">
        <is>
          <t>2025-Q2</t>
        </is>
      </c>
      <c r="E1539" t="inlineStr">
        <is>
          <t>T13</t>
        </is>
      </c>
      <c r="F1539" t="inlineStr">
        <is>
          <t>Cem Kurt</t>
        </is>
      </c>
      <c r="G1539" t="inlineStr">
        <is>
          <t>Marmara</t>
        </is>
      </c>
      <c r="H1539" t="inlineStr">
        <is>
          <t>EM-SNS-06</t>
        </is>
      </c>
      <c r="I1539" t="inlineStr">
        <is>
          <t>Hareket Sensörü PIR</t>
        </is>
      </c>
      <c r="J1539" t="inlineStr">
        <is>
          <t>Otomasyon</t>
        </is>
      </c>
      <c r="K1539" t="inlineStr">
        <is>
          <t>Proje</t>
        </is>
      </c>
      <c r="L1539" t="n">
        <v>4</v>
      </c>
      <c r="M1539" s="57" t="n">
        <v>255</v>
      </c>
      <c r="N1539" t="inlineStr">
        <is>
          <t>TL</t>
        </is>
      </c>
      <c r="O1539" s="58" t="n">
        <v>12</v>
      </c>
      <c r="P1539" t="n">
        <v>0</v>
      </c>
      <c r="Q1539" s="59" t="n">
        <v>120</v>
      </c>
      <c r="R1539" s="60">
        <f>IF(N1539="TL",1,IF(N1539="USD",VLOOKUP(C1539,$X$2:$Z$19,2,FALSE),VLOOKUP(C1539,$X$2:$Z$19,3,FALSE)))</f>
        <v/>
      </c>
      <c r="S1539" s="61">
        <f>IF(P1539=1,0,L1539*M1539*R1539*(1-O1539/100))</f>
        <v/>
      </c>
      <c r="T1539" s="61">
        <f>IF(P1539=1,0,L1539*Q1539)</f>
        <v/>
      </c>
      <c r="U1539" s="61">
        <f>S1539-T1539</f>
        <v/>
      </c>
    </row>
    <row r="1540">
      <c r="A1540" t="inlineStr">
        <is>
          <t>S001539</t>
        </is>
      </c>
      <c r="B1540" t="inlineStr">
        <is>
          <t>2025-06-15</t>
        </is>
      </c>
      <c r="C1540" t="inlineStr">
        <is>
          <t>2025-06</t>
        </is>
      </c>
      <c r="D1540" t="inlineStr">
        <is>
          <t>2025-Q2</t>
        </is>
      </c>
      <c r="E1540" t="inlineStr">
        <is>
          <t>T13</t>
        </is>
      </c>
      <c r="F1540" t="inlineStr">
        <is>
          <t>Cem Kurt</t>
        </is>
      </c>
      <c r="G1540" t="inlineStr">
        <is>
          <t>Marmara</t>
        </is>
      </c>
      <c r="H1540" t="inlineStr">
        <is>
          <t>EM-SGT-01</t>
        </is>
      </c>
      <c r="I1540" t="inlineStr">
        <is>
          <t>Otomatik Sigorta C16 (12'li)</t>
        </is>
      </c>
      <c r="J1540" t="inlineStr">
        <is>
          <t>Koruma</t>
        </is>
      </c>
      <c r="K1540" t="inlineStr">
        <is>
          <t>Bayi</t>
        </is>
      </c>
      <c r="L1540" t="n">
        <v>22</v>
      </c>
      <c r="M1540" s="57" t="n">
        <v>441</v>
      </c>
      <c r="N1540" t="inlineStr">
        <is>
          <t>TL</t>
        </is>
      </c>
      <c r="O1540" s="58" t="n">
        <v>8</v>
      </c>
      <c r="P1540" t="n">
        <v>0</v>
      </c>
      <c r="Q1540" s="59" t="n">
        <v>240</v>
      </c>
      <c r="R1540" s="60">
        <f>IF(N1540="TL",1,IF(N1540="USD",VLOOKUP(C1540,$X$2:$Z$19,2,FALSE),VLOOKUP(C1540,$X$2:$Z$19,3,FALSE)))</f>
        <v/>
      </c>
      <c r="S1540" s="61">
        <f>IF(P1540=1,0,L1540*M1540*R1540*(1-O1540/100))</f>
        <v/>
      </c>
      <c r="T1540" s="61">
        <f>IF(P1540=1,0,L1540*Q1540)</f>
        <v/>
      </c>
      <c r="U1540" s="61">
        <f>S1540-T1540</f>
        <v/>
      </c>
    </row>
    <row r="1541">
      <c r="A1541" t="inlineStr">
        <is>
          <t>S001540</t>
        </is>
      </c>
      <c r="B1541" t="inlineStr">
        <is>
          <t>2025-06-15</t>
        </is>
      </c>
      <c r="C1541" t="inlineStr">
        <is>
          <t>2025-06</t>
        </is>
      </c>
      <c r="D1541" t="inlineStr">
        <is>
          <t>2025-Q2</t>
        </is>
      </c>
      <c r="E1541" t="inlineStr">
        <is>
          <t>T13</t>
        </is>
      </c>
      <c r="F1541" t="inlineStr">
        <is>
          <t>Cem Kurt</t>
        </is>
      </c>
      <c r="G1541" t="inlineStr">
        <is>
          <t>Marmara</t>
        </is>
      </c>
      <c r="H1541" t="inlineStr">
        <is>
          <t>EM-KBL-16</t>
        </is>
      </c>
      <c r="I1541" t="inlineStr">
        <is>
          <t>NYM Kablo 3x2,5 (100 m)</t>
        </is>
      </c>
      <c r="J1541" t="inlineStr">
        <is>
          <t>Kablo</t>
        </is>
      </c>
      <c r="K1541" t="inlineStr">
        <is>
          <t>Proje</t>
        </is>
      </c>
      <c r="L1541" t="n">
        <v>25</v>
      </c>
      <c r="M1541" s="57" t="n">
        <v>1316</v>
      </c>
      <c r="N1541" t="inlineStr">
        <is>
          <t>TL</t>
        </is>
      </c>
      <c r="O1541" s="58" t="n">
        <v>0</v>
      </c>
      <c r="P1541" t="n">
        <v>0</v>
      </c>
      <c r="Q1541" s="59" t="n">
        <v>820</v>
      </c>
      <c r="R1541" s="60">
        <f>IF(N1541="TL",1,IF(N1541="USD",VLOOKUP(C1541,$X$2:$Z$19,2,FALSE),VLOOKUP(C1541,$X$2:$Z$19,3,FALSE)))</f>
        <v/>
      </c>
      <c r="S1541" s="61">
        <f>IF(P1541=1,0,L1541*M1541*R1541*(1-O1541/100))</f>
        <v/>
      </c>
      <c r="T1541" s="61">
        <f>IF(P1541=1,0,L1541*Q1541)</f>
        <v/>
      </c>
      <c r="U1541" s="61">
        <f>S1541-T1541</f>
        <v/>
      </c>
    </row>
    <row r="1542">
      <c r="A1542" t="inlineStr">
        <is>
          <t>S001541</t>
        </is>
      </c>
      <c r="B1542" t="inlineStr">
        <is>
          <t>2025-06-16</t>
        </is>
      </c>
      <c r="C1542" t="inlineStr">
        <is>
          <t>2025-06</t>
        </is>
      </c>
      <c r="D1542" t="inlineStr">
        <is>
          <t>2025-Q2</t>
        </is>
      </c>
      <c r="E1542" t="inlineStr">
        <is>
          <t>T13</t>
        </is>
      </c>
      <c r="F1542" t="inlineStr">
        <is>
          <t>Cem Kurt</t>
        </is>
      </c>
      <c r="G1542" t="inlineStr">
        <is>
          <t>Marmara</t>
        </is>
      </c>
      <c r="H1542" t="inlineStr">
        <is>
          <t>EM-TRF-05</t>
        </is>
      </c>
      <c r="I1542" t="inlineStr">
        <is>
          <t>İzole Trafo 1 kVA</t>
        </is>
      </c>
      <c r="J1542" t="inlineStr">
        <is>
          <t>Güç</t>
        </is>
      </c>
      <c r="K1542" t="inlineStr">
        <is>
          <t>Bayi</t>
        </is>
      </c>
      <c r="L1542" t="n">
        <v>8</v>
      </c>
      <c r="M1542" s="57" t="n">
        <v>6779</v>
      </c>
      <c r="N1542" t="inlineStr">
        <is>
          <t>TL</t>
        </is>
      </c>
      <c r="O1542" s="58" t="n">
        <v>5</v>
      </c>
      <c r="P1542" t="n">
        <v>0</v>
      </c>
      <c r="Q1542" s="59" t="n">
        <v>3900</v>
      </c>
      <c r="R1542" s="60">
        <f>IF(N1542="TL",1,IF(N1542="USD",VLOOKUP(C1542,$X$2:$Z$19,2,FALSE),VLOOKUP(C1542,$X$2:$Z$19,3,FALSE)))</f>
        <v/>
      </c>
      <c r="S1542" s="61">
        <f>IF(P1542=1,0,L1542*M1542*R1542*(1-O1542/100))</f>
        <v/>
      </c>
      <c r="T1542" s="61">
        <f>IF(P1542=1,0,L1542*Q1542)</f>
        <v/>
      </c>
      <c r="U1542" s="61">
        <f>S1542-T1542</f>
        <v/>
      </c>
    </row>
    <row r="1543">
      <c r="A1543" t="inlineStr">
        <is>
          <t>S001542</t>
        </is>
      </c>
      <c r="B1543" t="inlineStr">
        <is>
          <t>2025-06-08</t>
        </is>
      </c>
      <c r="C1543" t="inlineStr">
        <is>
          <t>2025-06</t>
        </is>
      </c>
      <c r="D1543" t="inlineStr">
        <is>
          <t>2025-Q2</t>
        </is>
      </c>
      <c r="E1543" t="inlineStr">
        <is>
          <t>T13</t>
        </is>
      </c>
      <c r="F1543" t="inlineStr">
        <is>
          <t>Cem Kurt</t>
        </is>
      </c>
      <c r="G1543" t="inlineStr">
        <is>
          <t>Marmara</t>
        </is>
      </c>
      <c r="H1543" t="inlineStr">
        <is>
          <t>EM-TOP-08</t>
        </is>
      </c>
      <c r="I1543" t="inlineStr">
        <is>
          <t>Topraklama Seti</t>
        </is>
      </c>
      <c r="J1543" t="inlineStr">
        <is>
          <t>Koruma</t>
        </is>
      </c>
      <c r="K1543" t="inlineStr">
        <is>
          <t>Bayi</t>
        </is>
      </c>
      <c r="L1543" t="n">
        <v>4</v>
      </c>
      <c r="M1543" s="57" t="n">
        <v>886</v>
      </c>
      <c r="N1543" t="inlineStr">
        <is>
          <t>TL</t>
        </is>
      </c>
      <c r="O1543" s="58" t="n">
        <v>0</v>
      </c>
      <c r="P1543" t="n">
        <v>1</v>
      </c>
      <c r="Q1543" s="59" t="n">
        <v>540</v>
      </c>
      <c r="R1543" s="60">
        <f>IF(N1543="TL",1,IF(N1543="USD",VLOOKUP(C1543,$X$2:$Z$19,2,FALSE),VLOOKUP(C1543,$X$2:$Z$19,3,FALSE)))</f>
        <v/>
      </c>
      <c r="S1543" s="61">
        <f>IF(P1543=1,0,L1543*M1543*R1543*(1-O1543/100))</f>
        <v/>
      </c>
      <c r="T1543" s="61">
        <f>IF(P1543=1,0,L1543*Q1543)</f>
        <v/>
      </c>
      <c r="U1543" s="61">
        <f>S1543-T1543</f>
        <v/>
      </c>
    </row>
    <row r="1544">
      <c r="A1544" t="inlineStr">
        <is>
          <t>S001543</t>
        </is>
      </c>
      <c r="B1544" t="inlineStr">
        <is>
          <t>2025-06-11</t>
        </is>
      </c>
      <c r="C1544" t="inlineStr">
        <is>
          <t>2025-06</t>
        </is>
      </c>
      <c r="D1544" t="inlineStr">
        <is>
          <t>2025-Q2</t>
        </is>
      </c>
      <c r="E1544" t="inlineStr">
        <is>
          <t>T13</t>
        </is>
      </c>
      <c r="F1544" t="inlineStr">
        <is>
          <t>Cem Kurt</t>
        </is>
      </c>
      <c r="G1544" t="inlineStr">
        <is>
          <t>Marmara</t>
        </is>
      </c>
      <c r="H1544" t="inlineStr">
        <is>
          <t>EM-KBL-16</t>
        </is>
      </c>
      <c r="I1544" t="inlineStr">
        <is>
          <t>NYM Kablo 3x2,5 (100 m)</t>
        </is>
      </c>
      <c r="J1544" t="inlineStr">
        <is>
          <t>Kablo</t>
        </is>
      </c>
      <c r="K1544" t="inlineStr">
        <is>
          <t>Proje</t>
        </is>
      </c>
      <c r="L1544" t="n">
        <v>24</v>
      </c>
      <c r="M1544" s="57" t="n">
        <v>1336</v>
      </c>
      <c r="N1544" t="inlineStr">
        <is>
          <t>TL</t>
        </is>
      </c>
      <c r="O1544" s="58" t="n">
        <v>5</v>
      </c>
      <c r="P1544" t="n">
        <v>0</v>
      </c>
      <c r="Q1544" s="59" t="n">
        <v>820</v>
      </c>
      <c r="R1544" s="60">
        <f>IF(N1544="TL",1,IF(N1544="USD",VLOOKUP(C1544,$X$2:$Z$19,2,FALSE),VLOOKUP(C1544,$X$2:$Z$19,3,FALSE)))</f>
        <v/>
      </c>
      <c r="S1544" s="61">
        <f>IF(P1544=1,0,L1544*M1544*R1544*(1-O1544/100))</f>
        <v/>
      </c>
      <c r="T1544" s="61">
        <f>IF(P1544=1,0,L1544*Q1544)</f>
        <v/>
      </c>
      <c r="U1544" s="61">
        <f>S1544-T1544</f>
        <v/>
      </c>
    </row>
    <row r="1545">
      <c r="A1545" t="inlineStr">
        <is>
          <t>S001544</t>
        </is>
      </c>
      <c r="B1545" t="inlineStr">
        <is>
          <t>2025-06-07</t>
        </is>
      </c>
      <c r="C1545" t="inlineStr">
        <is>
          <t>2025-06</t>
        </is>
      </c>
      <c r="D1545" t="inlineStr">
        <is>
          <t>2025-Q2</t>
        </is>
      </c>
      <c r="E1545" t="inlineStr">
        <is>
          <t>T13</t>
        </is>
      </c>
      <c r="F1545" t="inlineStr">
        <is>
          <t>Cem Kurt</t>
        </is>
      </c>
      <c r="G1545" t="inlineStr">
        <is>
          <t>Marmara</t>
        </is>
      </c>
      <c r="H1545" t="inlineStr">
        <is>
          <t>EM-TOP-08</t>
        </is>
      </c>
      <c r="I1545" t="inlineStr">
        <is>
          <t>Topraklama Seti</t>
        </is>
      </c>
      <c r="J1545" t="inlineStr">
        <is>
          <t>Koruma</t>
        </is>
      </c>
      <c r="K1545" t="inlineStr">
        <is>
          <t>Kurumsal</t>
        </is>
      </c>
      <c r="L1545" t="n">
        <v>3</v>
      </c>
      <c r="M1545" s="57" t="n">
        <v>898</v>
      </c>
      <c r="N1545" t="inlineStr">
        <is>
          <t>TL</t>
        </is>
      </c>
      <c r="O1545" s="58" t="n">
        <v>0</v>
      </c>
      <c r="P1545" t="n">
        <v>0</v>
      </c>
      <c r="Q1545" s="59" t="n">
        <v>540</v>
      </c>
      <c r="R1545" s="60">
        <f>IF(N1545="TL",1,IF(N1545="USD",VLOOKUP(C1545,$X$2:$Z$19,2,FALSE),VLOOKUP(C1545,$X$2:$Z$19,3,FALSE)))</f>
        <v/>
      </c>
      <c r="S1545" s="61">
        <f>IF(P1545=1,0,L1545*M1545*R1545*(1-O1545/100))</f>
        <v/>
      </c>
      <c r="T1545" s="61">
        <f>IF(P1545=1,0,L1545*Q1545)</f>
        <v/>
      </c>
      <c r="U1545" s="61">
        <f>S1545-T1545</f>
        <v/>
      </c>
    </row>
    <row r="1546">
      <c r="A1546" t="inlineStr">
        <is>
          <t>S001545</t>
        </is>
      </c>
      <c r="B1546" t="inlineStr">
        <is>
          <t>2025-06-02</t>
        </is>
      </c>
      <c r="C1546" t="inlineStr">
        <is>
          <t>2025-06</t>
        </is>
      </c>
      <c r="D1546" t="inlineStr">
        <is>
          <t>2025-Q2</t>
        </is>
      </c>
      <c r="E1546" t="inlineStr">
        <is>
          <t>T13</t>
        </is>
      </c>
      <c r="F1546" t="inlineStr">
        <is>
          <t>Cem Kurt</t>
        </is>
      </c>
      <c r="G1546" t="inlineStr">
        <is>
          <t>Marmara</t>
        </is>
      </c>
      <c r="H1546" t="inlineStr">
        <is>
          <t>EM-KND-03</t>
        </is>
      </c>
      <c r="I1546" t="inlineStr">
        <is>
          <t>Kablo Kanalı 40x40 (2 m)</t>
        </is>
      </c>
      <c r="J1546" t="inlineStr">
        <is>
          <t>Tesisat</t>
        </is>
      </c>
      <c r="K1546" t="inlineStr">
        <is>
          <t>Perakende</t>
        </is>
      </c>
      <c r="L1546" t="n">
        <v>51</v>
      </c>
      <c r="M1546" s="57" t="n">
        <v>129</v>
      </c>
      <c r="N1546" t="inlineStr">
        <is>
          <t>TL</t>
        </is>
      </c>
      <c r="O1546" s="58" t="n">
        <v>0</v>
      </c>
      <c r="P1546" t="n">
        <v>0</v>
      </c>
      <c r="Q1546" s="59" t="n">
        <v>65</v>
      </c>
      <c r="R1546" s="60">
        <f>IF(N1546="TL",1,IF(N1546="USD",VLOOKUP(C1546,$X$2:$Z$19,2,FALSE),VLOOKUP(C1546,$X$2:$Z$19,3,FALSE)))</f>
        <v/>
      </c>
      <c r="S1546" s="61">
        <f>IF(P1546=1,0,L1546*M1546*R1546*(1-O1546/100))</f>
        <v/>
      </c>
      <c r="T1546" s="61">
        <f>IF(P1546=1,0,L1546*Q1546)</f>
        <v/>
      </c>
      <c r="U1546" s="61">
        <f>S1546-T1546</f>
        <v/>
      </c>
    </row>
    <row r="1547">
      <c r="A1547" t="inlineStr">
        <is>
          <t>S001546</t>
        </is>
      </c>
      <c r="B1547" t="inlineStr">
        <is>
          <t>2025-06-26</t>
        </is>
      </c>
      <c r="C1547" t="inlineStr">
        <is>
          <t>2025-06</t>
        </is>
      </c>
      <c r="D1547" t="inlineStr">
        <is>
          <t>2025-Q2</t>
        </is>
      </c>
      <c r="E1547" t="inlineStr">
        <is>
          <t>T13</t>
        </is>
      </c>
      <c r="F1547" t="inlineStr">
        <is>
          <t>Cem Kurt</t>
        </is>
      </c>
      <c r="G1547" t="inlineStr">
        <is>
          <t>Marmara</t>
        </is>
      </c>
      <c r="H1547" t="inlineStr">
        <is>
          <t>EM-AYD-18</t>
        </is>
      </c>
      <c r="I1547" t="inlineStr">
        <is>
          <t>LED Ampul 18W (10'lu)</t>
        </is>
      </c>
      <c r="J1547" t="inlineStr">
        <is>
          <t>Aydınlatma</t>
        </is>
      </c>
      <c r="K1547" t="inlineStr">
        <is>
          <t>Bayi</t>
        </is>
      </c>
      <c r="L1547" t="n">
        <v>21</v>
      </c>
      <c r="M1547" s="57" t="n">
        <v>202</v>
      </c>
      <c r="N1547" t="inlineStr">
        <is>
          <t>TL</t>
        </is>
      </c>
      <c r="O1547" s="58" t="n">
        <v>8</v>
      </c>
      <c r="P1547" t="n">
        <v>0</v>
      </c>
      <c r="Q1547" s="59" t="n">
        <v>95</v>
      </c>
      <c r="R1547" s="60">
        <f>IF(N1547="TL",1,IF(N1547="USD",VLOOKUP(C1547,$X$2:$Z$19,2,FALSE),VLOOKUP(C1547,$X$2:$Z$19,3,FALSE)))</f>
        <v/>
      </c>
      <c r="S1547" s="61">
        <f>IF(P1547=1,0,L1547*M1547*R1547*(1-O1547/100))</f>
        <v/>
      </c>
      <c r="T1547" s="61">
        <f>IF(P1547=1,0,L1547*Q1547)</f>
        <v/>
      </c>
      <c r="U1547" s="61">
        <f>S1547-T1547</f>
        <v/>
      </c>
    </row>
    <row r="1548">
      <c r="A1548" t="inlineStr">
        <is>
          <t>S001547</t>
        </is>
      </c>
      <c r="B1548" t="inlineStr">
        <is>
          <t>2025-06-22</t>
        </is>
      </c>
      <c r="C1548" t="inlineStr">
        <is>
          <t>2025-06</t>
        </is>
      </c>
      <c r="D1548" t="inlineStr">
        <is>
          <t>2025-Q2</t>
        </is>
      </c>
      <c r="E1548" t="inlineStr">
        <is>
          <t>T13</t>
        </is>
      </c>
      <c r="F1548" t="inlineStr">
        <is>
          <t>Cem Kurt</t>
        </is>
      </c>
      <c r="G1548" t="inlineStr">
        <is>
          <t>Marmara</t>
        </is>
      </c>
      <c r="H1548" t="inlineStr">
        <is>
          <t>EM-UPS-10</t>
        </is>
      </c>
      <c r="I1548" t="inlineStr">
        <is>
          <t>Kesintisiz Güç Kaynağı 3 kVA</t>
        </is>
      </c>
      <c r="J1548" t="inlineStr">
        <is>
          <t>Güç</t>
        </is>
      </c>
      <c r="K1548" t="inlineStr">
        <is>
          <t>Proje</t>
        </is>
      </c>
      <c r="L1548" t="n">
        <v>21</v>
      </c>
      <c r="M1548" s="57" t="n">
        <v>13469</v>
      </c>
      <c r="N1548" t="inlineStr">
        <is>
          <t>TL</t>
        </is>
      </c>
      <c r="O1548" s="58" t="n">
        <v>0</v>
      </c>
      <c r="P1548" t="n">
        <v>0</v>
      </c>
      <c r="Q1548" s="59" t="n">
        <v>8200</v>
      </c>
      <c r="R1548" s="60">
        <f>IF(N1548="TL",1,IF(N1548="USD",VLOOKUP(C1548,$X$2:$Z$19,2,FALSE),VLOOKUP(C1548,$X$2:$Z$19,3,FALSE)))</f>
        <v/>
      </c>
      <c r="S1548" s="61">
        <f>IF(P1548=1,0,L1548*M1548*R1548*(1-O1548/100))</f>
        <v/>
      </c>
      <c r="T1548" s="61">
        <f>IF(P1548=1,0,L1548*Q1548)</f>
        <v/>
      </c>
      <c r="U1548" s="61">
        <f>S1548-T1548</f>
        <v/>
      </c>
    </row>
    <row r="1549">
      <c r="A1549" t="inlineStr">
        <is>
          <t>S001548</t>
        </is>
      </c>
      <c r="B1549" t="inlineStr">
        <is>
          <t>2025-06-23</t>
        </is>
      </c>
      <c r="C1549" t="inlineStr">
        <is>
          <t>2025-06</t>
        </is>
      </c>
      <c r="D1549" t="inlineStr">
        <is>
          <t>2025-Q2</t>
        </is>
      </c>
      <c r="E1549" t="inlineStr">
        <is>
          <t>T13</t>
        </is>
      </c>
      <c r="F1549" t="inlineStr">
        <is>
          <t>Cem Kurt</t>
        </is>
      </c>
      <c r="G1549" t="inlineStr">
        <is>
          <t>Marmara</t>
        </is>
      </c>
      <c r="H1549" t="inlineStr">
        <is>
          <t>EM-UPS-10</t>
        </is>
      </c>
      <c r="I1549" t="inlineStr">
        <is>
          <t>Kesintisiz Güç Kaynağı 3 kVA</t>
        </is>
      </c>
      <c r="J1549" t="inlineStr">
        <is>
          <t>Güç</t>
        </is>
      </c>
      <c r="K1549" t="inlineStr">
        <is>
          <t>Bayi</t>
        </is>
      </c>
      <c r="L1549" t="n">
        <v>11</v>
      </c>
      <c r="M1549" s="57" t="n">
        <v>12685</v>
      </c>
      <c r="N1549" t="inlineStr">
        <is>
          <t>TL</t>
        </is>
      </c>
      <c r="O1549" s="58" t="n">
        <v>5</v>
      </c>
      <c r="P1549" t="n">
        <v>0</v>
      </c>
      <c r="Q1549" s="59" t="n">
        <v>8200</v>
      </c>
      <c r="R1549" s="60">
        <f>IF(N1549="TL",1,IF(N1549="USD",VLOOKUP(C1549,$X$2:$Z$19,2,FALSE),VLOOKUP(C1549,$X$2:$Z$19,3,FALSE)))</f>
        <v/>
      </c>
      <c r="S1549" s="61">
        <f>IF(P1549=1,0,L1549*M1549*R1549*(1-O1549/100))</f>
        <v/>
      </c>
      <c r="T1549" s="61">
        <f>IF(P1549=1,0,L1549*Q1549)</f>
        <v/>
      </c>
      <c r="U1549" s="61">
        <f>S1549-T1549</f>
        <v/>
      </c>
    </row>
    <row r="1550">
      <c r="A1550" t="inlineStr">
        <is>
          <t>S001549</t>
        </is>
      </c>
      <c r="B1550" t="inlineStr">
        <is>
          <t>2025-06-13</t>
        </is>
      </c>
      <c r="C1550" t="inlineStr">
        <is>
          <t>2025-06</t>
        </is>
      </c>
      <c r="D1550" t="inlineStr">
        <is>
          <t>2025-Q2</t>
        </is>
      </c>
      <c r="E1550" t="inlineStr">
        <is>
          <t>T13</t>
        </is>
      </c>
      <c r="F1550" t="inlineStr">
        <is>
          <t>Cem Kurt</t>
        </is>
      </c>
      <c r="G1550" t="inlineStr">
        <is>
          <t>Marmara</t>
        </is>
      </c>
      <c r="H1550" t="inlineStr">
        <is>
          <t>EM-PRZ-02</t>
        </is>
      </c>
      <c r="I1550" t="inlineStr">
        <is>
          <t>Priz-Anahtar Seti (20'li)</t>
        </is>
      </c>
      <c r="J1550" t="inlineStr">
        <is>
          <t>Anahtar</t>
        </is>
      </c>
      <c r="K1550" t="inlineStr">
        <is>
          <t>Proje</t>
        </is>
      </c>
      <c r="L1550" t="n">
        <v>107</v>
      </c>
      <c r="M1550" s="57" t="n">
        <v>548</v>
      </c>
      <c r="N1550" t="inlineStr">
        <is>
          <t>TL</t>
        </is>
      </c>
      <c r="O1550" s="58" t="n">
        <v>12</v>
      </c>
      <c r="P1550" t="n">
        <v>0</v>
      </c>
      <c r="Q1550" s="59" t="n">
        <v>310</v>
      </c>
      <c r="R1550" s="60">
        <f>IF(N1550="TL",1,IF(N1550="USD",VLOOKUP(C1550,$X$2:$Z$19,2,FALSE),VLOOKUP(C1550,$X$2:$Z$19,3,FALSE)))</f>
        <v/>
      </c>
      <c r="S1550" s="61">
        <f>IF(P1550=1,0,L1550*M1550*R1550*(1-O1550/100))</f>
        <v/>
      </c>
      <c r="T1550" s="61">
        <f>IF(P1550=1,0,L1550*Q1550)</f>
        <v/>
      </c>
      <c r="U1550" s="61">
        <f>S1550-T1550</f>
        <v/>
      </c>
    </row>
    <row r="1551">
      <c r="A1551" t="inlineStr">
        <is>
          <t>S001550</t>
        </is>
      </c>
      <c r="B1551" t="inlineStr">
        <is>
          <t>2025-06-16</t>
        </is>
      </c>
      <c r="C1551" t="inlineStr">
        <is>
          <t>2025-06</t>
        </is>
      </c>
      <c r="D1551" t="inlineStr">
        <is>
          <t>2025-Q2</t>
        </is>
      </c>
      <c r="E1551" t="inlineStr">
        <is>
          <t>T13</t>
        </is>
      </c>
      <c r="F1551" t="inlineStr">
        <is>
          <t>Cem Kurt</t>
        </is>
      </c>
      <c r="G1551" t="inlineStr">
        <is>
          <t>Marmara</t>
        </is>
      </c>
      <c r="H1551" t="inlineStr">
        <is>
          <t>EM-SGT-01</t>
        </is>
      </c>
      <c r="I1551" t="inlineStr">
        <is>
          <t>Otomatik Sigorta C16 (12'li)</t>
        </is>
      </c>
      <c r="J1551" t="inlineStr">
        <is>
          <t>Koruma</t>
        </is>
      </c>
      <c r="K1551" t="inlineStr">
        <is>
          <t>Perakende</t>
        </is>
      </c>
      <c r="L1551" t="n">
        <v>2</v>
      </c>
      <c r="M1551" s="57" t="n">
        <v>424</v>
      </c>
      <c r="N1551" t="inlineStr">
        <is>
          <t>TL</t>
        </is>
      </c>
      <c r="O1551" s="58" t="n">
        <v>8</v>
      </c>
      <c r="P1551" t="n">
        <v>0</v>
      </c>
      <c r="Q1551" s="59" t="n">
        <v>240</v>
      </c>
      <c r="R1551" s="60">
        <f>IF(N1551="TL",1,IF(N1551="USD",VLOOKUP(C1551,$X$2:$Z$19,2,FALSE),VLOOKUP(C1551,$X$2:$Z$19,3,FALSE)))</f>
        <v/>
      </c>
      <c r="S1551" s="61">
        <f>IF(P1551=1,0,L1551*M1551*R1551*(1-O1551/100))</f>
        <v/>
      </c>
      <c r="T1551" s="61">
        <f>IF(P1551=1,0,L1551*Q1551)</f>
        <v/>
      </c>
      <c r="U1551" s="61">
        <f>S1551-T1551</f>
        <v/>
      </c>
    </row>
    <row r="1552">
      <c r="A1552" t="inlineStr">
        <is>
          <t>S001551</t>
        </is>
      </c>
      <c r="B1552" t="inlineStr">
        <is>
          <t>2025-06-22</t>
        </is>
      </c>
      <c r="C1552" t="inlineStr">
        <is>
          <t>2025-06</t>
        </is>
      </c>
      <c r="D1552" t="inlineStr">
        <is>
          <t>2025-Q2</t>
        </is>
      </c>
      <c r="E1552" t="inlineStr">
        <is>
          <t>T13</t>
        </is>
      </c>
      <c r="F1552" t="inlineStr">
        <is>
          <t>Cem Kurt</t>
        </is>
      </c>
      <c r="G1552" t="inlineStr">
        <is>
          <t>Marmara</t>
        </is>
      </c>
      <c r="H1552" t="inlineStr">
        <is>
          <t>EM-TOP-08</t>
        </is>
      </c>
      <c r="I1552" t="inlineStr">
        <is>
          <t>Topraklama Seti</t>
        </is>
      </c>
      <c r="J1552" t="inlineStr">
        <is>
          <t>Koruma</t>
        </is>
      </c>
      <c r="K1552" t="inlineStr">
        <is>
          <t>Bayi</t>
        </is>
      </c>
      <c r="L1552" t="n">
        <v>118</v>
      </c>
      <c r="M1552" s="57" t="n">
        <v>888</v>
      </c>
      <c r="N1552" t="inlineStr">
        <is>
          <t>TL</t>
        </is>
      </c>
      <c r="O1552" s="58" t="n">
        <v>5</v>
      </c>
      <c r="P1552" t="n">
        <v>0</v>
      </c>
      <c r="Q1552" s="59" t="n">
        <v>540</v>
      </c>
      <c r="R1552" s="60">
        <f>IF(N1552="TL",1,IF(N1552="USD",VLOOKUP(C1552,$X$2:$Z$19,2,FALSE),VLOOKUP(C1552,$X$2:$Z$19,3,FALSE)))</f>
        <v/>
      </c>
      <c r="S1552" s="61">
        <f>IF(P1552=1,0,L1552*M1552*R1552*(1-O1552/100))</f>
        <v/>
      </c>
      <c r="T1552" s="61">
        <f>IF(P1552=1,0,L1552*Q1552)</f>
        <v/>
      </c>
      <c r="U1552" s="61">
        <f>S1552-T1552</f>
        <v/>
      </c>
    </row>
    <row r="1553">
      <c r="A1553" t="inlineStr">
        <is>
          <t>S001552</t>
        </is>
      </c>
      <c r="B1553" t="inlineStr">
        <is>
          <t>2025-06-16</t>
        </is>
      </c>
      <c r="C1553" t="inlineStr">
        <is>
          <t>2025-06</t>
        </is>
      </c>
      <c r="D1553" t="inlineStr">
        <is>
          <t>2025-Q2</t>
        </is>
      </c>
      <c r="E1553" t="inlineStr">
        <is>
          <t>T13</t>
        </is>
      </c>
      <c r="F1553" t="inlineStr">
        <is>
          <t>Cem Kurt</t>
        </is>
      </c>
      <c r="G1553" t="inlineStr">
        <is>
          <t>Marmara</t>
        </is>
      </c>
      <c r="H1553" t="inlineStr">
        <is>
          <t>EM-TOP-08</t>
        </is>
      </c>
      <c r="I1553" t="inlineStr">
        <is>
          <t>Topraklama Seti</t>
        </is>
      </c>
      <c r="J1553" t="inlineStr">
        <is>
          <t>Koruma</t>
        </is>
      </c>
      <c r="K1553" t="inlineStr">
        <is>
          <t>Proje</t>
        </is>
      </c>
      <c r="L1553" t="n">
        <v>4</v>
      </c>
      <c r="M1553" s="57" t="n">
        <v>901</v>
      </c>
      <c r="N1553" t="inlineStr">
        <is>
          <t>TL</t>
        </is>
      </c>
      <c r="O1553" s="58" t="n">
        <v>0</v>
      </c>
      <c r="P1553" t="n">
        <v>0</v>
      </c>
      <c r="Q1553" s="59" t="n">
        <v>540</v>
      </c>
      <c r="R1553" s="60">
        <f>IF(N1553="TL",1,IF(N1553="USD",VLOOKUP(C1553,$X$2:$Z$19,2,FALSE),VLOOKUP(C1553,$X$2:$Z$19,3,FALSE)))</f>
        <v/>
      </c>
      <c r="S1553" s="61">
        <f>IF(P1553=1,0,L1553*M1553*R1553*(1-O1553/100))</f>
        <v/>
      </c>
      <c r="T1553" s="61">
        <f>IF(P1553=1,0,L1553*Q1553)</f>
        <v/>
      </c>
      <c r="U1553" s="61">
        <f>S1553-T1553</f>
        <v/>
      </c>
    </row>
    <row r="1554">
      <c r="A1554" t="inlineStr">
        <is>
          <t>S001553</t>
        </is>
      </c>
      <c r="B1554" t="inlineStr">
        <is>
          <t>2025-06-18</t>
        </is>
      </c>
      <c r="C1554" t="inlineStr">
        <is>
          <t>2025-06</t>
        </is>
      </c>
      <c r="D1554" t="inlineStr">
        <is>
          <t>2025-Q2</t>
        </is>
      </c>
      <c r="E1554" t="inlineStr">
        <is>
          <t>T14</t>
        </is>
      </c>
      <c r="F1554" t="inlineStr">
        <is>
          <t>Elif Şen</t>
        </is>
      </c>
      <c r="G1554" t="inlineStr">
        <is>
          <t>İç Anadolu</t>
        </is>
      </c>
      <c r="H1554" t="inlineStr">
        <is>
          <t>EM-AYD-40</t>
        </is>
      </c>
      <c r="I1554" t="inlineStr">
        <is>
          <t>LED Panel Armatür 40W</t>
        </is>
      </c>
      <c r="J1554" t="inlineStr">
        <is>
          <t>Aydınlatma</t>
        </is>
      </c>
      <c r="K1554" t="inlineStr">
        <is>
          <t>Proje</t>
        </is>
      </c>
      <c r="L1554" t="n">
        <v>37</v>
      </c>
      <c r="M1554" s="57" t="n">
        <v>354</v>
      </c>
      <c r="N1554" t="inlineStr">
        <is>
          <t>TL</t>
        </is>
      </c>
      <c r="O1554" s="58" t="n">
        <v>8</v>
      </c>
      <c r="P1554" t="n">
        <v>0</v>
      </c>
      <c r="Q1554" s="59" t="n">
        <v>190</v>
      </c>
      <c r="R1554" s="60">
        <f>IF(N1554="TL",1,IF(N1554="USD",VLOOKUP(C1554,$X$2:$Z$19,2,FALSE),VLOOKUP(C1554,$X$2:$Z$19,3,FALSE)))</f>
        <v/>
      </c>
      <c r="S1554" s="61">
        <f>IF(P1554=1,0,L1554*M1554*R1554*(1-O1554/100))</f>
        <v/>
      </c>
      <c r="T1554" s="61">
        <f>IF(P1554=1,0,L1554*Q1554)</f>
        <v/>
      </c>
      <c r="U1554" s="61">
        <f>S1554-T1554</f>
        <v/>
      </c>
    </row>
    <row r="1555">
      <c r="A1555" t="inlineStr">
        <is>
          <t>S001554</t>
        </is>
      </c>
      <c r="B1555" t="inlineStr">
        <is>
          <t>2025-06-06</t>
        </is>
      </c>
      <c r="C1555" t="inlineStr">
        <is>
          <t>2025-06</t>
        </is>
      </c>
      <c r="D1555" t="inlineStr">
        <is>
          <t>2025-Q2</t>
        </is>
      </c>
      <c r="E1555" t="inlineStr">
        <is>
          <t>T14</t>
        </is>
      </c>
      <c r="F1555" t="inlineStr">
        <is>
          <t>Elif Şen</t>
        </is>
      </c>
      <c r="G1555" t="inlineStr">
        <is>
          <t>İç Anadolu</t>
        </is>
      </c>
      <c r="H1555" t="inlineStr">
        <is>
          <t>EM-AYD-40</t>
        </is>
      </c>
      <c r="I1555" t="inlineStr">
        <is>
          <t>LED Panel Armatür 40W</t>
        </is>
      </c>
      <c r="J1555" t="inlineStr">
        <is>
          <t>Aydınlatma</t>
        </is>
      </c>
      <c r="K1555" t="inlineStr">
        <is>
          <t>Bayi</t>
        </is>
      </c>
      <c r="L1555" t="n">
        <v>116</v>
      </c>
      <c r="M1555" s="57" t="n">
        <v>345</v>
      </c>
      <c r="N1555" t="inlineStr">
        <is>
          <t>TL</t>
        </is>
      </c>
      <c r="O1555" s="58" t="n">
        <v>8</v>
      </c>
      <c r="P1555" t="n">
        <v>0</v>
      </c>
      <c r="Q1555" s="59" t="n">
        <v>190</v>
      </c>
      <c r="R1555" s="60">
        <f>IF(N1555="TL",1,IF(N1555="USD",VLOOKUP(C1555,$X$2:$Z$19,2,FALSE),VLOOKUP(C1555,$X$2:$Z$19,3,FALSE)))</f>
        <v/>
      </c>
      <c r="S1555" s="61">
        <f>IF(P1555=1,0,L1555*M1555*R1555*(1-O1555/100))</f>
        <v/>
      </c>
      <c r="T1555" s="61">
        <f>IF(P1555=1,0,L1555*Q1555)</f>
        <v/>
      </c>
      <c r="U1555" s="61">
        <f>S1555-T1555</f>
        <v/>
      </c>
    </row>
    <row r="1556">
      <c r="A1556" t="inlineStr">
        <is>
          <t>S001555</t>
        </is>
      </c>
      <c r="B1556" t="inlineStr">
        <is>
          <t>2025-06-21</t>
        </is>
      </c>
      <c r="C1556" t="inlineStr">
        <is>
          <t>2025-06</t>
        </is>
      </c>
      <c r="D1556" t="inlineStr">
        <is>
          <t>2025-Q2</t>
        </is>
      </c>
      <c r="E1556" t="inlineStr">
        <is>
          <t>T14</t>
        </is>
      </c>
      <c r="F1556" t="inlineStr">
        <is>
          <t>Elif Şen</t>
        </is>
      </c>
      <c r="G1556" t="inlineStr">
        <is>
          <t>İç Anadolu</t>
        </is>
      </c>
      <c r="H1556" t="inlineStr">
        <is>
          <t>EM-SNS-06</t>
        </is>
      </c>
      <c r="I1556" t="inlineStr">
        <is>
          <t>Hareket Sensörü PIR</t>
        </is>
      </c>
      <c r="J1556" t="inlineStr">
        <is>
          <t>Otomasyon</t>
        </is>
      </c>
      <c r="K1556" t="inlineStr">
        <is>
          <t>Kurumsal</t>
        </is>
      </c>
      <c r="L1556" t="n">
        <v>4</v>
      </c>
      <c r="M1556" s="57" t="n">
        <v>261</v>
      </c>
      <c r="N1556" t="inlineStr">
        <is>
          <t>TL</t>
        </is>
      </c>
      <c r="O1556" s="58" t="n">
        <v>0</v>
      </c>
      <c r="P1556" t="n">
        <v>0</v>
      </c>
      <c r="Q1556" s="59" t="n">
        <v>120</v>
      </c>
      <c r="R1556" s="60">
        <f>IF(N1556="TL",1,IF(N1556="USD",VLOOKUP(C1556,$X$2:$Z$19,2,FALSE),VLOOKUP(C1556,$X$2:$Z$19,3,FALSE)))</f>
        <v/>
      </c>
      <c r="S1556" s="61">
        <f>IF(P1556=1,0,L1556*M1556*R1556*(1-O1556/100))</f>
        <v/>
      </c>
      <c r="T1556" s="61">
        <f>IF(P1556=1,0,L1556*Q1556)</f>
        <v/>
      </c>
      <c r="U1556" s="61">
        <f>S1556-T1556</f>
        <v/>
      </c>
    </row>
    <row r="1557">
      <c r="A1557" t="inlineStr">
        <is>
          <t>S001556</t>
        </is>
      </c>
      <c r="B1557" t="inlineStr">
        <is>
          <t>2025-06-03</t>
        </is>
      </c>
      <c r="C1557" t="inlineStr">
        <is>
          <t>2025-06</t>
        </is>
      </c>
      <c r="D1557" t="inlineStr">
        <is>
          <t>2025-Q2</t>
        </is>
      </c>
      <c r="E1557" t="inlineStr">
        <is>
          <t>T14</t>
        </is>
      </c>
      <c r="F1557" t="inlineStr">
        <is>
          <t>Elif Şen</t>
        </is>
      </c>
      <c r="G1557" t="inlineStr">
        <is>
          <t>İç Anadolu</t>
        </is>
      </c>
      <c r="H1557" t="inlineStr">
        <is>
          <t>EM-PNO-12</t>
        </is>
      </c>
      <c r="I1557" t="inlineStr">
        <is>
          <t>Sıva Üstü Dağıtım Panosu 24'lü</t>
        </is>
      </c>
      <c r="J1557" t="inlineStr">
        <is>
          <t>Pano</t>
        </is>
      </c>
      <c r="K1557" t="inlineStr">
        <is>
          <t>Proje</t>
        </is>
      </c>
      <c r="L1557" t="n">
        <v>116</v>
      </c>
      <c r="M1557" s="57" t="n">
        <v>1961</v>
      </c>
      <c r="N1557" t="inlineStr">
        <is>
          <t>TL</t>
        </is>
      </c>
      <c r="O1557" s="58" t="n">
        <v>0</v>
      </c>
      <c r="P1557" t="n">
        <v>0</v>
      </c>
      <c r="Q1557" s="59" t="n">
        <v>1180</v>
      </c>
      <c r="R1557" s="60">
        <f>IF(N1557="TL",1,IF(N1557="USD",VLOOKUP(C1557,$X$2:$Z$19,2,FALSE),VLOOKUP(C1557,$X$2:$Z$19,3,FALSE)))</f>
        <v/>
      </c>
      <c r="S1557" s="61">
        <f>IF(P1557=1,0,L1557*M1557*R1557*(1-O1557/100))</f>
        <v/>
      </c>
      <c r="T1557" s="61">
        <f>IF(P1557=1,0,L1557*Q1557)</f>
        <v/>
      </c>
      <c r="U1557" s="61">
        <f>S1557-T1557</f>
        <v/>
      </c>
    </row>
    <row r="1558">
      <c r="A1558" t="inlineStr">
        <is>
          <t>S001557</t>
        </is>
      </c>
      <c r="B1558" t="inlineStr">
        <is>
          <t>2025-06-04</t>
        </is>
      </c>
      <c r="C1558" t="inlineStr">
        <is>
          <t>2025-06</t>
        </is>
      </c>
      <c r="D1558" t="inlineStr">
        <is>
          <t>2025-Q2</t>
        </is>
      </c>
      <c r="E1558" t="inlineStr">
        <is>
          <t>T14</t>
        </is>
      </c>
      <c r="F1558" t="inlineStr">
        <is>
          <t>Elif Şen</t>
        </is>
      </c>
      <c r="G1558" t="inlineStr">
        <is>
          <t>İç Anadolu</t>
        </is>
      </c>
      <c r="H1558" t="inlineStr">
        <is>
          <t>EM-AYD-40</t>
        </is>
      </c>
      <c r="I1558" t="inlineStr">
        <is>
          <t>LED Panel Armatür 40W</t>
        </is>
      </c>
      <c r="J1558" t="inlineStr">
        <is>
          <t>Aydınlatma</t>
        </is>
      </c>
      <c r="K1558" t="inlineStr">
        <is>
          <t>Proje</t>
        </is>
      </c>
      <c r="L1558" t="n">
        <v>2</v>
      </c>
      <c r="M1558" s="57" t="n">
        <v>344</v>
      </c>
      <c r="N1558" t="inlineStr">
        <is>
          <t>TL</t>
        </is>
      </c>
      <c r="O1558" s="58" t="n">
        <v>0</v>
      </c>
      <c r="P1558" t="n">
        <v>0</v>
      </c>
      <c r="Q1558" s="59" t="n">
        <v>190</v>
      </c>
      <c r="R1558" s="60">
        <f>IF(N1558="TL",1,IF(N1558="USD",VLOOKUP(C1558,$X$2:$Z$19,2,FALSE),VLOOKUP(C1558,$X$2:$Z$19,3,FALSE)))</f>
        <v/>
      </c>
      <c r="S1558" s="61">
        <f>IF(P1558=1,0,L1558*M1558*R1558*(1-O1558/100))</f>
        <v/>
      </c>
      <c r="T1558" s="61">
        <f>IF(P1558=1,0,L1558*Q1558)</f>
        <v/>
      </c>
      <c r="U1558" s="61">
        <f>S1558-T1558</f>
        <v/>
      </c>
    </row>
    <row r="1559">
      <c r="A1559" t="inlineStr">
        <is>
          <t>S001558</t>
        </is>
      </c>
      <c r="B1559" t="inlineStr">
        <is>
          <t>2025-06-05</t>
        </is>
      </c>
      <c r="C1559" t="inlineStr">
        <is>
          <t>2025-06</t>
        </is>
      </c>
      <c r="D1559" t="inlineStr">
        <is>
          <t>2025-Q2</t>
        </is>
      </c>
      <c r="E1559" t="inlineStr">
        <is>
          <t>T14</t>
        </is>
      </c>
      <c r="F1559" t="inlineStr">
        <is>
          <t>Elif Şen</t>
        </is>
      </c>
      <c r="G1559" t="inlineStr">
        <is>
          <t>İç Anadolu</t>
        </is>
      </c>
      <c r="H1559" t="inlineStr">
        <is>
          <t>EM-SGT-01</t>
        </is>
      </c>
      <c r="I1559" t="inlineStr">
        <is>
          <t>Otomatik Sigorta C16 (12'li)</t>
        </is>
      </c>
      <c r="J1559" t="inlineStr">
        <is>
          <t>Koruma</t>
        </is>
      </c>
      <c r="K1559" t="inlineStr">
        <is>
          <t>Bayi</t>
        </is>
      </c>
      <c r="L1559" t="n">
        <v>1</v>
      </c>
      <c r="M1559" s="57" t="n">
        <v>453</v>
      </c>
      <c r="N1559" t="inlineStr">
        <is>
          <t>TL</t>
        </is>
      </c>
      <c r="O1559" s="58" t="n">
        <v>0</v>
      </c>
      <c r="P1559" t="n">
        <v>0</v>
      </c>
      <c r="Q1559" s="59" t="n">
        <v>240</v>
      </c>
      <c r="R1559" s="60">
        <f>IF(N1559="TL",1,IF(N1559="USD",VLOOKUP(C1559,$X$2:$Z$19,2,FALSE),VLOOKUP(C1559,$X$2:$Z$19,3,FALSE)))</f>
        <v/>
      </c>
      <c r="S1559" s="61">
        <f>IF(P1559=1,0,L1559*M1559*R1559*(1-O1559/100))</f>
        <v/>
      </c>
      <c r="T1559" s="61">
        <f>IF(P1559=1,0,L1559*Q1559)</f>
        <v/>
      </c>
      <c r="U1559" s="61">
        <f>S1559-T1559</f>
        <v/>
      </c>
    </row>
    <row r="1560">
      <c r="A1560" t="inlineStr">
        <is>
          <t>S001559</t>
        </is>
      </c>
      <c r="B1560" t="inlineStr">
        <is>
          <t>2025-06-03</t>
        </is>
      </c>
      <c r="C1560" t="inlineStr">
        <is>
          <t>2025-06</t>
        </is>
      </c>
      <c r="D1560" t="inlineStr">
        <is>
          <t>2025-Q2</t>
        </is>
      </c>
      <c r="E1560" t="inlineStr">
        <is>
          <t>T14</t>
        </is>
      </c>
      <c r="F1560" t="inlineStr">
        <is>
          <t>Elif Şen</t>
        </is>
      </c>
      <c r="G1560" t="inlineStr">
        <is>
          <t>İç Anadolu</t>
        </is>
      </c>
      <c r="H1560" t="inlineStr">
        <is>
          <t>EM-AYD-18</t>
        </is>
      </c>
      <c r="I1560" t="inlineStr">
        <is>
          <t>LED Ampul 18W (10'lu)</t>
        </is>
      </c>
      <c r="J1560" t="inlineStr">
        <is>
          <t>Aydınlatma</t>
        </is>
      </c>
      <c r="K1560" t="inlineStr">
        <is>
          <t>Proje</t>
        </is>
      </c>
      <c r="L1560" t="n">
        <v>5</v>
      </c>
      <c r="M1560" s="57" t="n">
        <v>204</v>
      </c>
      <c r="N1560" t="inlineStr">
        <is>
          <t>TL</t>
        </is>
      </c>
      <c r="O1560" s="58" t="n">
        <v>0</v>
      </c>
      <c r="P1560" t="n">
        <v>0</v>
      </c>
      <c r="Q1560" s="59" t="n">
        <v>95</v>
      </c>
      <c r="R1560" s="60">
        <f>IF(N1560="TL",1,IF(N1560="USD",VLOOKUP(C1560,$X$2:$Z$19,2,FALSE),VLOOKUP(C1560,$X$2:$Z$19,3,FALSE)))</f>
        <v/>
      </c>
      <c r="S1560" s="61">
        <f>IF(P1560=1,0,L1560*M1560*R1560*(1-O1560/100))</f>
        <v/>
      </c>
      <c r="T1560" s="61">
        <f>IF(P1560=1,0,L1560*Q1560)</f>
        <v/>
      </c>
      <c r="U1560" s="61">
        <f>S1560-T1560</f>
        <v/>
      </c>
    </row>
    <row r="1561">
      <c r="A1561" t="inlineStr">
        <is>
          <t>S001560</t>
        </is>
      </c>
      <c r="B1561" t="inlineStr">
        <is>
          <t>2025-06-05</t>
        </is>
      </c>
      <c r="C1561" t="inlineStr">
        <is>
          <t>2025-06</t>
        </is>
      </c>
      <c r="D1561" t="inlineStr">
        <is>
          <t>2025-Q2</t>
        </is>
      </c>
      <c r="E1561" t="inlineStr">
        <is>
          <t>T14</t>
        </is>
      </c>
      <c r="F1561" t="inlineStr">
        <is>
          <t>Elif Şen</t>
        </is>
      </c>
      <c r="G1561" t="inlineStr">
        <is>
          <t>İç Anadolu</t>
        </is>
      </c>
      <c r="H1561" t="inlineStr">
        <is>
          <t>EM-KBL-16</t>
        </is>
      </c>
      <c r="I1561" t="inlineStr">
        <is>
          <t>NYM Kablo 3x2,5 (100 m)</t>
        </is>
      </c>
      <c r="J1561" t="inlineStr">
        <is>
          <t>Kablo</t>
        </is>
      </c>
      <c r="K1561" t="inlineStr">
        <is>
          <t>Bayi</t>
        </is>
      </c>
      <c r="L1561" t="n">
        <v>16</v>
      </c>
      <c r="M1561" s="57" t="n">
        <v>1357</v>
      </c>
      <c r="N1561" t="inlineStr">
        <is>
          <t>TL</t>
        </is>
      </c>
      <c r="O1561" s="58" t="n">
        <v>12</v>
      </c>
      <c r="P1561" t="n">
        <v>0</v>
      </c>
      <c r="Q1561" s="59" t="n">
        <v>820</v>
      </c>
      <c r="R1561" s="60">
        <f>IF(N1561="TL",1,IF(N1561="USD",VLOOKUP(C1561,$X$2:$Z$19,2,FALSE),VLOOKUP(C1561,$X$2:$Z$19,3,FALSE)))</f>
        <v/>
      </c>
      <c r="S1561" s="61">
        <f>IF(P1561=1,0,L1561*M1561*R1561*(1-O1561/100))</f>
        <v/>
      </c>
      <c r="T1561" s="61">
        <f>IF(P1561=1,0,L1561*Q1561)</f>
        <v/>
      </c>
      <c r="U1561" s="61">
        <f>S1561-T1561</f>
        <v/>
      </c>
    </row>
    <row r="1562">
      <c r="A1562" t="inlineStr">
        <is>
          <t>S001561</t>
        </is>
      </c>
      <c r="B1562" t="inlineStr">
        <is>
          <t>2025-06-24</t>
        </is>
      </c>
      <c r="C1562" t="inlineStr">
        <is>
          <t>2025-06</t>
        </is>
      </c>
      <c r="D1562" t="inlineStr">
        <is>
          <t>2025-Q2</t>
        </is>
      </c>
      <c r="E1562" t="inlineStr">
        <is>
          <t>T14</t>
        </is>
      </c>
      <c r="F1562" t="inlineStr">
        <is>
          <t>Elif Şen</t>
        </is>
      </c>
      <c r="G1562" t="inlineStr">
        <is>
          <t>İç Anadolu</t>
        </is>
      </c>
      <c r="H1562" t="inlineStr">
        <is>
          <t>EM-SNS-06</t>
        </is>
      </c>
      <c r="I1562" t="inlineStr">
        <is>
          <t>Hareket Sensörü PIR</t>
        </is>
      </c>
      <c r="J1562" t="inlineStr">
        <is>
          <t>Otomasyon</t>
        </is>
      </c>
      <c r="K1562" t="inlineStr">
        <is>
          <t>Proje</t>
        </is>
      </c>
      <c r="L1562" t="n">
        <v>1</v>
      </c>
      <c r="M1562" s="57" t="n">
        <v>244</v>
      </c>
      <c r="N1562" t="inlineStr">
        <is>
          <t>TL</t>
        </is>
      </c>
      <c r="O1562" s="58" t="n">
        <v>5</v>
      </c>
      <c r="P1562" t="n">
        <v>0</v>
      </c>
      <c r="Q1562" s="59" t="n">
        <v>120</v>
      </c>
      <c r="R1562" s="60">
        <f>IF(N1562="TL",1,IF(N1562="USD",VLOOKUP(C1562,$X$2:$Z$19,2,FALSE),VLOOKUP(C1562,$X$2:$Z$19,3,FALSE)))</f>
        <v/>
      </c>
      <c r="S1562" s="61">
        <f>IF(P1562=1,0,L1562*M1562*R1562*(1-O1562/100))</f>
        <v/>
      </c>
      <c r="T1562" s="61">
        <f>IF(P1562=1,0,L1562*Q1562)</f>
        <v/>
      </c>
      <c r="U1562" s="61">
        <f>S1562-T1562</f>
        <v/>
      </c>
    </row>
    <row r="1563">
      <c r="A1563" t="inlineStr">
        <is>
          <t>S001562</t>
        </is>
      </c>
      <c r="B1563" t="inlineStr">
        <is>
          <t>2025-06-28</t>
        </is>
      </c>
      <c r="C1563" t="inlineStr">
        <is>
          <t>2025-06</t>
        </is>
      </c>
      <c r="D1563" t="inlineStr">
        <is>
          <t>2025-Q2</t>
        </is>
      </c>
      <c r="E1563" t="inlineStr">
        <is>
          <t>T14</t>
        </is>
      </c>
      <c r="F1563" t="inlineStr">
        <is>
          <t>Elif Şen</t>
        </is>
      </c>
      <c r="G1563" t="inlineStr">
        <is>
          <t>İç Anadolu</t>
        </is>
      </c>
      <c r="H1563" t="inlineStr">
        <is>
          <t>EM-AYD-40</t>
        </is>
      </c>
      <c r="I1563" t="inlineStr">
        <is>
          <t>LED Panel Armatür 40W</t>
        </is>
      </c>
      <c r="J1563" t="inlineStr">
        <is>
          <t>Aydınlatma</t>
        </is>
      </c>
      <c r="K1563" t="inlineStr">
        <is>
          <t>Bayi</t>
        </is>
      </c>
      <c r="L1563" t="n">
        <v>5</v>
      </c>
      <c r="M1563" s="57" t="n">
        <v>351</v>
      </c>
      <c r="N1563" t="inlineStr">
        <is>
          <t>TL</t>
        </is>
      </c>
      <c r="O1563" s="58" t="n">
        <v>12</v>
      </c>
      <c r="P1563" t="n">
        <v>0</v>
      </c>
      <c r="Q1563" s="59" t="n">
        <v>190</v>
      </c>
      <c r="R1563" s="60">
        <f>IF(N1563="TL",1,IF(N1563="USD",VLOOKUP(C1563,$X$2:$Z$19,2,FALSE),VLOOKUP(C1563,$X$2:$Z$19,3,FALSE)))</f>
        <v/>
      </c>
      <c r="S1563" s="61">
        <f>IF(P1563=1,0,L1563*M1563*R1563*(1-O1563/100))</f>
        <v/>
      </c>
      <c r="T1563" s="61">
        <f>IF(P1563=1,0,L1563*Q1563)</f>
        <v/>
      </c>
      <c r="U1563" s="61">
        <f>S1563-T1563</f>
        <v/>
      </c>
    </row>
    <row r="1564">
      <c r="A1564" t="inlineStr">
        <is>
          <t>S001563</t>
        </is>
      </c>
      <c r="B1564" t="inlineStr">
        <is>
          <t>2025-06-06</t>
        </is>
      </c>
      <c r="C1564" t="inlineStr">
        <is>
          <t>2025-06</t>
        </is>
      </c>
      <c r="D1564" t="inlineStr">
        <is>
          <t>2025-Q2</t>
        </is>
      </c>
      <c r="E1564" t="inlineStr">
        <is>
          <t>T14</t>
        </is>
      </c>
      <c r="F1564" t="inlineStr">
        <is>
          <t>Elif Şen</t>
        </is>
      </c>
      <c r="G1564" t="inlineStr">
        <is>
          <t>İç Anadolu</t>
        </is>
      </c>
      <c r="H1564" t="inlineStr">
        <is>
          <t>EM-KBL-16</t>
        </is>
      </c>
      <c r="I1564" t="inlineStr">
        <is>
          <t>NYM Kablo 3x2,5 (100 m)</t>
        </is>
      </c>
      <c r="J1564" t="inlineStr">
        <is>
          <t>Kablo</t>
        </is>
      </c>
      <c r="K1564" t="inlineStr">
        <is>
          <t>Perakende</t>
        </is>
      </c>
      <c r="L1564" t="n">
        <v>5</v>
      </c>
      <c r="M1564" s="57" t="n">
        <v>1317</v>
      </c>
      <c r="N1564" t="inlineStr">
        <is>
          <t>TL</t>
        </is>
      </c>
      <c r="O1564" s="58" t="n">
        <v>8</v>
      </c>
      <c r="P1564" t="n">
        <v>0</v>
      </c>
      <c r="Q1564" s="59" t="n">
        <v>820</v>
      </c>
      <c r="R1564" s="60">
        <f>IF(N1564="TL",1,IF(N1564="USD",VLOOKUP(C1564,$X$2:$Z$19,2,FALSE),VLOOKUP(C1564,$X$2:$Z$19,3,FALSE)))</f>
        <v/>
      </c>
      <c r="S1564" s="61">
        <f>IF(P1564=1,0,L1564*M1564*R1564*(1-O1564/100))</f>
        <v/>
      </c>
      <c r="T1564" s="61">
        <f>IF(P1564=1,0,L1564*Q1564)</f>
        <v/>
      </c>
      <c r="U1564" s="61">
        <f>S1564-T1564</f>
        <v/>
      </c>
    </row>
    <row r="1565">
      <c r="A1565" t="inlineStr">
        <is>
          <t>S001564</t>
        </is>
      </c>
      <c r="B1565" t="inlineStr">
        <is>
          <t>2025-06-01</t>
        </is>
      </c>
      <c r="C1565" t="inlineStr">
        <is>
          <t>2025-06</t>
        </is>
      </c>
      <c r="D1565" t="inlineStr">
        <is>
          <t>2025-Q2</t>
        </is>
      </c>
      <c r="E1565" t="inlineStr">
        <is>
          <t>T14</t>
        </is>
      </c>
      <c r="F1565" t="inlineStr">
        <is>
          <t>Elif Şen</t>
        </is>
      </c>
      <c r="G1565" t="inlineStr">
        <is>
          <t>İç Anadolu</t>
        </is>
      </c>
      <c r="H1565" t="inlineStr">
        <is>
          <t>EM-SGT-01</t>
        </is>
      </c>
      <c r="I1565" t="inlineStr">
        <is>
          <t>Otomatik Sigorta C16 (12'li)</t>
        </is>
      </c>
      <c r="J1565" t="inlineStr">
        <is>
          <t>Koruma</t>
        </is>
      </c>
      <c r="K1565" t="inlineStr">
        <is>
          <t>Proje</t>
        </is>
      </c>
      <c r="L1565" t="n">
        <v>2</v>
      </c>
      <c r="M1565" s="57" t="n">
        <v>421</v>
      </c>
      <c r="N1565" t="inlineStr">
        <is>
          <t>TL</t>
        </is>
      </c>
      <c r="O1565" s="58" t="n">
        <v>8</v>
      </c>
      <c r="P1565" t="n">
        <v>0</v>
      </c>
      <c r="Q1565" s="59" t="n">
        <v>240</v>
      </c>
      <c r="R1565" s="60">
        <f>IF(N1565="TL",1,IF(N1565="USD",VLOOKUP(C1565,$X$2:$Z$19,2,FALSE),VLOOKUP(C1565,$X$2:$Z$19,3,FALSE)))</f>
        <v/>
      </c>
      <c r="S1565" s="61">
        <f>IF(P1565=1,0,L1565*M1565*R1565*(1-O1565/100))</f>
        <v/>
      </c>
      <c r="T1565" s="61">
        <f>IF(P1565=1,0,L1565*Q1565)</f>
        <v/>
      </c>
      <c r="U1565" s="61">
        <f>S1565-T1565</f>
        <v/>
      </c>
    </row>
    <row r="1566">
      <c r="A1566" t="inlineStr">
        <is>
          <t>S001565</t>
        </is>
      </c>
      <c r="B1566" t="inlineStr">
        <is>
          <t>2025-06-12</t>
        </is>
      </c>
      <c r="C1566" t="inlineStr">
        <is>
          <t>2025-06</t>
        </is>
      </c>
      <c r="D1566" t="inlineStr">
        <is>
          <t>2025-Q2</t>
        </is>
      </c>
      <c r="E1566" t="inlineStr">
        <is>
          <t>T14</t>
        </is>
      </c>
      <c r="F1566" t="inlineStr">
        <is>
          <t>Elif Şen</t>
        </is>
      </c>
      <c r="G1566" t="inlineStr">
        <is>
          <t>İç Anadolu</t>
        </is>
      </c>
      <c r="H1566" t="inlineStr">
        <is>
          <t>EM-SNS-06</t>
        </is>
      </c>
      <c r="I1566" t="inlineStr">
        <is>
          <t>Hareket Sensörü PIR</t>
        </is>
      </c>
      <c r="J1566" t="inlineStr">
        <is>
          <t>Otomasyon</t>
        </is>
      </c>
      <c r="K1566" t="inlineStr">
        <is>
          <t>Proje</t>
        </is>
      </c>
      <c r="L1566" t="n">
        <v>21</v>
      </c>
      <c r="M1566" s="57" t="n">
        <v>256</v>
      </c>
      <c r="N1566" t="inlineStr">
        <is>
          <t>TL</t>
        </is>
      </c>
      <c r="O1566" s="58" t="n">
        <v>5</v>
      </c>
      <c r="P1566" t="n">
        <v>0</v>
      </c>
      <c r="Q1566" s="59" t="n">
        <v>120</v>
      </c>
      <c r="R1566" s="60">
        <f>IF(N1566="TL",1,IF(N1566="USD",VLOOKUP(C1566,$X$2:$Z$19,2,FALSE),VLOOKUP(C1566,$X$2:$Z$19,3,FALSE)))</f>
        <v/>
      </c>
      <c r="S1566" s="61">
        <f>IF(P1566=1,0,L1566*M1566*R1566*(1-O1566/100))</f>
        <v/>
      </c>
      <c r="T1566" s="61">
        <f>IF(P1566=1,0,L1566*Q1566)</f>
        <v/>
      </c>
      <c r="U1566" s="61">
        <f>S1566-T1566</f>
        <v/>
      </c>
    </row>
    <row r="1567">
      <c r="A1567" t="inlineStr">
        <is>
          <t>S001566</t>
        </is>
      </c>
      <c r="B1567" t="inlineStr">
        <is>
          <t>2025-06-28</t>
        </is>
      </c>
      <c r="C1567" t="inlineStr">
        <is>
          <t>2025-06</t>
        </is>
      </c>
      <c r="D1567" t="inlineStr">
        <is>
          <t>2025-Q2</t>
        </is>
      </c>
      <c r="E1567" t="inlineStr">
        <is>
          <t>T14</t>
        </is>
      </c>
      <c r="F1567" t="inlineStr">
        <is>
          <t>Elif Şen</t>
        </is>
      </c>
      <c r="G1567" t="inlineStr">
        <is>
          <t>İç Anadolu</t>
        </is>
      </c>
      <c r="H1567" t="inlineStr">
        <is>
          <t>EM-PRZ-02</t>
        </is>
      </c>
      <c r="I1567" t="inlineStr">
        <is>
          <t>Priz-Anahtar Seti (20'li)</t>
        </is>
      </c>
      <c r="J1567" t="inlineStr">
        <is>
          <t>Anahtar</t>
        </is>
      </c>
      <c r="K1567" t="inlineStr">
        <is>
          <t>Kurumsal</t>
        </is>
      </c>
      <c r="L1567" t="n">
        <v>13</v>
      </c>
      <c r="M1567" s="57" t="n">
        <v>559</v>
      </c>
      <c r="N1567" t="inlineStr">
        <is>
          <t>TL</t>
        </is>
      </c>
      <c r="O1567" s="58" t="n">
        <v>5</v>
      </c>
      <c r="P1567" t="n">
        <v>0</v>
      </c>
      <c r="Q1567" s="59" t="n">
        <v>310</v>
      </c>
      <c r="R1567" s="60">
        <f>IF(N1567="TL",1,IF(N1567="USD",VLOOKUP(C1567,$X$2:$Z$19,2,FALSE),VLOOKUP(C1567,$X$2:$Z$19,3,FALSE)))</f>
        <v/>
      </c>
      <c r="S1567" s="61">
        <f>IF(P1567=1,0,L1567*M1567*R1567*(1-O1567/100))</f>
        <v/>
      </c>
      <c r="T1567" s="61">
        <f>IF(P1567=1,0,L1567*Q1567)</f>
        <v/>
      </c>
      <c r="U1567" s="61">
        <f>S1567-T1567</f>
        <v/>
      </c>
    </row>
    <row r="1568">
      <c r="A1568" t="inlineStr">
        <is>
          <t>S001567</t>
        </is>
      </c>
      <c r="B1568" t="inlineStr">
        <is>
          <t>2025-06-13</t>
        </is>
      </c>
      <c r="C1568" t="inlineStr">
        <is>
          <t>2025-06</t>
        </is>
      </c>
      <c r="D1568" t="inlineStr">
        <is>
          <t>2025-Q2</t>
        </is>
      </c>
      <c r="E1568" t="inlineStr">
        <is>
          <t>T14</t>
        </is>
      </c>
      <c r="F1568" t="inlineStr">
        <is>
          <t>Elif Şen</t>
        </is>
      </c>
      <c r="G1568" t="inlineStr">
        <is>
          <t>İç Anadolu</t>
        </is>
      </c>
      <c r="H1568" t="inlineStr">
        <is>
          <t>EM-AYD-40</t>
        </is>
      </c>
      <c r="I1568" t="inlineStr">
        <is>
          <t>LED Panel Armatür 40W</t>
        </is>
      </c>
      <c r="J1568" t="inlineStr">
        <is>
          <t>Aydınlatma</t>
        </is>
      </c>
      <c r="K1568" t="inlineStr">
        <is>
          <t>Bayi</t>
        </is>
      </c>
      <c r="L1568" t="n">
        <v>56</v>
      </c>
      <c r="M1568" s="57" t="n">
        <v>354</v>
      </c>
      <c r="N1568" t="inlineStr">
        <is>
          <t>TL</t>
        </is>
      </c>
      <c r="O1568" s="58" t="n">
        <v>8</v>
      </c>
      <c r="P1568" t="n">
        <v>0</v>
      </c>
      <c r="Q1568" s="59" t="n">
        <v>190</v>
      </c>
      <c r="R1568" s="60">
        <f>IF(N1568="TL",1,IF(N1568="USD",VLOOKUP(C1568,$X$2:$Z$19,2,FALSE),VLOOKUP(C1568,$X$2:$Z$19,3,FALSE)))</f>
        <v/>
      </c>
      <c r="S1568" s="61">
        <f>IF(P1568=1,0,L1568*M1568*R1568*(1-O1568/100))</f>
        <v/>
      </c>
      <c r="T1568" s="61">
        <f>IF(P1568=1,0,L1568*Q1568)</f>
        <v/>
      </c>
      <c r="U1568" s="61">
        <f>S1568-T1568</f>
        <v/>
      </c>
    </row>
    <row r="1569">
      <c r="A1569" t="inlineStr">
        <is>
          <t>S001568</t>
        </is>
      </c>
      <c r="B1569" t="inlineStr">
        <is>
          <t>2025-06-26</t>
        </is>
      </c>
      <c r="C1569" t="inlineStr">
        <is>
          <t>2025-06</t>
        </is>
      </c>
      <c r="D1569" t="inlineStr">
        <is>
          <t>2025-Q2</t>
        </is>
      </c>
      <c r="E1569" t="inlineStr">
        <is>
          <t>T14</t>
        </is>
      </c>
      <c r="F1569" t="inlineStr">
        <is>
          <t>Elif Şen</t>
        </is>
      </c>
      <c r="G1569" t="inlineStr">
        <is>
          <t>İç Anadolu</t>
        </is>
      </c>
      <c r="H1569" t="inlineStr">
        <is>
          <t>EM-AYD-18</t>
        </is>
      </c>
      <c r="I1569" t="inlineStr">
        <is>
          <t>LED Ampul 18W (10'lu)</t>
        </is>
      </c>
      <c r="J1569" t="inlineStr">
        <is>
          <t>Aydınlatma</t>
        </is>
      </c>
      <c r="K1569" t="inlineStr">
        <is>
          <t>Kurumsal</t>
        </is>
      </c>
      <c r="L1569" t="n">
        <v>4</v>
      </c>
      <c r="M1569" s="57" t="n">
        <v>209</v>
      </c>
      <c r="N1569" t="inlineStr">
        <is>
          <t>TL</t>
        </is>
      </c>
      <c r="O1569" s="58" t="n">
        <v>0</v>
      </c>
      <c r="P1569" t="n">
        <v>0</v>
      </c>
      <c r="Q1569" s="59" t="n">
        <v>95</v>
      </c>
      <c r="R1569" s="60">
        <f>IF(N1569="TL",1,IF(N1569="USD",VLOOKUP(C1569,$X$2:$Z$19,2,FALSE),VLOOKUP(C1569,$X$2:$Z$19,3,FALSE)))</f>
        <v/>
      </c>
      <c r="S1569" s="61">
        <f>IF(P1569=1,0,L1569*M1569*R1569*(1-O1569/100))</f>
        <v/>
      </c>
      <c r="T1569" s="61">
        <f>IF(P1569=1,0,L1569*Q1569)</f>
        <v/>
      </c>
      <c r="U1569" s="61">
        <f>S1569-T1569</f>
        <v/>
      </c>
    </row>
    <row r="1570">
      <c r="A1570" t="inlineStr">
        <is>
          <t>S001569</t>
        </is>
      </c>
      <c r="B1570" t="inlineStr">
        <is>
          <t>2025-06-12</t>
        </is>
      </c>
      <c r="C1570" t="inlineStr">
        <is>
          <t>2025-06</t>
        </is>
      </c>
      <c r="D1570" t="inlineStr">
        <is>
          <t>2025-Q2</t>
        </is>
      </c>
      <c r="E1570" t="inlineStr">
        <is>
          <t>T14</t>
        </is>
      </c>
      <c r="F1570" t="inlineStr">
        <is>
          <t>Elif Şen</t>
        </is>
      </c>
      <c r="G1570" t="inlineStr">
        <is>
          <t>İç Anadolu</t>
        </is>
      </c>
      <c r="H1570" t="inlineStr">
        <is>
          <t>EM-PNO-12</t>
        </is>
      </c>
      <c r="I1570" t="inlineStr">
        <is>
          <t>Sıva Üstü Dağıtım Panosu 24'lü</t>
        </is>
      </c>
      <c r="J1570" t="inlineStr">
        <is>
          <t>Pano</t>
        </is>
      </c>
      <c r="K1570" t="inlineStr">
        <is>
          <t>Proje</t>
        </is>
      </c>
      <c r="L1570" t="n">
        <v>8</v>
      </c>
      <c r="M1570" s="57" t="n">
        <v>2045</v>
      </c>
      <c r="N1570" t="inlineStr">
        <is>
          <t>TL</t>
        </is>
      </c>
      <c r="O1570" s="58" t="n">
        <v>5</v>
      </c>
      <c r="P1570" t="n">
        <v>0</v>
      </c>
      <c r="Q1570" s="59" t="n">
        <v>1180</v>
      </c>
      <c r="R1570" s="60">
        <f>IF(N1570="TL",1,IF(N1570="USD",VLOOKUP(C1570,$X$2:$Z$19,2,FALSE),VLOOKUP(C1570,$X$2:$Z$19,3,FALSE)))</f>
        <v/>
      </c>
      <c r="S1570" s="61">
        <f>IF(P1570=1,0,L1570*M1570*R1570*(1-O1570/100))</f>
        <v/>
      </c>
      <c r="T1570" s="61">
        <f>IF(P1570=1,0,L1570*Q1570)</f>
        <v/>
      </c>
      <c r="U1570" s="61">
        <f>S1570-T1570</f>
        <v/>
      </c>
    </row>
    <row r="1571">
      <c r="A1571" t="inlineStr">
        <is>
          <t>S001570</t>
        </is>
      </c>
      <c r="B1571" t="inlineStr">
        <is>
          <t>2025-06-17</t>
        </is>
      </c>
      <c r="C1571" t="inlineStr">
        <is>
          <t>2025-06</t>
        </is>
      </c>
      <c r="D1571" t="inlineStr">
        <is>
          <t>2025-Q2</t>
        </is>
      </c>
      <c r="E1571" t="inlineStr">
        <is>
          <t>T14</t>
        </is>
      </c>
      <c r="F1571" t="inlineStr">
        <is>
          <t>Elif Şen</t>
        </is>
      </c>
      <c r="G1571" t="inlineStr">
        <is>
          <t>İç Anadolu</t>
        </is>
      </c>
      <c r="H1571" t="inlineStr">
        <is>
          <t>EM-AYD-18</t>
        </is>
      </c>
      <c r="I1571" t="inlineStr">
        <is>
          <t>LED Ampul 18W (10'lu)</t>
        </is>
      </c>
      <c r="J1571" t="inlineStr">
        <is>
          <t>Aydınlatma</t>
        </is>
      </c>
      <c r="K1571" t="inlineStr">
        <is>
          <t>Bayi</t>
        </is>
      </c>
      <c r="L1571" t="n">
        <v>3</v>
      </c>
      <c r="M1571" s="57" t="n">
        <v>207</v>
      </c>
      <c r="N1571" t="inlineStr">
        <is>
          <t>TL</t>
        </is>
      </c>
      <c r="O1571" s="58" t="n">
        <v>8</v>
      </c>
      <c r="P1571" t="n">
        <v>0</v>
      </c>
      <c r="Q1571" s="59" t="n">
        <v>95</v>
      </c>
      <c r="R1571" s="60">
        <f>IF(N1571="TL",1,IF(N1571="USD",VLOOKUP(C1571,$X$2:$Z$19,2,FALSE),VLOOKUP(C1571,$X$2:$Z$19,3,FALSE)))</f>
        <v/>
      </c>
      <c r="S1571" s="61">
        <f>IF(P1571=1,0,L1571*M1571*R1571*(1-O1571/100))</f>
        <v/>
      </c>
      <c r="T1571" s="61">
        <f>IF(P1571=1,0,L1571*Q1571)</f>
        <v/>
      </c>
      <c r="U1571" s="61">
        <f>S1571-T1571</f>
        <v/>
      </c>
    </row>
    <row r="1572">
      <c r="A1572" t="inlineStr">
        <is>
          <t>S001571</t>
        </is>
      </c>
      <c r="B1572" t="inlineStr">
        <is>
          <t>2025-06-25</t>
        </is>
      </c>
      <c r="C1572" t="inlineStr">
        <is>
          <t>2025-06</t>
        </is>
      </c>
      <c r="D1572" t="inlineStr">
        <is>
          <t>2025-Q2</t>
        </is>
      </c>
      <c r="E1572" t="inlineStr">
        <is>
          <t>T14</t>
        </is>
      </c>
      <c r="F1572" t="inlineStr">
        <is>
          <t>Elif Şen</t>
        </is>
      </c>
      <c r="G1572" t="inlineStr">
        <is>
          <t>İç Anadolu</t>
        </is>
      </c>
      <c r="H1572" t="inlineStr">
        <is>
          <t>EM-PNO-12</t>
        </is>
      </c>
      <c r="I1572" t="inlineStr">
        <is>
          <t>Sıva Üstü Dağıtım Panosu 24'lü</t>
        </is>
      </c>
      <c r="J1572" t="inlineStr">
        <is>
          <t>Pano</t>
        </is>
      </c>
      <c r="K1572" t="inlineStr">
        <is>
          <t>Proje</t>
        </is>
      </c>
      <c r="L1572" t="n">
        <v>5</v>
      </c>
      <c r="M1572" s="57" t="n">
        <v>2056</v>
      </c>
      <c r="N1572" t="inlineStr">
        <is>
          <t>TL</t>
        </is>
      </c>
      <c r="O1572" s="58" t="n">
        <v>5</v>
      </c>
      <c r="P1572" t="n">
        <v>1</v>
      </c>
      <c r="Q1572" s="59" t="n">
        <v>1180</v>
      </c>
      <c r="R1572" s="60">
        <f>IF(N1572="TL",1,IF(N1572="USD",VLOOKUP(C1572,$X$2:$Z$19,2,FALSE),VLOOKUP(C1572,$X$2:$Z$19,3,FALSE)))</f>
        <v/>
      </c>
      <c r="S1572" s="61">
        <f>IF(P1572=1,0,L1572*M1572*R1572*(1-O1572/100))</f>
        <v/>
      </c>
      <c r="T1572" s="61">
        <f>IF(P1572=1,0,L1572*Q1572)</f>
        <v/>
      </c>
      <c r="U1572" s="61">
        <f>S1572-T1572</f>
        <v/>
      </c>
    </row>
    <row r="1573">
      <c r="A1573" t="inlineStr">
        <is>
          <t>S001572</t>
        </is>
      </c>
      <c r="B1573" t="inlineStr">
        <is>
          <t>2025-06-02</t>
        </is>
      </c>
      <c r="C1573" t="inlineStr">
        <is>
          <t>2025-06</t>
        </is>
      </c>
      <c r="D1573" t="inlineStr">
        <is>
          <t>2025-Q2</t>
        </is>
      </c>
      <c r="E1573" t="inlineStr">
        <is>
          <t>T14</t>
        </is>
      </c>
      <c r="F1573" t="inlineStr">
        <is>
          <t>Elif Şen</t>
        </is>
      </c>
      <c r="G1573" t="inlineStr">
        <is>
          <t>İç Anadolu</t>
        </is>
      </c>
      <c r="H1573" t="inlineStr">
        <is>
          <t>EM-AYD-18</t>
        </is>
      </c>
      <c r="I1573" t="inlineStr">
        <is>
          <t>LED Ampul 18W (10'lu)</t>
        </is>
      </c>
      <c r="J1573" t="inlineStr">
        <is>
          <t>Aydınlatma</t>
        </is>
      </c>
      <c r="K1573" t="inlineStr">
        <is>
          <t>Bayi</t>
        </is>
      </c>
      <c r="L1573" t="n">
        <v>12</v>
      </c>
      <c r="M1573" s="57" t="n">
        <v>196</v>
      </c>
      <c r="N1573" t="inlineStr">
        <is>
          <t>TL</t>
        </is>
      </c>
      <c r="O1573" s="58" t="n">
        <v>8</v>
      </c>
      <c r="P1573" t="n">
        <v>0</v>
      </c>
      <c r="Q1573" s="59" t="n">
        <v>95</v>
      </c>
      <c r="R1573" s="60">
        <f>IF(N1573="TL",1,IF(N1573="USD",VLOOKUP(C1573,$X$2:$Z$19,2,FALSE),VLOOKUP(C1573,$X$2:$Z$19,3,FALSE)))</f>
        <v/>
      </c>
      <c r="S1573" s="61">
        <f>IF(P1573=1,0,L1573*M1573*R1573*(1-O1573/100))</f>
        <v/>
      </c>
      <c r="T1573" s="61">
        <f>IF(P1573=1,0,L1573*Q1573)</f>
        <v/>
      </c>
      <c r="U1573" s="61">
        <f>S1573-T1573</f>
        <v/>
      </c>
    </row>
    <row r="1574">
      <c r="A1574" t="inlineStr">
        <is>
          <t>S001573</t>
        </is>
      </c>
      <c r="B1574" t="inlineStr">
        <is>
          <t>2025-06-05</t>
        </is>
      </c>
      <c r="C1574" t="inlineStr">
        <is>
          <t>2025-06</t>
        </is>
      </c>
      <c r="D1574" t="inlineStr">
        <is>
          <t>2025-Q2</t>
        </is>
      </c>
      <c r="E1574" t="inlineStr">
        <is>
          <t>T14</t>
        </is>
      </c>
      <c r="F1574" t="inlineStr">
        <is>
          <t>Elif Şen</t>
        </is>
      </c>
      <c r="G1574" t="inlineStr">
        <is>
          <t>İç Anadolu</t>
        </is>
      </c>
      <c r="H1574" t="inlineStr">
        <is>
          <t>EM-PRZ-02</t>
        </is>
      </c>
      <c r="I1574" t="inlineStr">
        <is>
          <t>Priz-Anahtar Seti (20'li)</t>
        </is>
      </c>
      <c r="J1574" t="inlineStr">
        <is>
          <t>Anahtar</t>
        </is>
      </c>
      <c r="K1574" t="inlineStr">
        <is>
          <t>Perakende</t>
        </is>
      </c>
      <c r="L1574" t="n">
        <v>2</v>
      </c>
      <c r="M1574" s="57" t="n">
        <v>559</v>
      </c>
      <c r="N1574" t="inlineStr">
        <is>
          <t>TL</t>
        </is>
      </c>
      <c r="O1574" s="58" t="n">
        <v>0</v>
      </c>
      <c r="P1574" t="n">
        <v>0</v>
      </c>
      <c r="Q1574" s="59" t="n">
        <v>310</v>
      </c>
      <c r="R1574" s="60">
        <f>IF(N1574="TL",1,IF(N1574="USD",VLOOKUP(C1574,$X$2:$Z$19,2,FALSE),VLOOKUP(C1574,$X$2:$Z$19,3,FALSE)))</f>
        <v/>
      </c>
      <c r="S1574" s="61">
        <f>IF(P1574=1,0,L1574*M1574*R1574*(1-O1574/100))</f>
        <v/>
      </c>
      <c r="T1574" s="61">
        <f>IF(P1574=1,0,L1574*Q1574)</f>
        <v/>
      </c>
      <c r="U1574" s="61">
        <f>S1574-T1574</f>
        <v/>
      </c>
    </row>
    <row r="1575">
      <c r="A1575" t="inlineStr">
        <is>
          <t>S001574</t>
        </is>
      </c>
      <c r="B1575" t="inlineStr">
        <is>
          <t>2025-06-18</t>
        </is>
      </c>
      <c r="C1575" t="inlineStr">
        <is>
          <t>2025-06</t>
        </is>
      </c>
      <c r="D1575" t="inlineStr">
        <is>
          <t>2025-Q2</t>
        </is>
      </c>
      <c r="E1575" t="inlineStr">
        <is>
          <t>T14</t>
        </is>
      </c>
      <c r="F1575" t="inlineStr">
        <is>
          <t>Elif Şen</t>
        </is>
      </c>
      <c r="G1575" t="inlineStr">
        <is>
          <t>İç Anadolu</t>
        </is>
      </c>
      <c r="H1575" t="inlineStr">
        <is>
          <t>EM-PNO-12</t>
        </is>
      </c>
      <c r="I1575" t="inlineStr">
        <is>
          <t>Sıva Üstü Dağıtım Panosu 24'lü</t>
        </is>
      </c>
      <c r="J1575" t="inlineStr">
        <is>
          <t>Pano</t>
        </is>
      </c>
      <c r="K1575" t="inlineStr">
        <is>
          <t>Bayi</t>
        </is>
      </c>
      <c r="L1575" t="n">
        <v>3</v>
      </c>
      <c r="M1575" s="57" t="n">
        <v>2018</v>
      </c>
      <c r="N1575" t="inlineStr">
        <is>
          <t>TL</t>
        </is>
      </c>
      <c r="O1575" s="58" t="n">
        <v>0</v>
      </c>
      <c r="P1575" t="n">
        <v>0</v>
      </c>
      <c r="Q1575" s="59" t="n">
        <v>1180</v>
      </c>
      <c r="R1575" s="60">
        <f>IF(N1575="TL",1,IF(N1575="USD",VLOOKUP(C1575,$X$2:$Z$19,2,FALSE),VLOOKUP(C1575,$X$2:$Z$19,3,FALSE)))</f>
        <v/>
      </c>
      <c r="S1575" s="61">
        <f>IF(P1575=1,0,L1575*M1575*R1575*(1-O1575/100))</f>
        <v/>
      </c>
      <c r="T1575" s="61">
        <f>IF(P1575=1,0,L1575*Q1575)</f>
        <v/>
      </c>
      <c r="U1575" s="61">
        <f>S1575-T1575</f>
        <v/>
      </c>
    </row>
    <row r="1576">
      <c r="A1576" t="inlineStr">
        <is>
          <t>S001575</t>
        </is>
      </c>
      <c r="B1576" t="inlineStr">
        <is>
          <t>2025-06-17</t>
        </is>
      </c>
      <c r="C1576" t="inlineStr">
        <is>
          <t>2025-06</t>
        </is>
      </c>
      <c r="D1576" t="inlineStr">
        <is>
          <t>2025-Q2</t>
        </is>
      </c>
      <c r="E1576" t="inlineStr">
        <is>
          <t>T14</t>
        </is>
      </c>
      <c r="F1576" t="inlineStr">
        <is>
          <t>Elif Şen</t>
        </is>
      </c>
      <c r="G1576" t="inlineStr">
        <is>
          <t>İç Anadolu</t>
        </is>
      </c>
      <c r="H1576" t="inlineStr">
        <is>
          <t>EM-UPS-10</t>
        </is>
      </c>
      <c r="I1576" t="inlineStr">
        <is>
          <t>Kesintisiz Güç Kaynağı 3 kVA</t>
        </is>
      </c>
      <c r="J1576" t="inlineStr">
        <is>
          <t>Güç</t>
        </is>
      </c>
      <c r="K1576" t="inlineStr">
        <is>
          <t>Bayi</t>
        </is>
      </c>
      <c r="L1576" t="n">
        <v>9</v>
      </c>
      <c r="M1576" s="57" t="n">
        <v>13282</v>
      </c>
      <c r="N1576" t="inlineStr">
        <is>
          <t>TL</t>
        </is>
      </c>
      <c r="O1576" s="58" t="n">
        <v>0</v>
      </c>
      <c r="P1576" t="n">
        <v>0</v>
      </c>
      <c r="Q1576" s="59" t="n">
        <v>8200</v>
      </c>
      <c r="R1576" s="60">
        <f>IF(N1576="TL",1,IF(N1576="USD",VLOOKUP(C1576,$X$2:$Z$19,2,FALSE),VLOOKUP(C1576,$X$2:$Z$19,3,FALSE)))</f>
        <v/>
      </c>
      <c r="S1576" s="61">
        <f>IF(P1576=1,0,L1576*M1576*R1576*(1-O1576/100))</f>
        <v/>
      </c>
      <c r="T1576" s="61">
        <f>IF(P1576=1,0,L1576*Q1576)</f>
        <v/>
      </c>
      <c r="U1576" s="61">
        <f>S1576-T1576</f>
        <v/>
      </c>
    </row>
    <row r="1577">
      <c r="A1577" t="inlineStr">
        <is>
          <t>S001576</t>
        </is>
      </c>
      <c r="B1577" t="inlineStr">
        <is>
          <t>2025-06-23</t>
        </is>
      </c>
      <c r="C1577" t="inlineStr">
        <is>
          <t>2025-06</t>
        </is>
      </c>
      <c r="D1577" t="inlineStr">
        <is>
          <t>2025-Q2</t>
        </is>
      </c>
      <c r="E1577" t="inlineStr">
        <is>
          <t>T14</t>
        </is>
      </c>
      <c r="F1577" t="inlineStr">
        <is>
          <t>Elif Şen</t>
        </is>
      </c>
      <c r="G1577" t="inlineStr">
        <is>
          <t>İç Anadolu</t>
        </is>
      </c>
      <c r="H1577" t="inlineStr">
        <is>
          <t>EM-PNO-12</t>
        </is>
      </c>
      <c r="I1577" t="inlineStr">
        <is>
          <t>Sıva Üstü Dağıtım Panosu 24'lü</t>
        </is>
      </c>
      <c r="J1577" t="inlineStr">
        <is>
          <t>Pano</t>
        </is>
      </c>
      <c r="K1577" t="inlineStr">
        <is>
          <t>Kurumsal</t>
        </is>
      </c>
      <c r="L1577" t="n">
        <v>10</v>
      </c>
      <c r="M1577" s="57" t="n">
        <v>2100</v>
      </c>
      <c r="N1577" t="inlineStr">
        <is>
          <t>TL</t>
        </is>
      </c>
      <c r="O1577" s="58" t="n">
        <v>0</v>
      </c>
      <c r="P1577" t="n">
        <v>0</v>
      </c>
      <c r="Q1577" s="59" t="n">
        <v>1180</v>
      </c>
      <c r="R1577" s="60">
        <f>IF(N1577="TL",1,IF(N1577="USD",VLOOKUP(C1577,$X$2:$Z$19,2,FALSE),VLOOKUP(C1577,$X$2:$Z$19,3,FALSE)))</f>
        <v/>
      </c>
      <c r="S1577" s="61">
        <f>IF(P1577=1,0,L1577*M1577*R1577*(1-O1577/100))</f>
        <v/>
      </c>
      <c r="T1577" s="61">
        <f>IF(P1577=1,0,L1577*Q1577)</f>
        <v/>
      </c>
      <c r="U1577" s="61">
        <f>S1577-T1577</f>
        <v/>
      </c>
    </row>
    <row r="1578">
      <c r="A1578" t="inlineStr">
        <is>
          <t>S001577</t>
        </is>
      </c>
      <c r="B1578" t="inlineStr">
        <is>
          <t>2025-06-22</t>
        </is>
      </c>
      <c r="C1578" t="inlineStr">
        <is>
          <t>2025-06</t>
        </is>
      </c>
      <c r="D1578" t="inlineStr">
        <is>
          <t>2025-Q2</t>
        </is>
      </c>
      <c r="E1578" t="inlineStr">
        <is>
          <t>T14</t>
        </is>
      </c>
      <c r="F1578" t="inlineStr">
        <is>
          <t>Elif Şen</t>
        </is>
      </c>
      <c r="G1578" t="inlineStr">
        <is>
          <t>İç Anadolu</t>
        </is>
      </c>
      <c r="H1578" t="inlineStr">
        <is>
          <t>EM-TOP-08</t>
        </is>
      </c>
      <c r="I1578" t="inlineStr">
        <is>
          <t>Topraklama Seti</t>
        </is>
      </c>
      <c r="J1578" t="inlineStr">
        <is>
          <t>Koruma</t>
        </is>
      </c>
      <c r="K1578" t="inlineStr">
        <is>
          <t>Bayi</t>
        </is>
      </c>
      <c r="L1578" t="n">
        <v>5</v>
      </c>
      <c r="M1578" s="57" t="n">
        <v>887</v>
      </c>
      <c r="N1578" t="inlineStr">
        <is>
          <t>TL</t>
        </is>
      </c>
      <c r="O1578" s="58" t="n">
        <v>8</v>
      </c>
      <c r="P1578" t="n">
        <v>0</v>
      </c>
      <c r="Q1578" s="59" t="n">
        <v>540</v>
      </c>
      <c r="R1578" s="60">
        <f>IF(N1578="TL",1,IF(N1578="USD",VLOOKUP(C1578,$X$2:$Z$19,2,FALSE),VLOOKUP(C1578,$X$2:$Z$19,3,FALSE)))</f>
        <v/>
      </c>
      <c r="S1578" s="61">
        <f>IF(P1578=1,0,L1578*M1578*R1578*(1-O1578/100))</f>
        <v/>
      </c>
      <c r="T1578" s="61">
        <f>IF(P1578=1,0,L1578*Q1578)</f>
        <v/>
      </c>
      <c r="U1578" s="61">
        <f>S1578-T1578</f>
        <v/>
      </c>
    </row>
    <row r="1579">
      <c r="A1579" t="inlineStr">
        <is>
          <t>S001578</t>
        </is>
      </c>
      <c r="B1579" t="inlineStr">
        <is>
          <t>2025-06-23</t>
        </is>
      </c>
      <c r="C1579" t="inlineStr">
        <is>
          <t>2025-06</t>
        </is>
      </c>
      <c r="D1579" t="inlineStr">
        <is>
          <t>2025-Q2</t>
        </is>
      </c>
      <c r="E1579" t="inlineStr">
        <is>
          <t>T14</t>
        </is>
      </c>
      <c r="F1579" t="inlineStr">
        <is>
          <t>Elif Şen</t>
        </is>
      </c>
      <c r="G1579" t="inlineStr">
        <is>
          <t>İç Anadolu</t>
        </is>
      </c>
      <c r="H1579" t="inlineStr">
        <is>
          <t>EM-AYD-18</t>
        </is>
      </c>
      <c r="I1579" t="inlineStr">
        <is>
          <t>LED Ampul 18W (10'lu)</t>
        </is>
      </c>
      <c r="J1579" t="inlineStr">
        <is>
          <t>Aydınlatma</t>
        </is>
      </c>
      <c r="K1579" t="inlineStr">
        <is>
          <t>Bayi</t>
        </is>
      </c>
      <c r="L1579" t="n">
        <v>3</v>
      </c>
      <c r="M1579" s="57" t="n">
        <v>200</v>
      </c>
      <c r="N1579" t="inlineStr">
        <is>
          <t>TL</t>
        </is>
      </c>
      <c r="O1579" s="58" t="n">
        <v>12</v>
      </c>
      <c r="P1579" t="n">
        <v>0</v>
      </c>
      <c r="Q1579" s="59" t="n">
        <v>95</v>
      </c>
      <c r="R1579" s="60">
        <f>IF(N1579="TL",1,IF(N1579="USD",VLOOKUP(C1579,$X$2:$Z$19,2,FALSE),VLOOKUP(C1579,$X$2:$Z$19,3,FALSE)))</f>
        <v/>
      </c>
      <c r="S1579" s="61">
        <f>IF(P1579=1,0,L1579*M1579*R1579*(1-O1579/100))</f>
        <v/>
      </c>
      <c r="T1579" s="61">
        <f>IF(P1579=1,0,L1579*Q1579)</f>
        <v/>
      </c>
      <c r="U1579" s="61">
        <f>S1579-T1579</f>
        <v/>
      </c>
    </row>
    <row r="1580">
      <c r="A1580" t="inlineStr">
        <is>
          <t>S001579</t>
        </is>
      </c>
      <c r="B1580" t="inlineStr">
        <is>
          <t>2025-06-21</t>
        </is>
      </c>
      <c r="C1580" t="inlineStr">
        <is>
          <t>2025-06</t>
        </is>
      </c>
      <c r="D1580" t="inlineStr">
        <is>
          <t>2025-Q2</t>
        </is>
      </c>
      <c r="E1580" t="inlineStr">
        <is>
          <t>T14</t>
        </is>
      </c>
      <c r="F1580" t="inlineStr">
        <is>
          <t>Elif Şen</t>
        </is>
      </c>
      <c r="G1580" t="inlineStr">
        <is>
          <t>İç Anadolu</t>
        </is>
      </c>
      <c r="H1580" t="inlineStr">
        <is>
          <t>EM-AYD-18</t>
        </is>
      </c>
      <c r="I1580" t="inlineStr">
        <is>
          <t>LED Ampul 18W (10'lu)</t>
        </is>
      </c>
      <c r="J1580" t="inlineStr">
        <is>
          <t>Aydınlatma</t>
        </is>
      </c>
      <c r="K1580" t="inlineStr">
        <is>
          <t>Bayi</t>
        </is>
      </c>
      <c r="L1580" t="n">
        <v>20</v>
      </c>
      <c r="M1580" s="57" t="n">
        <v>200</v>
      </c>
      <c r="N1580" t="inlineStr">
        <is>
          <t>TL</t>
        </is>
      </c>
      <c r="O1580" s="58" t="n">
        <v>5</v>
      </c>
      <c r="P1580" t="n">
        <v>0</v>
      </c>
      <c r="Q1580" s="59" t="n">
        <v>95</v>
      </c>
      <c r="R1580" s="60">
        <f>IF(N1580="TL",1,IF(N1580="USD",VLOOKUP(C1580,$X$2:$Z$19,2,FALSE),VLOOKUP(C1580,$X$2:$Z$19,3,FALSE)))</f>
        <v/>
      </c>
      <c r="S1580" s="61">
        <f>IF(P1580=1,0,L1580*M1580*R1580*(1-O1580/100))</f>
        <v/>
      </c>
      <c r="T1580" s="61">
        <f>IF(P1580=1,0,L1580*Q1580)</f>
        <v/>
      </c>
      <c r="U1580" s="61">
        <f>S1580-T1580</f>
        <v/>
      </c>
    </row>
    <row r="1581">
      <c r="A1581" t="inlineStr">
        <is>
          <t>S001580</t>
        </is>
      </c>
      <c r="B1581" t="inlineStr">
        <is>
          <t>2025-06-27</t>
        </is>
      </c>
      <c r="C1581" t="inlineStr">
        <is>
          <t>2025-06</t>
        </is>
      </c>
      <c r="D1581" t="inlineStr">
        <is>
          <t>2025-Q2</t>
        </is>
      </c>
      <c r="E1581" t="inlineStr">
        <is>
          <t>T14</t>
        </is>
      </c>
      <c r="F1581" t="inlineStr">
        <is>
          <t>Elif Şen</t>
        </is>
      </c>
      <c r="G1581" t="inlineStr">
        <is>
          <t>İç Anadolu</t>
        </is>
      </c>
      <c r="H1581" t="inlineStr">
        <is>
          <t>EM-KBL-25</t>
        </is>
      </c>
      <c r="I1581" t="inlineStr">
        <is>
          <t>NYY Kablo 4x6 (100 m)</t>
        </is>
      </c>
      <c r="J1581" t="inlineStr">
        <is>
          <t>Kablo</t>
        </is>
      </c>
      <c r="K1581" t="inlineStr">
        <is>
          <t>Bayi</t>
        </is>
      </c>
      <c r="L1581" t="n">
        <v>65</v>
      </c>
      <c r="M1581" s="57" t="n">
        <v>3415</v>
      </c>
      <c r="N1581" t="inlineStr">
        <is>
          <t>TL</t>
        </is>
      </c>
      <c r="O1581" s="58" t="n">
        <v>5</v>
      </c>
      <c r="P1581" t="n">
        <v>0</v>
      </c>
      <c r="Q1581" s="59" t="n">
        <v>2150</v>
      </c>
      <c r="R1581" s="60">
        <f>IF(N1581="TL",1,IF(N1581="USD",VLOOKUP(C1581,$X$2:$Z$19,2,FALSE),VLOOKUP(C1581,$X$2:$Z$19,3,FALSE)))</f>
        <v/>
      </c>
      <c r="S1581" s="61">
        <f>IF(P1581=1,0,L1581*M1581*R1581*(1-O1581/100))</f>
        <v/>
      </c>
      <c r="T1581" s="61">
        <f>IF(P1581=1,0,L1581*Q1581)</f>
        <v/>
      </c>
      <c r="U1581" s="61">
        <f>S1581-T1581</f>
        <v/>
      </c>
    </row>
    <row r="1582">
      <c r="A1582" t="inlineStr">
        <is>
          <t>S001581</t>
        </is>
      </c>
      <c r="B1582" t="inlineStr">
        <is>
          <t>2025-06-17</t>
        </is>
      </c>
      <c r="C1582" t="inlineStr">
        <is>
          <t>2025-06</t>
        </is>
      </c>
      <c r="D1582" t="inlineStr">
        <is>
          <t>2025-Q2</t>
        </is>
      </c>
      <c r="E1582" t="inlineStr">
        <is>
          <t>T14</t>
        </is>
      </c>
      <c r="F1582" t="inlineStr">
        <is>
          <t>Elif Şen</t>
        </is>
      </c>
      <c r="G1582" t="inlineStr">
        <is>
          <t>İç Anadolu</t>
        </is>
      </c>
      <c r="H1582" t="inlineStr">
        <is>
          <t>EM-UPS-10</t>
        </is>
      </c>
      <c r="I1582" t="inlineStr">
        <is>
          <t>Kesintisiz Güç Kaynağı 3 kVA</t>
        </is>
      </c>
      <c r="J1582" t="inlineStr">
        <is>
          <t>Güç</t>
        </is>
      </c>
      <c r="K1582" t="inlineStr">
        <is>
          <t>Bayi</t>
        </is>
      </c>
      <c r="L1582" t="n">
        <v>3</v>
      </c>
      <c r="M1582" s="57" t="n">
        <v>12698</v>
      </c>
      <c r="N1582" t="inlineStr">
        <is>
          <t>TL</t>
        </is>
      </c>
      <c r="O1582" s="58" t="n">
        <v>5</v>
      </c>
      <c r="P1582" t="n">
        <v>0</v>
      </c>
      <c r="Q1582" s="59" t="n">
        <v>8200</v>
      </c>
      <c r="R1582" s="60">
        <f>IF(N1582="TL",1,IF(N1582="USD",VLOOKUP(C1582,$X$2:$Z$19,2,FALSE),VLOOKUP(C1582,$X$2:$Z$19,3,FALSE)))</f>
        <v/>
      </c>
      <c r="S1582" s="61">
        <f>IF(P1582=1,0,L1582*M1582*R1582*(1-O1582/100))</f>
        <v/>
      </c>
      <c r="T1582" s="61">
        <f>IF(P1582=1,0,L1582*Q1582)</f>
        <v/>
      </c>
      <c r="U1582" s="61">
        <f>S1582-T1582</f>
        <v/>
      </c>
    </row>
    <row r="1583">
      <c r="A1583" t="inlineStr">
        <is>
          <t>S001582</t>
        </is>
      </c>
      <c r="B1583" t="inlineStr">
        <is>
          <t>2025-06-02</t>
        </is>
      </c>
      <c r="C1583" t="inlineStr">
        <is>
          <t>2025-06</t>
        </is>
      </c>
      <c r="D1583" t="inlineStr">
        <is>
          <t>2025-Q2</t>
        </is>
      </c>
      <c r="E1583" t="inlineStr">
        <is>
          <t>T14</t>
        </is>
      </c>
      <c r="F1583" t="inlineStr">
        <is>
          <t>Elif Şen</t>
        </is>
      </c>
      <c r="G1583" t="inlineStr">
        <is>
          <t>İç Anadolu</t>
        </is>
      </c>
      <c r="H1583" t="inlineStr">
        <is>
          <t>EM-KBL-16</t>
        </is>
      </c>
      <c r="I1583" t="inlineStr">
        <is>
          <t>NYM Kablo 3x2,5 (100 m)</t>
        </is>
      </c>
      <c r="J1583" t="inlineStr">
        <is>
          <t>Kablo</t>
        </is>
      </c>
      <c r="K1583" t="inlineStr">
        <is>
          <t>Proje</t>
        </is>
      </c>
      <c r="L1583" t="n">
        <v>4</v>
      </c>
      <c r="M1583" s="57" t="n">
        <v>1364</v>
      </c>
      <c r="N1583" t="inlineStr">
        <is>
          <t>TL</t>
        </is>
      </c>
      <c r="O1583" s="58" t="n">
        <v>0</v>
      </c>
      <c r="P1583" t="n">
        <v>0</v>
      </c>
      <c r="Q1583" s="59" t="n">
        <v>820</v>
      </c>
      <c r="R1583" s="60">
        <f>IF(N1583="TL",1,IF(N1583="USD",VLOOKUP(C1583,$X$2:$Z$19,2,FALSE),VLOOKUP(C1583,$X$2:$Z$19,3,FALSE)))</f>
        <v/>
      </c>
      <c r="S1583" s="61">
        <f>IF(P1583=1,0,L1583*M1583*R1583*(1-O1583/100))</f>
        <v/>
      </c>
      <c r="T1583" s="61">
        <f>IF(P1583=1,0,L1583*Q1583)</f>
        <v/>
      </c>
      <c r="U1583" s="61">
        <f>S1583-T1583</f>
        <v/>
      </c>
    </row>
    <row r="1584">
      <c r="A1584" t="inlineStr">
        <is>
          <t>S001583</t>
        </is>
      </c>
      <c r="B1584" t="inlineStr">
        <is>
          <t>2025-06-07</t>
        </is>
      </c>
      <c r="C1584" t="inlineStr">
        <is>
          <t>2025-06</t>
        </is>
      </c>
      <c r="D1584" t="inlineStr">
        <is>
          <t>2025-Q2</t>
        </is>
      </c>
      <c r="E1584" t="inlineStr">
        <is>
          <t>T14</t>
        </is>
      </c>
      <c r="F1584" t="inlineStr">
        <is>
          <t>Elif Şen</t>
        </is>
      </c>
      <c r="G1584" t="inlineStr">
        <is>
          <t>İç Anadolu</t>
        </is>
      </c>
      <c r="H1584" t="inlineStr">
        <is>
          <t>EM-AYD-40</t>
        </is>
      </c>
      <c r="I1584" t="inlineStr">
        <is>
          <t>LED Panel Armatür 40W</t>
        </is>
      </c>
      <c r="J1584" t="inlineStr">
        <is>
          <t>Aydınlatma</t>
        </is>
      </c>
      <c r="K1584" t="inlineStr">
        <is>
          <t>Bayi</t>
        </is>
      </c>
      <c r="L1584" t="n">
        <v>4</v>
      </c>
      <c r="M1584" s="57" t="n">
        <v>366</v>
      </c>
      <c r="N1584" t="inlineStr">
        <is>
          <t>TL</t>
        </is>
      </c>
      <c r="O1584" s="58" t="n">
        <v>5</v>
      </c>
      <c r="P1584" t="n">
        <v>0</v>
      </c>
      <c r="Q1584" s="59" t="n">
        <v>190</v>
      </c>
      <c r="R1584" s="60">
        <f>IF(N1584="TL",1,IF(N1584="USD",VLOOKUP(C1584,$X$2:$Z$19,2,FALSE),VLOOKUP(C1584,$X$2:$Z$19,3,FALSE)))</f>
        <v/>
      </c>
      <c r="S1584" s="61">
        <f>IF(P1584=1,0,L1584*M1584*R1584*(1-O1584/100))</f>
        <v/>
      </c>
      <c r="T1584" s="61">
        <f>IF(P1584=1,0,L1584*Q1584)</f>
        <v/>
      </c>
      <c r="U1584" s="61">
        <f>S1584-T1584</f>
        <v/>
      </c>
    </row>
    <row r="1585">
      <c r="A1585" t="inlineStr">
        <is>
          <t>S001584</t>
        </is>
      </c>
      <c r="B1585" t="inlineStr">
        <is>
          <t>2025-06-22</t>
        </is>
      </c>
      <c r="C1585" t="inlineStr">
        <is>
          <t>2025-06</t>
        </is>
      </c>
      <c r="D1585" t="inlineStr">
        <is>
          <t>2025-Q2</t>
        </is>
      </c>
      <c r="E1585" t="inlineStr">
        <is>
          <t>T15</t>
        </is>
      </c>
      <c r="F1585" t="inlineStr">
        <is>
          <t>Barış Polat</t>
        </is>
      </c>
      <c r="G1585" t="inlineStr">
        <is>
          <t>Ege</t>
        </is>
      </c>
      <c r="H1585" t="inlineStr">
        <is>
          <t>EM-PNO-12</t>
        </is>
      </c>
      <c r="I1585" t="inlineStr">
        <is>
          <t>Sıva Üstü Dağıtım Panosu 24'lü</t>
        </is>
      </c>
      <c r="J1585" t="inlineStr">
        <is>
          <t>Pano</t>
        </is>
      </c>
      <c r="K1585" t="inlineStr">
        <is>
          <t>Bayi</t>
        </is>
      </c>
      <c r="L1585" t="n">
        <v>43</v>
      </c>
      <c r="M1585" s="57" t="n">
        <v>1992</v>
      </c>
      <c r="N1585" t="inlineStr">
        <is>
          <t>TL</t>
        </is>
      </c>
      <c r="O1585" s="58" t="n">
        <v>18</v>
      </c>
      <c r="P1585" t="n">
        <v>0</v>
      </c>
      <c r="Q1585" s="59" t="n">
        <v>1180</v>
      </c>
      <c r="R1585" s="60">
        <f>IF(N1585="TL",1,IF(N1585="USD",VLOOKUP(C1585,$X$2:$Z$19,2,FALSE),VLOOKUP(C1585,$X$2:$Z$19,3,FALSE)))</f>
        <v/>
      </c>
      <c r="S1585" s="61">
        <f>IF(P1585=1,0,L1585*M1585*R1585*(1-O1585/100))</f>
        <v/>
      </c>
      <c r="T1585" s="61">
        <f>IF(P1585=1,0,L1585*Q1585)</f>
        <v/>
      </c>
      <c r="U1585" s="61">
        <f>S1585-T1585</f>
        <v/>
      </c>
    </row>
    <row r="1586">
      <c r="A1586" t="inlineStr">
        <is>
          <t>S001585</t>
        </is>
      </c>
      <c r="B1586" t="inlineStr">
        <is>
          <t>2025-06-17</t>
        </is>
      </c>
      <c r="C1586" t="inlineStr">
        <is>
          <t>2025-06</t>
        </is>
      </c>
      <c r="D1586" t="inlineStr">
        <is>
          <t>2025-Q2</t>
        </is>
      </c>
      <c r="E1586" t="inlineStr">
        <is>
          <t>T15</t>
        </is>
      </c>
      <c r="F1586" t="inlineStr">
        <is>
          <t>Barış Polat</t>
        </is>
      </c>
      <c r="G1586" t="inlineStr">
        <is>
          <t>Ege</t>
        </is>
      </c>
      <c r="H1586" t="inlineStr">
        <is>
          <t>EM-TOP-08</t>
        </is>
      </c>
      <c r="I1586" t="inlineStr">
        <is>
          <t>Topraklama Seti</t>
        </is>
      </c>
      <c r="J1586" t="inlineStr">
        <is>
          <t>Koruma</t>
        </is>
      </c>
      <c r="K1586" t="inlineStr">
        <is>
          <t>Kurumsal</t>
        </is>
      </c>
      <c r="L1586" t="n">
        <v>9</v>
      </c>
      <c r="M1586" s="57" t="n">
        <v>899</v>
      </c>
      <c r="N1586" t="inlineStr">
        <is>
          <t>TL</t>
        </is>
      </c>
      <c r="O1586" s="58" t="n">
        <v>5</v>
      </c>
      <c r="P1586" t="n">
        <v>0</v>
      </c>
      <c r="Q1586" s="59" t="n">
        <v>540</v>
      </c>
      <c r="R1586" s="60">
        <f>IF(N1586="TL",1,IF(N1586="USD",VLOOKUP(C1586,$X$2:$Z$19,2,FALSE),VLOOKUP(C1586,$X$2:$Z$19,3,FALSE)))</f>
        <v/>
      </c>
      <c r="S1586" s="61">
        <f>IF(P1586=1,0,L1586*M1586*R1586*(1-O1586/100))</f>
        <v/>
      </c>
      <c r="T1586" s="61">
        <f>IF(P1586=1,0,L1586*Q1586)</f>
        <v/>
      </c>
      <c r="U1586" s="61">
        <f>S1586-T1586</f>
        <v/>
      </c>
    </row>
    <row r="1587">
      <c r="A1587" t="inlineStr">
        <is>
          <t>S001586</t>
        </is>
      </c>
      <c r="B1587" t="inlineStr">
        <is>
          <t>2025-06-12</t>
        </is>
      </c>
      <c r="C1587" t="inlineStr">
        <is>
          <t>2025-06</t>
        </is>
      </c>
      <c r="D1587" t="inlineStr">
        <is>
          <t>2025-Q2</t>
        </is>
      </c>
      <c r="E1587" t="inlineStr">
        <is>
          <t>T15</t>
        </is>
      </c>
      <c r="F1587" t="inlineStr">
        <is>
          <t>Barış Polat</t>
        </is>
      </c>
      <c r="G1587" t="inlineStr">
        <is>
          <t>Ege</t>
        </is>
      </c>
      <c r="H1587" t="inlineStr">
        <is>
          <t>EM-UPS-10</t>
        </is>
      </c>
      <c r="I1587" t="inlineStr">
        <is>
          <t>Kesintisiz Güç Kaynağı 3 kVA</t>
        </is>
      </c>
      <c r="J1587" t="inlineStr">
        <is>
          <t>Güç</t>
        </is>
      </c>
      <c r="K1587" t="inlineStr">
        <is>
          <t>Kurumsal</t>
        </is>
      </c>
      <c r="L1587" t="n">
        <v>3</v>
      </c>
      <c r="M1587" s="57" t="n">
        <v>13421</v>
      </c>
      <c r="N1587" t="inlineStr">
        <is>
          <t>TL</t>
        </is>
      </c>
      <c r="O1587" s="58" t="n">
        <v>8</v>
      </c>
      <c r="P1587" t="n">
        <v>0</v>
      </c>
      <c r="Q1587" s="59" t="n">
        <v>8200</v>
      </c>
      <c r="R1587" s="60">
        <f>IF(N1587="TL",1,IF(N1587="USD",VLOOKUP(C1587,$X$2:$Z$19,2,FALSE),VLOOKUP(C1587,$X$2:$Z$19,3,FALSE)))</f>
        <v/>
      </c>
      <c r="S1587" s="61">
        <f>IF(P1587=1,0,L1587*M1587*R1587*(1-O1587/100))</f>
        <v/>
      </c>
      <c r="T1587" s="61">
        <f>IF(P1587=1,0,L1587*Q1587)</f>
        <v/>
      </c>
      <c r="U1587" s="61">
        <f>S1587-T1587</f>
        <v/>
      </c>
    </row>
    <row r="1588">
      <c r="A1588" t="inlineStr">
        <is>
          <t>S001587</t>
        </is>
      </c>
      <c r="B1588" t="inlineStr">
        <is>
          <t>2025-06-23</t>
        </is>
      </c>
      <c r="C1588" t="inlineStr">
        <is>
          <t>2025-06</t>
        </is>
      </c>
      <c r="D1588" t="inlineStr">
        <is>
          <t>2025-Q2</t>
        </is>
      </c>
      <c r="E1588" t="inlineStr">
        <is>
          <t>T15</t>
        </is>
      </c>
      <c r="F1588" t="inlineStr">
        <is>
          <t>Barış Polat</t>
        </is>
      </c>
      <c r="G1588" t="inlineStr">
        <is>
          <t>Ege</t>
        </is>
      </c>
      <c r="H1588" t="inlineStr">
        <is>
          <t>EM-KBL-16</t>
        </is>
      </c>
      <c r="I1588" t="inlineStr">
        <is>
          <t>NYM Kablo 3x2,5 (100 m)</t>
        </is>
      </c>
      <c r="J1588" t="inlineStr">
        <is>
          <t>Kablo</t>
        </is>
      </c>
      <c r="K1588" t="inlineStr">
        <is>
          <t>Perakende</t>
        </is>
      </c>
      <c r="L1588" t="n">
        <v>2</v>
      </c>
      <c r="M1588" s="57" t="n">
        <v>1285</v>
      </c>
      <c r="N1588" t="inlineStr">
        <is>
          <t>TL</t>
        </is>
      </c>
      <c r="O1588" s="58" t="n">
        <v>0</v>
      </c>
      <c r="P1588" t="n">
        <v>0</v>
      </c>
      <c r="Q1588" s="59" t="n">
        <v>820</v>
      </c>
      <c r="R1588" s="60">
        <f>IF(N1588="TL",1,IF(N1588="USD",VLOOKUP(C1588,$X$2:$Z$19,2,FALSE),VLOOKUP(C1588,$X$2:$Z$19,3,FALSE)))</f>
        <v/>
      </c>
      <c r="S1588" s="61">
        <f>IF(P1588=1,0,L1588*M1588*R1588*(1-O1588/100))</f>
        <v/>
      </c>
      <c r="T1588" s="61">
        <f>IF(P1588=1,0,L1588*Q1588)</f>
        <v/>
      </c>
      <c r="U1588" s="61">
        <f>S1588-T1588</f>
        <v/>
      </c>
    </row>
    <row r="1589">
      <c r="A1589" t="inlineStr">
        <is>
          <t>S001588</t>
        </is>
      </c>
      <c r="B1589" t="inlineStr">
        <is>
          <t>2025-06-02</t>
        </is>
      </c>
      <c r="C1589" t="inlineStr">
        <is>
          <t>2025-06</t>
        </is>
      </c>
      <c r="D1589" t="inlineStr">
        <is>
          <t>2025-Q2</t>
        </is>
      </c>
      <c r="E1589" t="inlineStr">
        <is>
          <t>T15</t>
        </is>
      </c>
      <c r="F1589" t="inlineStr">
        <is>
          <t>Barış Polat</t>
        </is>
      </c>
      <c r="G1589" t="inlineStr">
        <is>
          <t>Ege</t>
        </is>
      </c>
      <c r="H1589" t="inlineStr">
        <is>
          <t>EM-SNS-06</t>
        </is>
      </c>
      <c r="I1589" t="inlineStr">
        <is>
          <t>Hareket Sensörü PIR</t>
        </is>
      </c>
      <c r="J1589" t="inlineStr">
        <is>
          <t>Otomasyon</t>
        </is>
      </c>
      <c r="K1589" t="inlineStr">
        <is>
          <t>Proje</t>
        </is>
      </c>
      <c r="L1589" t="n">
        <v>22</v>
      </c>
      <c r="M1589" s="57" t="n">
        <v>263</v>
      </c>
      <c r="N1589" t="inlineStr">
        <is>
          <t>TL</t>
        </is>
      </c>
      <c r="O1589" s="58" t="n">
        <v>0</v>
      </c>
      <c r="P1589" t="n">
        <v>0</v>
      </c>
      <c r="Q1589" s="59" t="n">
        <v>120</v>
      </c>
      <c r="R1589" s="60">
        <f>IF(N1589="TL",1,IF(N1589="USD",VLOOKUP(C1589,$X$2:$Z$19,2,FALSE),VLOOKUP(C1589,$X$2:$Z$19,3,FALSE)))</f>
        <v/>
      </c>
      <c r="S1589" s="61">
        <f>IF(P1589=1,0,L1589*M1589*R1589*(1-O1589/100))</f>
        <v/>
      </c>
      <c r="T1589" s="61">
        <f>IF(P1589=1,0,L1589*Q1589)</f>
        <v/>
      </c>
      <c r="U1589" s="61">
        <f>S1589-T1589</f>
        <v/>
      </c>
    </row>
    <row r="1590">
      <c r="A1590" t="inlineStr">
        <is>
          <t>S001589</t>
        </is>
      </c>
      <c r="B1590" t="inlineStr">
        <is>
          <t>2025-06-02</t>
        </is>
      </c>
      <c r="C1590" t="inlineStr">
        <is>
          <t>2025-06</t>
        </is>
      </c>
      <c r="D1590" t="inlineStr">
        <is>
          <t>2025-Q2</t>
        </is>
      </c>
      <c r="E1590" t="inlineStr">
        <is>
          <t>T15</t>
        </is>
      </c>
      <c r="F1590" t="inlineStr">
        <is>
          <t>Barış Polat</t>
        </is>
      </c>
      <c r="G1590" t="inlineStr">
        <is>
          <t>Ege</t>
        </is>
      </c>
      <c r="H1590" t="inlineStr">
        <is>
          <t>EM-AYD-18</t>
        </is>
      </c>
      <c r="I1590" t="inlineStr">
        <is>
          <t>LED Ampul 18W (10'lu)</t>
        </is>
      </c>
      <c r="J1590" t="inlineStr">
        <is>
          <t>Aydınlatma</t>
        </is>
      </c>
      <c r="K1590" t="inlineStr">
        <is>
          <t>Kurumsal</t>
        </is>
      </c>
      <c r="L1590" t="n">
        <v>21</v>
      </c>
      <c r="M1590" s="57" t="n">
        <v>195</v>
      </c>
      <c r="N1590" t="inlineStr">
        <is>
          <t>TL</t>
        </is>
      </c>
      <c r="O1590" s="58" t="n">
        <v>0</v>
      </c>
      <c r="P1590" t="n">
        <v>0</v>
      </c>
      <c r="Q1590" s="59" t="n">
        <v>95</v>
      </c>
      <c r="R1590" s="60">
        <f>IF(N1590="TL",1,IF(N1590="USD",VLOOKUP(C1590,$X$2:$Z$19,2,FALSE),VLOOKUP(C1590,$X$2:$Z$19,3,FALSE)))</f>
        <v/>
      </c>
      <c r="S1590" s="61">
        <f>IF(P1590=1,0,L1590*M1590*R1590*(1-O1590/100))</f>
        <v/>
      </c>
      <c r="T1590" s="61">
        <f>IF(P1590=1,0,L1590*Q1590)</f>
        <v/>
      </c>
      <c r="U1590" s="61">
        <f>S1590-T1590</f>
        <v/>
      </c>
    </row>
    <row r="1591">
      <c r="A1591" t="inlineStr">
        <is>
          <t>S001590</t>
        </is>
      </c>
      <c r="B1591" t="inlineStr">
        <is>
          <t>2025-06-26</t>
        </is>
      </c>
      <c r="C1591" t="inlineStr">
        <is>
          <t>2025-06</t>
        </is>
      </c>
      <c r="D1591" t="inlineStr">
        <is>
          <t>2025-Q2</t>
        </is>
      </c>
      <c r="E1591" t="inlineStr">
        <is>
          <t>T15</t>
        </is>
      </c>
      <c r="F1591" t="inlineStr">
        <is>
          <t>Barış Polat</t>
        </is>
      </c>
      <c r="G1591" t="inlineStr">
        <is>
          <t>Ege</t>
        </is>
      </c>
      <c r="H1591" t="inlineStr">
        <is>
          <t>EM-TRF-05</t>
        </is>
      </c>
      <c r="I1591" t="inlineStr">
        <is>
          <t>İzole Trafo 1 kVA</t>
        </is>
      </c>
      <c r="J1591" t="inlineStr">
        <is>
          <t>Güç</t>
        </is>
      </c>
      <c r="K1591" t="inlineStr">
        <is>
          <t>Bayi</t>
        </is>
      </c>
      <c r="L1591" t="n">
        <v>1</v>
      </c>
      <c r="M1591" s="57" t="n">
        <v>6770</v>
      </c>
      <c r="N1591" t="inlineStr">
        <is>
          <t>TL</t>
        </is>
      </c>
      <c r="O1591" s="58" t="n">
        <v>5</v>
      </c>
      <c r="P1591" t="n">
        <v>0</v>
      </c>
      <c r="Q1591" s="59" t="n">
        <v>3900</v>
      </c>
      <c r="R1591" s="60">
        <f>IF(N1591="TL",1,IF(N1591="USD",VLOOKUP(C1591,$X$2:$Z$19,2,FALSE),VLOOKUP(C1591,$X$2:$Z$19,3,FALSE)))</f>
        <v/>
      </c>
      <c r="S1591" s="61">
        <f>IF(P1591=1,0,L1591*M1591*R1591*(1-O1591/100))</f>
        <v/>
      </c>
      <c r="T1591" s="61">
        <f>IF(P1591=1,0,L1591*Q1591)</f>
        <v/>
      </c>
      <c r="U1591" s="61">
        <f>S1591-T1591</f>
        <v/>
      </c>
    </row>
    <row r="1592">
      <c r="A1592" t="inlineStr">
        <is>
          <t>S001591</t>
        </is>
      </c>
      <c r="B1592" t="inlineStr">
        <is>
          <t>2025-06-14</t>
        </is>
      </c>
      <c r="C1592" t="inlineStr">
        <is>
          <t>2025-06</t>
        </is>
      </c>
      <c r="D1592" t="inlineStr">
        <is>
          <t>2025-Q2</t>
        </is>
      </c>
      <c r="E1592" t="inlineStr">
        <is>
          <t>T15</t>
        </is>
      </c>
      <c r="F1592" t="inlineStr">
        <is>
          <t>Barış Polat</t>
        </is>
      </c>
      <c r="G1592" t="inlineStr">
        <is>
          <t>Ege</t>
        </is>
      </c>
      <c r="H1592" t="inlineStr">
        <is>
          <t>EM-PNO-12</t>
        </is>
      </c>
      <c r="I1592" t="inlineStr">
        <is>
          <t>Sıva Üstü Dağıtım Panosu 24'lü</t>
        </is>
      </c>
      <c r="J1592" t="inlineStr">
        <is>
          <t>Pano</t>
        </is>
      </c>
      <c r="K1592" t="inlineStr">
        <is>
          <t>Perakende</t>
        </is>
      </c>
      <c r="L1592" t="n">
        <v>4</v>
      </c>
      <c r="M1592" s="57" t="n">
        <v>2042</v>
      </c>
      <c r="N1592" t="inlineStr">
        <is>
          <t>TL</t>
        </is>
      </c>
      <c r="O1592" s="58" t="n">
        <v>8</v>
      </c>
      <c r="P1592" t="n">
        <v>1</v>
      </c>
      <c r="Q1592" s="59" t="n">
        <v>1180</v>
      </c>
      <c r="R1592" s="60">
        <f>IF(N1592="TL",1,IF(N1592="USD",VLOOKUP(C1592,$X$2:$Z$19,2,FALSE),VLOOKUP(C1592,$X$2:$Z$19,3,FALSE)))</f>
        <v/>
      </c>
      <c r="S1592" s="61">
        <f>IF(P1592=1,0,L1592*M1592*R1592*(1-O1592/100))</f>
        <v/>
      </c>
      <c r="T1592" s="61">
        <f>IF(P1592=1,0,L1592*Q1592)</f>
        <v/>
      </c>
      <c r="U1592" s="61">
        <f>S1592-T1592</f>
        <v/>
      </c>
    </row>
    <row r="1593">
      <c r="A1593" t="inlineStr">
        <is>
          <t>S001592</t>
        </is>
      </c>
      <c r="B1593" t="inlineStr">
        <is>
          <t>2025-06-25</t>
        </is>
      </c>
      <c r="C1593" t="inlineStr">
        <is>
          <t>2025-06</t>
        </is>
      </c>
      <c r="D1593" t="inlineStr">
        <is>
          <t>2025-Q2</t>
        </is>
      </c>
      <c r="E1593" t="inlineStr">
        <is>
          <t>T15</t>
        </is>
      </c>
      <c r="F1593" t="inlineStr">
        <is>
          <t>Barış Polat</t>
        </is>
      </c>
      <c r="G1593" t="inlineStr">
        <is>
          <t>Ege</t>
        </is>
      </c>
      <c r="H1593" t="inlineStr">
        <is>
          <t>EM-PRZ-02</t>
        </is>
      </c>
      <c r="I1593" t="inlineStr">
        <is>
          <t>Priz-Anahtar Seti (20'li)</t>
        </is>
      </c>
      <c r="J1593" t="inlineStr">
        <is>
          <t>Anahtar</t>
        </is>
      </c>
      <c r="K1593" t="inlineStr">
        <is>
          <t>Bayi</t>
        </is>
      </c>
      <c r="L1593" t="n">
        <v>13</v>
      </c>
      <c r="M1593" s="57" t="n">
        <v>558</v>
      </c>
      <c r="N1593" t="inlineStr">
        <is>
          <t>TL</t>
        </is>
      </c>
      <c r="O1593" s="58" t="n">
        <v>0</v>
      </c>
      <c r="P1593" t="n">
        <v>0</v>
      </c>
      <c r="Q1593" s="59" t="n">
        <v>310</v>
      </c>
      <c r="R1593" s="60">
        <f>IF(N1593="TL",1,IF(N1593="USD",VLOOKUP(C1593,$X$2:$Z$19,2,FALSE),VLOOKUP(C1593,$X$2:$Z$19,3,FALSE)))</f>
        <v/>
      </c>
      <c r="S1593" s="61">
        <f>IF(P1593=1,0,L1593*M1593*R1593*(1-O1593/100))</f>
        <v/>
      </c>
      <c r="T1593" s="61">
        <f>IF(P1593=1,0,L1593*Q1593)</f>
        <v/>
      </c>
      <c r="U1593" s="61">
        <f>S1593-T1593</f>
        <v/>
      </c>
    </row>
    <row r="1594">
      <c r="A1594" t="inlineStr">
        <is>
          <t>S001593</t>
        </is>
      </c>
      <c r="B1594" t="inlineStr">
        <is>
          <t>2025-06-12</t>
        </is>
      </c>
      <c r="C1594" t="inlineStr">
        <is>
          <t>2025-06</t>
        </is>
      </c>
      <c r="D1594" t="inlineStr">
        <is>
          <t>2025-Q2</t>
        </is>
      </c>
      <c r="E1594" t="inlineStr">
        <is>
          <t>T15</t>
        </is>
      </c>
      <c r="F1594" t="inlineStr">
        <is>
          <t>Barış Polat</t>
        </is>
      </c>
      <c r="G1594" t="inlineStr">
        <is>
          <t>Ege</t>
        </is>
      </c>
      <c r="H1594" t="inlineStr">
        <is>
          <t>EM-UPS-10</t>
        </is>
      </c>
      <c r="I1594" t="inlineStr">
        <is>
          <t>Kesintisiz Güç Kaynağı 3 kVA</t>
        </is>
      </c>
      <c r="J1594" t="inlineStr">
        <is>
          <t>Güç</t>
        </is>
      </c>
      <c r="K1594" t="inlineStr">
        <is>
          <t>Bayi</t>
        </is>
      </c>
      <c r="L1594" t="n">
        <v>3</v>
      </c>
      <c r="M1594" s="57" t="n">
        <v>12671</v>
      </c>
      <c r="N1594" t="inlineStr">
        <is>
          <t>TL</t>
        </is>
      </c>
      <c r="O1594" s="58" t="n">
        <v>5</v>
      </c>
      <c r="P1594" t="n">
        <v>0</v>
      </c>
      <c r="Q1594" s="59" t="n">
        <v>8200</v>
      </c>
      <c r="R1594" s="60">
        <f>IF(N1594="TL",1,IF(N1594="USD",VLOOKUP(C1594,$X$2:$Z$19,2,FALSE),VLOOKUP(C1594,$X$2:$Z$19,3,FALSE)))</f>
        <v/>
      </c>
      <c r="S1594" s="61">
        <f>IF(P1594=1,0,L1594*M1594*R1594*(1-O1594/100))</f>
        <v/>
      </c>
      <c r="T1594" s="61">
        <f>IF(P1594=1,0,L1594*Q1594)</f>
        <v/>
      </c>
      <c r="U1594" s="61">
        <f>S1594-T1594</f>
        <v/>
      </c>
    </row>
    <row r="1595">
      <c r="A1595" t="inlineStr">
        <is>
          <t>S001594</t>
        </is>
      </c>
      <c r="B1595" t="inlineStr">
        <is>
          <t>2025-06-22</t>
        </is>
      </c>
      <c r="C1595" t="inlineStr">
        <is>
          <t>2025-06</t>
        </is>
      </c>
      <c r="D1595" t="inlineStr">
        <is>
          <t>2025-Q2</t>
        </is>
      </c>
      <c r="E1595" t="inlineStr">
        <is>
          <t>T15</t>
        </is>
      </c>
      <c r="F1595" t="inlineStr">
        <is>
          <t>Barış Polat</t>
        </is>
      </c>
      <c r="G1595" t="inlineStr">
        <is>
          <t>Ege</t>
        </is>
      </c>
      <c r="H1595" t="inlineStr">
        <is>
          <t>EM-AYD-18</t>
        </is>
      </c>
      <c r="I1595" t="inlineStr">
        <is>
          <t>LED Ampul 18W (10'lu)</t>
        </is>
      </c>
      <c r="J1595" t="inlineStr">
        <is>
          <t>Aydınlatma</t>
        </is>
      </c>
      <c r="K1595" t="inlineStr">
        <is>
          <t>Bayi</t>
        </is>
      </c>
      <c r="L1595" t="n">
        <v>16</v>
      </c>
      <c r="M1595" s="57" t="n">
        <v>196</v>
      </c>
      <c r="N1595" t="inlineStr">
        <is>
          <t>TL</t>
        </is>
      </c>
      <c r="O1595" s="58" t="n">
        <v>8</v>
      </c>
      <c r="P1595" t="n">
        <v>0</v>
      </c>
      <c r="Q1595" s="59" t="n">
        <v>95</v>
      </c>
      <c r="R1595" s="60">
        <f>IF(N1595="TL",1,IF(N1595="USD",VLOOKUP(C1595,$X$2:$Z$19,2,FALSE),VLOOKUP(C1595,$X$2:$Z$19,3,FALSE)))</f>
        <v/>
      </c>
      <c r="S1595" s="61">
        <f>IF(P1595=1,0,L1595*M1595*R1595*(1-O1595/100))</f>
        <v/>
      </c>
      <c r="T1595" s="61">
        <f>IF(P1595=1,0,L1595*Q1595)</f>
        <v/>
      </c>
      <c r="U1595" s="61">
        <f>S1595-T1595</f>
        <v/>
      </c>
    </row>
    <row r="1596">
      <c r="A1596" t="inlineStr">
        <is>
          <t>S001595</t>
        </is>
      </c>
      <c r="B1596" t="inlineStr">
        <is>
          <t>2025-06-02</t>
        </is>
      </c>
      <c r="C1596" t="inlineStr">
        <is>
          <t>2025-06</t>
        </is>
      </c>
      <c r="D1596" t="inlineStr">
        <is>
          <t>2025-Q2</t>
        </is>
      </c>
      <c r="E1596" t="inlineStr">
        <is>
          <t>T15</t>
        </is>
      </c>
      <c r="F1596" t="inlineStr">
        <is>
          <t>Barış Polat</t>
        </is>
      </c>
      <c r="G1596" t="inlineStr">
        <is>
          <t>Ege</t>
        </is>
      </c>
      <c r="H1596" t="inlineStr">
        <is>
          <t>EM-SGT-01</t>
        </is>
      </c>
      <c r="I1596" t="inlineStr">
        <is>
          <t>Otomatik Sigorta C16 (12'li)</t>
        </is>
      </c>
      <c r="J1596" t="inlineStr">
        <is>
          <t>Koruma</t>
        </is>
      </c>
      <c r="K1596" t="inlineStr">
        <is>
          <t>Proje</t>
        </is>
      </c>
      <c r="L1596" t="n">
        <v>24</v>
      </c>
      <c r="M1596" s="57" t="n">
        <v>446</v>
      </c>
      <c r="N1596" t="inlineStr">
        <is>
          <t>TL</t>
        </is>
      </c>
      <c r="O1596" s="58" t="n">
        <v>5</v>
      </c>
      <c r="P1596" t="n">
        <v>0</v>
      </c>
      <c r="Q1596" s="59" t="n">
        <v>240</v>
      </c>
      <c r="R1596" s="60">
        <f>IF(N1596="TL",1,IF(N1596="USD",VLOOKUP(C1596,$X$2:$Z$19,2,FALSE),VLOOKUP(C1596,$X$2:$Z$19,3,FALSE)))</f>
        <v/>
      </c>
      <c r="S1596" s="61">
        <f>IF(P1596=1,0,L1596*M1596*R1596*(1-O1596/100))</f>
        <v/>
      </c>
      <c r="T1596" s="61">
        <f>IF(P1596=1,0,L1596*Q1596)</f>
        <v/>
      </c>
      <c r="U1596" s="61">
        <f>S1596-T1596</f>
        <v/>
      </c>
    </row>
    <row r="1597">
      <c r="A1597" t="inlineStr">
        <is>
          <t>S001596</t>
        </is>
      </c>
      <c r="B1597" t="inlineStr">
        <is>
          <t>2025-06-16</t>
        </is>
      </c>
      <c r="C1597" t="inlineStr">
        <is>
          <t>2025-06</t>
        </is>
      </c>
      <c r="D1597" t="inlineStr">
        <is>
          <t>2025-Q2</t>
        </is>
      </c>
      <c r="E1597" t="inlineStr">
        <is>
          <t>T15</t>
        </is>
      </c>
      <c r="F1597" t="inlineStr">
        <is>
          <t>Barış Polat</t>
        </is>
      </c>
      <c r="G1597" t="inlineStr">
        <is>
          <t>Ege</t>
        </is>
      </c>
      <c r="H1597" t="inlineStr">
        <is>
          <t>EM-SGT-01</t>
        </is>
      </c>
      <c r="I1597" t="inlineStr">
        <is>
          <t>Otomatik Sigorta C16 (12'li)</t>
        </is>
      </c>
      <c r="J1597" t="inlineStr">
        <is>
          <t>Koruma</t>
        </is>
      </c>
      <c r="K1597" t="inlineStr">
        <is>
          <t>Proje</t>
        </is>
      </c>
      <c r="L1597" t="n">
        <v>117</v>
      </c>
      <c r="M1597" s="57" t="n">
        <v>427</v>
      </c>
      <c r="N1597" t="inlineStr">
        <is>
          <t>TL</t>
        </is>
      </c>
      <c r="O1597" s="58" t="n">
        <v>0</v>
      </c>
      <c r="P1597" t="n">
        <v>0</v>
      </c>
      <c r="Q1597" s="59" t="n">
        <v>240</v>
      </c>
      <c r="R1597" s="60">
        <f>IF(N1597="TL",1,IF(N1597="USD",VLOOKUP(C1597,$X$2:$Z$19,2,FALSE),VLOOKUP(C1597,$X$2:$Z$19,3,FALSE)))</f>
        <v/>
      </c>
      <c r="S1597" s="61">
        <f>IF(P1597=1,0,L1597*M1597*R1597*(1-O1597/100))</f>
        <v/>
      </c>
      <c r="T1597" s="61">
        <f>IF(P1597=1,0,L1597*Q1597)</f>
        <v/>
      </c>
      <c r="U1597" s="61">
        <f>S1597-T1597</f>
        <v/>
      </c>
    </row>
    <row r="1598">
      <c r="A1598" t="inlineStr">
        <is>
          <t>S001597</t>
        </is>
      </c>
      <c r="B1598" t="inlineStr">
        <is>
          <t>2025-06-03</t>
        </is>
      </c>
      <c r="C1598" t="inlineStr">
        <is>
          <t>2025-06</t>
        </is>
      </c>
      <c r="D1598" t="inlineStr">
        <is>
          <t>2025-Q2</t>
        </is>
      </c>
      <c r="E1598" t="inlineStr">
        <is>
          <t>T15</t>
        </is>
      </c>
      <c r="F1598" t="inlineStr">
        <is>
          <t>Barış Polat</t>
        </is>
      </c>
      <c r="G1598" t="inlineStr">
        <is>
          <t>Ege</t>
        </is>
      </c>
      <c r="H1598" t="inlineStr">
        <is>
          <t>EM-AYD-18</t>
        </is>
      </c>
      <c r="I1598" t="inlineStr">
        <is>
          <t>LED Ampul 18W (10'lu)</t>
        </is>
      </c>
      <c r="J1598" t="inlineStr">
        <is>
          <t>Aydınlatma</t>
        </is>
      </c>
      <c r="K1598" t="inlineStr">
        <is>
          <t>Perakende</t>
        </is>
      </c>
      <c r="L1598" t="n">
        <v>55</v>
      </c>
      <c r="M1598" s="57" t="n">
        <v>201</v>
      </c>
      <c r="N1598" t="inlineStr">
        <is>
          <t>TL</t>
        </is>
      </c>
      <c r="O1598" s="58" t="n">
        <v>8</v>
      </c>
      <c r="P1598" t="n">
        <v>0</v>
      </c>
      <c r="Q1598" s="59" t="n">
        <v>95</v>
      </c>
      <c r="R1598" s="60">
        <f>IF(N1598="TL",1,IF(N1598="USD",VLOOKUP(C1598,$X$2:$Z$19,2,FALSE),VLOOKUP(C1598,$X$2:$Z$19,3,FALSE)))</f>
        <v/>
      </c>
      <c r="S1598" s="61">
        <f>IF(P1598=1,0,L1598*M1598*R1598*(1-O1598/100))</f>
        <v/>
      </c>
      <c r="T1598" s="61">
        <f>IF(P1598=1,0,L1598*Q1598)</f>
        <v/>
      </c>
      <c r="U1598" s="61">
        <f>S1598-T1598</f>
        <v/>
      </c>
    </row>
    <row r="1599">
      <c r="A1599" t="inlineStr">
        <is>
          <t>S001598</t>
        </is>
      </c>
      <c r="B1599" t="inlineStr">
        <is>
          <t>2025-06-17</t>
        </is>
      </c>
      <c r="C1599" t="inlineStr">
        <is>
          <t>2025-06</t>
        </is>
      </c>
      <c r="D1599" t="inlineStr">
        <is>
          <t>2025-Q2</t>
        </is>
      </c>
      <c r="E1599" t="inlineStr">
        <is>
          <t>T15</t>
        </is>
      </c>
      <c r="F1599" t="inlineStr">
        <is>
          <t>Barış Polat</t>
        </is>
      </c>
      <c r="G1599" t="inlineStr">
        <is>
          <t>Ege</t>
        </is>
      </c>
      <c r="H1599" t="inlineStr">
        <is>
          <t>EM-TRF-05</t>
        </is>
      </c>
      <c r="I1599" t="inlineStr">
        <is>
          <t>İzole Trafo 1 kVA</t>
        </is>
      </c>
      <c r="J1599" t="inlineStr">
        <is>
          <t>Güç</t>
        </is>
      </c>
      <c r="K1599" t="inlineStr">
        <is>
          <t>Perakende</t>
        </is>
      </c>
      <c r="L1599" t="n">
        <v>94</v>
      </c>
      <c r="M1599" s="57" t="n">
        <v>6370</v>
      </c>
      <c r="N1599" t="inlineStr">
        <is>
          <t>TL</t>
        </is>
      </c>
      <c r="O1599" s="58" t="n">
        <v>18</v>
      </c>
      <c r="P1599" t="n">
        <v>0</v>
      </c>
      <c r="Q1599" s="59" t="n">
        <v>3900</v>
      </c>
      <c r="R1599" s="60">
        <f>IF(N1599="TL",1,IF(N1599="USD",VLOOKUP(C1599,$X$2:$Z$19,2,FALSE),VLOOKUP(C1599,$X$2:$Z$19,3,FALSE)))</f>
        <v/>
      </c>
      <c r="S1599" s="61">
        <f>IF(P1599=1,0,L1599*M1599*R1599*(1-O1599/100))</f>
        <v/>
      </c>
      <c r="T1599" s="61">
        <f>IF(P1599=1,0,L1599*Q1599)</f>
        <v/>
      </c>
      <c r="U1599" s="61">
        <f>S1599-T1599</f>
        <v/>
      </c>
    </row>
    <row r="1600">
      <c r="A1600" t="inlineStr">
        <is>
          <t>S001599</t>
        </is>
      </c>
      <c r="B1600" t="inlineStr">
        <is>
          <t>2025-06-09</t>
        </is>
      </c>
      <c r="C1600" t="inlineStr">
        <is>
          <t>2025-06</t>
        </is>
      </c>
      <c r="D1600" t="inlineStr">
        <is>
          <t>2025-Q2</t>
        </is>
      </c>
      <c r="E1600" t="inlineStr">
        <is>
          <t>T15</t>
        </is>
      </c>
      <c r="F1600" t="inlineStr">
        <is>
          <t>Barış Polat</t>
        </is>
      </c>
      <c r="G1600" t="inlineStr">
        <is>
          <t>Ege</t>
        </is>
      </c>
      <c r="H1600" t="inlineStr">
        <is>
          <t>EM-KND-03</t>
        </is>
      </c>
      <c r="I1600" t="inlineStr">
        <is>
          <t>Kablo Kanalı 40x40 (2 m)</t>
        </is>
      </c>
      <c r="J1600" t="inlineStr">
        <is>
          <t>Tesisat</t>
        </is>
      </c>
      <c r="K1600" t="inlineStr">
        <is>
          <t>Perakende</t>
        </is>
      </c>
      <c r="L1600" t="n">
        <v>1</v>
      </c>
      <c r="M1600" s="57" t="n">
        <v>127</v>
      </c>
      <c r="N1600" t="inlineStr">
        <is>
          <t>TL</t>
        </is>
      </c>
      <c r="O1600" s="58" t="n">
        <v>0</v>
      </c>
      <c r="P1600" t="n">
        <v>0</v>
      </c>
      <c r="Q1600" s="59" t="n">
        <v>65</v>
      </c>
      <c r="R1600" s="60">
        <f>IF(N1600="TL",1,IF(N1600="USD",VLOOKUP(C1600,$X$2:$Z$19,2,FALSE),VLOOKUP(C1600,$X$2:$Z$19,3,FALSE)))</f>
        <v/>
      </c>
      <c r="S1600" s="61">
        <f>IF(P1600=1,0,L1600*M1600*R1600*(1-O1600/100))</f>
        <v/>
      </c>
      <c r="T1600" s="61">
        <f>IF(P1600=1,0,L1600*Q1600)</f>
        <v/>
      </c>
      <c r="U1600" s="61">
        <f>S1600-T1600</f>
        <v/>
      </c>
    </row>
    <row r="1601">
      <c r="A1601" t="inlineStr">
        <is>
          <t>S001600</t>
        </is>
      </c>
      <c r="B1601" t="inlineStr">
        <is>
          <t>2025-06-20</t>
        </is>
      </c>
      <c r="C1601" t="inlineStr">
        <is>
          <t>2025-06</t>
        </is>
      </c>
      <c r="D1601" t="inlineStr">
        <is>
          <t>2025-Q2</t>
        </is>
      </c>
      <c r="E1601" t="inlineStr">
        <is>
          <t>T15</t>
        </is>
      </c>
      <c r="F1601" t="inlineStr">
        <is>
          <t>Barış Polat</t>
        </is>
      </c>
      <c r="G1601" t="inlineStr">
        <is>
          <t>Ege</t>
        </is>
      </c>
      <c r="H1601" t="inlineStr">
        <is>
          <t>EM-KBL-25</t>
        </is>
      </c>
      <c r="I1601" t="inlineStr">
        <is>
          <t>NYY Kablo 4x6 (100 m)</t>
        </is>
      </c>
      <c r="J1601" t="inlineStr">
        <is>
          <t>Kablo</t>
        </is>
      </c>
      <c r="K1601" t="inlineStr">
        <is>
          <t>Perakende</t>
        </is>
      </c>
      <c r="L1601" t="n">
        <v>62</v>
      </c>
      <c r="M1601" s="57" t="n">
        <v>3454</v>
      </c>
      <c r="N1601" t="inlineStr">
        <is>
          <t>TL</t>
        </is>
      </c>
      <c r="O1601" s="58" t="n">
        <v>8</v>
      </c>
      <c r="P1601" t="n">
        <v>0</v>
      </c>
      <c r="Q1601" s="59" t="n">
        <v>2150</v>
      </c>
      <c r="R1601" s="60">
        <f>IF(N1601="TL",1,IF(N1601="USD",VLOOKUP(C1601,$X$2:$Z$19,2,FALSE),VLOOKUP(C1601,$X$2:$Z$19,3,FALSE)))</f>
        <v/>
      </c>
      <c r="S1601" s="61">
        <f>IF(P1601=1,0,L1601*M1601*R1601*(1-O1601/100))</f>
        <v/>
      </c>
      <c r="T1601" s="61">
        <f>IF(P1601=1,0,L1601*Q1601)</f>
        <v/>
      </c>
      <c r="U1601" s="61">
        <f>S1601-T1601</f>
        <v/>
      </c>
    </row>
    <row r="1602">
      <c r="A1602" t="inlineStr">
        <is>
          <t>S001601</t>
        </is>
      </c>
      <c r="B1602" t="inlineStr">
        <is>
          <t>2025-06-04</t>
        </is>
      </c>
      <c r="C1602" t="inlineStr">
        <is>
          <t>2025-06</t>
        </is>
      </c>
      <c r="D1602" t="inlineStr">
        <is>
          <t>2025-Q2</t>
        </is>
      </c>
      <c r="E1602" t="inlineStr">
        <is>
          <t>T15</t>
        </is>
      </c>
      <c r="F1602" t="inlineStr">
        <is>
          <t>Barış Polat</t>
        </is>
      </c>
      <c r="G1602" t="inlineStr">
        <is>
          <t>Ege</t>
        </is>
      </c>
      <c r="H1602" t="inlineStr">
        <is>
          <t>EM-SNS-06</t>
        </is>
      </c>
      <c r="I1602" t="inlineStr">
        <is>
          <t>Hareket Sensörü PIR</t>
        </is>
      </c>
      <c r="J1602" t="inlineStr">
        <is>
          <t>Otomasyon</t>
        </is>
      </c>
      <c r="K1602" t="inlineStr">
        <is>
          <t>Proje</t>
        </is>
      </c>
      <c r="L1602" t="n">
        <v>11</v>
      </c>
      <c r="M1602" s="57" t="n">
        <v>251</v>
      </c>
      <c r="N1602" t="inlineStr">
        <is>
          <t>TL</t>
        </is>
      </c>
      <c r="O1602" s="58" t="n">
        <v>5</v>
      </c>
      <c r="P1602" t="n">
        <v>0</v>
      </c>
      <c r="Q1602" s="59" t="n">
        <v>120</v>
      </c>
      <c r="R1602" s="60">
        <f>IF(N1602="TL",1,IF(N1602="USD",VLOOKUP(C1602,$X$2:$Z$19,2,FALSE),VLOOKUP(C1602,$X$2:$Z$19,3,FALSE)))</f>
        <v/>
      </c>
      <c r="S1602" s="61">
        <f>IF(P1602=1,0,L1602*M1602*R1602*(1-O1602/100))</f>
        <v/>
      </c>
      <c r="T1602" s="61">
        <f>IF(P1602=1,0,L1602*Q1602)</f>
        <v/>
      </c>
      <c r="U1602" s="61">
        <f>S1602-T1602</f>
        <v/>
      </c>
    </row>
    <row r="1603">
      <c r="A1603" t="inlineStr">
        <is>
          <t>S001602</t>
        </is>
      </c>
      <c r="B1603" t="inlineStr">
        <is>
          <t>2025-06-26</t>
        </is>
      </c>
      <c r="C1603" t="inlineStr">
        <is>
          <t>2025-06</t>
        </is>
      </c>
      <c r="D1603" t="inlineStr">
        <is>
          <t>2025-Q2</t>
        </is>
      </c>
      <c r="E1603" t="inlineStr">
        <is>
          <t>T15</t>
        </is>
      </c>
      <c r="F1603" t="inlineStr">
        <is>
          <t>Barış Polat</t>
        </is>
      </c>
      <c r="G1603" t="inlineStr">
        <is>
          <t>Ege</t>
        </is>
      </c>
      <c r="H1603" t="inlineStr">
        <is>
          <t>EM-SNS-06</t>
        </is>
      </c>
      <c r="I1603" t="inlineStr">
        <is>
          <t>Hareket Sensörü PIR</t>
        </is>
      </c>
      <c r="J1603" t="inlineStr">
        <is>
          <t>Otomasyon</t>
        </is>
      </c>
      <c r="K1603" t="inlineStr">
        <is>
          <t>Bayi</t>
        </is>
      </c>
      <c r="L1603" t="n">
        <v>25</v>
      </c>
      <c r="M1603" s="57" t="n">
        <v>254</v>
      </c>
      <c r="N1603" t="inlineStr">
        <is>
          <t>TL</t>
        </is>
      </c>
      <c r="O1603" s="58" t="n">
        <v>8</v>
      </c>
      <c r="P1603" t="n">
        <v>0</v>
      </c>
      <c r="Q1603" s="59" t="n">
        <v>120</v>
      </c>
      <c r="R1603" s="60">
        <f>IF(N1603="TL",1,IF(N1603="USD",VLOOKUP(C1603,$X$2:$Z$19,2,FALSE),VLOOKUP(C1603,$X$2:$Z$19,3,FALSE)))</f>
        <v/>
      </c>
      <c r="S1603" s="61">
        <f>IF(P1603=1,0,L1603*M1603*R1603*(1-O1603/100))</f>
        <v/>
      </c>
      <c r="T1603" s="61">
        <f>IF(P1603=1,0,L1603*Q1603)</f>
        <v/>
      </c>
      <c r="U1603" s="61">
        <f>S1603-T1603</f>
        <v/>
      </c>
    </row>
    <row r="1604">
      <c r="A1604" t="inlineStr">
        <is>
          <t>S001603</t>
        </is>
      </c>
      <c r="B1604" t="inlineStr">
        <is>
          <t>2025-06-28</t>
        </is>
      </c>
      <c r="C1604" t="inlineStr">
        <is>
          <t>2025-06</t>
        </is>
      </c>
      <c r="D1604" t="inlineStr">
        <is>
          <t>2025-Q2</t>
        </is>
      </c>
      <c r="E1604" t="inlineStr">
        <is>
          <t>T15</t>
        </is>
      </c>
      <c r="F1604" t="inlineStr">
        <is>
          <t>Barış Polat</t>
        </is>
      </c>
      <c r="G1604" t="inlineStr">
        <is>
          <t>Ege</t>
        </is>
      </c>
      <c r="H1604" t="inlineStr">
        <is>
          <t>EM-AYD-40</t>
        </is>
      </c>
      <c r="I1604" t="inlineStr">
        <is>
          <t>LED Panel Armatür 40W</t>
        </is>
      </c>
      <c r="J1604" t="inlineStr">
        <is>
          <t>Aydınlatma</t>
        </is>
      </c>
      <c r="K1604" t="inlineStr">
        <is>
          <t>Proje</t>
        </is>
      </c>
      <c r="L1604" t="n">
        <v>24</v>
      </c>
      <c r="M1604" s="57" t="n">
        <v>358</v>
      </c>
      <c r="N1604" t="inlineStr">
        <is>
          <t>TL</t>
        </is>
      </c>
      <c r="O1604" s="58" t="n">
        <v>0</v>
      </c>
      <c r="P1604" t="n">
        <v>0</v>
      </c>
      <c r="Q1604" s="59" t="n">
        <v>190</v>
      </c>
      <c r="R1604" s="60">
        <f>IF(N1604="TL",1,IF(N1604="USD",VLOOKUP(C1604,$X$2:$Z$19,2,FALSE),VLOOKUP(C1604,$X$2:$Z$19,3,FALSE)))</f>
        <v/>
      </c>
      <c r="S1604" s="61">
        <f>IF(P1604=1,0,L1604*M1604*R1604*(1-O1604/100))</f>
        <v/>
      </c>
      <c r="T1604" s="61">
        <f>IF(P1604=1,0,L1604*Q1604)</f>
        <v/>
      </c>
      <c r="U1604" s="61">
        <f>S1604-T1604</f>
        <v/>
      </c>
    </row>
    <row r="1605">
      <c r="A1605" t="inlineStr">
        <is>
          <t>S001604</t>
        </is>
      </c>
      <c r="B1605" t="inlineStr">
        <is>
          <t>2025-06-02</t>
        </is>
      </c>
      <c r="C1605" t="inlineStr">
        <is>
          <t>2025-06</t>
        </is>
      </c>
      <c r="D1605" t="inlineStr">
        <is>
          <t>2025-Q2</t>
        </is>
      </c>
      <c r="E1605" t="inlineStr">
        <is>
          <t>T15</t>
        </is>
      </c>
      <c r="F1605" t="inlineStr">
        <is>
          <t>Barış Polat</t>
        </is>
      </c>
      <c r="G1605" t="inlineStr">
        <is>
          <t>Ege</t>
        </is>
      </c>
      <c r="H1605" t="inlineStr">
        <is>
          <t>EM-PRZ-02</t>
        </is>
      </c>
      <c r="I1605" t="inlineStr">
        <is>
          <t>Priz-Anahtar Seti (20'li)</t>
        </is>
      </c>
      <c r="J1605" t="inlineStr">
        <is>
          <t>Anahtar</t>
        </is>
      </c>
      <c r="K1605" t="inlineStr">
        <is>
          <t>Bayi</t>
        </is>
      </c>
      <c r="L1605" t="n">
        <v>4</v>
      </c>
      <c r="M1605" s="57" t="n">
        <v>548</v>
      </c>
      <c r="N1605" t="inlineStr">
        <is>
          <t>TL</t>
        </is>
      </c>
      <c r="O1605" s="58" t="n">
        <v>12</v>
      </c>
      <c r="P1605" t="n">
        <v>1</v>
      </c>
      <c r="Q1605" s="59" t="n">
        <v>310</v>
      </c>
      <c r="R1605" s="60">
        <f>IF(N1605="TL",1,IF(N1605="USD",VLOOKUP(C1605,$X$2:$Z$19,2,FALSE),VLOOKUP(C1605,$X$2:$Z$19,3,FALSE)))</f>
        <v/>
      </c>
      <c r="S1605" s="61">
        <f>IF(P1605=1,0,L1605*M1605*R1605*(1-O1605/100))</f>
        <v/>
      </c>
      <c r="T1605" s="61">
        <f>IF(P1605=1,0,L1605*Q1605)</f>
        <v/>
      </c>
      <c r="U1605" s="61">
        <f>S1605-T1605</f>
        <v/>
      </c>
    </row>
    <row r="1606">
      <c r="A1606" t="inlineStr">
        <is>
          <t>S001605</t>
        </is>
      </c>
      <c r="B1606" t="inlineStr">
        <is>
          <t>2025-06-19</t>
        </is>
      </c>
      <c r="C1606" t="inlineStr">
        <is>
          <t>2025-06</t>
        </is>
      </c>
      <c r="D1606" t="inlineStr">
        <is>
          <t>2025-Q2</t>
        </is>
      </c>
      <c r="E1606" t="inlineStr">
        <is>
          <t>T15</t>
        </is>
      </c>
      <c r="F1606" t="inlineStr">
        <is>
          <t>Barış Polat</t>
        </is>
      </c>
      <c r="G1606" t="inlineStr">
        <is>
          <t>Ege</t>
        </is>
      </c>
      <c r="H1606" t="inlineStr">
        <is>
          <t>EM-PNO-12</t>
        </is>
      </c>
      <c r="I1606" t="inlineStr">
        <is>
          <t>Sıva Üstü Dağıtım Panosu 24'lü</t>
        </is>
      </c>
      <c r="J1606" t="inlineStr">
        <is>
          <t>Pano</t>
        </is>
      </c>
      <c r="K1606" t="inlineStr">
        <is>
          <t>Bayi</t>
        </is>
      </c>
      <c r="L1606" t="n">
        <v>9</v>
      </c>
      <c r="M1606" s="57" t="n">
        <v>2022</v>
      </c>
      <c r="N1606" t="inlineStr">
        <is>
          <t>TL</t>
        </is>
      </c>
      <c r="O1606" s="58" t="n">
        <v>0</v>
      </c>
      <c r="P1606" t="n">
        <v>0</v>
      </c>
      <c r="Q1606" s="59" t="n">
        <v>1180</v>
      </c>
      <c r="R1606" s="60">
        <f>IF(N1606="TL",1,IF(N1606="USD",VLOOKUP(C1606,$X$2:$Z$19,2,FALSE),VLOOKUP(C1606,$X$2:$Z$19,3,FALSE)))</f>
        <v/>
      </c>
      <c r="S1606" s="61">
        <f>IF(P1606=1,0,L1606*M1606*R1606*(1-O1606/100))</f>
        <v/>
      </c>
      <c r="T1606" s="61">
        <f>IF(P1606=1,0,L1606*Q1606)</f>
        <v/>
      </c>
      <c r="U1606" s="61">
        <f>S1606-T1606</f>
        <v/>
      </c>
    </row>
    <row r="1607">
      <c r="A1607" t="inlineStr">
        <is>
          <t>S001606</t>
        </is>
      </c>
      <c r="B1607" t="inlineStr">
        <is>
          <t>2025-06-27</t>
        </is>
      </c>
      <c r="C1607" t="inlineStr">
        <is>
          <t>2025-06</t>
        </is>
      </c>
      <c r="D1607" t="inlineStr">
        <is>
          <t>2025-Q2</t>
        </is>
      </c>
      <c r="E1607" t="inlineStr">
        <is>
          <t>T15</t>
        </is>
      </c>
      <c r="F1607" t="inlineStr">
        <is>
          <t>Barış Polat</t>
        </is>
      </c>
      <c r="G1607" t="inlineStr">
        <is>
          <t>Ege</t>
        </is>
      </c>
      <c r="H1607" t="inlineStr">
        <is>
          <t>EM-KND-03</t>
        </is>
      </c>
      <c r="I1607" t="inlineStr">
        <is>
          <t>Kablo Kanalı 40x40 (2 m)</t>
        </is>
      </c>
      <c r="J1607" t="inlineStr">
        <is>
          <t>Tesisat</t>
        </is>
      </c>
      <c r="K1607" t="inlineStr">
        <is>
          <t>Perakende</t>
        </is>
      </c>
      <c r="L1607" t="n">
        <v>34</v>
      </c>
      <c r="M1607" s="57" t="n">
        <v>131</v>
      </c>
      <c r="N1607" t="inlineStr">
        <is>
          <t>TL</t>
        </is>
      </c>
      <c r="O1607" s="58" t="n">
        <v>8</v>
      </c>
      <c r="P1607" t="n">
        <v>0</v>
      </c>
      <c r="Q1607" s="59" t="n">
        <v>65</v>
      </c>
      <c r="R1607" s="60">
        <f>IF(N1607="TL",1,IF(N1607="USD",VLOOKUP(C1607,$X$2:$Z$19,2,FALSE),VLOOKUP(C1607,$X$2:$Z$19,3,FALSE)))</f>
        <v/>
      </c>
      <c r="S1607" s="61">
        <f>IF(P1607=1,0,L1607*M1607*R1607*(1-O1607/100))</f>
        <v/>
      </c>
      <c r="T1607" s="61">
        <f>IF(P1607=1,0,L1607*Q1607)</f>
        <v/>
      </c>
      <c r="U1607" s="61">
        <f>S1607-T1607</f>
        <v/>
      </c>
    </row>
    <row r="1608">
      <c r="A1608" t="inlineStr">
        <is>
          <t>S001607</t>
        </is>
      </c>
      <c r="B1608" t="inlineStr">
        <is>
          <t>2025-06-05</t>
        </is>
      </c>
      <c r="C1608" t="inlineStr">
        <is>
          <t>2025-06</t>
        </is>
      </c>
      <c r="D1608" t="inlineStr">
        <is>
          <t>2025-Q2</t>
        </is>
      </c>
      <c r="E1608" t="inlineStr">
        <is>
          <t>T15</t>
        </is>
      </c>
      <c r="F1608" t="inlineStr">
        <is>
          <t>Barış Polat</t>
        </is>
      </c>
      <c r="G1608" t="inlineStr">
        <is>
          <t>Ege</t>
        </is>
      </c>
      <c r="H1608" t="inlineStr">
        <is>
          <t>EM-KND-03</t>
        </is>
      </c>
      <c r="I1608" t="inlineStr">
        <is>
          <t>Kablo Kanalı 40x40 (2 m)</t>
        </is>
      </c>
      <c r="J1608" t="inlineStr">
        <is>
          <t>Tesisat</t>
        </is>
      </c>
      <c r="K1608" t="inlineStr">
        <is>
          <t>Kurumsal</t>
        </is>
      </c>
      <c r="L1608" t="n">
        <v>5</v>
      </c>
      <c r="M1608" s="57" t="n">
        <v>130</v>
      </c>
      <c r="N1608" t="inlineStr">
        <is>
          <t>TL</t>
        </is>
      </c>
      <c r="O1608" s="58" t="n">
        <v>5</v>
      </c>
      <c r="P1608" t="n">
        <v>1</v>
      </c>
      <c r="Q1608" s="59" t="n">
        <v>65</v>
      </c>
      <c r="R1608" s="60">
        <f>IF(N1608="TL",1,IF(N1608="USD",VLOOKUP(C1608,$X$2:$Z$19,2,FALSE),VLOOKUP(C1608,$X$2:$Z$19,3,FALSE)))</f>
        <v/>
      </c>
      <c r="S1608" s="61">
        <f>IF(P1608=1,0,L1608*M1608*R1608*(1-O1608/100))</f>
        <v/>
      </c>
      <c r="T1608" s="61">
        <f>IF(P1608=1,0,L1608*Q1608)</f>
        <v/>
      </c>
      <c r="U1608" s="61">
        <f>S1608-T1608</f>
        <v/>
      </c>
    </row>
    <row r="1609">
      <c r="A1609" t="inlineStr">
        <is>
          <t>S001608</t>
        </is>
      </c>
      <c r="B1609" t="inlineStr">
        <is>
          <t>2025-06-10</t>
        </is>
      </c>
      <c r="C1609" t="inlineStr">
        <is>
          <t>2025-06</t>
        </is>
      </c>
      <c r="D1609" t="inlineStr">
        <is>
          <t>2025-Q2</t>
        </is>
      </c>
      <c r="E1609" t="inlineStr">
        <is>
          <t>T15</t>
        </is>
      </c>
      <c r="F1609" t="inlineStr">
        <is>
          <t>Barış Polat</t>
        </is>
      </c>
      <c r="G1609" t="inlineStr">
        <is>
          <t>Ege</t>
        </is>
      </c>
      <c r="H1609" t="inlineStr">
        <is>
          <t>EM-KND-03</t>
        </is>
      </c>
      <c r="I1609" t="inlineStr">
        <is>
          <t>Kablo Kanalı 40x40 (2 m)</t>
        </is>
      </c>
      <c r="J1609" t="inlineStr">
        <is>
          <t>Tesisat</t>
        </is>
      </c>
      <c r="K1609" t="inlineStr">
        <is>
          <t>Proje</t>
        </is>
      </c>
      <c r="L1609" t="n">
        <v>14</v>
      </c>
      <c r="M1609" s="57" t="n">
        <v>126</v>
      </c>
      <c r="N1609" t="inlineStr">
        <is>
          <t>TL</t>
        </is>
      </c>
      <c r="O1609" s="58" t="n">
        <v>8</v>
      </c>
      <c r="P1609" t="n">
        <v>0</v>
      </c>
      <c r="Q1609" s="59" t="n">
        <v>65</v>
      </c>
      <c r="R1609" s="60">
        <f>IF(N1609="TL",1,IF(N1609="USD",VLOOKUP(C1609,$X$2:$Z$19,2,FALSE),VLOOKUP(C1609,$X$2:$Z$19,3,FALSE)))</f>
        <v/>
      </c>
      <c r="S1609" s="61">
        <f>IF(P1609=1,0,L1609*M1609*R1609*(1-O1609/100))</f>
        <v/>
      </c>
      <c r="T1609" s="61">
        <f>IF(P1609=1,0,L1609*Q1609)</f>
        <v/>
      </c>
      <c r="U1609" s="61">
        <f>S1609-T1609</f>
        <v/>
      </c>
    </row>
    <row r="1610">
      <c r="A1610" t="inlineStr">
        <is>
          <t>S001609</t>
        </is>
      </c>
      <c r="B1610" t="inlineStr">
        <is>
          <t>2025-06-04</t>
        </is>
      </c>
      <c r="C1610" t="inlineStr">
        <is>
          <t>2025-06</t>
        </is>
      </c>
      <c r="D1610" t="inlineStr">
        <is>
          <t>2025-Q2</t>
        </is>
      </c>
      <c r="E1610" t="inlineStr">
        <is>
          <t>T15</t>
        </is>
      </c>
      <c r="F1610" t="inlineStr">
        <is>
          <t>Barış Polat</t>
        </is>
      </c>
      <c r="G1610" t="inlineStr">
        <is>
          <t>Ege</t>
        </is>
      </c>
      <c r="H1610" t="inlineStr">
        <is>
          <t>EM-AYD-40</t>
        </is>
      </c>
      <c r="I1610" t="inlineStr">
        <is>
          <t>LED Panel Armatür 40W</t>
        </is>
      </c>
      <c r="J1610" t="inlineStr">
        <is>
          <t>Aydınlatma</t>
        </is>
      </c>
      <c r="K1610" t="inlineStr">
        <is>
          <t>Proje</t>
        </is>
      </c>
      <c r="L1610" t="n">
        <v>3</v>
      </c>
      <c r="M1610" s="57" t="n">
        <v>351</v>
      </c>
      <c r="N1610" t="inlineStr">
        <is>
          <t>TL</t>
        </is>
      </c>
      <c r="O1610" s="58" t="n">
        <v>18</v>
      </c>
      <c r="P1610" t="n">
        <v>0</v>
      </c>
      <c r="Q1610" s="59" t="n">
        <v>190</v>
      </c>
      <c r="R1610" s="60">
        <f>IF(N1610="TL",1,IF(N1610="USD",VLOOKUP(C1610,$X$2:$Z$19,2,FALSE),VLOOKUP(C1610,$X$2:$Z$19,3,FALSE)))</f>
        <v/>
      </c>
      <c r="S1610" s="61">
        <f>IF(P1610=1,0,L1610*M1610*R1610*(1-O1610/100))</f>
        <v/>
      </c>
      <c r="T1610" s="61">
        <f>IF(P1610=1,0,L1610*Q1610)</f>
        <v/>
      </c>
      <c r="U1610" s="61">
        <f>S1610-T1610</f>
        <v/>
      </c>
    </row>
    <row r="1611">
      <c r="A1611" t="inlineStr">
        <is>
          <t>S001610</t>
        </is>
      </c>
      <c r="B1611" t="inlineStr">
        <is>
          <t>2025-06-21</t>
        </is>
      </c>
      <c r="C1611" t="inlineStr">
        <is>
          <t>2025-06</t>
        </is>
      </c>
      <c r="D1611" t="inlineStr">
        <is>
          <t>2025-Q2</t>
        </is>
      </c>
      <c r="E1611" t="inlineStr">
        <is>
          <t>T15</t>
        </is>
      </c>
      <c r="F1611" t="inlineStr">
        <is>
          <t>Barış Polat</t>
        </is>
      </c>
      <c r="G1611" t="inlineStr">
        <is>
          <t>Ege</t>
        </is>
      </c>
      <c r="H1611" t="inlineStr">
        <is>
          <t>EM-SGT-01</t>
        </is>
      </c>
      <c r="I1611" t="inlineStr">
        <is>
          <t>Otomatik Sigorta C16 (12'li)</t>
        </is>
      </c>
      <c r="J1611" t="inlineStr">
        <is>
          <t>Koruma</t>
        </is>
      </c>
      <c r="K1611" t="inlineStr">
        <is>
          <t>Bayi</t>
        </is>
      </c>
      <c r="L1611" t="n">
        <v>56</v>
      </c>
      <c r="M1611" s="57" t="n">
        <v>431</v>
      </c>
      <c r="N1611" t="inlineStr">
        <is>
          <t>TL</t>
        </is>
      </c>
      <c r="O1611" s="58" t="n">
        <v>8</v>
      </c>
      <c r="P1611" t="n">
        <v>0</v>
      </c>
      <c r="Q1611" s="59" t="n">
        <v>240</v>
      </c>
      <c r="R1611" s="60">
        <f>IF(N1611="TL",1,IF(N1611="USD",VLOOKUP(C1611,$X$2:$Z$19,2,FALSE),VLOOKUP(C1611,$X$2:$Z$19,3,FALSE)))</f>
        <v/>
      </c>
      <c r="S1611" s="61">
        <f>IF(P1611=1,0,L1611*M1611*R1611*(1-O1611/100))</f>
        <v/>
      </c>
      <c r="T1611" s="61">
        <f>IF(P1611=1,0,L1611*Q1611)</f>
        <v/>
      </c>
      <c r="U1611" s="61">
        <f>S1611-T1611</f>
        <v/>
      </c>
    </row>
    <row r="1612">
      <c r="A1612" t="inlineStr">
        <is>
          <t>S001611</t>
        </is>
      </c>
      <c r="B1612" t="inlineStr">
        <is>
          <t>2025-07-20</t>
        </is>
      </c>
      <c r="C1612" t="inlineStr">
        <is>
          <t>2025-07</t>
        </is>
      </c>
      <c r="D1612" t="inlineStr">
        <is>
          <t>2025-Q3</t>
        </is>
      </c>
      <c r="E1612" t="inlineStr">
        <is>
          <t>T01</t>
        </is>
      </c>
      <c r="F1612" t="inlineStr">
        <is>
          <t>Deniz Yılmaz</t>
        </is>
      </c>
      <c r="G1612" t="inlineStr">
        <is>
          <t>Marmara</t>
        </is>
      </c>
      <c r="H1612" t="inlineStr">
        <is>
          <t>EM-TRF-05</t>
        </is>
      </c>
      <c r="I1612" t="inlineStr">
        <is>
          <t>İzole Trafo 1 kVA</t>
        </is>
      </c>
      <c r="J1612" t="inlineStr">
        <is>
          <t>Güç</t>
        </is>
      </c>
      <c r="K1612" t="inlineStr">
        <is>
          <t>Kurumsal</t>
        </is>
      </c>
      <c r="L1612" t="n">
        <v>9</v>
      </c>
      <c r="M1612" s="57" t="n">
        <v>6525</v>
      </c>
      <c r="N1612" t="inlineStr">
        <is>
          <t>TL</t>
        </is>
      </c>
      <c r="O1612" s="58" t="n">
        <v>0</v>
      </c>
      <c r="P1612" t="n">
        <v>0</v>
      </c>
      <c r="Q1612" s="59" t="n">
        <v>3900</v>
      </c>
      <c r="R1612" s="60">
        <f>IF(N1612="TL",1,IF(N1612="USD",VLOOKUP(C1612,$X$2:$Z$19,2,FALSE),VLOOKUP(C1612,$X$2:$Z$19,3,FALSE)))</f>
        <v/>
      </c>
      <c r="S1612" s="61">
        <f>IF(P1612=1,0,L1612*M1612*R1612*(1-O1612/100))</f>
        <v/>
      </c>
      <c r="T1612" s="61">
        <f>IF(P1612=1,0,L1612*Q1612)</f>
        <v/>
      </c>
      <c r="U1612" s="61">
        <f>S1612-T1612</f>
        <v/>
      </c>
    </row>
    <row r="1613">
      <c r="A1613" t="inlineStr">
        <is>
          <t>S001612</t>
        </is>
      </c>
      <c r="B1613" t="inlineStr">
        <is>
          <t>2025-07-17</t>
        </is>
      </c>
      <c r="C1613" t="inlineStr">
        <is>
          <t>2025-07</t>
        </is>
      </c>
      <c r="D1613" t="inlineStr">
        <is>
          <t>2025-Q3</t>
        </is>
      </c>
      <c r="E1613" t="inlineStr">
        <is>
          <t>T01</t>
        </is>
      </c>
      <c r="F1613" t="inlineStr">
        <is>
          <t>Deniz Yılmaz</t>
        </is>
      </c>
      <c r="G1613" t="inlineStr">
        <is>
          <t>Marmara</t>
        </is>
      </c>
      <c r="H1613" t="inlineStr">
        <is>
          <t>EM-PNO-12</t>
        </is>
      </c>
      <c r="I1613" t="inlineStr">
        <is>
          <t>Sıva Üstü Dağıtım Panosu 24'lü</t>
        </is>
      </c>
      <c r="J1613" t="inlineStr">
        <is>
          <t>Pano</t>
        </is>
      </c>
      <c r="K1613" t="inlineStr">
        <is>
          <t>Perakende</t>
        </is>
      </c>
      <c r="L1613" t="n">
        <v>6</v>
      </c>
      <c r="M1613" s="57" t="n">
        <v>1965</v>
      </c>
      <c r="N1613" t="inlineStr">
        <is>
          <t>TL</t>
        </is>
      </c>
      <c r="O1613" s="58" t="n">
        <v>18</v>
      </c>
      <c r="P1613" t="n">
        <v>0</v>
      </c>
      <c r="Q1613" s="59" t="n">
        <v>1180</v>
      </c>
      <c r="R1613" s="60">
        <f>IF(N1613="TL",1,IF(N1613="USD",VLOOKUP(C1613,$X$2:$Z$19,2,FALSE),VLOOKUP(C1613,$X$2:$Z$19,3,FALSE)))</f>
        <v/>
      </c>
      <c r="S1613" s="61">
        <f>IF(P1613=1,0,L1613*M1613*R1613*(1-O1613/100))</f>
        <v/>
      </c>
      <c r="T1613" s="61">
        <f>IF(P1613=1,0,L1613*Q1613)</f>
        <v/>
      </c>
      <c r="U1613" s="61">
        <f>S1613-T1613</f>
        <v/>
      </c>
    </row>
    <row r="1614">
      <c r="A1614" t="inlineStr">
        <is>
          <t>S001613</t>
        </is>
      </c>
      <c r="B1614" t="inlineStr">
        <is>
          <t>2025-07-09</t>
        </is>
      </c>
      <c r="C1614" t="inlineStr">
        <is>
          <t>2025-07</t>
        </is>
      </c>
      <c r="D1614" t="inlineStr">
        <is>
          <t>2025-Q3</t>
        </is>
      </c>
      <c r="E1614" t="inlineStr">
        <is>
          <t>T01</t>
        </is>
      </c>
      <c r="F1614" t="inlineStr">
        <is>
          <t>Deniz Yılmaz</t>
        </is>
      </c>
      <c r="G1614" t="inlineStr">
        <is>
          <t>Marmara</t>
        </is>
      </c>
      <c r="H1614" t="inlineStr">
        <is>
          <t>EM-SGT-01</t>
        </is>
      </c>
      <c r="I1614" t="inlineStr">
        <is>
          <t>Otomatik Sigorta C16 (12'li)</t>
        </is>
      </c>
      <c r="J1614" t="inlineStr">
        <is>
          <t>Koruma</t>
        </is>
      </c>
      <c r="K1614" t="inlineStr">
        <is>
          <t>Bayi</t>
        </is>
      </c>
      <c r="L1614" t="n">
        <v>1</v>
      </c>
      <c r="M1614" s="57" t="n">
        <v>423</v>
      </c>
      <c r="N1614" t="inlineStr">
        <is>
          <t>TL</t>
        </is>
      </c>
      <c r="O1614" s="58" t="n">
        <v>0</v>
      </c>
      <c r="P1614" t="n">
        <v>0</v>
      </c>
      <c r="Q1614" s="59" t="n">
        <v>240</v>
      </c>
      <c r="R1614" s="60">
        <f>IF(N1614="TL",1,IF(N1614="USD",VLOOKUP(C1614,$X$2:$Z$19,2,FALSE),VLOOKUP(C1614,$X$2:$Z$19,3,FALSE)))</f>
        <v/>
      </c>
      <c r="S1614" s="61">
        <f>IF(P1614=1,0,L1614*M1614*R1614*(1-O1614/100))</f>
        <v/>
      </c>
      <c r="T1614" s="61">
        <f>IF(P1614=1,0,L1614*Q1614)</f>
        <v/>
      </c>
      <c r="U1614" s="61">
        <f>S1614-T1614</f>
        <v/>
      </c>
    </row>
    <row r="1615">
      <c r="A1615" t="inlineStr">
        <is>
          <t>S001614</t>
        </is>
      </c>
      <c r="B1615" t="inlineStr">
        <is>
          <t>2025-07-05</t>
        </is>
      </c>
      <c r="C1615" t="inlineStr">
        <is>
          <t>2025-07</t>
        </is>
      </c>
      <c r="D1615" t="inlineStr">
        <is>
          <t>2025-Q3</t>
        </is>
      </c>
      <c r="E1615" t="inlineStr">
        <is>
          <t>T01</t>
        </is>
      </c>
      <c r="F1615" t="inlineStr">
        <is>
          <t>Deniz Yılmaz</t>
        </is>
      </c>
      <c r="G1615" t="inlineStr">
        <is>
          <t>Marmara</t>
        </is>
      </c>
      <c r="H1615" t="inlineStr">
        <is>
          <t>EM-KND-03</t>
        </is>
      </c>
      <c r="I1615" t="inlineStr">
        <is>
          <t>Kablo Kanalı 40x40 (2 m)</t>
        </is>
      </c>
      <c r="J1615" t="inlineStr">
        <is>
          <t>Tesisat</t>
        </is>
      </c>
      <c r="K1615" t="inlineStr">
        <is>
          <t>Proje</t>
        </is>
      </c>
      <c r="L1615" t="n">
        <v>25</v>
      </c>
      <c r="M1615" s="57" t="n">
        <v>135</v>
      </c>
      <c r="N1615" t="inlineStr">
        <is>
          <t>TL</t>
        </is>
      </c>
      <c r="O1615" s="58" t="n">
        <v>12</v>
      </c>
      <c r="P1615" t="n">
        <v>0</v>
      </c>
      <c r="Q1615" s="59" t="n">
        <v>65</v>
      </c>
      <c r="R1615" s="60">
        <f>IF(N1615="TL",1,IF(N1615="USD",VLOOKUP(C1615,$X$2:$Z$19,2,FALSE),VLOOKUP(C1615,$X$2:$Z$19,3,FALSE)))</f>
        <v/>
      </c>
      <c r="S1615" s="61">
        <f>IF(P1615=1,0,L1615*M1615*R1615*(1-O1615/100))</f>
        <v/>
      </c>
      <c r="T1615" s="61">
        <f>IF(P1615=1,0,L1615*Q1615)</f>
        <v/>
      </c>
      <c r="U1615" s="61">
        <f>S1615-T1615</f>
        <v/>
      </c>
    </row>
    <row r="1616">
      <c r="A1616" t="inlineStr">
        <is>
          <t>S001615</t>
        </is>
      </c>
      <c r="B1616" t="inlineStr">
        <is>
          <t>2025-07-17</t>
        </is>
      </c>
      <c r="C1616" t="inlineStr">
        <is>
          <t>2025-07</t>
        </is>
      </c>
      <c r="D1616" t="inlineStr">
        <is>
          <t>2025-Q3</t>
        </is>
      </c>
      <c r="E1616" t="inlineStr">
        <is>
          <t>T01</t>
        </is>
      </c>
      <c r="F1616" t="inlineStr">
        <is>
          <t>Deniz Yılmaz</t>
        </is>
      </c>
      <c r="G1616" t="inlineStr">
        <is>
          <t>Marmara</t>
        </is>
      </c>
      <c r="H1616" t="inlineStr">
        <is>
          <t>EM-PRZ-02</t>
        </is>
      </c>
      <c r="I1616" t="inlineStr">
        <is>
          <t>Priz-Anahtar Seti (20'li)</t>
        </is>
      </c>
      <c r="J1616" t="inlineStr">
        <is>
          <t>Anahtar</t>
        </is>
      </c>
      <c r="K1616" t="inlineStr">
        <is>
          <t>Perakende</t>
        </is>
      </c>
      <c r="L1616" t="n">
        <v>10</v>
      </c>
      <c r="M1616" s="57" t="n">
        <v>554</v>
      </c>
      <c r="N1616" t="inlineStr">
        <is>
          <t>TL</t>
        </is>
      </c>
      <c r="O1616" s="58" t="n">
        <v>18</v>
      </c>
      <c r="P1616" t="n">
        <v>0</v>
      </c>
      <c r="Q1616" s="59" t="n">
        <v>310</v>
      </c>
      <c r="R1616" s="60">
        <f>IF(N1616="TL",1,IF(N1616="USD",VLOOKUP(C1616,$X$2:$Z$19,2,FALSE),VLOOKUP(C1616,$X$2:$Z$19,3,FALSE)))</f>
        <v/>
      </c>
      <c r="S1616" s="61">
        <f>IF(P1616=1,0,L1616*M1616*R1616*(1-O1616/100))</f>
        <v/>
      </c>
      <c r="T1616" s="61">
        <f>IF(P1616=1,0,L1616*Q1616)</f>
        <v/>
      </c>
      <c r="U1616" s="61">
        <f>S1616-T1616</f>
        <v/>
      </c>
    </row>
    <row r="1617">
      <c r="A1617" t="inlineStr">
        <is>
          <t>S001616</t>
        </is>
      </c>
      <c r="B1617" t="inlineStr">
        <is>
          <t>2025-07-19</t>
        </is>
      </c>
      <c r="C1617" t="inlineStr">
        <is>
          <t>2025-07</t>
        </is>
      </c>
      <c r="D1617" t="inlineStr">
        <is>
          <t>2025-Q3</t>
        </is>
      </c>
      <c r="E1617" t="inlineStr">
        <is>
          <t>T01</t>
        </is>
      </c>
      <c r="F1617" t="inlineStr">
        <is>
          <t>Deniz Yılmaz</t>
        </is>
      </c>
      <c r="G1617" t="inlineStr">
        <is>
          <t>Marmara</t>
        </is>
      </c>
      <c r="H1617" t="inlineStr">
        <is>
          <t>EM-KND-03</t>
        </is>
      </c>
      <c r="I1617" t="inlineStr">
        <is>
          <t>Kablo Kanalı 40x40 (2 m)</t>
        </is>
      </c>
      <c r="J1617" t="inlineStr">
        <is>
          <t>Tesisat</t>
        </is>
      </c>
      <c r="K1617" t="inlineStr">
        <is>
          <t>Kurumsal</t>
        </is>
      </c>
      <c r="L1617" t="n">
        <v>83</v>
      </c>
      <c r="M1617" s="57" t="n">
        <v>134</v>
      </c>
      <c r="N1617" t="inlineStr">
        <is>
          <t>TL</t>
        </is>
      </c>
      <c r="O1617" s="58" t="n">
        <v>0</v>
      </c>
      <c r="P1617" t="n">
        <v>0</v>
      </c>
      <c r="Q1617" s="59" t="n">
        <v>65</v>
      </c>
      <c r="R1617" s="60">
        <f>IF(N1617="TL",1,IF(N1617="USD",VLOOKUP(C1617,$X$2:$Z$19,2,FALSE),VLOOKUP(C1617,$X$2:$Z$19,3,FALSE)))</f>
        <v/>
      </c>
      <c r="S1617" s="61">
        <f>IF(P1617=1,0,L1617*M1617*R1617*(1-O1617/100))</f>
        <v/>
      </c>
      <c r="T1617" s="61">
        <f>IF(P1617=1,0,L1617*Q1617)</f>
        <v/>
      </c>
      <c r="U1617" s="61">
        <f>S1617-T1617</f>
        <v/>
      </c>
    </row>
    <row r="1618">
      <c r="A1618" t="inlineStr">
        <is>
          <t>S001617</t>
        </is>
      </c>
      <c r="B1618" t="inlineStr">
        <is>
          <t>2025-07-09</t>
        </is>
      </c>
      <c r="C1618" t="inlineStr">
        <is>
          <t>2025-07</t>
        </is>
      </c>
      <c r="D1618" t="inlineStr">
        <is>
          <t>2025-Q3</t>
        </is>
      </c>
      <c r="E1618" t="inlineStr">
        <is>
          <t>T01</t>
        </is>
      </c>
      <c r="F1618" t="inlineStr">
        <is>
          <t>Deniz Yılmaz</t>
        </is>
      </c>
      <c r="G1618" t="inlineStr">
        <is>
          <t>Marmara</t>
        </is>
      </c>
      <c r="H1618" t="inlineStr">
        <is>
          <t>EM-KBL-16</t>
        </is>
      </c>
      <c r="I1618" t="inlineStr">
        <is>
          <t>NYM Kablo 3x2,5 (100 m)</t>
        </is>
      </c>
      <c r="J1618" t="inlineStr">
        <is>
          <t>Kablo</t>
        </is>
      </c>
      <c r="K1618" t="inlineStr">
        <is>
          <t>Perakende</t>
        </is>
      </c>
      <c r="L1618" t="n">
        <v>24</v>
      </c>
      <c r="M1618" s="57" t="n">
        <v>1336</v>
      </c>
      <c r="N1618" t="inlineStr">
        <is>
          <t>TL</t>
        </is>
      </c>
      <c r="O1618" s="58" t="n">
        <v>18</v>
      </c>
      <c r="P1618" t="n">
        <v>0</v>
      </c>
      <c r="Q1618" s="59" t="n">
        <v>820</v>
      </c>
      <c r="R1618" s="60">
        <f>IF(N1618="TL",1,IF(N1618="USD",VLOOKUP(C1618,$X$2:$Z$19,2,FALSE),VLOOKUP(C1618,$X$2:$Z$19,3,FALSE)))</f>
        <v/>
      </c>
      <c r="S1618" s="61">
        <f>IF(P1618=1,0,L1618*M1618*R1618*(1-O1618/100))</f>
        <v/>
      </c>
      <c r="T1618" s="61">
        <f>IF(P1618=1,0,L1618*Q1618)</f>
        <v/>
      </c>
      <c r="U1618" s="61">
        <f>S1618-T1618</f>
        <v/>
      </c>
    </row>
    <row r="1619">
      <c r="A1619" t="inlineStr">
        <is>
          <t>S001618</t>
        </is>
      </c>
      <c r="B1619" t="inlineStr">
        <is>
          <t>2025-07-21</t>
        </is>
      </c>
      <c r="C1619" t="inlineStr">
        <is>
          <t>2025-07</t>
        </is>
      </c>
      <c r="D1619" t="inlineStr">
        <is>
          <t>2025-Q3</t>
        </is>
      </c>
      <c r="E1619" t="inlineStr">
        <is>
          <t>T01</t>
        </is>
      </c>
      <c r="F1619" t="inlineStr">
        <is>
          <t>Deniz Yılmaz</t>
        </is>
      </c>
      <c r="G1619" t="inlineStr">
        <is>
          <t>Marmara</t>
        </is>
      </c>
      <c r="H1619" t="inlineStr">
        <is>
          <t>EM-TRF-05</t>
        </is>
      </c>
      <c r="I1619" t="inlineStr">
        <is>
          <t>İzole Trafo 1 kVA</t>
        </is>
      </c>
      <c r="J1619" t="inlineStr">
        <is>
          <t>Güç</t>
        </is>
      </c>
      <c r="K1619" t="inlineStr">
        <is>
          <t>Kurumsal</t>
        </is>
      </c>
      <c r="L1619" t="n">
        <v>24</v>
      </c>
      <c r="M1619" s="57" t="n">
        <v>6747</v>
      </c>
      <c r="N1619" t="inlineStr">
        <is>
          <t>TL</t>
        </is>
      </c>
      <c r="O1619" s="58" t="n">
        <v>8</v>
      </c>
      <c r="P1619" t="n">
        <v>0</v>
      </c>
      <c r="Q1619" s="59" t="n">
        <v>3900</v>
      </c>
      <c r="R1619" s="60">
        <f>IF(N1619="TL",1,IF(N1619="USD",VLOOKUP(C1619,$X$2:$Z$19,2,FALSE),VLOOKUP(C1619,$X$2:$Z$19,3,FALSE)))</f>
        <v/>
      </c>
      <c r="S1619" s="61">
        <f>IF(P1619=1,0,L1619*M1619*R1619*(1-O1619/100))</f>
        <v/>
      </c>
      <c r="T1619" s="61">
        <f>IF(P1619=1,0,L1619*Q1619)</f>
        <v/>
      </c>
      <c r="U1619" s="61">
        <f>S1619-T1619</f>
        <v/>
      </c>
    </row>
    <row r="1620">
      <c r="A1620" t="inlineStr">
        <is>
          <t>S001619</t>
        </is>
      </c>
      <c r="B1620" t="inlineStr">
        <is>
          <t>2025-07-15</t>
        </is>
      </c>
      <c r="C1620" t="inlineStr">
        <is>
          <t>2025-07</t>
        </is>
      </c>
      <c r="D1620" t="inlineStr">
        <is>
          <t>2025-Q3</t>
        </is>
      </c>
      <c r="E1620" t="inlineStr">
        <is>
          <t>T01</t>
        </is>
      </c>
      <c r="F1620" t="inlineStr">
        <is>
          <t>Deniz Yılmaz</t>
        </is>
      </c>
      <c r="G1620" t="inlineStr">
        <is>
          <t>Marmara</t>
        </is>
      </c>
      <c r="H1620" t="inlineStr">
        <is>
          <t>EM-UPS-10</t>
        </is>
      </c>
      <c r="I1620" t="inlineStr">
        <is>
          <t>Kesintisiz Güç Kaynağı 3 kVA</t>
        </is>
      </c>
      <c r="J1620" t="inlineStr">
        <is>
          <t>Güç</t>
        </is>
      </c>
      <c r="K1620" t="inlineStr">
        <is>
          <t>Proje</t>
        </is>
      </c>
      <c r="L1620" t="n">
        <v>19</v>
      </c>
      <c r="M1620" s="57" t="n">
        <v>13441</v>
      </c>
      <c r="N1620" t="inlineStr">
        <is>
          <t>TL</t>
        </is>
      </c>
      <c r="O1620" s="58" t="n">
        <v>12</v>
      </c>
      <c r="P1620" t="n">
        <v>0</v>
      </c>
      <c r="Q1620" s="59" t="n">
        <v>8200</v>
      </c>
      <c r="R1620" s="60">
        <f>IF(N1620="TL",1,IF(N1620="USD",VLOOKUP(C1620,$X$2:$Z$19,2,FALSE),VLOOKUP(C1620,$X$2:$Z$19,3,FALSE)))</f>
        <v/>
      </c>
      <c r="S1620" s="61">
        <f>IF(P1620=1,0,L1620*M1620*R1620*(1-O1620/100))</f>
        <v/>
      </c>
      <c r="T1620" s="61">
        <f>IF(P1620=1,0,L1620*Q1620)</f>
        <v/>
      </c>
      <c r="U1620" s="61">
        <f>S1620-T1620</f>
        <v/>
      </c>
    </row>
    <row r="1621">
      <c r="A1621" t="inlineStr">
        <is>
          <t>S001620</t>
        </is>
      </c>
      <c r="B1621" t="inlineStr">
        <is>
          <t>2025-07-18</t>
        </is>
      </c>
      <c r="C1621" t="inlineStr">
        <is>
          <t>2025-07</t>
        </is>
      </c>
      <c r="D1621" t="inlineStr">
        <is>
          <t>2025-Q3</t>
        </is>
      </c>
      <c r="E1621" t="inlineStr">
        <is>
          <t>T01</t>
        </is>
      </c>
      <c r="F1621" t="inlineStr">
        <is>
          <t>Deniz Yılmaz</t>
        </is>
      </c>
      <c r="G1621" t="inlineStr">
        <is>
          <t>Marmara</t>
        </is>
      </c>
      <c r="H1621" t="inlineStr">
        <is>
          <t>EM-KBL-25</t>
        </is>
      </c>
      <c r="I1621" t="inlineStr">
        <is>
          <t>NYY Kablo 4x6 (100 m)</t>
        </is>
      </c>
      <c r="J1621" t="inlineStr">
        <is>
          <t>Kablo</t>
        </is>
      </c>
      <c r="K1621" t="inlineStr">
        <is>
          <t>Perakende</t>
        </is>
      </c>
      <c r="L1621" t="n">
        <v>8</v>
      </c>
      <c r="M1621" s="57" t="n">
        <v>3331</v>
      </c>
      <c r="N1621" t="inlineStr">
        <is>
          <t>TL</t>
        </is>
      </c>
      <c r="O1621" s="58" t="n">
        <v>12</v>
      </c>
      <c r="P1621" t="n">
        <v>0</v>
      </c>
      <c r="Q1621" s="59" t="n">
        <v>2150</v>
      </c>
      <c r="R1621" s="60">
        <f>IF(N1621="TL",1,IF(N1621="USD",VLOOKUP(C1621,$X$2:$Z$19,2,FALSE),VLOOKUP(C1621,$X$2:$Z$19,3,FALSE)))</f>
        <v/>
      </c>
      <c r="S1621" s="61">
        <f>IF(P1621=1,0,L1621*M1621*R1621*(1-O1621/100))</f>
        <v/>
      </c>
      <c r="T1621" s="61">
        <f>IF(P1621=1,0,L1621*Q1621)</f>
        <v/>
      </c>
      <c r="U1621" s="61">
        <f>S1621-T1621</f>
        <v/>
      </c>
    </row>
    <row r="1622">
      <c r="A1622" t="inlineStr">
        <is>
          <t>S001621</t>
        </is>
      </c>
      <c r="B1622" t="inlineStr">
        <is>
          <t>2025-07-28</t>
        </is>
      </c>
      <c r="C1622" t="inlineStr">
        <is>
          <t>2025-07</t>
        </is>
      </c>
      <c r="D1622" t="inlineStr">
        <is>
          <t>2025-Q3</t>
        </is>
      </c>
      <c r="E1622" t="inlineStr">
        <is>
          <t>T01</t>
        </is>
      </c>
      <c r="F1622" t="inlineStr">
        <is>
          <t>Deniz Yılmaz</t>
        </is>
      </c>
      <c r="G1622" t="inlineStr">
        <is>
          <t>Marmara</t>
        </is>
      </c>
      <c r="H1622" t="inlineStr">
        <is>
          <t>EM-AYD-40</t>
        </is>
      </c>
      <c r="I1622" t="inlineStr">
        <is>
          <t>LED Panel Armatür 40W</t>
        </is>
      </c>
      <c r="J1622" t="inlineStr">
        <is>
          <t>Aydınlatma</t>
        </is>
      </c>
      <c r="K1622" t="inlineStr">
        <is>
          <t>Bayi</t>
        </is>
      </c>
      <c r="L1622" t="n">
        <v>12</v>
      </c>
      <c r="M1622" s="57" t="n">
        <v>344</v>
      </c>
      <c r="N1622" t="inlineStr">
        <is>
          <t>TL</t>
        </is>
      </c>
      <c r="O1622" s="58" t="n">
        <v>8</v>
      </c>
      <c r="P1622" t="n">
        <v>0</v>
      </c>
      <c r="Q1622" s="59" t="n">
        <v>190</v>
      </c>
      <c r="R1622" s="60">
        <f>IF(N1622="TL",1,IF(N1622="USD",VLOOKUP(C1622,$X$2:$Z$19,2,FALSE),VLOOKUP(C1622,$X$2:$Z$19,3,FALSE)))</f>
        <v/>
      </c>
      <c r="S1622" s="61">
        <f>IF(P1622=1,0,L1622*M1622*R1622*(1-O1622/100))</f>
        <v/>
      </c>
      <c r="T1622" s="61">
        <f>IF(P1622=1,0,L1622*Q1622)</f>
        <v/>
      </c>
      <c r="U1622" s="61">
        <f>S1622-T1622</f>
        <v/>
      </c>
    </row>
    <row r="1623">
      <c r="A1623" t="inlineStr">
        <is>
          <t>S001622</t>
        </is>
      </c>
      <c r="B1623" t="inlineStr">
        <is>
          <t>2025-07-14</t>
        </is>
      </c>
      <c r="C1623" t="inlineStr">
        <is>
          <t>2025-07</t>
        </is>
      </c>
      <c r="D1623" t="inlineStr">
        <is>
          <t>2025-Q3</t>
        </is>
      </c>
      <c r="E1623" t="inlineStr">
        <is>
          <t>T01</t>
        </is>
      </c>
      <c r="F1623" t="inlineStr">
        <is>
          <t>Deniz Yılmaz</t>
        </is>
      </c>
      <c r="G1623" t="inlineStr">
        <is>
          <t>Marmara</t>
        </is>
      </c>
      <c r="H1623" t="inlineStr">
        <is>
          <t>EM-TOP-08</t>
        </is>
      </c>
      <c r="I1623" t="inlineStr">
        <is>
          <t>Topraklama Seti</t>
        </is>
      </c>
      <c r="J1623" t="inlineStr">
        <is>
          <t>Koruma</t>
        </is>
      </c>
      <c r="K1623" t="inlineStr">
        <is>
          <t>Proje</t>
        </is>
      </c>
      <c r="L1623" t="n">
        <v>8</v>
      </c>
      <c r="M1623" s="57" t="n">
        <v>918</v>
      </c>
      <c r="N1623" t="inlineStr">
        <is>
          <t>TL</t>
        </is>
      </c>
      <c r="O1623" s="58" t="n">
        <v>0</v>
      </c>
      <c r="P1623" t="n">
        <v>0</v>
      </c>
      <c r="Q1623" s="59" t="n">
        <v>540</v>
      </c>
      <c r="R1623" s="60">
        <f>IF(N1623="TL",1,IF(N1623="USD",VLOOKUP(C1623,$X$2:$Z$19,2,FALSE),VLOOKUP(C1623,$X$2:$Z$19,3,FALSE)))</f>
        <v/>
      </c>
      <c r="S1623" s="61">
        <f>IF(P1623=1,0,L1623*M1623*R1623*(1-O1623/100))</f>
        <v/>
      </c>
      <c r="T1623" s="61">
        <f>IF(P1623=1,0,L1623*Q1623)</f>
        <v/>
      </c>
      <c r="U1623" s="61">
        <f>S1623-T1623</f>
        <v/>
      </c>
    </row>
    <row r="1624">
      <c r="A1624" t="inlineStr">
        <is>
          <t>S001623</t>
        </is>
      </c>
      <c r="B1624" t="inlineStr">
        <is>
          <t>2025-07-07</t>
        </is>
      </c>
      <c r="C1624" t="inlineStr">
        <is>
          <t>2025-07</t>
        </is>
      </c>
      <c r="D1624" t="inlineStr">
        <is>
          <t>2025-Q3</t>
        </is>
      </c>
      <c r="E1624" t="inlineStr">
        <is>
          <t>T01</t>
        </is>
      </c>
      <c r="F1624" t="inlineStr">
        <is>
          <t>Deniz Yılmaz</t>
        </is>
      </c>
      <c r="G1624" t="inlineStr">
        <is>
          <t>Marmara</t>
        </is>
      </c>
      <c r="H1624" t="inlineStr">
        <is>
          <t>EM-KBL-25</t>
        </is>
      </c>
      <c r="I1624" t="inlineStr">
        <is>
          <t>NYY Kablo 4x6 (100 m)</t>
        </is>
      </c>
      <c r="J1624" t="inlineStr">
        <is>
          <t>Kablo</t>
        </is>
      </c>
      <c r="K1624" t="inlineStr">
        <is>
          <t>Bayi</t>
        </is>
      </c>
      <c r="L1624" t="n">
        <v>17</v>
      </c>
      <c r="M1624" s="57" t="n">
        <v>3515</v>
      </c>
      <c r="N1624" t="inlineStr">
        <is>
          <t>TL</t>
        </is>
      </c>
      <c r="O1624" s="58" t="n">
        <v>0</v>
      </c>
      <c r="P1624" t="n">
        <v>0</v>
      </c>
      <c r="Q1624" s="59" t="n">
        <v>2150</v>
      </c>
      <c r="R1624" s="60">
        <f>IF(N1624="TL",1,IF(N1624="USD",VLOOKUP(C1624,$X$2:$Z$19,2,FALSE),VLOOKUP(C1624,$X$2:$Z$19,3,FALSE)))</f>
        <v/>
      </c>
      <c r="S1624" s="61">
        <f>IF(P1624=1,0,L1624*M1624*R1624*(1-O1624/100))</f>
        <v/>
      </c>
      <c r="T1624" s="61">
        <f>IF(P1624=1,0,L1624*Q1624)</f>
        <v/>
      </c>
      <c r="U1624" s="61">
        <f>S1624-T1624</f>
        <v/>
      </c>
    </row>
    <row r="1625">
      <c r="A1625" t="inlineStr">
        <is>
          <t>S001624</t>
        </is>
      </c>
      <c r="B1625" t="inlineStr">
        <is>
          <t>2025-07-11</t>
        </is>
      </c>
      <c r="C1625" t="inlineStr">
        <is>
          <t>2025-07</t>
        </is>
      </c>
      <c r="D1625" t="inlineStr">
        <is>
          <t>2025-Q3</t>
        </is>
      </c>
      <c r="E1625" t="inlineStr">
        <is>
          <t>T01</t>
        </is>
      </c>
      <c r="F1625" t="inlineStr">
        <is>
          <t>Deniz Yılmaz</t>
        </is>
      </c>
      <c r="G1625" t="inlineStr">
        <is>
          <t>Marmara</t>
        </is>
      </c>
      <c r="H1625" t="inlineStr">
        <is>
          <t>EM-TRF-05</t>
        </is>
      </c>
      <c r="I1625" t="inlineStr">
        <is>
          <t>İzole Trafo 1 kVA</t>
        </is>
      </c>
      <c r="J1625" t="inlineStr">
        <is>
          <t>Güç</t>
        </is>
      </c>
      <c r="K1625" t="inlineStr">
        <is>
          <t>Proje</t>
        </is>
      </c>
      <c r="L1625" t="n">
        <v>105</v>
      </c>
      <c r="M1625" s="57" t="n">
        <v>6529</v>
      </c>
      <c r="N1625" t="inlineStr">
        <is>
          <t>TL</t>
        </is>
      </c>
      <c r="O1625" s="58" t="n">
        <v>18</v>
      </c>
      <c r="P1625" t="n">
        <v>0</v>
      </c>
      <c r="Q1625" s="59" t="n">
        <v>3900</v>
      </c>
      <c r="R1625" s="60">
        <f>IF(N1625="TL",1,IF(N1625="USD",VLOOKUP(C1625,$X$2:$Z$19,2,FALSE),VLOOKUP(C1625,$X$2:$Z$19,3,FALSE)))</f>
        <v/>
      </c>
      <c r="S1625" s="61">
        <f>IF(P1625=1,0,L1625*M1625*R1625*(1-O1625/100))</f>
        <v/>
      </c>
      <c r="T1625" s="61">
        <f>IF(P1625=1,0,L1625*Q1625)</f>
        <v/>
      </c>
      <c r="U1625" s="61">
        <f>S1625-T1625</f>
        <v/>
      </c>
    </row>
    <row r="1626">
      <c r="A1626" t="inlineStr">
        <is>
          <t>S001625</t>
        </is>
      </c>
      <c r="B1626" t="inlineStr">
        <is>
          <t>2025-07-11</t>
        </is>
      </c>
      <c r="C1626" t="inlineStr">
        <is>
          <t>2025-07</t>
        </is>
      </c>
      <c r="D1626" t="inlineStr">
        <is>
          <t>2025-Q3</t>
        </is>
      </c>
      <c r="E1626" t="inlineStr">
        <is>
          <t>T01</t>
        </is>
      </c>
      <c r="F1626" t="inlineStr">
        <is>
          <t>Deniz Yılmaz</t>
        </is>
      </c>
      <c r="G1626" t="inlineStr">
        <is>
          <t>Marmara</t>
        </is>
      </c>
      <c r="H1626" t="inlineStr">
        <is>
          <t>EM-PNO-12</t>
        </is>
      </c>
      <c r="I1626" t="inlineStr">
        <is>
          <t>Sıva Üstü Dağıtım Panosu 24'lü</t>
        </is>
      </c>
      <c r="J1626" t="inlineStr">
        <is>
          <t>Pano</t>
        </is>
      </c>
      <c r="K1626" t="inlineStr">
        <is>
          <t>Bayi</t>
        </is>
      </c>
      <c r="L1626" t="n">
        <v>12</v>
      </c>
      <c r="M1626" s="57" t="n">
        <v>1979</v>
      </c>
      <c r="N1626" t="inlineStr">
        <is>
          <t>TL</t>
        </is>
      </c>
      <c r="O1626" s="58" t="n">
        <v>5</v>
      </c>
      <c r="P1626" t="n">
        <v>0</v>
      </c>
      <c r="Q1626" s="59" t="n">
        <v>1180</v>
      </c>
      <c r="R1626" s="60">
        <f>IF(N1626="TL",1,IF(N1626="USD",VLOOKUP(C1626,$X$2:$Z$19,2,FALSE),VLOOKUP(C1626,$X$2:$Z$19,3,FALSE)))</f>
        <v/>
      </c>
      <c r="S1626" s="61">
        <f>IF(P1626=1,0,L1626*M1626*R1626*(1-O1626/100))</f>
        <v/>
      </c>
      <c r="T1626" s="61">
        <f>IF(P1626=1,0,L1626*Q1626)</f>
        <v/>
      </c>
      <c r="U1626" s="61">
        <f>S1626-T1626</f>
        <v/>
      </c>
    </row>
    <row r="1627">
      <c r="A1627" t="inlineStr">
        <is>
          <t>S001626</t>
        </is>
      </c>
      <c r="B1627" t="inlineStr">
        <is>
          <t>2025-07-12</t>
        </is>
      </c>
      <c r="C1627" t="inlineStr">
        <is>
          <t>2025-07</t>
        </is>
      </c>
      <c r="D1627" t="inlineStr">
        <is>
          <t>2025-Q3</t>
        </is>
      </c>
      <c r="E1627" t="inlineStr">
        <is>
          <t>T01</t>
        </is>
      </c>
      <c r="F1627" t="inlineStr">
        <is>
          <t>Deniz Yılmaz</t>
        </is>
      </c>
      <c r="G1627" t="inlineStr">
        <is>
          <t>Marmara</t>
        </is>
      </c>
      <c r="H1627" t="inlineStr">
        <is>
          <t>EM-PNO-12</t>
        </is>
      </c>
      <c r="I1627" t="inlineStr">
        <is>
          <t>Sıva Üstü Dağıtım Panosu 24'lü</t>
        </is>
      </c>
      <c r="J1627" t="inlineStr">
        <is>
          <t>Pano</t>
        </is>
      </c>
      <c r="K1627" t="inlineStr">
        <is>
          <t>Kurumsal</t>
        </is>
      </c>
      <c r="L1627" t="n">
        <v>3</v>
      </c>
      <c r="M1627" s="57" t="n">
        <v>2047</v>
      </c>
      <c r="N1627" t="inlineStr">
        <is>
          <t>TL</t>
        </is>
      </c>
      <c r="O1627" s="58" t="n">
        <v>8</v>
      </c>
      <c r="P1627" t="n">
        <v>0</v>
      </c>
      <c r="Q1627" s="59" t="n">
        <v>1180</v>
      </c>
      <c r="R1627" s="60">
        <f>IF(N1627="TL",1,IF(N1627="USD",VLOOKUP(C1627,$X$2:$Z$19,2,FALSE),VLOOKUP(C1627,$X$2:$Z$19,3,FALSE)))</f>
        <v/>
      </c>
      <c r="S1627" s="61">
        <f>IF(P1627=1,0,L1627*M1627*R1627*(1-O1627/100))</f>
        <v/>
      </c>
      <c r="T1627" s="61">
        <f>IF(P1627=1,0,L1627*Q1627)</f>
        <v/>
      </c>
      <c r="U1627" s="61">
        <f>S1627-T1627</f>
        <v/>
      </c>
    </row>
    <row r="1628">
      <c r="A1628" t="inlineStr">
        <is>
          <t>S001627</t>
        </is>
      </c>
      <c r="B1628" t="inlineStr">
        <is>
          <t>2025-07-22</t>
        </is>
      </c>
      <c r="C1628" t="inlineStr">
        <is>
          <t>2025-07</t>
        </is>
      </c>
      <c r="D1628" t="inlineStr">
        <is>
          <t>2025-Q3</t>
        </is>
      </c>
      <c r="E1628" t="inlineStr">
        <is>
          <t>T01</t>
        </is>
      </c>
      <c r="F1628" t="inlineStr">
        <is>
          <t>Deniz Yılmaz</t>
        </is>
      </c>
      <c r="G1628" t="inlineStr">
        <is>
          <t>Marmara</t>
        </is>
      </c>
      <c r="H1628" t="inlineStr">
        <is>
          <t>EM-PNO-12</t>
        </is>
      </c>
      <c r="I1628" t="inlineStr">
        <is>
          <t>Sıva Üstü Dağıtım Panosu 24'lü</t>
        </is>
      </c>
      <c r="J1628" t="inlineStr">
        <is>
          <t>Pano</t>
        </is>
      </c>
      <c r="K1628" t="inlineStr">
        <is>
          <t>Perakende</t>
        </is>
      </c>
      <c r="L1628" t="n">
        <v>85</v>
      </c>
      <c r="M1628" s="57" t="n">
        <v>2090</v>
      </c>
      <c r="N1628" t="inlineStr">
        <is>
          <t>TL</t>
        </is>
      </c>
      <c r="O1628" s="58" t="n">
        <v>8</v>
      </c>
      <c r="P1628" t="n">
        <v>0</v>
      </c>
      <c r="Q1628" s="59" t="n">
        <v>1180</v>
      </c>
      <c r="R1628" s="60">
        <f>IF(N1628="TL",1,IF(N1628="USD",VLOOKUP(C1628,$X$2:$Z$19,2,FALSE),VLOOKUP(C1628,$X$2:$Z$19,3,FALSE)))</f>
        <v/>
      </c>
      <c r="S1628" s="61">
        <f>IF(P1628=1,0,L1628*M1628*R1628*(1-O1628/100))</f>
        <v/>
      </c>
      <c r="T1628" s="61">
        <f>IF(P1628=1,0,L1628*Q1628)</f>
        <v/>
      </c>
      <c r="U1628" s="61">
        <f>S1628-T1628</f>
        <v/>
      </c>
    </row>
    <row r="1629">
      <c r="A1629" t="inlineStr">
        <is>
          <t>S001628</t>
        </is>
      </c>
      <c r="B1629" t="inlineStr">
        <is>
          <t>2025-07-11</t>
        </is>
      </c>
      <c r="C1629" t="inlineStr">
        <is>
          <t>2025-07</t>
        </is>
      </c>
      <c r="D1629" t="inlineStr">
        <is>
          <t>2025-Q3</t>
        </is>
      </c>
      <c r="E1629" t="inlineStr">
        <is>
          <t>T01</t>
        </is>
      </c>
      <c r="F1629" t="inlineStr">
        <is>
          <t>Deniz Yılmaz</t>
        </is>
      </c>
      <c r="G1629" t="inlineStr">
        <is>
          <t>Marmara</t>
        </is>
      </c>
      <c r="H1629" t="inlineStr">
        <is>
          <t>EM-KBL-25</t>
        </is>
      </c>
      <c r="I1629" t="inlineStr">
        <is>
          <t>NYY Kablo 4x6 (100 m)</t>
        </is>
      </c>
      <c r="J1629" t="inlineStr">
        <is>
          <t>Kablo</t>
        </is>
      </c>
      <c r="K1629" t="inlineStr">
        <is>
          <t>Proje</t>
        </is>
      </c>
      <c r="L1629" t="n">
        <v>5</v>
      </c>
      <c r="M1629" s="57" t="n">
        <v>3533</v>
      </c>
      <c r="N1629" t="inlineStr">
        <is>
          <t>TL</t>
        </is>
      </c>
      <c r="O1629" s="58" t="n">
        <v>5</v>
      </c>
      <c r="P1629" t="n">
        <v>0</v>
      </c>
      <c r="Q1629" s="59" t="n">
        <v>2150</v>
      </c>
      <c r="R1629" s="60">
        <f>IF(N1629="TL",1,IF(N1629="USD",VLOOKUP(C1629,$X$2:$Z$19,2,FALSE),VLOOKUP(C1629,$X$2:$Z$19,3,FALSE)))</f>
        <v/>
      </c>
      <c r="S1629" s="61">
        <f>IF(P1629=1,0,L1629*M1629*R1629*(1-O1629/100))</f>
        <v/>
      </c>
      <c r="T1629" s="61">
        <f>IF(P1629=1,0,L1629*Q1629)</f>
        <v/>
      </c>
      <c r="U1629" s="61">
        <f>S1629-T1629</f>
        <v/>
      </c>
    </row>
    <row r="1630">
      <c r="A1630" t="inlineStr">
        <is>
          <t>S001629</t>
        </is>
      </c>
      <c r="B1630" t="inlineStr">
        <is>
          <t>2025-07-12</t>
        </is>
      </c>
      <c r="C1630" t="inlineStr">
        <is>
          <t>2025-07</t>
        </is>
      </c>
      <c r="D1630" t="inlineStr">
        <is>
          <t>2025-Q3</t>
        </is>
      </c>
      <c r="E1630" t="inlineStr">
        <is>
          <t>T01</t>
        </is>
      </c>
      <c r="F1630" t="inlineStr">
        <is>
          <t>Deniz Yılmaz</t>
        </is>
      </c>
      <c r="G1630" t="inlineStr">
        <is>
          <t>Marmara</t>
        </is>
      </c>
      <c r="H1630" t="inlineStr">
        <is>
          <t>EM-SNS-06</t>
        </is>
      </c>
      <c r="I1630" t="inlineStr">
        <is>
          <t>Hareket Sensörü PIR</t>
        </is>
      </c>
      <c r="J1630" t="inlineStr">
        <is>
          <t>Otomasyon</t>
        </is>
      </c>
      <c r="K1630" t="inlineStr">
        <is>
          <t>Bayi</t>
        </is>
      </c>
      <c r="L1630" t="n">
        <v>12</v>
      </c>
      <c r="M1630" s="57" t="n">
        <v>256</v>
      </c>
      <c r="N1630" t="inlineStr">
        <is>
          <t>TL</t>
        </is>
      </c>
      <c r="O1630" s="58" t="n">
        <v>0</v>
      </c>
      <c r="P1630" t="n">
        <v>0</v>
      </c>
      <c r="Q1630" s="59" t="n">
        <v>120</v>
      </c>
      <c r="R1630" s="60">
        <f>IF(N1630="TL",1,IF(N1630="USD",VLOOKUP(C1630,$X$2:$Z$19,2,FALSE),VLOOKUP(C1630,$X$2:$Z$19,3,FALSE)))</f>
        <v/>
      </c>
      <c r="S1630" s="61">
        <f>IF(P1630=1,0,L1630*M1630*R1630*(1-O1630/100))</f>
        <v/>
      </c>
      <c r="T1630" s="61">
        <f>IF(P1630=1,0,L1630*Q1630)</f>
        <v/>
      </c>
      <c r="U1630" s="61">
        <f>S1630-T1630</f>
        <v/>
      </c>
    </row>
    <row r="1631">
      <c r="A1631" t="inlineStr">
        <is>
          <t>S001630</t>
        </is>
      </c>
      <c r="B1631" t="inlineStr">
        <is>
          <t>2025-07-03</t>
        </is>
      </c>
      <c r="C1631" t="inlineStr">
        <is>
          <t>2025-07</t>
        </is>
      </c>
      <c r="D1631" t="inlineStr">
        <is>
          <t>2025-Q3</t>
        </is>
      </c>
      <c r="E1631" t="inlineStr">
        <is>
          <t>T01</t>
        </is>
      </c>
      <c r="F1631" t="inlineStr">
        <is>
          <t>Deniz Yılmaz</t>
        </is>
      </c>
      <c r="G1631" t="inlineStr">
        <is>
          <t>Marmara</t>
        </is>
      </c>
      <c r="H1631" t="inlineStr">
        <is>
          <t>EM-TRF-05</t>
        </is>
      </c>
      <c r="I1631" t="inlineStr">
        <is>
          <t>İzole Trafo 1 kVA</t>
        </is>
      </c>
      <c r="J1631" t="inlineStr">
        <is>
          <t>Güç</t>
        </is>
      </c>
      <c r="K1631" t="inlineStr">
        <is>
          <t>Bayi</t>
        </is>
      </c>
      <c r="L1631" t="n">
        <v>19</v>
      </c>
      <c r="M1631" s="57" t="n">
        <v>6447</v>
      </c>
      <c r="N1631" t="inlineStr">
        <is>
          <t>TL</t>
        </is>
      </c>
      <c r="O1631" s="58" t="n">
        <v>8</v>
      </c>
      <c r="P1631" t="n">
        <v>0</v>
      </c>
      <c r="Q1631" s="59" t="n">
        <v>3900</v>
      </c>
      <c r="R1631" s="60">
        <f>IF(N1631="TL",1,IF(N1631="USD",VLOOKUP(C1631,$X$2:$Z$19,2,FALSE),VLOOKUP(C1631,$X$2:$Z$19,3,FALSE)))</f>
        <v/>
      </c>
      <c r="S1631" s="61">
        <f>IF(P1631=1,0,L1631*M1631*R1631*(1-O1631/100))</f>
        <v/>
      </c>
      <c r="T1631" s="61">
        <f>IF(P1631=1,0,L1631*Q1631)</f>
        <v/>
      </c>
      <c r="U1631" s="61">
        <f>S1631-T1631</f>
        <v/>
      </c>
    </row>
    <row r="1632">
      <c r="A1632" t="inlineStr">
        <is>
          <t>S001631</t>
        </is>
      </c>
      <c r="B1632" t="inlineStr">
        <is>
          <t>2025-07-27</t>
        </is>
      </c>
      <c r="C1632" t="inlineStr">
        <is>
          <t>2025-07</t>
        </is>
      </c>
      <c r="D1632" t="inlineStr">
        <is>
          <t>2025-Q3</t>
        </is>
      </c>
      <c r="E1632" t="inlineStr">
        <is>
          <t>T01</t>
        </is>
      </c>
      <c r="F1632" t="inlineStr">
        <is>
          <t>Deniz Yılmaz</t>
        </is>
      </c>
      <c r="G1632" t="inlineStr">
        <is>
          <t>Marmara</t>
        </is>
      </c>
      <c r="H1632" t="inlineStr">
        <is>
          <t>EM-TRF-05</t>
        </is>
      </c>
      <c r="I1632" t="inlineStr">
        <is>
          <t>İzole Trafo 1 kVA</t>
        </is>
      </c>
      <c r="J1632" t="inlineStr">
        <is>
          <t>Güç</t>
        </is>
      </c>
      <c r="K1632" t="inlineStr">
        <is>
          <t>Perakende</t>
        </is>
      </c>
      <c r="L1632" t="n">
        <v>67</v>
      </c>
      <c r="M1632" s="57" t="n">
        <v>6482</v>
      </c>
      <c r="N1632" t="inlineStr">
        <is>
          <t>TL</t>
        </is>
      </c>
      <c r="O1632" s="58" t="n">
        <v>5</v>
      </c>
      <c r="P1632" t="n">
        <v>0</v>
      </c>
      <c r="Q1632" s="59" t="n">
        <v>3900</v>
      </c>
      <c r="R1632" s="60">
        <f>IF(N1632="TL",1,IF(N1632="USD",VLOOKUP(C1632,$X$2:$Z$19,2,FALSE),VLOOKUP(C1632,$X$2:$Z$19,3,FALSE)))</f>
        <v/>
      </c>
      <c r="S1632" s="61">
        <f>IF(P1632=1,0,L1632*M1632*R1632*(1-O1632/100))</f>
        <v/>
      </c>
      <c r="T1632" s="61">
        <f>IF(P1632=1,0,L1632*Q1632)</f>
        <v/>
      </c>
      <c r="U1632" s="61">
        <f>S1632-T1632</f>
        <v/>
      </c>
    </row>
    <row r="1633">
      <c r="A1633" t="inlineStr">
        <is>
          <t>S001632</t>
        </is>
      </c>
      <c r="B1633" t="inlineStr">
        <is>
          <t>2025-07-20</t>
        </is>
      </c>
      <c r="C1633" t="inlineStr">
        <is>
          <t>2025-07</t>
        </is>
      </c>
      <c r="D1633" t="inlineStr">
        <is>
          <t>2025-Q3</t>
        </is>
      </c>
      <c r="E1633" t="inlineStr">
        <is>
          <t>T01</t>
        </is>
      </c>
      <c r="F1633" t="inlineStr">
        <is>
          <t>Deniz Yılmaz</t>
        </is>
      </c>
      <c r="G1633" t="inlineStr">
        <is>
          <t>Marmara</t>
        </is>
      </c>
      <c r="H1633" t="inlineStr">
        <is>
          <t>EM-PNO-12</t>
        </is>
      </c>
      <c r="I1633" t="inlineStr">
        <is>
          <t>Sıva Üstü Dağıtım Panosu 24'lü</t>
        </is>
      </c>
      <c r="J1633" t="inlineStr">
        <is>
          <t>Pano</t>
        </is>
      </c>
      <c r="K1633" t="inlineStr">
        <is>
          <t>Bayi</t>
        </is>
      </c>
      <c r="L1633" t="n">
        <v>2</v>
      </c>
      <c r="M1633" s="57" t="n">
        <v>2010</v>
      </c>
      <c r="N1633" t="inlineStr">
        <is>
          <t>TL</t>
        </is>
      </c>
      <c r="O1633" s="58" t="n">
        <v>12</v>
      </c>
      <c r="P1633" t="n">
        <v>0</v>
      </c>
      <c r="Q1633" s="59" t="n">
        <v>1180</v>
      </c>
      <c r="R1633" s="60">
        <f>IF(N1633="TL",1,IF(N1633="USD",VLOOKUP(C1633,$X$2:$Z$19,2,FALSE),VLOOKUP(C1633,$X$2:$Z$19,3,FALSE)))</f>
        <v/>
      </c>
      <c r="S1633" s="61">
        <f>IF(P1633=1,0,L1633*M1633*R1633*(1-O1633/100))</f>
        <v/>
      </c>
      <c r="T1633" s="61">
        <f>IF(P1633=1,0,L1633*Q1633)</f>
        <v/>
      </c>
      <c r="U1633" s="61">
        <f>S1633-T1633</f>
        <v/>
      </c>
    </row>
    <row r="1634">
      <c r="A1634" t="inlineStr">
        <is>
          <t>S001633</t>
        </is>
      </c>
      <c r="B1634" t="inlineStr">
        <is>
          <t>2025-07-23</t>
        </is>
      </c>
      <c r="C1634" t="inlineStr">
        <is>
          <t>2025-07</t>
        </is>
      </c>
      <c r="D1634" t="inlineStr">
        <is>
          <t>2025-Q3</t>
        </is>
      </c>
      <c r="E1634" t="inlineStr">
        <is>
          <t>T01</t>
        </is>
      </c>
      <c r="F1634" t="inlineStr">
        <is>
          <t>Deniz Yılmaz</t>
        </is>
      </c>
      <c r="G1634" t="inlineStr">
        <is>
          <t>Marmara</t>
        </is>
      </c>
      <c r="H1634" t="inlineStr">
        <is>
          <t>EM-TOP-08</t>
        </is>
      </c>
      <c r="I1634" t="inlineStr">
        <is>
          <t>Topraklama Seti</t>
        </is>
      </c>
      <c r="J1634" t="inlineStr">
        <is>
          <t>Koruma</t>
        </is>
      </c>
      <c r="K1634" t="inlineStr">
        <is>
          <t>Perakende</t>
        </is>
      </c>
      <c r="L1634" t="n">
        <v>2</v>
      </c>
      <c r="M1634" s="57" t="n">
        <v>911</v>
      </c>
      <c r="N1634" t="inlineStr">
        <is>
          <t>TL</t>
        </is>
      </c>
      <c r="O1634" s="58" t="n">
        <v>5</v>
      </c>
      <c r="P1634" t="n">
        <v>0</v>
      </c>
      <c r="Q1634" s="59" t="n">
        <v>540</v>
      </c>
      <c r="R1634" s="60">
        <f>IF(N1634="TL",1,IF(N1634="USD",VLOOKUP(C1634,$X$2:$Z$19,2,FALSE),VLOOKUP(C1634,$X$2:$Z$19,3,FALSE)))</f>
        <v/>
      </c>
      <c r="S1634" s="61">
        <f>IF(P1634=1,0,L1634*M1634*R1634*(1-O1634/100))</f>
        <v/>
      </c>
      <c r="T1634" s="61">
        <f>IF(P1634=1,0,L1634*Q1634)</f>
        <v/>
      </c>
      <c r="U1634" s="61">
        <f>S1634-T1634</f>
        <v/>
      </c>
    </row>
    <row r="1635">
      <c r="A1635" t="inlineStr">
        <is>
          <t>S001634</t>
        </is>
      </c>
      <c r="B1635" t="inlineStr">
        <is>
          <t>2025-07-06</t>
        </is>
      </c>
      <c r="C1635" t="inlineStr">
        <is>
          <t>2025-07</t>
        </is>
      </c>
      <c r="D1635" t="inlineStr">
        <is>
          <t>2025-Q3</t>
        </is>
      </c>
      <c r="E1635" t="inlineStr">
        <is>
          <t>T01</t>
        </is>
      </c>
      <c r="F1635" t="inlineStr">
        <is>
          <t>Deniz Yılmaz</t>
        </is>
      </c>
      <c r="G1635" t="inlineStr">
        <is>
          <t>Marmara</t>
        </is>
      </c>
      <c r="H1635" t="inlineStr">
        <is>
          <t>EM-UPS-10</t>
        </is>
      </c>
      <c r="I1635" t="inlineStr">
        <is>
          <t>Kesintisiz Güç Kaynağı 3 kVA</t>
        </is>
      </c>
      <c r="J1635" t="inlineStr">
        <is>
          <t>Güç</t>
        </is>
      </c>
      <c r="K1635" t="inlineStr">
        <is>
          <t>Bayi</t>
        </is>
      </c>
      <c r="L1635" t="n">
        <v>8</v>
      </c>
      <c r="M1635" s="57" t="n">
        <v>13236</v>
      </c>
      <c r="N1635" t="inlineStr">
        <is>
          <t>TL</t>
        </is>
      </c>
      <c r="O1635" s="58" t="n">
        <v>0</v>
      </c>
      <c r="P1635" t="n">
        <v>0</v>
      </c>
      <c r="Q1635" s="59" t="n">
        <v>8200</v>
      </c>
      <c r="R1635" s="60">
        <f>IF(N1635="TL",1,IF(N1635="USD",VLOOKUP(C1635,$X$2:$Z$19,2,FALSE),VLOOKUP(C1635,$X$2:$Z$19,3,FALSE)))</f>
        <v/>
      </c>
      <c r="S1635" s="61">
        <f>IF(P1635=1,0,L1635*M1635*R1635*(1-O1635/100))</f>
        <v/>
      </c>
      <c r="T1635" s="61">
        <f>IF(P1635=1,0,L1635*Q1635)</f>
        <v/>
      </c>
      <c r="U1635" s="61">
        <f>S1635-T1635</f>
        <v/>
      </c>
    </row>
    <row r="1636">
      <c r="A1636" t="inlineStr">
        <is>
          <t>S001635</t>
        </is>
      </c>
      <c r="B1636" t="inlineStr">
        <is>
          <t>2025-07-03</t>
        </is>
      </c>
      <c r="C1636" t="inlineStr">
        <is>
          <t>2025-07</t>
        </is>
      </c>
      <c r="D1636" t="inlineStr">
        <is>
          <t>2025-Q3</t>
        </is>
      </c>
      <c r="E1636" t="inlineStr">
        <is>
          <t>T01</t>
        </is>
      </c>
      <c r="F1636" t="inlineStr">
        <is>
          <t>Deniz Yılmaz</t>
        </is>
      </c>
      <c r="G1636" t="inlineStr">
        <is>
          <t>Marmara</t>
        </is>
      </c>
      <c r="H1636" t="inlineStr">
        <is>
          <t>EM-KBL-25</t>
        </is>
      </c>
      <c r="I1636" t="inlineStr">
        <is>
          <t>NYY Kablo 4x6 (100 m)</t>
        </is>
      </c>
      <c r="J1636" t="inlineStr">
        <is>
          <t>Kablo</t>
        </is>
      </c>
      <c r="K1636" t="inlineStr">
        <is>
          <t>Proje</t>
        </is>
      </c>
      <c r="L1636" t="n">
        <v>2</v>
      </c>
      <c r="M1636" s="57" t="n">
        <v>3455</v>
      </c>
      <c r="N1636" t="inlineStr">
        <is>
          <t>TL</t>
        </is>
      </c>
      <c r="O1636" s="58" t="n">
        <v>12</v>
      </c>
      <c r="P1636" t="n">
        <v>0</v>
      </c>
      <c r="Q1636" s="59" t="n">
        <v>2150</v>
      </c>
      <c r="R1636" s="60">
        <f>IF(N1636="TL",1,IF(N1636="USD",VLOOKUP(C1636,$X$2:$Z$19,2,FALSE),VLOOKUP(C1636,$X$2:$Z$19,3,FALSE)))</f>
        <v/>
      </c>
      <c r="S1636" s="61">
        <f>IF(P1636=1,0,L1636*M1636*R1636*(1-O1636/100))</f>
        <v/>
      </c>
      <c r="T1636" s="61">
        <f>IF(P1636=1,0,L1636*Q1636)</f>
        <v/>
      </c>
      <c r="U1636" s="61">
        <f>S1636-T1636</f>
        <v/>
      </c>
    </row>
    <row r="1637">
      <c r="A1637" t="inlineStr">
        <is>
          <t>S001636</t>
        </is>
      </c>
      <c r="B1637" t="inlineStr">
        <is>
          <t>2025-07-17</t>
        </is>
      </c>
      <c r="C1637" t="inlineStr">
        <is>
          <t>2025-07</t>
        </is>
      </c>
      <c r="D1637" t="inlineStr">
        <is>
          <t>2025-Q3</t>
        </is>
      </c>
      <c r="E1637" t="inlineStr">
        <is>
          <t>T01</t>
        </is>
      </c>
      <c r="F1637" t="inlineStr">
        <is>
          <t>Deniz Yılmaz</t>
        </is>
      </c>
      <c r="G1637" t="inlineStr">
        <is>
          <t>Marmara</t>
        </is>
      </c>
      <c r="H1637" t="inlineStr">
        <is>
          <t>EM-KBL-16</t>
        </is>
      </c>
      <c r="I1637" t="inlineStr">
        <is>
          <t>NYM Kablo 3x2,5 (100 m)</t>
        </is>
      </c>
      <c r="J1637" t="inlineStr">
        <is>
          <t>Kablo</t>
        </is>
      </c>
      <c r="K1637" t="inlineStr">
        <is>
          <t>Bayi</t>
        </is>
      </c>
      <c r="L1637" t="n">
        <v>74</v>
      </c>
      <c r="M1637" s="57" t="n">
        <v>1357</v>
      </c>
      <c r="N1637" t="inlineStr">
        <is>
          <t>TL</t>
        </is>
      </c>
      <c r="O1637" s="58" t="n">
        <v>0</v>
      </c>
      <c r="P1637" t="n">
        <v>0</v>
      </c>
      <c r="Q1637" s="59" t="n">
        <v>820</v>
      </c>
      <c r="R1637" s="60">
        <f>IF(N1637="TL",1,IF(N1637="USD",VLOOKUP(C1637,$X$2:$Z$19,2,FALSE),VLOOKUP(C1637,$X$2:$Z$19,3,FALSE)))</f>
        <v/>
      </c>
      <c r="S1637" s="61">
        <f>IF(P1637=1,0,L1637*M1637*R1637*(1-O1637/100))</f>
        <v/>
      </c>
      <c r="T1637" s="61">
        <f>IF(P1637=1,0,L1637*Q1637)</f>
        <v/>
      </c>
      <c r="U1637" s="61">
        <f>S1637-T1637</f>
        <v/>
      </c>
    </row>
    <row r="1638">
      <c r="A1638" t="inlineStr">
        <is>
          <t>S001637</t>
        </is>
      </c>
      <c r="B1638" t="inlineStr">
        <is>
          <t>2025-07-08</t>
        </is>
      </c>
      <c r="C1638" t="inlineStr">
        <is>
          <t>2025-07</t>
        </is>
      </c>
      <c r="D1638" t="inlineStr">
        <is>
          <t>2025-Q3</t>
        </is>
      </c>
      <c r="E1638" t="inlineStr">
        <is>
          <t>T02</t>
        </is>
      </c>
      <c r="F1638" t="inlineStr">
        <is>
          <t>Ece Kaya</t>
        </is>
      </c>
      <c r="G1638" t="inlineStr">
        <is>
          <t>İç Anadolu</t>
        </is>
      </c>
      <c r="H1638" t="inlineStr">
        <is>
          <t>EM-KBL-16</t>
        </is>
      </c>
      <c r="I1638" t="inlineStr">
        <is>
          <t>NYM Kablo 3x2,5 (100 m)</t>
        </is>
      </c>
      <c r="J1638" t="inlineStr">
        <is>
          <t>Kablo</t>
        </is>
      </c>
      <c r="K1638" t="inlineStr">
        <is>
          <t>Bayi</t>
        </is>
      </c>
      <c r="L1638" t="n">
        <v>4</v>
      </c>
      <c r="M1638" s="57" t="n">
        <v>1309</v>
      </c>
      <c r="N1638" t="inlineStr">
        <is>
          <t>TL</t>
        </is>
      </c>
      <c r="O1638" s="58" t="n">
        <v>5</v>
      </c>
      <c r="P1638" t="n">
        <v>0</v>
      </c>
      <c r="Q1638" s="59" t="n">
        <v>820</v>
      </c>
      <c r="R1638" s="60">
        <f>IF(N1638="TL",1,IF(N1638="USD",VLOOKUP(C1638,$X$2:$Z$19,2,FALSE),VLOOKUP(C1638,$X$2:$Z$19,3,FALSE)))</f>
        <v/>
      </c>
      <c r="S1638" s="61">
        <f>IF(P1638=1,0,L1638*M1638*R1638*(1-O1638/100))</f>
        <v/>
      </c>
      <c r="T1638" s="61">
        <f>IF(P1638=1,0,L1638*Q1638)</f>
        <v/>
      </c>
      <c r="U1638" s="61">
        <f>S1638-T1638</f>
        <v/>
      </c>
    </row>
    <row r="1639">
      <c r="A1639" t="inlineStr">
        <is>
          <t>S001638</t>
        </is>
      </c>
      <c r="B1639" t="inlineStr">
        <is>
          <t>2025-07-22</t>
        </is>
      </c>
      <c r="C1639" t="inlineStr">
        <is>
          <t>2025-07</t>
        </is>
      </c>
      <c r="D1639" t="inlineStr">
        <is>
          <t>2025-Q3</t>
        </is>
      </c>
      <c r="E1639" t="inlineStr">
        <is>
          <t>T02</t>
        </is>
      </c>
      <c r="F1639" t="inlineStr">
        <is>
          <t>Ece Kaya</t>
        </is>
      </c>
      <c r="G1639" t="inlineStr">
        <is>
          <t>İç Anadolu</t>
        </is>
      </c>
      <c r="H1639" t="inlineStr">
        <is>
          <t>EM-AYD-18</t>
        </is>
      </c>
      <c r="I1639" t="inlineStr">
        <is>
          <t>LED Ampul 18W (10'lu)</t>
        </is>
      </c>
      <c r="J1639" t="inlineStr">
        <is>
          <t>Aydınlatma</t>
        </is>
      </c>
      <c r="K1639" t="inlineStr">
        <is>
          <t>Proje</t>
        </is>
      </c>
      <c r="L1639" t="n">
        <v>4</v>
      </c>
      <c r="M1639" s="57" t="n">
        <v>202</v>
      </c>
      <c r="N1639" t="inlineStr">
        <is>
          <t>TL</t>
        </is>
      </c>
      <c r="O1639" s="58" t="n">
        <v>5</v>
      </c>
      <c r="P1639" t="n">
        <v>0</v>
      </c>
      <c r="Q1639" s="59" t="n">
        <v>95</v>
      </c>
      <c r="R1639" s="60">
        <f>IF(N1639="TL",1,IF(N1639="USD",VLOOKUP(C1639,$X$2:$Z$19,2,FALSE),VLOOKUP(C1639,$X$2:$Z$19,3,FALSE)))</f>
        <v/>
      </c>
      <c r="S1639" s="61">
        <f>IF(P1639=1,0,L1639*M1639*R1639*(1-O1639/100))</f>
        <v/>
      </c>
      <c r="T1639" s="61">
        <f>IF(P1639=1,0,L1639*Q1639)</f>
        <v/>
      </c>
      <c r="U1639" s="61">
        <f>S1639-T1639</f>
        <v/>
      </c>
    </row>
    <row r="1640">
      <c r="A1640" t="inlineStr">
        <is>
          <t>S001639</t>
        </is>
      </c>
      <c r="B1640" t="inlineStr">
        <is>
          <t>2025-07-15</t>
        </is>
      </c>
      <c r="C1640" t="inlineStr">
        <is>
          <t>2025-07</t>
        </is>
      </c>
      <c r="D1640" t="inlineStr">
        <is>
          <t>2025-Q3</t>
        </is>
      </c>
      <c r="E1640" t="inlineStr">
        <is>
          <t>T02</t>
        </is>
      </c>
      <c r="F1640" t="inlineStr">
        <is>
          <t>Ece Kaya</t>
        </is>
      </c>
      <c r="G1640" t="inlineStr">
        <is>
          <t>İç Anadolu</t>
        </is>
      </c>
      <c r="H1640" t="inlineStr">
        <is>
          <t>EM-AYD-18</t>
        </is>
      </c>
      <c r="I1640" t="inlineStr">
        <is>
          <t>LED Ampul 18W (10'lu)</t>
        </is>
      </c>
      <c r="J1640" t="inlineStr">
        <is>
          <t>Aydınlatma</t>
        </is>
      </c>
      <c r="K1640" t="inlineStr">
        <is>
          <t>Proje</t>
        </is>
      </c>
      <c r="L1640" t="n">
        <v>102</v>
      </c>
      <c r="M1640" s="57" t="n">
        <v>198</v>
      </c>
      <c r="N1640" t="inlineStr">
        <is>
          <t>TL</t>
        </is>
      </c>
      <c r="O1640" s="58" t="n">
        <v>18</v>
      </c>
      <c r="P1640" t="n">
        <v>0</v>
      </c>
      <c r="Q1640" s="59" t="n">
        <v>95</v>
      </c>
      <c r="R1640" s="60">
        <f>IF(N1640="TL",1,IF(N1640="USD",VLOOKUP(C1640,$X$2:$Z$19,2,FALSE),VLOOKUP(C1640,$X$2:$Z$19,3,FALSE)))</f>
        <v/>
      </c>
      <c r="S1640" s="61">
        <f>IF(P1640=1,0,L1640*M1640*R1640*(1-O1640/100))</f>
        <v/>
      </c>
      <c r="T1640" s="61">
        <f>IF(P1640=1,0,L1640*Q1640)</f>
        <v/>
      </c>
      <c r="U1640" s="61">
        <f>S1640-T1640</f>
        <v/>
      </c>
    </row>
    <row r="1641">
      <c r="A1641" t="inlineStr">
        <is>
          <t>S001640</t>
        </is>
      </c>
      <c r="B1641" t="inlineStr">
        <is>
          <t>2025-07-03</t>
        </is>
      </c>
      <c r="C1641" t="inlineStr">
        <is>
          <t>2025-07</t>
        </is>
      </c>
      <c r="D1641" t="inlineStr">
        <is>
          <t>2025-Q3</t>
        </is>
      </c>
      <c r="E1641" t="inlineStr">
        <is>
          <t>T02</t>
        </is>
      </c>
      <c r="F1641" t="inlineStr">
        <is>
          <t>Ece Kaya</t>
        </is>
      </c>
      <c r="G1641" t="inlineStr">
        <is>
          <t>İç Anadolu</t>
        </is>
      </c>
      <c r="H1641" t="inlineStr">
        <is>
          <t>EM-AYD-40</t>
        </is>
      </c>
      <c r="I1641" t="inlineStr">
        <is>
          <t>LED Panel Armatür 40W</t>
        </is>
      </c>
      <c r="J1641" t="inlineStr">
        <is>
          <t>Aydınlatma</t>
        </is>
      </c>
      <c r="K1641" t="inlineStr">
        <is>
          <t>Bayi</t>
        </is>
      </c>
      <c r="L1641" t="n">
        <v>11</v>
      </c>
      <c r="M1641" s="57" t="n">
        <v>352</v>
      </c>
      <c r="N1641" t="inlineStr">
        <is>
          <t>TL</t>
        </is>
      </c>
      <c r="O1641" s="58" t="n">
        <v>5</v>
      </c>
      <c r="P1641" t="n">
        <v>0</v>
      </c>
      <c r="Q1641" s="59" t="n">
        <v>190</v>
      </c>
      <c r="R1641" s="60">
        <f>IF(N1641="TL",1,IF(N1641="USD",VLOOKUP(C1641,$X$2:$Z$19,2,FALSE),VLOOKUP(C1641,$X$2:$Z$19,3,FALSE)))</f>
        <v/>
      </c>
      <c r="S1641" s="61">
        <f>IF(P1641=1,0,L1641*M1641*R1641*(1-O1641/100))</f>
        <v/>
      </c>
      <c r="T1641" s="61">
        <f>IF(P1641=1,0,L1641*Q1641)</f>
        <v/>
      </c>
      <c r="U1641" s="61">
        <f>S1641-T1641</f>
        <v/>
      </c>
    </row>
    <row r="1642">
      <c r="A1642" t="inlineStr">
        <is>
          <t>S001641</t>
        </is>
      </c>
      <c r="B1642" t="inlineStr">
        <is>
          <t>2025-07-11</t>
        </is>
      </c>
      <c r="C1642" t="inlineStr">
        <is>
          <t>2025-07</t>
        </is>
      </c>
      <c r="D1642" t="inlineStr">
        <is>
          <t>2025-Q3</t>
        </is>
      </c>
      <c r="E1642" t="inlineStr">
        <is>
          <t>T02</t>
        </is>
      </c>
      <c r="F1642" t="inlineStr">
        <is>
          <t>Ece Kaya</t>
        </is>
      </c>
      <c r="G1642" t="inlineStr">
        <is>
          <t>İç Anadolu</t>
        </is>
      </c>
      <c r="H1642" t="inlineStr">
        <is>
          <t>EM-KND-03</t>
        </is>
      </c>
      <c r="I1642" t="inlineStr">
        <is>
          <t>Kablo Kanalı 40x40 (2 m)</t>
        </is>
      </c>
      <c r="J1642" t="inlineStr">
        <is>
          <t>Tesisat</t>
        </is>
      </c>
      <c r="K1642" t="inlineStr">
        <is>
          <t>Proje</t>
        </is>
      </c>
      <c r="L1642" t="n">
        <v>23</v>
      </c>
      <c r="M1642" s="57" t="n">
        <v>130</v>
      </c>
      <c r="N1642" t="inlineStr">
        <is>
          <t>TL</t>
        </is>
      </c>
      <c r="O1642" s="58" t="n">
        <v>0</v>
      </c>
      <c r="P1642" t="n">
        <v>0</v>
      </c>
      <c r="Q1642" s="59" t="n">
        <v>65</v>
      </c>
      <c r="R1642" s="60">
        <f>IF(N1642="TL",1,IF(N1642="USD",VLOOKUP(C1642,$X$2:$Z$19,2,FALSE),VLOOKUP(C1642,$X$2:$Z$19,3,FALSE)))</f>
        <v/>
      </c>
      <c r="S1642" s="61">
        <f>IF(P1642=1,0,L1642*M1642*R1642*(1-O1642/100))</f>
        <v/>
      </c>
      <c r="T1642" s="61">
        <f>IF(P1642=1,0,L1642*Q1642)</f>
        <v/>
      </c>
      <c r="U1642" s="61">
        <f>S1642-T1642</f>
        <v/>
      </c>
    </row>
    <row r="1643">
      <c r="A1643" t="inlineStr">
        <is>
          <t>S001642</t>
        </is>
      </c>
      <c r="B1643" t="inlineStr">
        <is>
          <t>2025-07-01</t>
        </is>
      </c>
      <c r="C1643" t="inlineStr">
        <is>
          <t>2025-07</t>
        </is>
      </c>
      <c r="D1643" t="inlineStr">
        <is>
          <t>2025-Q3</t>
        </is>
      </c>
      <c r="E1643" t="inlineStr">
        <is>
          <t>T02</t>
        </is>
      </c>
      <c r="F1643" t="inlineStr">
        <is>
          <t>Ece Kaya</t>
        </is>
      </c>
      <c r="G1643" t="inlineStr">
        <is>
          <t>İç Anadolu</t>
        </is>
      </c>
      <c r="H1643" t="inlineStr">
        <is>
          <t>EM-TOP-08</t>
        </is>
      </c>
      <c r="I1643" t="inlineStr">
        <is>
          <t>Topraklama Seti</t>
        </is>
      </c>
      <c r="J1643" t="inlineStr">
        <is>
          <t>Koruma</t>
        </is>
      </c>
      <c r="K1643" t="inlineStr">
        <is>
          <t>Proje</t>
        </is>
      </c>
      <c r="L1643" t="n">
        <v>20</v>
      </c>
      <c r="M1643" s="57" t="n">
        <v>932</v>
      </c>
      <c r="N1643" t="inlineStr">
        <is>
          <t>TL</t>
        </is>
      </c>
      <c r="O1643" s="58" t="n">
        <v>0</v>
      </c>
      <c r="P1643" t="n">
        <v>0</v>
      </c>
      <c r="Q1643" s="59" t="n">
        <v>540</v>
      </c>
      <c r="R1643" s="60">
        <f>IF(N1643="TL",1,IF(N1643="USD",VLOOKUP(C1643,$X$2:$Z$19,2,FALSE),VLOOKUP(C1643,$X$2:$Z$19,3,FALSE)))</f>
        <v/>
      </c>
      <c r="S1643" s="61">
        <f>IF(P1643=1,0,L1643*M1643*R1643*(1-O1643/100))</f>
        <v/>
      </c>
      <c r="T1643" s="61">
        <f>IF(P1643=1,0,L1643*Q1643)</f>
        <v/>
      </c>
      <c r="U1643" s="61">
        <f>S1643-T1643</f>
        <v/>
      </c>
    </row>
    <row r="1644">
      <c r="A1644" t="inlineStr">
        <is>
          <t>S001643</t>
        </is>
      </c>
      <c r="B1644" t="inlineStr">
        <is>
          <t>2025-07-14</t>
        </is>
      </c>
      <c r="C1644" t="inlineStr">
        <is>
          <t>2025-07</t>
        </is>
      </c>
      <c r="D1644" t="inlineStr">
        <is>
          <t>2025-Q3</t>
        </is>
      </c>
      <c r="E1644" t="inlineStr">
        <is>
          <t>T02</t>
        </is>
      </c>
      <c r="F1644" t="inlineStr">
        <is>
          <t>Ece Kaya</t>
        </is>
      </c>
      <c r="G1644" t="inlineStr">
        <is>
          <t>İç Anadolu</t>
        </is>
      </c>
      <c r="H1644" t="inlineStr">
        <is>
          <t>EM-KBL-25</t>
        </is>
      </c>
      <c r="I1644" t="inlineStr">
        <is>
          <t>NYY Kablo 4x6 (100 m)</t>
        </is>
      </c>
      <c r="J1644" t="inlineStr">
        <is>
          <t>Kablo</t>
        </is>
      </c>
      <c r="K1644" t="inlineStr">
        <is>
          <t>Proje</t>
        </is>
      </c>
      <c r="L1644" t="n">
        <v>14</v>
      </c>
      <c r="M1644" s="57" t="n">
        <v>3514</v>
      </c>
      <c r="N1644" t="inlineStr">
        <is>
          <t>TL</t>
        </is>
      </c>
      <c r="O1644" s="58" t="n">
        <v>0</v>
      </c>
      <c r="P1644" t="n">
        <v>0</v>
      </c>
      <c r="Q1644" s="59" t="n">
        <v>2150</v>
      </c>
      <c r="R1644" s="60">
        <f>IF(N1644="TL",1,IF(N1644="USD",VLOOKUP(C1644,$X$2:$Z$19,2,FALSE),VLOOKUP(C1644,$X$2:$Z$19,3,FALSE)))</f>
        <v/>
      </c>
      <c r="S1644" s="61">
        <f>IF(P1644=1,0,L1644*M1644*R1644*(1-O1644/100))</f>
        <v/>
      </c>
      <c r="T1644" s="61">
        <f>IF(P1644=1,0,L1644*Q1644)</f>
        <v/>
      </c>
      <c r="U1644" s="61">
        <f>S1644-T1644</f>
        <v/>
      </c>
    </row>
    <row r="1645">
      <c r="A1645" t="inlineStr">
        <is>
          <t>S001644</t>
        </is>
      </c>
      <c r="B1645" t="inlineStr">
        <is>
          <t>2025-07-16</t>
        </is>
      </c>
      <c r="C1645" t="inlineStr">
        <is>
          <t>2025-07</t>
        </is>
      </c>
      <c r="D1645" t="inlineStr">
        <is>
          <t>2025-Q3</t>
        </is>
      </c>
      <c r="E1645" t="inlineStr">
        <is>
          <t>T02</t>
        </is>
      </c>
      <c r="F1645" t="inlineStr">
        <is>
          <t>Ece Kaya</t>
        </is>
      </c>
      <c r="G1645" t="inlineStr">
        <is>
          <t>İç Anadolu</t>
        </is>
      </c>
      <c r="H1645" t="inlineStr">
        <is>
          <t>EM-AYD-40</t>
        </is>
      </c>
      <c r="I1645" t="inlineStr">
        <is>
          <t>LED Panel Armatür 40W</t>
        </is>
      </c>
      <c r="J1645" t="inlineStr">
        <is>
          <t>Aydınlatma</t>
        </is>
      </c>
      <c r="K1645" t="inlineStr">
        <is>
          <t>Bayi</t>
        </is>
      </c>
      <c r="L1645" t="n">
        <v>15</v>
      </c>
      <c r="M1645" s="57" t="n">
        <v>348</v>
      </c>
      <c r="N1645" t="inlineStr">
        <is>
          <t>TL</t>
        </is>
      </c>
      <c r="O1645" s="58" t="n">
        <v>0</v>
      </c>
      <c r="P1645" t="n">
        <v>0</v>
      </c>
      <c r="Q1645" s="59" t="n">
        <v>190</v>
      </c>
      <c r="R1645" s="60">
        <f>IF(N1645="TL",1,IF(N1645="USD",VLOOKUP(C1645,$X$2:$Z$19,2,FALSE),VLOOKUP(C1645,$X$2:$Z$19,3,FALSE)))</f>
        <v/>
      </c>
      <c r="S1645" s="61">
        <f>IF(P1645=1,0,L1645*M1645*R1645*(1-O1645/100))</f>
        <v/>
      </c>
      <c r="T1645" s="61">
        <f>IF(P1645=1,0,L1645*Q1645)</f>
        <v/>
      </c>
      <c r="U1645" s="61">
        <f>S1645-T1645</f>
        <v/>
      </c>
    </row>
    <row r="1646">
      <c r="A1646" t="inlineStr">
        <is>
          <t>S001645</t>
        </is>
      </c>
      <c r="B1646" t="inlineStr">
        <is>
          <t>2025-07-13</t>
        </is>
      </c>
      <c r="C1646" t="inlineStr">
        <is>
          <t>2025-07</t>
        </is>
      </c>
      <c r="D1646" t="inlineStr">
        <is>
          <t>2025-Q3</t>
        </is>
      </c>
      <c r="E1646" t="inlineStr">
        <is>
          <t>T02</t>
        </is>
      </c>
      <c r="F1646" t="inlineStr">
        <is>
          <t>Ece Kaya</t>
        </is>
      </c>
      <c r="G1646" t="inlineStr">
        <is>
          <t>İç Anadolu</t>
        </is>
      </c>
      <c r="H1646" t="inlineStr">
        <is>
          <t>EM-PRZ-02</t>
        </is>
      </c>
      <c r="I1646" t="inlineStr">
        <is>
          <t>Priz-Anahtar Seti (20'li)</t>
        </is>
      </c>
      <c r="J1646" t="inlineStr">
        <is>
          <t>Anahtar</t>
        </is>
      </c>
      <c r="K1646" t="inlineStr">
        <is>
          <t>Bayi</t>
        </is>
      </c>
      <c r="L1646" t="n">
        <v>71</v>
      </c>
      <c r="M1646" s="57" t="n">
        <v>563</v>
      </c>
      <c r="N1646" t="inlineStr">
        <is>
          <t>TL</t>
        </is>
      </c>
      <c r="O1646" s="58" t="n">
        <v>5</v>
      </c>
      <c r="P1646" t="n">
        <v>0</v>
      </c>
      <c r="Q1646" s="59" t="n">
        <v>310</v>
      </c>
      <c r="R1646" s="60">
        <f>IF(N1646="TL",1,IF(N1646="USD",VLOOKUP(C1646,$X$2:$Z$19,2,FALSE),VLOOKUP(C1646,$X$2:$Z$19,3,FALSE)))</f>
        <v/>
      </c>
      <c r="S1646" s="61">
        <f>IF(P1646=1,0,L1646*M1646*R1646*(1-O1646/100))</f>
        <v/>
      </c>
      <c r="T1646" s="61">
        <f>IF(P1646=1,0,L1646*Q1646)</f>
        <v/>
      </c>
      <c r="U1646" s="61">
        <f>S1646-T1646</f>
        <v/>
      </c>
    </row>
    <row r="1647">
      <c r="A1647" t="inlineStr">
        <is>
          <t>S001646</t>
        </is>
      </c>
      <c r="B1647" t="inlineStr">
        <is>
          <t>2025-07-09</t>
        </is>
      </c>
      <c r="C1647" t="inlineStr">
        <is>
          <t>2025-07</t>
        </is>
      </c>
      <c r="D1647" t="inlineStr">
        <is>
          <t>2025-Q3</t>
        </is>
      </c>
      <c r="E1647" t="inlineStr">
        <is>
          <t>T02</t>
        </is>
      </c>
      <c r="F1647" t="inlineStr">
        <is>
          <t>Ece Kaya</t>
        </is>
      </c>
      <c r="G1647" t="inlineStr">
        <is>
          <t>İç Anadolu</t>
        </is>
      </c>
      <c r="H1647" t="inlineStr">
        <is>
          <t>EM-UPS-10</t>
        </is>
      </c>
      <c r="I1647" t="inlineStr">
        <is>
          <t>Kesintisiz Güç Kaynağı 3 kVA</t>
        </is>
      </c>
      <c r="J1647" t="inlineStr">
        <is>
          <t>Güç</t>
        </is>
      </c>
      <c r="K1647" t="inlineStr">
        <is>
          <t>Proje</t>
        </is>
      </c>
      <c r="L1647" t="n">
        <v>4</v>
      </c>
      <c r="M1647" s="57" t="n">
        <v>13574</v>
      </c>
      <c r="N1647" t="inlineStr">
        <is>
          <t>TL</t>
        </is>
      </c>
      <c r="O1647" s="58" t="n">
        <v>0</v>
      </c>
      <c r="P1647" t="n">
        <v>0</v>
      </c>
      <c r="Q1647" s="59" t="n">
        <v>8200</v>
      </c>
      <c r="R1647" s="60">
        <f>IF(N1647="TL",1,IF(N1647="USD",VLOOKUP(C1647,$X$2:$Z$19,2,FALSE),VLOOKUP(C1647,$X$2:$Z$19,3,FALSE)))</f>
        <v/>
      </c>
      <c r="S1647" s="61">
        <f>IF(P1647=1,0,L1647*M1647*R1647*(1-O1647/100))</f>
        <v/>
      </c>
      <c r="T1647" s="61">
        <f>IF(P1647=1,0,L1647*Q1647)</f>
        <v/>
      </c>
      <c r="U1647" s="61">
        <f>S1647-T1647</f>
        <v/>
      </c>
    </row>
    <row r="1648">
      <c r="A1648" t="inlineStr">
        <is>
          <t>S001647</t>
        </is>
      </c>
      <c r="B1648" t="inlineStr">
        <is>
          <t>2025-07-02</t>
        </is>
      </c>
      <c r="C1648" t="inlineStr">
        <is>
          <t>2025-07</t>
        </is>
      </c>
      <c r="D1648" t="inlineStr">
        <is>
          <t>2025-Q3</t>
        </is>
      </c>
      <c r="E1648" t="inlineStr">
        <is>
          <t>T02</t>
        </is>
      </c>
      <c r="F1648" t="inlineStr">
        <is>
          <t>Ece Kaya</t>
        </is>
      </c>
      <c r="G1648" t="inlineStr">
        <is>
          <t>İç Anadolu</t>
        </is>
      </c>
      <c r="H1648" t="inlineStr">
        <is>
          <t>EM-TRF-05</t>
        </is>
      </c>
      <c r="I1648" t="inlineStr">
        <is>
          <t>İzole Trafo 1 kVA</t>
        </is>
      </c>
      <c r="J1648" t="inlineStr">
        <is>
          <t>Güç</t>
        </is>
      </c>
      <c r="K1648" t="inlineStr">
        <is>
          <t>Bayi</t>
        </is>
      </c>
      <c r="L1648" t="n">
        <v>7</v>
      </c>
      <c r="M1648" s="57" t="n">
        <v>6679</v>
      </c>
      <c r="N1648" t="inlineStr">
        <is>
          <t>TL</t>
        </is>
      </c>
      <c r="O1648" s="58" t="n">
        <v>5</v>
      </c>
      <c r="P1648" t="n">
        <v>0</v>
      </c>
      <c r="Q1648" s="59" t="n">
        <v>3900</v>
      </c>
      <c r="R1648" s="60">
        <f>IF(N1648="TL",1,IF(N1648="USD",VLOOKUP(C1648,$X$2:$Z$19,2,FALSE),VLOOKUP(C1648,$X$2:$Z$19,3,FALSE)))</f>
        <v/>
      </c>
      <c r="S1648" s="61">
        <f>IF(P1648=1,0,L1648*M1648*R1648*(1-O1648/100))</f>
        <v/>
      </c>
      <c r="T1648" s="61">
        <f>IF(P1648=1,0,L1648*Q1648)</f>
        <v/>
      </c>
      <c r="U1648" s="61">
        <f>S1648-T1648</f>
        <v/>
      </c>
    </row>
    <row r="1649">
      <c r="A1649" t="inlineStr">
        <is>
          <t>S001648</t>
        </is>
      </c>
      <c r="B1649" t="inlineStr">
        <is>
          <t>2025-07-10</t>
        </is>
      </c>
      <c r="C1649" t="inlineStr">
        <is>
          <t>2025-07</t>
        </is>
      </c>
      <c r="D1649" t="inlineStr">
        <is>
          <t>2025-Q3</t>
        </is>
      </c>
      <c r="E1649" t="inlineStr">
        <is>
          <t>T02</t>
        </is>
      </c>
      <c r="F1649" t="inlineStr">
        <is>
          <t>Ece Kaya</t>
        </is>
      </c>
      <c r="G1649" t="inlineStr">
        <is>
          <t>İç Anadolu</t>
        </is>
      </c>
      <c r="H1649" t="inlineStr">
        <is>
          <t>EM-AYD-18</t>
        </is>
      </c>
      <c r="I1649" t="inlineStr">
        <is>
          <t>LED Ampul 18W (10'lu)</t>
        </is>
      </c>
      <c r="J1649" t="inlineStr">
        <is>
          <t>Aydınlatma</t>
        </is>
      </c>
      <c r="K1649" t="inlineStr">
        <is>
          <t>Bayi</t>
        </is>
      </c>
      <c r="L1649" t="n">
        <v>1</v>
      </c>
      <c r="M1649" s="57" t="n">
        <v>210</v>
      </c>
      <c r="N1649" t="inlineStr">
        <is>
          <t>TL</t>
        </is>
      </c>
      <c r="O1649" s="58" t="n">
        <v>8</v>
      </c>
      <c r="P1649" t="n">
        <v>0</v>
      </c>
      <c r="Q1649" s="59" t="n">
        <v>95</v>
      </c>
      <c r="R1649" s="60">
        <f>IF(N1649="TL",1,IF(N1649="USD",VLOOKUP(C1649,$X$2:$Z$19,2,FALSE),VLOOKUP(C1649,$X$2:$Z$19,3,FALSE)))</f>
        <v/>
      </c>
      <c r="S1649" s="61">
        <f>IF(P1649=1,0,L1649*M1649*R1649*(1-O1649/100))</f>
        <v/>
      </c>
      <c r="T1649" s="61">
        <f>IF(P1649=1,0,L1649*Q1649)</f>
        <v/>
      </c>
      <c r="U1649" s="61">
        <f>S1649-T1649</f>
        <v/>
      </c>
    </row>
    <row r="1650">
      <c r="A1650" t="inlineStr">
        <is>
          <t>S001649</t>
        </is>
      </c>
      <c r="B1650" t="inlineStr">
        <is>
          <t>2025-07-06</t>
        </is>
      </c>
      <c r="C1650" t="inlineStr">
        <is>
          <t>2025-07</t>
        </is>
      </c>
      <c r="D1650" t="inlineStr">
        <is>
          <t>2025-Q3</t>
        </is>
      </c>
      <c r="E1650" t="inlineStr">
        <is>
          <t>T02</t>
        </is>
      </c>
      <c r="F1650" t="inlineStr">
        <is>
          <t>Ece Kaya</t>
        </is>
      </c>
      <c r="G1650" t="inlineStr">
        <is>
          <t>İç Anadolu</t>
        </is>
      </c>
      <c r="H1650" t="inlineStr">
        <is>
          <t>EM-UPS-10</t>
        </is>
      </c>
      <c r="I1650" t="inlineStr">
        <is>
          <t>Kesintisiz Güç Kaynağı 3 kVA</t>
        </is>
      </c>
      <c r="J1650" t="inlineStr">
        <is>
          <t>Güç</t>
        </is>
      </c>
      <c r="K1650" t="inlineStr">
        <is>
          <t>Bayi</t>
        </is>
      </c>
      <c r="L1650" t="n">
        <v>73</v>
      </c>
      <c r="M1650" s="57" t="n">
        <v>12974</v>
      </c>
      <c r="N1650" t="inlineStr">
        <is>
          <t>TL</t>
        </is>
      </c>
      <c r="O1650" s="58" t="n">
        <v>12</v>
      </c>
      <c r="P1650" t="n">
        <v>0</v>
      </c>
      <c r="Q1650" s="59" t="n">
        <v>8200</v>
      </c>
      <c r="R1650" s="60">
        <f>IF(N1650="TL",1,IF(N1650="USD",VLOOKUP(C1650,$X$2:$Z$19,2,FALSE),VLOOKUP(C1650,$X$2:$Z$19,3,FALSE)))</f>
        <v/>
      </c>
      <c r="S1650" s="61">
        <f>IF(P1650=1,0,L1650*M1650*R1650*(1-O1650/100))</f>
        <v/>
      </c>
      <c r="T1650" s="61">
        <f>IF(P1650=1,0,L1650*Q1650)</f>
        <v/>
      </c>
      <c r="U1650" s="61">
        <f>S1650-T1650</f>
        <v/>
      </c>
    </row>
    <row r="1651">
      <c r="A1651" t="inlineStr">
        <is>
          <t>S001650</t>
        </is>
      </c>
      <c r="B1651" t="inlineStr">
        <is>
          <t>2025-07-09</t>
        </is>
      </c>
      <c r="C1651" t="inlineStr">
        <is>
          <t>2025-07</t>
        </is>
      </c>
      <c r="D1651" t="inlineStr">
        <is>
          <t>2025-Q3</t>
        </is>
      </c>
      <c r="E1651" t="inlineStr">
        <is>
          <t>T02</t>
        </is>
      </c>
      <c r="F1651" t="inlineStr">
        <is>
          <t>Ece Kaya</t>
        </is>
      </c>
      <c r="G1651" t="inlineStr">
        <is>
          <t>İç Anadolu</t>
        </is>
      </c>
      <c r="H1651" t="inlineStr">
        <is>
          <t>EM-TRF-05</t>
        </is>
      </c>
      <c r="I1651" t="inlineStr">
        <is>
          <t>İzole Trafo 1 kVA</t>
        </is>
      </c>
      <c r="J1651" t="inlineStr">
        <is>
          <t>Güç</t>
        </is>
      </c>
      <c r="K1651" t="inlineStr">
        <is>
          <t>Kurumsal</t>
        </is>
      </c>
      <c r="L1651" t="n">
        <v>4</v>
      </c>
      <c r="M1651" s="57" t="n">
        <v>6418</v>
      </c>
      <c r="N1651" t="inlineStr">
        <is>
          <t>TL</t>
        </is>
      </c>
      <c r="O1651" s="58" t="n">
        <v>0</v>
      </c>
      <c r="P1651" t="n">
        <v>0</v>
      </c>
      <c r="Q1651" s="59" t="n">
        <v>3900</v>
      </c>
      <c r="R1651" s="60">
        <f>IF(N1651="TL",1,IF(N1651="USD",VLOOKUP(C1651,$X$2:$Z$19,2,FALSE),VLOOKUP(C1651,$X$2:$Z$19,3,FALSE)))</f>
        <v/>
      </c>
      <c r="S1651" s="61">
        <f>IF(P1651=1,0,L1651*M1651*R1651*(1-O1651/100))</f>
        <v/>
      </c>
      <c r="T1651" s="61">
        <f>IF(P1651=1,0,L1651*Q1651)</f>
        <v/>
      </c>
      <c r="U1651" s="61">
        <f>S1651-T1651</f>
        <v/>
      </c>
    </row>
    <row r="1652">
      <c r="A1652" t="inlineStr">
        <is>
          <t>S001651</t>
        </is>
      </c>
      <c r="B1652" t="inlineStr">
        <is>
          <t>2025-07-19</t>
        </is>
      </c>
      <c r="C1652" t="inlineStr">
        <is>
          <t>2025-07</t>
        </is>
      </c>
      <c r="D1652" t="inlineStr">
        <is>
          <t>2025-Q3</t>
        </is>
      </c>
      <c r="E1652" t="inlineStr">
        <is>
          <t>T02</t>
        </is>
      </c>
      <c r="F1652" t="inlineStr">
        <is>
          <t>Ece Kaya</t>
        </is>
      </c>
      <c r="G1652" t="inlineStr">
        <is>
          <t>İç Anadolu</t>
        </is>
      </c>
      <c r="H1652" t="inlineStr">
        <is>
          <t>EM-KBL-16</t>
        </is>
      </c>
      <c r="I1652" t="inlineStr">
        <is>
          <t>NYM Kablo 3x2,5 (100 m)</t>
        </is>
      </c>
      <c r="J1652" t="inlineStr">
        <is>
          <t>Kablo</t>
        </is>
      </c>
      <c r="K1652" t="inlineStr">
        <is>
          <t>Perakende</t>
        </is>
      </c>
      <c r="L1652" t="n">
        <v>4</v>
      </c>
      <c r="M1652" s="57" t="n">
        <v>1278</v>
      </c>
      <c r="N1652" t="inlineStr">
        <is>
          <t>TL</t>
        </is>
      </c>
      <c r="O1652" s="58" t="n">
        <v>0</v>
      </c>
      <c r="P1652" t="n">
        <v>0</v>
      </c>
      <c r="Q1652" s="59" t="n">
        <v>820</v>
      </c>
      <c r="R1652" s="60">
        <f>IF(N1652="TL",1,IF(N1652="USD",VLOOKUP(C1652,$X$2:$Z$19,2,FALSE),VLOOKUP(C1652,$X$2:$Z$19,3,FALSE)))</f>
        <v/>
      </c>
      <c r="S1652" s="61">
        <f>IF(P1652=1,0,L1652*M1652*R1652*(1-O1652/100))</f>
        <v/>
      </c>
      <c r="T1652" s="61">
        <f>IF(P1652=1,0,L1652*Q1652)</f>
        <v/>
      </c>
      <c r="U1652" s="61">
        <f>S1652-T1652</f>
        <v/>
      </c>
    </row>
    <row r="1653">
      <c r="A1653" t="inlineStr">
        <is>
          <t>S001652</t>
        </is>
      </c>
      <c r="B1653" t="inlineStr">
        <is>
          <t>2025-07-17</t>
        </is>
      </c>
      <c r="C1653" t="inlineStr">
        <is>
          <t>2025-07</t>
        </is>
      </c>
      <c r="D1653" t="inlineStr">
        <is>
          <t>2025-Q3</t>
        </is>
      </c>
      <c r="E1653" t="inlineStr">
        <is>
          <t>T02</t>
        </is>
      </c>
      <c r="F1653" t="inlineStr">
        <is>
          <t>Ece Kaya</t>
        </is>
      </c>
      <c r="G1653" t="inlineStr">
        <is>
          <t>İç Anadolu</t>
        </is>
      </c>
      <c r="H1653" t="inlineStr">
        <is>
          <t>EM-PRZ-02</t>
        </is>
      </c>
      <c r="I1653" t="inlineStr">
        <is>
          <t>Priz-Anahtar Seti (20'li)</t>
        </is>
      </c>
      <c r="J1653" t="inlineStr">
        <is>
          <t>Anahtar</t>
        </is>
      </c>
      <c r="K1653" t="inlineStr">
        <is>
          <t>Bayi</t>
        </is>
      </c>
      <c r="L1653" t="n">
        <v>7</v>
      </c>
      <c r="M1653" s="57" t="n">
        <v>569</v>
      </c>
      <c r="N1653" t="inlineStr">
        <is>
          <t>TL</t>
        </is>
      </c>
      <c r="O1653" s="58" t="n">
        <v>0</v>
      </c>
      <c r="P1653" t="n">
        <v>0</v>
      </c>
      <c r="Q1653" s="59" t="n">
        <v>310</v>
      </c>
      <c r="R1653" s="60">
        <f>IF(N1653="TL",1,IF(N1653="USD",VLOOKUP(C1653,$X$2:$Z$19,2,FALSE),VLOOKUP(C1653,$X$2:$Z$19,3,FALSE)))</f>
        <v/>
      </c>
      <c r="S1653" s="61">
        <f>IF(P1653=1,0,L1653*M1653*R1653*(1-O1653/100))</f>
        <v/>
      </c>
      <c r="T1653" s="61">
        <f>IF(P1653=1,0,L1653*Q1653)</f>
        <v/>
      </c>
      <c r="U1653" s="61">
        <f>S1653-T1653</f>
        <v/>
      </c>
    </row>
    <row r="1654">
      <c r="A1654" t="inlineStr">
        <is>
          <t>S001653</t>
        </is>
      </c>
      <c r="B1654" t="inlineStr">
        <is>
          <t>2025-07-23</t>
        </is>
      </c>
      <c r="C1654" t="inlineStr">
        <is>
          <t>2025-07</t>
        </is>
      </c>
      <c r="D1654" t="inlineStr">
        <is>
          <t>2025-Q3</t>
        </is>
      </c>
      <c r="E1654" t="inlineStr">
        <is>
          <t>T02</t>
        </is>
      </c>
      <c r="F1654" t="inlineStr">
        <is>
          <t>Ece Kaya</t>
        </is>
      </c>
      <c r="G1654" t="inlineStr">
        <is>
          <t>İç Anadolu</t>
        </is>
      </c>
      <c r="H1654" t="inlineStr">
        <is>
          <t>EM-KND-03</t>
        </is>
      </c>
      <c r="I1654" t="inlineStr">
        <is>
          <t>Kablo Kanalı 40x40 (2 m)</t>
        </is>
      </c>
      <c r="J1654" t="inlineStr">
        <is>
          <t>Tesisat</t>
        </is>
      </c>
      <c r="K1654" t="inlineStr">
        <is>
          <t>Kurumsal</t>
        </is>
      </c>
      <c r="L1654" t="n">
        <v>40</v>
      </c>
      <c r="M1654" s="57" t="n">
        <v>132</v>
      </c>
      <c r="N1654" t="inlineStr">
        <is>
          <t>TL</t>
        </is>
      </c>
      <c r="O1654" s="58" t="n">
        <v>5</v>
      </c>
      <c r="P1654" t="n">
        <v>0</v>
      </c>
      <c r="Q1654" s="59" t="n">
        <v>65</v>
      </c>
      <c r="R1654" s="60">
        <f>IF(N1654="TL",1,IF(N1654="USD",VLOOKUP(C1654,$X$2:$Z$19,2,FALSE),VLOOKUP(C1654,$X$2:$Z$19,3,FALSE)))</f>
        <v/>
      </c>
      <c r="S1654" s="61">
        <f>IF(P1654=1,0,L1654*M1654*R1654*(1-O1654/100))</f>
        <v/>
      </c>
      <c r="T1654" s="61">
        <f>IF(P1654=1,0,L1654*Q1654)</f>
        <v/>
      </c>
      <c r="U1654" s="61">
        <f>S1654-T1654</f>
        <v/>
      </c>
    </row>
    <row r="1655">
      <c r="A1655" t="inlineStr">
        <is>
          <t>S001654</t>
        </is>
      </c>
      <c r="B1655" t="inlineStr">
        <is>
          <t>2025-07-05</t>
        </is>
      </c>
      <c r="C1655" t="inlineStr">
        <is>
          <t>2025-07</t>
        </is>
      </c>
      <c r="D1655" t="inlineStr">
        <is>
          <t>2025-Q3</t>
        </is>
      </c>
      <c r="E1655" t="inlineStr">
        <is>
          <t>T02</t>
        </is>
      </c>
      <c r="F1655" t="inlineStr">
        <is>
          <t>Ece Kaya</t>
        </is>
      </c>
      <c r="G1655" t="inlineStr">
        <is>
          <t>İç Anadolu</t>
        </is>
      </c>
      <c r="H1655" t="inlineStr">
        <is>
          <t>EM-UPS-10</t>
        </is>
      </c>
      <c r="I1655" t="inlineStr">
        <is>
          <t>Kesintisiz Güç Kaynağı 3 kVA</t>
        </is>
      </c>
      <c r="J1655" t="inlineStr">
        <is>
          <t>Güç</t>
        </is>
      </c>
      <c r="K1655" t="inlineStr">
        <is>
          <t>Bayi</t>
        </is>
      </c>
      <c r="L1655" t="n">
        <v>13</v>
      </c>
      <c r="M1655" s="57" t="n">
        <v>13530</v>
      </c>
      <c r="N1655" t="inlineStr">
        <is>
          <t>TL</t>
        </is>
      </c>
      <c r="O1655" s="58" t="n">
        <v>0</v>
      </c>
      <c r="P1655" t="n">
        <v>0</v>
      </c>
      <c r="Q1655" s="59" t="n">
        <v>8200</v>
      </c>
      <c r="R1655" s="60">
        <f>IF(N1655="TL",1,IF(N1655="USD",VLOOKUP(C1655,$X$2:$Z$19,2,FALSE),VLOOKUP(C1655,$X$2:$Z$19,3,FALSE)))</f>
        <v/>
      </c>
      <c r="S1655" s="61">
        <f>IF(P1655=1,0,L1655*M1655*R1655*(1-O1655/100))</f>
        <v/>
      </c>
      <c r="T1655" s="61">
        <f>IF(P1655=1,0,L1655*Q1655)</f>
        <v/>
      </c>
      <c r="U1655" s="61">
        <f>S1655-T1655</f>
        <v/>
      </c>
    </row>
    <row r="1656">
      <c r="A1656" t="inlineStr">
        <is>
          <t>S001655</t>
        </is>
      </c>
      <c r="B1656" t="inlineStr">
        <is>
          <t>2025-07-07</t>
        </is>
      </c>
      <c r="C1656" t="inlineStr">
        <is>
          <t>2025-07</t>
        </is>
      </c>
      <c r="D1656" t="inlineStr">
        <is>
          <t>2025-Q3</t>
        </is>
      </c>
      <c r="E1656" t="inlineStr">
        <is>
          <t>T02</t>
        </is>
      </c>
      <c r="F1656" t="inlineStr">
        <is>
          <t>Ece Kaya</t>
        </is>
      </c>
      <c r="G1656" t="inlineStr">
        <is>
          <t>İç Anadolu</t>
        </is>
      </c>
      <c r="H1656" t="inlineStr">
        <is>
          <t>EM-PRZ-02</t>
        </is>
      </c>
      <c r="I1656" t="inlineStr">
        <is>
          <t>Priz-Anahtar Seti (20'li)</t>
        </is>
      </c>
      <c r="J1656" t="inlineStr">
        <is>
          <t>Anahtar</t>
        </is>
      </c>
      <c r="K1656" t="inlineStr">
        <is>
          <t>Perakende</t>
        </is>
      </c>
      <c r="L1656" t="n">
        <v>9</v>
      </c>
      <c r="M1656" s="57" t="n">
        <v>580</v>
      </c>
      <c r="N1656" t="inlineStr">
        <is>
          <t>TL</t>
        </is>
      </c>
      <c r="O1656" s="58" t="n">
        <v>18</v>
      </c>
      <c r="P1656" t="n">
        <v>0</v>
      </c>
      <c r="Q1656" s="59" t="n">
        <v>310</v>
      </c>
      <c r="R1656" s="60">
        <f>IF(N1656="TL",1,IF(N1656="USD",VLOOKUP(C1656,$X$2:$Z$19,2,FALSE),VLOOKUP(C1656,$X$2:$Z$19,3,FALSE)))</f>
        <v/>
      </c>
      <c r="S1656" s="61">
        <f>IF(P1656=1,0,L1656*M1656*R1656*(1-O1656/100))</f>
        <v/>
      </c>
      <c r="T1656" s="61">
        <f>IF(P1656=1,0,L1656*Q1656)</f>
        <v/>
      </c>
      <c r="U1656" s="61">
        <f>S1656-T1656</f>
        <v/>
      </c>
    </row>
    <row r="1657">
      <c r="A1657" t="inlineStr">
        <is>
          <t>S001656</t>
        </is>
      </c>
      <c r="B1657" t="inlineStr">
        <is>
          <t>2025-07-15</t>
        </is>
      </c>
      <c r="C1657" t="inlineStr">
        <is>
          <t>2025-07</t>
        </is>
      </c>
      <c r="D1657" t="inlineStr">
        <is>
          <t>2025-Q3</t>
        </is>
      </c>
      <c r="E1657" t="inlineStr">
        <is>
          <t>T02</t>
        </is>
      </c>
      <c r="F1657" t="inlineStr">
        <is>
          <t>Ece Kaya</t>
        </is>
      </c>
      <c r="G1657" t="inlineStr">
        <is>
          <t>İç Anadolu</t>
        </is>
      </c>
      <c r="H1657" t="inlineStr">
        <is>
          <t>EM-SGT-01</t>
        </is>
      </c>
      <c r="I1657" t="inlineStr">
        <is>
          <t>Otomatik Sigorta C16 (12'li)</t>
        </is>
      </c>
      <c r="J1657" t="inlineStr">
        <is>
          <t>Koruma</t>
        </is>
      </c>
      <c r="K1657" t="inlineStr">
        <is>
          <t>Bayi</t>
        </is>
      </c>
      <c r="L1657" t="n">
        <v>16</v>
      </c>
      <c r="M1657" s="57" t="n">
        <v>428</v>
      </c>
      <c r="N1657" t="inlineStr">
        <is>
          <t>TL</t>
        </is>
      </c>
      <c r="O1657" s="58" t="n">
        <v>0</v>
      </c>
      <c r="P1657" t="n">
        <v>0</v>
      </c>
      <c r="Q1657" s="59" t="n">
        <v>240</v>
      </c>
      <c r="R1657" s="60">
        <f>IF(N1657="TL",1,IF(N1657="USD",VLOOKUP(C1657,$X$2:$Z$19,2,FALSE),VLOOKUP(C1657,$X$2:$Z$19,3,FALSE)))</f>
        <v/>
      </c>
      <c r="S1657" s="61">
        <f>IF(P1657=1,0,L1657*M1657*R1657*(1-O1657/100))</f>
        <v/>
      </c>
      <c r="T1657" s="61">
        <f>IF(P1657=1,0,L1657*Q1657)</f>
        <v/>
      </c>
      <c r="U1657" s="61">
        <f>S1657-T1657</f>
        <v/>
      </c>
    </row>
    <row r="1658">
      <c r="A1658" t="inlineStr">
        <is>
          <t>S001657</t>
        </is>
      </c>
      <c r="B1658" t="inlineStr">
        <is>
          <t>2025-07-18</t>
        </is>
      </c>
      <c r="C1658" t="inlineStr">
        <is>
          <t>2025-07</t>
        </is>
      </c>
      <c r="D1658" t="inlineStr">
        <is>
          <t>2025-Q3</t>
        </is>
      </c>
      <c r="E1658" t="inlineStr">
        <is>
          <t>T02</t>
        </is>
      </c>
      <c r="F1658" t="inlineStr">
        <is>
          <t>Ece Kaya</t>
        </is>
      </c>
      <c r="G1658" t="inlineStr">
        <is>
          <t>İç Anadolu</t>
        </is>
      </c>
      <c r="H1658" t="inlineStr">
        <is>
          <t>EM-KND-03</t>
        </is>
      </c>
      <c r="I1658" t="inlineStr">
        <is>
          <t>Kablo Kanalı 40x40 (2 m)</t>
        </is>
      </c>
      <c r="J1658" t="inlineStr">
        <is>
          <t>Tesisat</t>
        </is>
      </c>
      <c r="K1658" t="inlineStr">
        <is>
          <t>Perakende</t>
        </is>
      </c>
      <c r="L1658" t="n">
        <v>20</v>
      </c>
      <c r="M1658" s="57" t="n">
        <v>127</v>
      </c>
      <c r="N1658" t="inlineStr">
        <is>
          <t>TL</t>
        </is>
      </c>
      <c r="O1658" s="58" t="n">
        <v>5</v>
      </c>
      <c r="P1658" t="n">
        <v>0</v>
      </c>
      <c r="Q1658" s="59" t="n">
        <v>65</v>
      </c>
      <c r="R1658" s="60">
        <f>IF(N1658="TL",1,IF(N1658="USD",VLOOKUP(C1658,$X$2:$Z$19,2,FALSE),VLOOKUP(C1658,$X$2:$Z$19,3,FALSE)))</f>
        <v/>
      </c>
      <c r="S1658" s="61">
        <f>IF(P1658=1,0,L1658*M1658*R1658*(1-O1658/100))</f>
        <v/>
      </c>
      <c r="T1658" s="61">
        <f>IF(P1658=1,0,L1658*Q1658)</f>
        <v/>
      </c>
      <c r="U1658" s="61">
        <f>S1658-T1658</f>
        <v/>
      </c>
    </row>
    <row r="1659">
      <c r="A1659" t="inlineStr">
        <is>
          <t>S001658</t>
        </is>
      </c>
      <c r="B1659" t="inlineStr">
        <is>
          <t>2025-07-17</t>
        </is>
      </c>
      <c r="C1659" t="inlineStr">
        <is>
          <t>2025-07</t>
        </is>
      </c>
      <c r="D1659" t="inlineStr">
        <is>
          <t>2025-Q3</t>
        </is>
      </c>
      <c r="E1659" t="inlineStr">
        <is>
          <t>T02</t>
        </is>
      </c>
      <c r="F1659" t="inlineStr">
        <is>
          <t>Ece Kaya</t>
        </is>
      </c>
      <c r="G1659" t="inlineStr">
        <is>
          <t>İç Anadolu</t>
        </is>
      </c>
      <c r="H1659" t="inlineStr">
        <is>
          <t>EM-AYD-40</t>
        </is>
      </c>
      <c r="I1659" t="inlineStr">
        <is>
          <t>LED Panel Armatür 40W</t>
        </is>
      </c>
      <c r="J1659" t="inlineStr">
        <is>
          <t>Aydınlatma</t>
        </is>
      </c>
      <c r="K1659" t="inlineStr">
        <is>
          <t>Kurumsal</t>
        </is>
      </c>
      <c r="L1659" t="n">
        <v>1</v>
      </c>
      <c r="M1659" s="57" t="n">
        <v>364</v>
      </c>
      <c r="N1659" t="inlineStr">
        <is>
          <t>TL</t>
        </is>
      </c>
      <c r="O1659" s="58" t="n">
        <v>0</v>
      </c>
      <c r="P1659" t="n">
        <v>0</v>
      </c>
      <c r="Q1659" s="59" t="n">
        <v>190</v>
      </c>
      <c r="R1659" s="60">
        <f>IF(N1659="TL",1,IF(N1659="USD",VLOOKUP(C1659,$X$2:$Z$19,2,FALSE),VLOOKUP(C1659,$X$2:$Z$19,3,FALSE)))</f>
        <v/>
      </c>
      <c r="S1659" s="61">
        <f>IF(P1659=1,0,L1659*M1659*R1659*(1-O1659/100))</f>
        <v/>
      </c>
      <c r="T1659" s="61">
        <f>IF(P1659=1,0,L1659*Q1659)</f>
        <v/>
      </c>
      <c r="U1659" s="61">
        <f>S1659-T1659</f>
        <v/>
      </c>
    </row>
    <row r="1660">
      <c r="A1660" t="inlineStr">
        <is>
          <t>S001659</t>
        </is>
      </c>
      <c r="B1660" t="inlineStr">
        <is>
          <t>2025-07-20</t>
        </is>
      </c>
      <c r="C1660" t="inlineStr">
        <is>
          <t>2025-07</t>
        </is>
      </c>
      <c r="D1660" t="inlineStr">
        <is>
          <t>2025-Q3</t>
        </is>
      </c>
      <c r="E1660" t="inlineStr">
        <is>
          <t>T02</t>
        </is>
      </c>
      <c r="F1660" t="inlineStr">
        <is>
          <t>Ece Kaya</t>
        </is>
      </c>
      <c r="G1660" t="inlineStr">
        <is>
          <t>İç Anadolu</t>
        </is>
      </c>
      <c r="H1660" t="inlineStr">
        <is>
          <t>EM-TRF-05</t>
        </is>
      </c>
      <c r="I1660" t="inlineStr">
        <is>
          <t>İzole Trafo 1 kVA</t>
        </is>
      </c>
      <c r="J1660" t="inlineStr">
        <is>
          <t>Güç</t>
        </is>
      </c>
      <c r="K1660" t="inlineStr">
        <is>
          <t>Proje</t>
        </is>
      </c>
      <c r="L1660" t="n">
        <v>7</v>
      </c>
      <c r="M1660" s="57" t="n">
        <v>6853</v>
      </c>
      <c r="N1660" t="inlineStr">
        <is>
          <t>TL</t>
        </is>
      </c>
      <c r="O1660" s="58" t="n">
        <v>18</v>
      </c>
      <c r="P1660" t="n">
        <v>0</v>
      </c>
      <c r="Q1660" s="59" t="n">
        <v>3900</v>
      </c>
      <c r="R1660" s="60">
        <f>IF(N1660="TL",1,IF(N1660="USD",VLOOKUP(C1660,$X$2:$Z$19,2,FALSE),VLOOKUP(C1660,$X$2:$Z$19,3,FALSE)))</f>
        <v/>
      </c>
      <c r="S1660" s="61">
        <f>IF(P1660=1,0,L1660*M1660*R1660*(1-O1660/100))</f>
        <v/>
      </c>
      <c r="T1660" s="61">
        <f>IF(P1660=1,0,L1660*Q1660)</f>
        <v/>
      </c>
      <c r="U1660" s="61">
        <f>S1660-T1660</f>
        <v/>
      </c>
    </row>
    <row r="1661">
      <c r="A1661" t="inlineStr">
        <is>
          <t>S001660</t>
        </is>
      </c>
      <c r="B1661" t="inlineStr">
        <is>
          <t>2025-07-01</t>
        </is>
      </c>
      <c r="C1661" t="inlineStr">
        <is>
          <t>2025-07</t>
        </is>
      </c>
      <c r="D1661" t="inlineStr">
        <is>
          <t>2025-Q3</t>
        </is>
      </c>
      <c r="E1661" t="inlineStr">
        <is>
          <t>T02</t>
        </is>
      </c>
      <c r="F1661" t="inlineStr">
        <is>
          <t>Ece Kaya</t>
        </is>
      </c>
      <c r="G1661" t="inlineStr">
        <is>
          <t>İç Anadolu</t>
        </is>
      </c>
      <c r="H1661" t="inlineStr">
        <is>
          <t>EM-AYD-40</t>
        </is>
      </c>
      <c r="I1661" t="inlineStr">
        <is>
          <t>LED Panel Armatür 40W</t>
        </is>
      </c>
      <c r="J1661" t="inlineStr">
        <is>
          <t>Aydınlatma</t>
        </is>
      </c>
      <c r="K1661" t="inlineStr">
        <is>
          <t>Perakende</t>
        </is>
      </c>
      <c r="L1661" t="n">
        <v>5</v>
      </c>
      <c r="M1661" s="57" t="n">
        <v>362</v>
      </c>
      <c r="N1661" t="inlineStr">
        <is>
          <t>TL</t>
        </is>
      </c>
      <c r="O1661" s="58" t="n">
        <v>8</v>
      </c>
      <c r="P1661" t="n">
        <v>0</v>
      </c>
      <c r="Q1661" s="59" t="n">
        <v>190</v>
      </c>
      <c r="R1661" s="60">
        <f>IF(N1661="TL",1,IF(N1661="USD",VLOOKUP(C1661,$X$2:$Z$19,2,FALSE),VLOOKUP(C1661,$X$2:$Z$19,3,FALSE)))</f>
        <v/>
      </c>
      <c r="S1661" s="61">
        <f>IF(P1661=1,0,L1661*M1661*R1661*(1-O1661/100))</f>
        <v/>
      </c>
      <c r="T1661" s="61">
        <f>IF(P1661=1,0,L1661*Q1661)</f>
        <v/>
      </c>
      <c r="U1661" s="61">
        <f>S1661-T1661</f>
        <v/>
      </c>
    </row>
    <row r="1662">
      <c r="A1662" t="inlineStr">
        <is>
          <t>S001661</t>
        </is>
      </c>
      <c r="B1662" t="inlineStr">
        <is>
          <t>2025-07-13</t>
        </is>
      </c>
      <c r="C1662" t="inlineStr">
        <is>
          <t>2025-07</t>
        </is>
      </c>
      <c r="D1662" t="inlineStr">
        <is>
          <t>2025-Q3</t>
        </is>
      </c>
      <c r="E1662" t="inlineStr">
        <is>
          <t>T02</t>
        </is>
      </c>
      <c r="F1662" t="inlineStr">
        <is>
          <t>Ece Kaya</t>
        </is>
      </c>
      <c r="G1662" t="inlineStr">
        <is>
          <t>İç Anadolu</t>
        </is>
      </c>
      <c r="H1662" t="inlineStr">
        <is>
          <t>EM-TRF-05</t>
        </is>
      </c>
      <c r="I1662" t="inlineStr">
        <is>
          <t>İzole Trafo 1 kVA</t>
        </is>
      </c>
      <c r="J1662" t="inlineStr">
        <is>
          <t>Güç</t>
        </is>
      </c>
      <c r="K1662" t="inlineStr">
        <is>
          <t>Bayi</t>
        </is>
      </c>
      <c r="L1662" t="n">
        <v>13</v>
      </c>
      <c r="M1662" s="57" t="n">
        <v>6646</v>
      </c>
      <c r="N1662" t="inlineStr">
        <is>
          <t>TL</t>
        </is>
      </c>
      <c r="O1662" s="58" t="n">
        <v>5</v>
      </c>
      <c r="P1662" t="n">
        <v>0</v>
      </c>
      <c r="Q1662" s="59" t="n">
        <v>3900</v>
      </c>
      <c r="R1662" s="60">
        <f>IF(N1662="TL",1,IF(N1662="USD",VLOOKUP(C1662,$X$2:$Z$19,2,FALSE),VLOOKUP(C1662,$X$2:$Z$19,3,FALSE)))</f>
        <v/>
      </c>
      <c r="S1662" s="61">
        <f>IF(P1662=1,0,L1662*M1662*R1662*(1-O1662/100))</f>
        <v/>
      </c>
      <c r="T1662" s="61">
        <f>IF(P1662=1,0,L1662*Q1662)</f>
        <v/>
      </c>
      <c r="U1662" s="61">
        <f>S1662-T1662</f>
        <v/>
      </c>
    </row>
    <row r="1663">
      <c r="A1663" t="inlineStr">
        <is>
          <t>S001662</t>
        </is>
      </c>
      <c r="B1663" t="inlineStr">
        <is>
          <t>2025-07-14</t>
        </is>
      </c>
      <c r="C1663" t="inlineStr">
        <is>
          <t>2025-07</t>
        </is>
      </c>
      <c r="D1663" t="inlineStr">
        <is>
          <t>2025-Q3</t>
        </is>
      </c>
      <c r="E1663" t="inlineStr">
        <is>
          <t>T02</t>
        </is>
      </c>
      <c r="F1663" t="inlineStr">
        <is>
          <t>Ece Kaya</t>
        </is>
      </c>
      <c r="G1663" t="inlineStr">
        <is>
          <t>İç Anadolu</t>
        </is>
      </c>
      <c r="H1663" t="inlineStr">
        <is>
          <t>EM-KBL-16</t>
        </is>
      </c>
      <c r="I1663" t="inlineStr">
        <is>
          <t>NYM Kablo 3x2,5 (100 m)</t>
        </is>
      </c>
      <c r="J1663" t="inlineStr">
        <is>
          <t>Kablo</t>
        </is>
      </c>
      <c r="K1663" t="inlineStr">
        <is>
          <t>Proje</t>
        </is>
      </c>
      <c r="L1663" t="n">
        <v>16</v>
      </c>
      <c r="M1663" s="57" t="n">
        <v>1278</v>
      </c>
      <c r="N1663" t="inlineStr">
        <is>
          <t>TL</t>
        </is>
      </c>
      <c r="O1663" s="58" t="n">
        <v>8</v>
      </c>
      <c r="P1663" t="n">
        <v>0</v>
      </c>
      <c r="Q1663" s="59" t="n">
        <v>820</v>
      </c>
      <c r="R1663" s="60">
        <f>IF(N1663="TL",1,IF(N1663="USD",VLOOKUP(C1663,$X$2:$Z$19,2,FALSE),VLOOKUP(C1663,$X$2:$Z$19,3,FALSE)))</f>
        <v/>
      </c>
      <c r="S1663" s="61">
        <f>IF(P1663=1,0,L1663*M1663*R1663*(1-O1663/100))</f>
        <v/>
      </c>
      <c r="T1663" s="61">
        <f>IF(P1663=1,0,L1663*Q1663)</f>
        <v/>
      </c>
      <c r="U1663" s="61">
        <f>S1663-T1663</f>
        <v/>
      </c>
    </row>
    <row r="1664">
      <c r="A1664" t="inlineStr">
        <is>
          <t>S001663</t>
        </is>
      </c>
      <c r="B1664" t="inlineStr">
        <is>
          <t>2025-07-28</t>
        </is>
      </c>
      <c r="C1664" t="inlineStr">
        <is>
          <t>2025-07</t>
        </is>
      </c>
      <c r="D1664" t="inlineStr">
        <is>
          <t>2025-Q3</t>
        </is>
      </c>
      <c r="E1664" t="inlineStr">
        <is>
          <t>T02</t>
        </is>
      </c>
      <c r="F1664" t="inlineStr">
        <is>
          <t>Ece Kaya</t>
        </is>
      </c>
      <c r="G1664" t="inlineStr">
        <is>
          <t>İç Anadolu</t>
        </is>
      </c>
      <c r="H1664" t="inlineStr">
        <is>
          <t>EM-TOP-08</t>
        </is>
      </c>
      <c r="I1664" t="inlineStr">
        <is>
          <t>Topraklama Seti</t>
        </is>
      </c>
      <c r="J1664" t="inlineStr">
        <is>
          <t>Koruma</t>
        </is>
      </c>
      <c r="K1664" t="inlineStr">
        <is>
          <t>Perakende</t>
        </is>
      </c>
      <c r="L1664" t="n">
        <v>11</v>
      </c>
      <c r="M1664" s="57" t="n">
        <v>886</v>
      </c>
      <c r="N1664" t="inlineStr">
        <is>
          <t>TL</t>
        </is>
      </c>
      <c r="O1664" s="58" t="n">
        <v>12</v>
      </c>
      <c r="P1664" t="n">
        <v>0</v>
      </c>
      <c r="Q1664" s="59" t="n">
        <v>540</v>
      </c>
      <c r="R1664" s="60">
        <f>IF(N1664="TL",1,IF(N1664="USD",VLOOKUP(C1664,$X$2:$Z$19,2,FALSE),VLOOKUP(C1664,$X$2:$Z$19,3,FALSE)))</f>
        <v/>
      </c>
      <c r="S1664" s="61">
        <f>IF(P1664=1,0,L1664*M1664*R1664*(1-O1664/100))</f>
        <v/>
      </c>
      <c r="T1664" s="61">
        <f>IF(P1664=1,0,L1664*Q1664)</f>
        <v/>
      </c>
      <c r="U1664" s="61">
        <f>S1664-T1664</f>
        <v/>
      </c>
    </row>
    <row r="1665">
      <c r="A1665" t="inlineStr">
        <is>
          <t>S001664</t>
        </is>
      </c>
      <c r="B1665" t="inlineStr">
        <is>
          <t>2025-07-18</t>
        </is>
      </c>
      <c r="C1665" t="inlineStr">
        <is>
          <t>2025-07</t>
        </is>
      </c>
      <c r="D1665" t="inlineStr">
        <is>
          <t>2025-Q3</t>
        </is>
      </c>
      <c r="E1665" t="inlineStr">
        <is>
          <t>T02</t>
        </is>
      </c>
      <c r="F1665" t="inlineStr">
        <is>
          <t>Ece Kaya</t>
        </is>
      </c>
      <c r="G1665" t="inlineStr">
        <is>
          <t>İç Anadolu</t>
        </is>
      </c>
      <c r="H1665" t="inlineStr">
        <is>
          <t>EM-SNS-06</t>
        </is>
      </c>
      <c r="I1665" t="inlineStr">
        <is>
          <t>Hareket Sensörü PIR</t>
        </is>
      </c>
      <c r="J1665" t="inlineStr">
        <is>
          <t>Otomasyon</t>
        </is>
      </c>
      <c r="K1665" t="inlineStr">
        <is>
          <t>Bayi</t>
        </is>
      </c>
      <c r="L1665" t="n">
        <v>3</v>
      </c>
      <c r="M1665" s="57" t="n">
        <v>247</v>
      </c>
      <c r="N1665" t="inlineStr">
        <is>
          <t>TL</t>
        </is>
      </c>
      <c r="O1665" s="58" t="n">
        <v>0</v>
      </c>
      <c r="P1665" t="n">
        <v>0</v>
      </c>
      <c r="Q1665" s="59" t="n">
        <v>120</v>
      </c>
      <c r="R1665" s="60">
        <f>IF(N1665="TL",1,IF(N1665="USD",VLOOKUP(C1665,$X$2:$Z$19,2,FALSE),VLOOKUP(C1665,$X$2:$Z$19,3,FALSE)))</f>
        <v/>
      </c>
      <c r="S1665" s="61">
        <f>IF(P1665=1,0,L1665*M1665*R1665*(1-O1665/100))</f>
        <v/>
      </c>
      <c r="T1665" s="61">
        <f>IF(P1665=1,0,L1665*Q1665)</f>
        <v/>
      </c>
      <c r="U1665" s="61">
        <f>S1665-T1665</f>
        <v/>
      </c>
    </row>
    <row r="1666">
      <c r="A1666" t="inlineStr">
        <is>
          <t>S001665</t>
        </is>
      </c>
      <c r="B1666" t="inlineStr">
        <is>
          <t>2025-07-10</t>
        </is>
      </c>
      <c r="C1666" t="inlineStr">
        <is>
          <t>2025-07</t>
        </is>
      </c>
      <c r="D1666" t="inlineStr">
        <is>
          <t>2025-Q3</t>
        </is>
      </c>
      <c r="E1666" t="inlineStr">
        <is>
          <t>T03</t>
        </is>
      </c>
      <c r="F1666" t="inlineStr">
        <is>
          <t>Mert Demir</t>
        </is>
      </c>
      <c r="G1666" t="inlineStr">
        <is>
          <t>Ege</t>
        </is>
      </c>
      <c r="H1666" t="inlineStr">
        <is>
          <t>EM-AYD-40</t>
        </is>
      </c>
      <c r="I1666" t="inlineStr">
        <is>
          <t>LED Panel Armatür 40W</t>
        </is>
      </c>
      <c r="J1666" t="inlineStr">
        <is>
          <t>Aydınlatma</t>
        </is>
      </c>
      <c r="K1666" t="inlineStr">
        <is>
          <t>Proje</t>
        </is>
      </c>
      <c r="L1666" t="n">
        <v>57</v>
      </c>
      <c r="M1666" s="57" t="n">
        <v>356</v>
      </c>
      <c r="N1666" t="inlineStr">
        <is>
          <t>TL</t>
        </is>
      </c>
      <c r="O1666" s="58" t="n">
        <v>8</v>
      </c>
      <c r="P1666" t="n">
        <v>0</v>
      </c>
      <c r="Q1666" s="59" t="n">
        <v>190</v>
      </c>
      <c r="R1666" s="60">
        <f>IF(N1666="TL",1,IF(N1666="USD",VLOOKUP(C1666,$X$2:$Z$19,2,FALSE),VLOOKUP(C1666,$X$2:$Z$19,3,FALSE)))</f>
        <v/>
      </c>
      <c r="S1666" s="61">
        <f>IF(P1666=1,0,L1666*M1666*R1666*(1-O1666/100))</f>
        <v/>
      </c>
      <c r="T1666" s="61">
        <f>IF(P1666=1,0,L1666*Q1666)</f>
        <v/>
      </c>
      <c r="U1666" s="61">
        <f>S1666-T1666</f>
        <v/>
      </c>
    </row>
    <row r="1667">
      <c r="A1667" t="inlineStr">
        <is>
          <t>S001666</t>
        </is>
      </c>
      <c r="B1667" t="inlineStr">
        <is>
          <t>2025-07-07</t>
        </is>
      </c>
      <c r="C1667" t="inlineStr">
        <is>
          <t>2025-07</t>
        </is>
      </c>
      <c r="D1667" t="inlineStr">
        <is>
          <t>2025-Q3</t>
        </is>
      </c>
      <c r="E1667" t="inlineStr">
        <is>
          <t>T03</t>
        </is>
      </c>
      <c r="F1667" t="inlineStr">
        <is>
          <t>Mert Demir</t>
        </is>
      </c>
      <c r="G1667" t="inlineStr">
        <is>
          <t>Ege</t>
        </is>
      </c>
      <c r="H1667" t="inlineStr">
        <is>
          <t>EM-KBL-25</t>
        </is>
      </c>
      <c r="I1667" t="inlineStr">
        <is>
          <t>NYY Kablo 4x6 (100 m)</t>
        </is>
      </c>
      <c r="J1667" t="inlineStr">
        <is>
          <t>Kablo</t>
        </is>
      </c>
      <c r="K1667" t="inlineStr">
        <is>
          <t>Perakende</t>
        </is>
      </c>
      <c r="L1667" t="n">
        <v>1</v>
      </c>
      <c r="M1667" s="57" t="n">
        <v>3433</v>
      </c>
      <c r="N1667" t="inlineStr">
        <is>
          <t>TL</t>
        </is>
      </c>
      <c r="O1667" s="58" t="n">
        <v>8</v>
      </c>
      <c r="P1667" t="n">
        <v>0</v>
      </c>
      <c r="Q1667" s="59" t="n">
        <v>2150</v>
      </c>
      <c r="R1667" s="60">
        <f>IF(N1667="TL",1,IF(N1667="USD",VLOOKUP(C1667,$X$2:$Z$19,2,FALSE),VLOOKUP(C1667,$X$2:$Z$19,3,FALSE)))</f>
        <v/>
      </c>
      <c r="S1667" s="61">
        <f>IF(P1667=1,0,L1667*M1667*R1667*(1-O1667/100))</f>
        <v/>
      </c>
      <c r="T1667" s="61">
        <f>IF(P1667=1,0,L1667*Q1667)</f>
        <v/>
      </c>
      <c r="U1667" s="61">
        <f>S1667-T1667</f>
        <v/>
      </c>
    </row>
    <row r="1668">
      <c r="A1668" t="inlineStr">
        <is>
          <t>S001667</t>
        </is>
      </c>
      <c r="B1668" t="inlineStr">
        <is>
          <t>2025-07-08</t>
        </is>
      </c>
      <c r="C1668" t="inlineStr">
        <is>
          <t>2025-07</t>
        </is>
      </c>
      <c r="D1668" t="inlineStr">
        <is>
          <t>2025-Q3</t>
        </is>
      </c>
      <c r="E1668" t="inlineStr">
        <is>
          <t>T03</t>
        </is>
      </c>
      <c r="F1668" t="inlineStr">
        <is>
          <t>Mert Demir</t>
        </is>
      </c>
      <c r="G1668" t="inlineStr">
        <is>
          <t>Ege</t>
        </is>
      </c>
      <c r="H1668" t="inlineStr">
        <is>
          <t>EM-KBL-16</t>
        </is>
      </c>
      <c r="I1668" t="inlineStr">
        <is>
          <t>NYM Kablo 3x2,5 (100 m)</t>
        </is>
      </c>
      <c r="J1668" t="inlineStr">
        <is>
          <t>Kablo</t>
        </is>
      </c>
      <c r="K1668" t="inlineStr">
        <is>
          <t>Kurumsal</t>
        </is>
      </c>
      <c r="L1668" t="n">
        <v>8</v>
      </c>
      <c r="M1668" s="57" t="n">
        <v>1282</v>
      </c>
      <c r="N1668" t="inlineStr">
        <is>
          <t>TL</t>
        </is>
      </c>
      <c r="O1668" s="58" t="n">
        <v>0</v>
      </c>
      <c r="P1668" t="n">
        <v>0</v>
      </c>
      <c r="Q1668" s="59" t="n">
        <v>820</v>
      </c>
      <c r="R1668" s="60">
        <f>IF(N1668="TL",1,IF(N1668="USD",VLOOKUP(C1668,$X$2:$Z$19,2,FALSE),VLOOKUP(C1668,$X$2:$Z$19,3,FALSE)))</f>
        <v/>
      </c>
      <c r="S1668" s="61">
        <f>IF(P1668=1,0,L1668*M1668*R1668*(1-O1668/100))</f>
        <v/>
      </c>
      <c r="T1668" s="61">
        <f>IF(P1668=1,0,L1668*Q1668)</f>
        <v/>
      </c>
      <c r="U1668" s="61">
        <f>S1668-T1668</f>
        <v/>
      </c>
    </row>
    <row r="1669">
      <c r="A1669" t="inlineStr">
        <is>
          <t>S001668</t>
        </is>
      </c>
      <c r="B1669" t="inlineStr">
        <is>
          <t>2025-07-28</t>
        </is>
      </c>
      <c r="C1669" t="inlineStr">
        <is>
          <t>2025-07</t>
        </is>
      </c>
      <c r="D1669" t="inlineStr">
        <is>
          <t>2025-Q3</t>
        </is>
      </c>
      <c r="E1669" t="inlineStr">
        <is>
          <t>T03</t>
        </is>
      </c>
      <c r="F1669" t="inlineStr">
        <is>
          <t>Mert Demir</t>
        </is>
      </c>
      <c r="G1669" t="inlineStr">
        <is>
          <t>Ege</t>
        </is>
      </c>
      <c r="H1669" t="inlineStr">
        <is>
          <t>EM-TRF-05</t>
        </is>
      </c>
      <c r="I1669" t="inlineStr">
        <is>
          <t>İzole Trafo 1 kVA</t>
        </is>
      </c>
      <c r="J1669" t="inlineStr">
        <is>
          <t>Güç</t>
        </is>
      </c>
      <c r="K1669" t="inlineStr">
        <is>
          <t>Perakende</t>
        </is>
      </c>
      <c r="L1669" t="n">
        <v>2</v>
      </c>
      <c r="M1669" s="57" t="n">
        <v>6839</v>
      </c>
      <c r="N1669" t="inlineStr">
        <is>
          <t>TL</t>
        </is>
      </c>
      <c r="O1669" s="58" t="n">
        <v>8</v>
      </c>
      <c r="P1669" t="n">
        <v>0</v>
      </c>
      <c r="Q1669" s="59" t="n">
        <v>3900</v>
      </c>
      <c r="R1669" s="60">
        <f>IF(N1669="TL",1,IF(N1669="USD",VLOOKUP(C1669,$X$2:$Z$19,2,FALSE),VLOOKUP(C1669,$X$2:$Z$19,3,FALSE)))</f>
        <v/>
      </c>
      <c r="S1669" s="61">
        <f>IF(P1669=1,0,L1669*M1669*R1669*(1-O1669/100))</f>
        <v/>
      </c>
      <c r="T1669" s="61">
        <f>IF(P1669=1,0,L1669*Q1669)</f>
        <v/>
      </c>
      <c r="U1669" s="61">
        <f>S1669-T1669</f>
        <v/>
      </c>
    </row>
    <row r="1670">
      <c r="A1670" t="inlineStr">
        <is>
          <t>S001669</t>
        </is>
      </c>
      <c r="B1670" t="inlineStr">
        <is>
          <t>2025-07-12</t>
        </is>
      </c>
      <c r="C1670" t="inlineStr">
        <is>
          <t>2025-07</t>
        </is>
      </c>
      <c r="D1670" t="inlineStr">
        <is>
          <t>2025-Q3</t>
        </is>
      </c>
      <c r="E1670" t="inlineStr">
        <is>
          <t>T03</t>
        </is>
      </c>
      <c r="F1670" t="inlineStr">
        <is>
          <t>Mert Demir</t>
        </is>
      </c>
      <c r="G1670" t="inlineStr">
        <is>
          <t>Ege</t>
        </is>
      </c>
      <c r="H1670" t="inlineStr">
        <is>
          <t>EM-UPS-10</t>
        </is>
      </c>
      <c r="I1670" t="inlineStr">
        <is>
          <t>Kesintisiz Güç Kaynağı 3 kVA</t>
        </is>
      </c>
      <c r="J1670" t="inlineStr">
        <is>
          <t>Güç</t>
        </is>
      </c>
      <c r="K1670" t="inlineStr">
        <is>
          <t>Perakende</t>
        </is>
      </c>
      <c r="L1670" t="n">
        <v>96</v>
      </c>
      <c r="M1670" s="57" t="n">
        <v>12898</v>
      </c>
      <c r="N1670" t="inlineStr">
        <is>
          <t>TL</t>
        </is>
      </c>
      <c r="O1670" s="58" t="n">
        <v>12</v>
      </c>
      <c r="P1670" t="n">
        <v>0</v>
      </c>
      <c r="Q1670" s="59" t="n">
        <v>8200</v>
      </c>
      <c r="R1670" s="60">
        <f>IF(N1670="TL",1,IF(N1670="USD",VLOOKUP(C1670,$X$2:$Z$19,2,FALSE),VLOOKUP(C1670,$X$2:$Z$19,3,FALSE)))</f>
        <v/>
      </c>
      <c r="S1670" s="61">
        <f>IF(P1670=1,0,L1670*M1670*R1670*(1-O1670/100))</f>
        <v/>
      </c>
      <c r="T1670" s="61">
        <f>IF(P1670=1,0,L1670*Q1670)</f>
        <v/>
      </c>
      <c r="U1670" s="61">
        <f>S1670-T1670</f>
        <v/>
      </c>
    </row>
    <row r="1671">
      <c r="A1671" t="inlineStr">
        <is>
          <t>S001670</t>
        </is>
      </c>
      <c r="B1671" t="inlineStr">
        <is>
          <t>2025-07-26</t>
        </is>
      </c>
      <c r="C1671" t="inlineStr">
        <is>
          <t>2025-07</t>
        </is>
      </c>
      <c r="D1671" t="inlineStr">
        <is>
          <t>2025-Q3</t>
        </is>
      </c>
      <c r="E1671" t="inlineStr">
        <is>
          <t>T03</t>
        </is>
      </c>
      <c r="F1671" t="inlineStr">
        <is>
          <t>Mert Demir</t>
        </is>
      </c>
      <c r="G1671" t="inlineStr">
        <is>
          <t>Ege</t>
        </is>
      </c>
      <c r="H1671" t="inlineStr">
        <is>
          <t>EM-UPS-10</t>
        </is>
      </c>
      <c r="I1671" t="inlineStr">
        <is>
          <t>Kesintisiz Güç Kaynağı 3 kVA</t>
        </is>
      </c>
      <c r="J1671" t="inlineStr">
        <is>
          <t>Güç</t>
        </is>
      </c>
      <c r="K1671" t="inlineStr">
        <is>
          <t>Bayi</t>
        </is>
      </c>
      <c r="L1671" t="n">
        <v>4</v>
      </c>
      <c r="M1671" s="57" t="n">
        <v>13277</v>
      </c>
      <c r="N1671" t="inlineStr">
        <is>
          <t>TL</t>
        </is>
      </c>
      <c r="O1671" s="58" t="n">
        <v>5</v>
      </c>
      <c r="P1671" t="n">
        <v>0</v>
      </c>
      <c r="Q1671" s="59" t="n">
        <v>8200</v>
      </c>
      <c r="R1671" s="60">
        <f>IF(N1671="TL",1,IF(N1671="USD",VLOOKUP(C1671,$X$2:$Z$19,2,FALSE),VLOOKUP(C1671,$X$2:$Z$19,3,FALSE)))</f>
        <v/>
      </c>
      <c r="S1671" s="61">
        <f>IF(P1671=1,0,L1671*M1671*R1671*(1-O1671/100))</f>
        <v/>
      </c>
      <c r="T1671" s="61">
        <f>IF(P1671=1,0,L1671*Q1671)</f>
        <v/>
      </c>
      <c r="U1671" s="61">
        <f>S1671-T1671</f>
        <v/>
      </c>
    </row>
    <row r="1672">
      <c r="A1672" t="inlineStr">
        <is>
          <t>S001671</t>
        </is>
      </c>
      <c r="B1672" t="inlineStr">
        <is>
          <t>2025-07-05</t>
        </is>
      </c>
      <c r="C1672" t="inlineStr">
        <is>
          <t>2025-07</t>
        </is>
      </c>
      <c r="D1672" t="inlineStr">
        <is>
          <t>2025-Q3</t>
        </is>
      </c>
      <c r="E1672" t="inlineStr">
        <is>
          <t>T03</t>
        </is>
      </c>
      <c r="F1672" t="inlineStr">
        <is>
          <t>Mert Demir</t>
        </is>
      </c>
      <c r="G1672" t="inlineStr">
        <is>
          <t>Ege</t>
        </is>
      </c>
      <c r="H1672" t="inlineStr">
        <is>
          <t>EM-PNO-12</t>
        </is>
      </c>
      <c r="I1672" t="inlineStr">
        <is>
          <t>Sıva Üstü Dağıtım Panosu 24'lü</t>
        </is>
      </c>
      <c r="J1672" t="inlineStr">
        <is>
          <t>Pano</t>
        </is>
      </c>
      <c r="K1672" t="inlineStr">
        <is>
          <t>Bayi</t>
        </is>
      </c>
      <c r="L1672" t="n">
        <v>94</v>
      </c>
      <c r="M1672" s="57" t="n">
        <v>2010</v>
      </c>
      <c r="N1672" t="inlineStr">
        <is>
          <t>TL</t>
        </is>
      </c>
      <c r="O1672" s="58" t="n">
        <v>5</v>
      </c>
      <c r="P1672" t="n">
        <v>0</v>
      </c>
      <c r="Q1672" s="59" t="n">
        <v>1180</v>
      </c>
      <c r="R1672" s="60">
        <f>IF(N1672="TL",1,IF(N1672="USD",VLOOKUP(C1672,$X$2:$Z$19,2,FALSE),VLOOKUP(C1672,$X$2:$Z$19,3,FALSE)))</f>
        <v/>
      </c>
      <c r="S1672" s="61">
        <f>IF(P1672=1,0,L1672*M1672*R1672*(1-O1672/100))</f>
        <v/>
      </c>
      <c r="T1672" s="61">
        <f>IF(P1672=1,0,L1672*Q1672)</f>
        <v/>
      </c>
      <c r="U1672" s="61">
        <f>S1672-T1672</f>
        <v/>
      </c>
    </row>
    <row r="1673">
      <c r="A1673" t="inlineStr">
        <is>
          <t>S001672</t>
        </is>
      </c>
      <c r="B1673" t="inlineStr">
        <is>
          <t>2025-07-12</t>
        </is>
      </c>
      <c r="C1673" t="inlineStr">
        <is>
          <t>2025-07</t>
        </is>
      </c>
      <c r="D1673" t="inlineStr">
        <is>
          <t>2025-Q3</t>
        </is>
      </c>
      <c r="E1673" t="inlineStr">
        <is>
          <t>T03</t>
        </is>
      </c>
      <c r="F1673" t="inlineStr">
        <is>
          <t>Mert Demir</t>
        </is>
      </c>
      <c r="G1673" t="inlineStr">
        <is>
          <t>Ege</t>
        </is>
      </c>
      <c r="H1673" t="inlineStr">
        <is>
          <t>EM-AYD-18</t>
        </is>
      </c>
      <c r="I1673" t="inlineStr">
        <is>
          <t>LED Ampul 18W (10'lu)</t>
        </is>
      </c>
      <c r="J1673" t="inlineStr">
        <is>
          <t>Aydınlatma</t>
        </is>
      </c>
      <c r="K1673" t="inlineStr">
        <is>
          <t>Bayi</t>
        </is>
      </c>
      <c r="L1673" t="n">
        <v>5</v>
      </c>
      <c r="M1673" s="57" t="n">
        <v>199</v>
      </c>
      <c r="N1673" t="inlineStr">
        <is>
          <t>TL</t>
        </is>
      </c>
      <c r="O1673" s="58" t="n">
        <v>0</v>
      </c>
      <c r="P1673" t="n">
        <v>0</v>
      </c>
      <c r="Q1673" s="59" t="n">
        <v>95</v>
      </c>
      <c r="R1673" s="60">
        <f>IF(N1673="TL",1,IF(N1673="USD",VLOOKUP(C1673,$X$2:$Z$19,2,FALSE),VLOOKUP(C1673,$X$2:$Z$19,3,FALSE)))</f>
        <v/>
      </c>
      <c r="S1673" s="61">
        <f>IF(P1673=1,0,L1673*M1673*R1673*(1-O1673/100))</f>
        <v/>
      </c>
      <c r="T1673" s="61">
        <f>IF(P1673=1,0,L1673*Q1673)</f>
        <v/>
      </c>
      <c r="U1673" s="61">
        <f>S1673-T1673</f>
        <v/>
      </c>
    </row>
    <row r="1674">
      <c r="A1674" t="inlineStr">
        <is>
          <t>S001673</t>
        </is>
      </c>
      <c r="B1674" t="inlineStr">
        <is>
          <t>2025-07-12</t>
        </is>
      </c>
      <c r="C1674" t="inlineStr">
        <is>
          <t>2025-07</t>
        </is>
      </c>
      <c r="D1674" t="inlineStr">
        <is>
          <t>2025-Q3</t>
        </is>
      </c>
      <c r="E1674" t="inlineStr">
        <is>
          <t>T03</t>
        </is>
      </c>
      <c r="F1674" t="inlineStr">
        <is>
          <t>Mert Demir</t>
        </is>
      </c>
      <c r="G1674" t="inlineStr">
        <is>
          <t>Ege</t>
        </is>
      </c>
      <c r="H1674" t="inlineStr">
        <is>
          <t>EM-AYD-40</t>
        </is>
      </c>
      <c r="I1674" t="inlineStr">
        <is>
          <t>LED Panel Armatür 40W</t>
        </is>
      </c>
      <c r="J1674" t="inlineStr">
        <is>
          <t>Aydınlatma</t>
        </is>
      </c>
      <c r="K1674" t="inlineStr">
        <is>
          <t>Bayi</t>
        </is>
      </c>
      <c r="L1674" t="n">
        <v>109</v>
      </c>
      <c r="M1674" s="57" t="n">
        <v>365</v>
      </c>
      <c r="N1674" t="inlineStr">
        <is>
          <t>TL</t>
        </is>
      </c>
      <c r="O1674" s="58" t="n">
        <v>5</v>
      </c>
      <c r="P1674" t="n">
        <v>0</v>
      </c>
      <c r="Q1674" s="59" t="n">
        <v>190</v>
      </c>
      <c r="R1674" s="60">
        <f>IF(N1674="TL",1,IF(N1674="USD",VLOOKUP(C1674,$X$2:$Z$19,2,FALSE),VLOOKUP(C1674,$X$2:$Z$19,3,FALSE)))</f>
        <v/>
      </c>
      <c r="S1674" s="61">
        <f>IF(P1674=1,0,L1674*M1674*R1674*(1-O1674/100))</f>
        <v/>
      </c>
      <c r="T1674" s="61">
        <f>IF(P1674=1,0,L1674*Q1674)</f>
        <v/>
      </c>
      <c r="U1674" s="61">
        <f>S1674-T1674</f>
        <v/>
      </c>
    </row>
    <row r="1675">
      <c r="A1675" t="inlineStr">
        <is>
          <t>S001674</t>
        </is>
      </c>
      <c r="B1675" t="inlineStr">
        <is>
          <t>2025-07-17</t>
        </is>
      </c>
      <c r="C1675" t="inlineStr">
        <is>
          <t>2025-07</t>
        </is>
      </c>
      <c r="D1675" t="inlineStr">
        <is>
          <t>2025-Q3</t>
        </is>
      </c>
      <c r="E1675" t="inlineStr">
        <is>
          <t>T03</t>
        </is>
      </c>
      <c r="F1675" t="inlineStr">
        <is>
          <t>Mert Demir</t>
        </is>
      </c>
      <c r="G1675" t="inlineStr">
        <is>
          <t>Ege</t>
        </is>
      </c>
      <c r="H1675" t="inlineStr">
        <is>
          <t>EM-TOP-08</t>
        </is>
      </c>
      <c r="I1675" t="inlineStr">
        <is>
          <t>Topraklama Seti</t>
        </is>
      </c>
      <c r="J1675" t="inlineStr">
        <is>
          <t>Koruma</t>
        </is>
      </c>
      <c r="K1675" t="inlineStr">
        <is>
          <t>Bayi</t>
        </is>
      </c>
      <c r="L1675" t="n">
        <v>14</v>
      </c>
      <c r="M1675" s="57" t="n">
        <v>907</v>
      </c>
      <c r="N1675" t="inlineStr">
        <is>
          <t>TL</t>
        </is>
      </c>
      <c r="O1675" s="58" t="n">
        <v>8</v>
      </c>
      <c r="P1675" t="n">
        <v>0</v>
      </c>
      <c r="Q1675" s="59" t="n">
        <v>540</v>
      </c>
      <c r="R1675" s="60">
        <f>IF(N1675="TL",1,IF(N1675="USD",VLOOKUP(C1675,$X$2:$Z$19,2,FALSE),VLOOKUP(C1675,$X$2:$Z$19,3,FALSE)))</f>
        <v/>
      </c>
      <c r="S1675" s="61">
        <f>IF(P1675=1,0,L1675*M1675*R1675*(1-O1675/100))</f>
        <v/>
      </c>
      <c r="T1675" s="61">
        <f>IF(P1675=1,0,L1675*Q1675)</f>
        <v/>
      </c>
      <c r="U1675" s="61">
        <f>S1675-T1675</f>
        <v/>
      </c>
    </row>
    <row r="1676">
      <c r="A1676" t="inlineStr">
        <is>
          <t>S001675</t>
        </is>
      </c>
      <c r="B1676" t="inlineStr">
        <is>
          <t>2025-07-02</t>
        </is>
      </c>
      <c r="C1676" t="inlineStr">
        <is>
          <t>2025-07</t>
        </is>
      </c>
      <c r="D1676" t="inlineStr">
        <is>
          <t>2025-Q3</t>
        </is>
      </c>
      <c r="E1676" t="inlineStr">
        <is>
          <t>T03</t>
        </is>
      </c>
      <c r="F1676" t="inlineStr">
        <is>
          <t>Mert Demir</t>
        </is>
      </c>
      <c r="G1676" t="inlineStr">
        <is>
          <t>Ege</t>
        </is>
      </c>
      <c r="H1676" t="inlineStr">
        <is>
          <t>EM-PRZ-02</t>
        </is>
      </c>
      <c r="I1676" t="inlineStr">
        <is>
          <t>Priz-Anahtar Seti (20'li)</t>
        </is>
      </c>
      <c r="J1676" t="inlineStr">
        <is>
          <t>Anahtar</t>
        </is>
      </c>
      <c r="K1676" t="inlineStr">
        <is>
          <t>Bayi</t>
        </is>
      </c>
      <c r="L1676" t="n">
        <v>4</v>
      </c>
      <c r="M1676" s="57" t="n">
        <v>568</v>
      </c>
      <c r="N1676" t="inlineStr">
        <is>
          <t>TL</t>
        </is>
      </c>
      <c r="O1676" s="58" t="n">
        <v>12</v>
      </c>
      <c r="P1676" t="n">
        <v>0</v>
      </c>
      <c r="Q1676" s="59" t="n">
        <v>310</v>
      </c>
      <c r="R1676" s="60">
        <f>IF(N1676="TL",1,IF(N1676="USD",VLOOKUP(C1676,$X$2:$Z$19,2,FALSE),VLOOKUP(C1676,$X$2:$Z$19,3,FALSE)))</f>
        <v/>
      </c>
      <c r="S1676" s="61">
        <f>IF(P1676=1,0,L1676*M1676*R1676*(1-O1676/100))</f>
        <v/>
      </c>
      <c r="T1676" s="61">
        <f>IF(P1676=1,0,L1676*Q1676)</f>
        <v/>
      </c>
      <c r="U1676" s="61">
        <f>S1676-T1676</f>
        <v/>
      </c>
    </row>
    <row r="1677">
      <c r="A1677" t="inlineStr">
        <is>
          <t>S001676</t>
        </is>
      </c>
      <c r="B1677" t="inlineStr">
        <is>
          <t>2025-07-11</t>
        </is>
      </c>
      <c r="C1677" t="inlineStr">
        <is>
          <t>2025-07</t>
        </is>
      </c>
      <c r="D1677" t="inlineStr">
        <is>
          <t>2025-Q3</t>
        </is>
      </c>
      <c r="E1677" t="inlineStr">
        <is>
          <t>T03</t>
        </is>
      </c>
      <c r="F1677" t="inlineStr">
        <is>
          <t>Mert Demir</t>
        </is>
      </c>
      <c r="G1677" t="inlineStr">
        <is>
          <t>Ege</t>
        </is>
      </c>
      <c r="H1677" t="inlineStr">
        <is>
          <t>EM-KBL-25</t>
        </is>
      </c>
      <c r="I1677" t="inlineStr">
        <is>
          <t>NYY Kablo 4x6 (100 m)</t>
        </is>
      </c>
      <c r="J1677" t="inlineStr">
        <is>
          <t>Kablo</t>
        </is>
      </c>
      <c r="K1677" t="inlineStr">
        <is>
          <t>Perakende</t>
        </is>
      </c>
      <c r="L1677" t="n">
        <v>7</v>
      </c>
      <c r="M1677" s="57" t="n">
        <v>3434</v>
      </c>
      <c r="N1677" t="inlineStr">
        <is>
          <t>TL</t>
        </is>
      </c>
      <c r="O1677" s="58" t="n">
        <v>0</v>
      </c>
      <c r="P1677" t="n">
        <v>0</v>
      </c>
      <c r="Q1677" s="59" t="n">
        <v>2150</v>
      </c>
      <c r="R1677" s="60">
        <f>IF(N1677="TL",1,IF(N1677="USD",VLOOKUP(C1677,$X$2:$Z$19,2,FALSE),VLOOKUP(C1677,$X$2:$Z$19,3,FALSE)))</f>
        <v/>
      </c>
      <c r="S1677" s="61">
        <f>IF(P1677=1,0,L1677*M1677*R1677*(1-O1677/100))</f>
        <v/>
      </c>
      <c r="T1677" s="61">
        <f>IF(P1677=1,0,L1677*Q1677)</f>
        <v/>
      </c>
      <c r="U1677" s="61">
        <f>S1677-T1677</f>
        <v/>
      </c>
    </row>
    <row r="1678">
      <c r="A1678" t="inlineStr">
        <is>
          <t>S001677</t>
        </is>
      </c>
      <c r="B1678" t="inlineStr">
        <is>
          <t>2025-07-15</t>
        </is>
      </c>
      <c r="C1678" t="inlineStr">
        <is>
          <t>2025-07</t>
        </is>
      </c>
      <c r="D1678" t="inlineStr">
        <is>
          <t>2025-Q3</t>
        </is>
      </c>
      <c r="E1678" t="inlineStr">
        <is>
          <t>T03</t>
        </is>
      </c>
      <c r="F1678" t="inlineStr">
        <is>
          <t>Mert Demir</t>
        </is>
      </c>
      <c r="G1678" t="inlineStr">
        <is>
          <t>Ege</t>
        </is>
      </c>
      <c r="H1678" t="inlineStr">
        <is>
          <t>EM-AYD-40</t>
        </is>
      </c>
      <c r="I1678" t="inlineStr">
        <is>
          <t>LED Panel Armatür 40W</t>
        </is>
      </c>
      <c r="J1678" t="inlineStr">
        <is>
          <t>Aydınlatma</t>
        </is>
      </c>
      <c r="K1678" t="inlineStr">
        <is>
          <t>Perakende</t>
        </is>
      </c>
      <c r="L1678" t="n">
        <v>18</v>
      </c>
      <c r="M1678" s="57" t="n">
        <v>356</v>
      </c>
      <c r="N1678" t="inlineStr">
        <is>
          <t>TL</t>
        </is>
      </c>
      <c r="O1678" s="58" t="n">
        <v>0</v>
      </c>
      <c r="P1678" t="n">
        <v>0</v>
      </c>
      <c r="Q1678" s="59" t="n">
        <v>190</v>
      </c>
      <c r="R1678" s="60">
        <f>IF(N1678="TL",1,IF(N1678="USD",VLOOKUP(C1678,$X$2:$Z$19,2,FALSE),VLOOKUP(C1678,$X$2:$Z$19,3,FALSE)))</f>
        <v/>
      </c>
      <c r="S1678" s="61">
        <f>IF(P1678=1,0,L1678*M1678*R1678*(1-O1678/100))</f>
        <v/>
      </c>
      <c r="T1678" s="61">
        <f>IF(P1678=1,0,L1678*Q1678)</f>
        <v/>
      </c>
      <c r="U1678" s="61">
        <f>S1678-T1678</f>
        <v/>
      </c>
    </row>
    <row r="1679">
      <c r="A1679" t="inlineStr">
        <is>
          <t>S001678</t>
        </is>
      </c>
      <c r="B1679" t="inlineStr">
        <is>
          <t>2025-07-03</t>
        </is>
      </c>
      <c r="C1679" t="inlineStr">
        <is>
          <t>2025-07</t>
        </is>
      </c>
      <c r="D1679" t="inlineStr">
        <is>
          <t>2025-Q3</t>
        </is>
      </c>
      <c r="E1679" t="inlineStr">
        <is>
          <t>T03</t>
        </is>
      </c>
      <c r="F1679" t="inlineStr">
        <is>
          <t>Mert Demir</t>
        </is>
      </c>
      <c r="G1679" t="inlineStr">
        <is>
          <t>Ege</t>
        </is>
      </c>
      <c r="H1679" t="inlineStr">
        <is>
          <t>EM-KND-03</t>
        </is>
      </c>
      <c r="I1679" t="inlineStr">
        <is>
          <t>Kablo Kanalı 40x40 (2 m)</t>
        </is>
      </c>
      <c r="J1679" t="inlineStr">
        <is>
          <t>Tesisat</t>
        </is>
      </c>
      <c r="K1679" t="inlineStr">
        <is>
          <t>Kurumsal</t>
        </is>
      </c>
      <c r="L1679" t="n">
        <v>6</v>
      </c>
      <c r="M1679" s="57" t="n">
        <v>136</v>
      </c>
      <c r="N1679" t="inlineStr">
        <is>
          <t>TL</t>
        </is>
      </c>
      <c r="O1679" s="58" t="n">
        <v>8</v>
      </c>
      <c r="P1679" t="n">
        <v>0</v>
      </c>
      <c r="Q1679" s="59" t="n">
        <v>65</v>
      </c>
      <c r="R1679" s="60">
        <f>IF(N1679="TL",1,IF(N1679="USD",VLOOKUP(C1679,$X$2:$Z$19,2,FALSE),VLOOKUP(C1679,$X$2:$Z$19,3,FALSE)))</f>
        <v/>
      </c>
      <c r="S1679" s="61">
        <f>IF(P1679=1,0,L1679*M1679*R1679*(1-O1679/100))</f>
        <v/>
      </c>
      <c r="T1679" s="61">
        <f>IF(P1679=1,0,L1679*Q1679)</f>
        <v/>
      </c>
      <c r="U1679" s="61">
        <f>S1679-T1679</f>
        <v/>
      </c>
    </row>
    <row r="1680">
      <c r="A1680" t="inlineStr">
        <is>
          <t>S001679</t>
        </is>
      </c>
      <c r="B1680" t="inlineStr">
        <is>
          <t>2025-07-23</t>
        </is>
      </c>
      <c r="C1680" t="inlineStr">
        <is>
          <t>2025-07</t>
        </is>
      </c>
      <c r="D1680" t="inlineStr">
        <is>
          <t>2025-Q3</t>
        </is>
      </c>
      <c r="E1680" t="inlineStr">
        <is>
          <t>T03</t>
        </is>
      </c>
      <c r="F1680" t="inlineStr">
        <is>
          <t>Mert Demir</t>
        </is>
      </c>
      <c r="G1680" t="inlineStr">
        <is>
          <t>Ege</t>
        </is>
      </c>
      <c r="H1680" t="inlineStr">
        <is>
          <t>EM-KBL-16</t>
        </is>
      </c>
      <c r="I1680" t="inlineStr">
        <is>
          <t>NYM Kablo 3x2,5 (100 m)</t>
        </is>
      </c>
      <c r="J1680" t="inlineStr">
        <is>
          <t>Kablo</t>
        </is>
      </c>
      <c r="K1680" t="inlineStr">
        <is>
          <t>Bayi</t>
        </is>
      </c>
      <c r="L1680" t="n">
        <v>10</v>
      </c>
      <c r="M1680" s="57" t="n">
        <v>1343</v>
      </c>
      <c r="N1680" t="inlineStr">
        <is>
          <t>TL</t>
        </is>
      </c>
      <c r="O1680" s="58" t="n">
        <v>5</v>
      </c>
      <c r="P1680" t="n">
        <v>0</v>
      </c>
      <c r="Q1680" s="59" t="n">
        <v>820</v>
      </c>
      <c r="R1680" s="60">
        <f>IF(N1680="TL",1,IF(N1680="USD",VLOOKUP(C1680,$X$2:$Z$19,2,FALSE),VLOOKUP(C1680,$X$2:$Z$19,3,FALSE)))</f>
        <v/>
      </c>
      <c r="S1680" s="61">
        <f>IF(P1680=1,0,L1680*M1680*R1680*(1-O1680/100))</f>
        <v/>
      </c>
      <c r="T1680" s="61">
        <f>IF(P1680=1,0,L1680*Q1680)</f>
        <v/>
      </c>
      <c r="U1680" s="61">
        <f>S1680-T1680</f>
        <v/>
      </c>
    </row>
    <row r="1681">
      <c r="A1681" t="inlineStr">
        <is>
          <t>S001680</t>
        </is>
      </c>
      <c r="B1681" t="inlineStr">
        <is>
          <t>2025-07-12</t>
        </is>
      </c>
      <c r="C1681" t="inlineStr">
        <is>
          <t>2025-07</t>
        </is>
      </c>
      <c r="D1681" t="inlineStr">
        <is>
          <t>2025-Q3</t>
        </is>
      </c>
      <c r="E1681" t="inlineStr">
        <is>
          <t>T03</t>
        </is>
      </c>
      <c r="F1681" t="inlineStr">
        <is>
          <t>Mert Demir</t>
        </is>
      </c>
      <c r="G1681" t="inlineStr">
        <is>
          <t>Ege</t>
        </is>
      </c>
      <c r="H1681" t="inlineStr">
        <is>
          <t>EM-KND-03</t>
        </is>
      </c>
      <c r="I1681" t="inlineStr">
        <is>
          <t>Kablo Kanalı 40x40 (2 m)</t>
        </is>
      </c>
      <c r="J1681" t="inlineStr">
        <is>
          <t>Tesisat</t>
        </is>
      </c>
      <c r="K1681" t="inlineStr">
        <is>
          <t>Bayi</t>
        </is>
      </c>
      <c r="L1681" t="n">
        <v>64</v>
      </c>
      <c r="M1681" s="57" t="n">
        <v>135</v>
      </c>
      <c r="N1681" t="inlineStr">
        <is>
          <t>TL</t>
        </is>
      </c>
      <c r="O1681" s="58" t="n">
        <v>0</v>
      </c>
      <c r="P1681" t="n">
        <v>0</v>
      </c>
      <c r="Q1681" s="59" t="n">
        <v>65</v>
      </c>
      <c r="R1681" s="60">
        <f>IF(N1681="TL",1,IF(N1681="USD",VLOOKUP(C1681,$X$2:$Z$19,2,FALSE),VLOOKUP(C1681,$X$2:$Z$19,3,FALSE)))</f>
        <v/>
      </c>
      <c r="S1681" s="61">
        <f>IF(P1681=1,0,L1681*M1681*R1681*(1-O1681/100))</f>
        <v/>
      </c>
      <c r="T1681" s="61">
        <f>IF(P1681=1,0,L1681*Q1681)</f>
        <v/>
      </c>
      <c r="U1681" s="61">
        <f>S1681-T1681</f>
        <v/>
      </c>
    </row>
    <row r="1682">
      <c r="A1682" t="inlineStr">
        <is>
          <t>S001681</t>
        </is>
      </c>
      <c r="B1682" t="inlineStr">
        <is>
          <t>2025-07-09</t>
        </is>
      </c>
      <c r="C1682" t="inlineStr">
        <is>
          <t>2025-07</t>
        </is>
      </c>
      <c r="D1682" t="inlineStr">
        <is>
          <t>2025-Q3</t>
        </is>
      </c>
      <c r="E1682" t="inlineStr">
        <is>
          <t>T03</t>
        </is>
      </c>
      <c r="F1682" t="inlineStr">
        <is>
          <t>Mert Demir</t>
        </is>
      </c>
      <c r="G1682" t="inlineStr">
        <is>
          <t>Ege</t>
        </is>
      </c>
      <c r="H1682" t="inlineStr">
        <is>
          <t>EM-TRF-05</t>
        </is>
      </c>
      <c r="I1682" t="inlineStr">
        <is>
          <t>İzole Trafo 1 kVA</t>
        </is>
      </c>
      <c r="J1682" t="inlineStr">
        <is>
          <t>Güç</t>
        </is>
      </c>
      <c r="K1682" t="inlineStr">
        <is>
          <t>Bayi</t>
        </is>
      </c>
      <c r="L1682" t="n">
        <v>3</v>
      </c>
      <c r="M1682" s="57" t="n">
        <v>6591</v>
      </c>
      <c r="N1682" t="inlineStr">
        <is>
          <t>TL</t>
        </is>
      </c>
      <c r="O1682" s="58" t="n">
        <v>18</v>
      </c>
      <c r="P1682" t="n">
        <v>0</v>
      </c>
      <c r="Q1682" s="59" t="n">
        <v>3900</v>
      </c>
      <c r="R1682" s="60">
        <f>IF(N1682="TL",1,IF(N1682="USD",VLOOKUP(C1682,$X$2:$Z$19,2,FALSE),VLOOKUP(C1682,$X$2:$Z$19,3,FALSE)))</f>
        <v/>
      </c>
      <c r="S1682" s="61">
        <f>IF(P1682=1,0,L1682*M1682*R1682*(1-O1682/100))</f>
        <v/>
      </c>
      <c r="T1682" s="61">
        <f>IF(P1682=1,0,L1682*Q1682)</f>
        <v/>
      </c>
      <c r="U1682" s="61">
        <f>S1682-T1682</f>
        <v/>
      </c>
    </row>
    <row r="1683">
      <c r="A1683" t="inlineStr">
        <is>
          <t>S001682</t>
        </is>
      </c>
      <c r="B1683" t="inlineStr">
        <is>
          <t>2025-07-19</t>
        </is>
      </c>
      <c r="C1683" t="inlineStr">
        <is>
          <t>2025-07</t>
        </is>
      </c>
      <c r="D1683" t="inlineStr">
        <is>
          <t>2025-Q3</t>
        </is>
      </c>
      <c r="E1683" t="inlineStr">
        <is>
          <t>T03</t>
        </is>
      </c>
      <c r="F1683" t="inlineStr">
        <is>
          <t>Mert Demir</t>
        </is>
      </c>
      <c r="G1683" t="inlineStr">
        <is>
          <t>Ege</t>
        </is>
      </c>
      <c r="H1683" t="inlineStr">
        <is>
          <t>EM-PNO-12</t>
        </is>
      </c>
      <c r="I1683" t="inlineStr">
        <is>
          <t>Sıva Üstü Dağıtım Panosu 24'lü</t>
        </is>
      </c>
      <c r="J1683" t="inlineStr">
        <is>
          <t>Pano</t>
        </is>
      </c>
      <c r="K1683" t="inlineStr">
        <is>
          <t>Perakende</t>
        </is>
      </c>
      <c r="L1683" t="n">
        <v>23</v>
      </c>
      <c r="M1683" s="57" t="n">
        <v>2089</v>
      </c>
      <c r="N1683" t="inlineStr">
        <is>
          <t>TL</t>
        </is>
      </c>
      <c r="O1683" s="58" t="n">
        <v>0</v>
      </c>
      <c r="P1683" t="n">
        <v>0</v>
      </c>
      <c r="Q1683" s="59" t="n">
        <v>1180</v>
      </c>
      <c r="R1683" s="60">
        <f>IF(N1683="TL",1,IF(N1683="USD",VLOOKUP(C1683,$X$2:$Z$19,2,FALSE),VLOOKUP(C1683,$X$2:$Z$19,3,FALSE)))</f>
        <v/>
      </c>
      <c r="S1683" s="61">
        <f>IF(P1683=1,0,L1683*M1683*R1683*(1-O1683/100))</f>
        <v/>
      </c>
      <c r="T1683" s="61">
        <f>IF(P1683=1,0,L1683*Q1683)</f>
        <v/>
      </c>
      <c r="U1683" s="61">
        <f>S1683-T1683</f>
        <v/>
      </c>
    </row>
    <row r="1684">
      <c r="A1684" t="inlineStr">
        <is>
          <t>S001683</t>
        </is>
      </c>
      <c r="B1684" t="inlineStr">
        <is>
          <t>2025-07-28</t>
        </is>
      </c>
      <c r="C1684" t="inlineStr">
        <is>
          <t>2025-07</t>
        </is>
      </c>
      <c r="D1684" t="inlineStr">
        <is>
          <t>2025-Q3</t>
        </is>
      </c>
      <c r="E1684" t="inlineStr">
        <is>
          <t>T03</t>
        </is>
      </c>
      <c r="F1684" t="inlineStr">
        <is>
          <t>Mert Demir</t>
        </is>
      </c>
      <c r="G1684" t="inlineStr">
        <is>
          <t>Ege</t>
        </is>
      </c>
      <c r="H1684" t="inlineStr">
        <is>
          <t>EM-TRF-05</t>
        </is>
      </c>
      <c r="I1684" t="inlineStr">
        <is>
          <t>İzole Trafo 1 kVA</t>
        </is>
      </c>
      <c r="J1684" t="inlineStr">
        <is>
          <t>Güç</t>
        </is>
      </c>
      <c r="K1684" t="inlineStr">
        <is>
          <t>Bayi</t>
        </is>
      </c>
      <c r="L1684" t="n">
        <v>4</v>
      </c>
      <c r="M1684" s="57" t="n">
        <v>6382</v>
      </c>
      <c r="N1684" t="inlineStr">
        <is>
          <t>TL</t>
        </is>
      </c>
      <c r="O1684" s="58" t="n">
        <v>5</v>
      </c>
      <c r="P1684" t="n">
        <v>0</v>
      </c>
      <c r="Q1684" s="59" t="n">
        <v>3900</v>
      </c>
      <c r="R1684" s="60">
        <f>IF(N1684="TL",1,IF(N1684="USD",VLOOKUP(C1684,$X$2:$Z$19,2,FALSE),VLOOKUP(C1684,$X$2:$Z$19,3,FALSE)))</f>
        <v/>
      </c>
      <c r="S1684" s="61">
        <f>IF(P1684=1,0,L1684*M1684*R1684*(1-O1684/100))</f>
        <v/>
      </c>
      <c r="T1684" s="61">
        <f>IF(P1684=1,0,L1684*Q1684)</f>
        <v/>
      </c>
      <c r="U1684" s="61">
        <f>S1684-T1684</f>
        <v/>
      </c>
    </row>
    <row r="1685">
      <c r="A1685" t="inlineStr">
        <is>
          <t>S001684</t>
        </is>
      </c>
      <c r="B1685" t="inlineStr">
        <is>
          <t>2025-07-24</t>
        </is>
      </c>
      <c r="C1685" t="inlineStr">
        <is>
          <t>2025-07</t>
        </is>
      </c>
      <c r="D1685" t="inlineStr">
        <is>
          <t>2025-Q3</t>
        </is>
      </c>
      <c r="E1685" t="inlineStr">
        <is>
          <t>T04</t>
        </is>
      </c>
      <c r="F1685" t="inlineStr">
        <is>
          <t>Selin Şahin</t>
        </is>
      </c>
      <c r="G1685" t="inlineStr">
        <is>
          <t>Akdeniz</t>
        </is>
      </c>
      <c r="H1685" t="inlineStr">
        <is>
          <t>EM-AYD-40</t>
        </is>
      </c>
      <c r="I1685" t="inlineStr">
        <is>
          <t>LED Panel Armatür 40W</t>
        </is>
      </c>
      <c r="J1685" t="inlineStr">
        <is>
          <t>Aydınlatma</t>
        </is>
      </c>
      <c r="K1685" t="inlineStr">
        <is>
          <t>Proje</t>
        </is>
      </c>
      <c r="L1685" t="n">
        <v>21</v>
      </c>
      <c r="M1685" s="57" t="n">
        <v>367</v>
      </c>
      <c r="N1685" t="inlineStr">
        <is>
          <t>TL</t>
        </is>
      </c>
      <c r="O1685" s="58" t="n">
        <v>12</v>
      </c>
      <c r="P1685" t="n">
        <v>0</v>
      </c>
      <c r="Q1685" s="59" t="n">
        <v>190</v>
      </c>
      <c r="R1685" s="60">
        <f>IF(N1685="TL",1,IF(N1685="USD",VLOOKUP(C1685,$X$2:$Z$19,2,FALSE),VLOOKUP(C1685,$X$2:$Z$19,3,FALSE)))</f>
        <v/>
      </c>
      <c r="S1685" s="61">
        <f>IF(P1685=1,0,L1685*M1685*R1685*(1-O1685/100))</f>
        <v/>
      </c>
      <c r="T1685" s="61">
        <f>IF(P1685=1,0,L1685*Q1685)</f>
        <v/>
      </c>
      <c r="U1685" s="61">
        <f>S1685-T1685</f>
        <v/>
      </c>
    </row>
    <row r="1686">
      <c r="A1686" t="inlineStr">
        <is>
          <t>S001685</t>
        </is>
      </c>
      <c r="B1686" t="inlineStr">
        <is>
          <t>2025-07-05</t>
        </is>
      </c>
      <c r="C1686" t="inlineStr">
        <is>
          <t>2025-07</t>
        </is>
      </c>
      <c r="D1686" t="inlineStr">
        <is>
          <t>2025-Q3</t>
        </is>
      </c>
      <c r="E1686" t="inlineStr">
        <is>
          <t>T04</t>
        </is>
      </c>
      <c r="F1686" t="inlineStr">
        <is>
          <t>Selin Şahin</t>
        </is>
      </c>
      <c r="G1686" t="inlineStr">
        <is>
          <t>Akdeniz</t>
        </is>
      </c>
      <c r="H1686" t="inlineStr">
        <is>
          <t>EM-KBL-16</t>
        </is>
      </c>
      <c r="I1686" t="inlineStr">
        <is>
          <t>NYM Kablo 3x2,5 (100 m)</t>
        </is>
      </c>
      <c r="J1686" t="inlineStr">
        <is>
          <t>Kablo</t>
        </is>
      </c>
      <c r="K1686" t="inlineStr">
        <is>
          <t>Proje</t>
        </is>
      </c>
      <c r="L1686" t="n">
        <v>23</v>
      </c>
      <c r="M1686" s="57" t="n">
        <v>1355</v>
      </c>
      <c r="N1686" t="inlineStr">
        <is>
          <t>TL</t>
        </is>
      </c>
      <c r="O1686" s="58" t="n">
        <v>5</v>
      </c>
      <c r="P1686" t="n">
        <v>0</v>
      </c>
      <c r="Q1686" s="59" t="n">
        <v>820</v>
      </c>
      <c r="R1686" s="60">
        <f>IF(N1686="TL",1,IF(N1686="USD",VLOOKUP(C1686,$X$2:$Z$19,2,FALSE),VLOOKUP(C1686,$X$2:$Z$19,3,FALSE)))</f>
        <v/>
      </c>
      <c r="S1686" s="61">
        <f>IF(P1686=1,0,L1686*M1686*R1686*(1-O1686/100))</f>
        <v/>
      </c>
      <c r="T1686" s="61">
        <f>IF(P1686=1,0,L1686*Q1686)</f>
        <v/>
      </c>
      <c r="U1686" s="61">
        <f>S1686-T1686</f>
        <v/>
      </c>
    </row>
    <row r="1687">
      <c r="A1687" t="inlineStr">
        <is>
          <t>S001686</t>
        </is>
      </c>
      <c r="B1687" t="inlineStr">
        <is>
          <t>2025-07-25</t>
        </is>
      </c>
      <c r="C1687" t="inlineStr">
        <is>
          <t>2025-07</t>
        </is>
      </c>
      <c r="D1687" t="inlineStr">
        <is>
          <t>2025-Q3</t>
        </is>
      </c>
      <c r="E1687" t="inlineStr">
        <is>
          <t>T04</t>
        </is>
      </c>
      <c r="F1687" t="inlineStr">
        <is>
          <t>Selin Şahin</t>
        </is>
      </c>
      <c r="G1687" t="inlineStr">
        <is>
          <t>Akdeniz</t>
        </is>
      </c>
      <c r="H1687" t="inlineStr">
        <is>
          <t>EM-AYD-18</t>
        </is>
      </c>
      <c r="I1687" t="inlineStr">
        <is>
          <t>LED Ampul 18W (10'lu)</t>
        </is>
      </c>
      <c r="J1687" t="inlineStr">
        <is>
          <t>Aydınlatma</t>
        </is>
      </c>
      <c r="K1687" t="inlineStr">
        <is>
          <t>Bayi</t>
        </is>
      </c>
      <c r="L1687" t="n">
        <v>75</v>
      </c>
      <c r="M1687" s="57" t="n">
        <v>198</v>
      </c>
      <c r="N1687" t="inlineStr">
        <is>
          <t>TL</t>
        </is>
      </c>
      <c r="O1687" s="58" t="n">
        <v>0</v>
      </c>
      <c r="P1687" t="n">
        <v>0</v>
      </c>
      <c r="Q1687" s="59" t="n">
        <v>95</v>
      </c>
      <c r="R1687" s="60">
        <f>IF(N1687="TL",1,IF(N1687="USD",VLOOKUP(C1687,$X$2:$Z$19,2,FALSE),VLOOKUP(C1687,$X$2:$Z$19,3,FALSE)))</f>
        <v/>
      </c>
      <c r="S1687" s="61">
        <f>IF(P1687=1,0,L1687*M1687*R1687*(1-O1687/100))</f>
        <v/>
      </c>
      <c r="T1687" s="61">
        <f>IF(P1687=1,0,L1687*Q1687)</f>
        <v/>
      </c>
      <c r="U1687" s="61">
        <f>S1687-T1687</f>
        <v/>
      </c>
    </row>
    <row r="1688">
      <c r="A1688" t="inlineStr">
        <is>
          <t>S001687</t>
        </is>
      </c>
      <c r="B1688" t="inlineStr">
        <is>
          <t>2025-07-13</t>
        </is>
      </c>
      <c r="C1688" t="inlineStr">
        <is>
          <t>2025-07</t>
        </is>
      </c>
      <c r="D1688" t="inlineStr">
        <is>
          <t>2025-Q3</t>
        </is>
      </c>
      <c r="E1688" t="inlineStr">
        <is>
          <t>T04</t>
        </is>
      </c>
      <c r="F1688" t="inlineStr">
        <is>
          <t>Selin Şahin</t>
        </is>
      </c>
      <c r="G1688" t="inlineStr">
        <is>
          <t>Akdeniz</t>
        </is>
      </c>
      <c r="H1688" t="inlineStr">
        <is>
          <t>EM-KND-03</t>
        </is>
      </c>
      <c r="I1688" t="inlineStr">
        <is>
          <t>Kablo Kanalı 40x40 (2 m)</t>
        </is>
      </c>
      <c r="J1688" t="inlineStr">
        <is>
          <t>Tesisat</t>
        </is>
      </c>
      <c r="K1688" t="inlineStr">
        <is>
          <t>Proje</t>
        </is>
      </c>
      <c r="L1688" t="n">
        <v>5</v>
      </c>
      <c r="M1688" s="57" t="n">
        <v>133</v>
      </c>
      <c r="N1688" t="inlineStr">
        <is>
          <t>TL</t>
        </is>
      </c>
      <c r="O1688" s="58" t="n">
        <v>0</v>
      </c>
      <c r="P1688" t="n">
        <v>0</v>
      </c>
      <c r="Q1688" s="59" t="n">
        <v>65</v>
      </c>
      <c r="R1688" s="60">
        <f>IF(N1688="TL",1,IF(N1688="USD",VLOOKUP(C1688,$X$2:$Z$19,2,FALSE),VLOOKUP(C1688,$X$2:$Z$19,3,FALSE)))</f>
        <v/>
      </c>
      <c r="S1688" s="61">
        <f>IF(P1688=1,0,L1688*M1688*R1688*(1-O1688/100))</f>
        <v/>
      </c>
      <c r="T1688" s="61">
        <f>IF(P1688=1,0,L1688*Q1688)</f>
        <v/>
      </c>
      <c r="U1688" s="61">
        <f>S1688-T1688</f>
        <v/>
      </c>
    </row>
    <row r="1689">
      <c r="A1689" t="inlineStr">
        <is>
          <t>S001688</t>
        </is>
      </c>
      <c r="B1689" t="inlineStr">
        <is>
          <t>2025-07-10</t>
        </is>
      </c>
      <c r="C1689" t="inlineStr">
        <is>
          <t>2025-07</t>
        </is>
      </c>
      <c r="D1689" t="inlineStr">
        <is>
          <t>2025-Q3</t>
        </is>
      </c>
      <c r="E1689" t="inlineStr">
        <is>
          <t>T04</t>
        </is>
      </c>
      <c r="F1689" t="inlineStr">
        <is>
          <t>Selin Şahin</t>
        </is>
      </c>
      <c r="G1689" t="inlineStr">
        <is>
          <t>Akdeniz</t>
        </is>
      </c>
      <c r="H1689" t="inlineStr">
        <is>
          <t>EM-AYD-40</t>
        </is>
      </c>
      <c r="I1689" t="inlineStr">
        <is>
          <t>LED Panel Armatür 40W</t>
        </is>
      </c>
      <c r="J1689" t="inlineStr">
        <is>
          <t>Aydınlatma</t>
        </is>
      </c>
      <c r="K1689" t="inlineStr">
        <is>
          <t>Bayi</t>
        </is>
      </c>
      <c r="L1689" t="n">
        <v>93</v>
      </c>
      <c r="M1689" s="57" t="n">
        <v>353</v>
      </c>
      <c r="N1689" t="inlineStr">
        <is>
          <t>TL</t>
        </is>
      </c>
      <c r="O1689" s="58" t="n">
        <v>0</v>
      </c>
      <c r="P1689" t="n">
        <v>0</v>
      </c>
      <c r="Q1689" s="59" t="n">
        <v>190</v>
      </c>
      <c r="R1689" s="60">
        <f>IF(N1689="TL",1,IF(N1689="USD",VLOOKUP(C1689,$X$2:$Z$19,2,FALSE),VLOOKUP(C1689,$X$2:$Z$19,3,FALSE)))</f>
        <v/>
      </c>
      <c r="S1689" s="61">
        <f>IF(P1689=1,0,L1689*M1689*R1689*(1-O1689/100))</f>
        <v/>
      </c>
      <c r="T1689" s="61">
        <f>IF(P1689=1,0,L1689*Q1689)</f>
        <v/>
      </c>
      <c r="U1689" s="61">
        <f>S1689-T1689</f>
        <v/>
      </c>
    </row>
    <row r="1690">
      <c r="A1690" t="inlineStr">
        <is>
          <t>S001689</t>
        </is>
      </c>
      <c r="B1690" t="inlineStr">
        <is>
          <t>2025-07-13</t>
        </is>
      </c>
      <c r="C1690" t="inlineStr">
        <is>
          <t>2025-07</t>
        </is>
      </c>
      <c r="D1690" t="inlineStr">
        <is>
          <t>2025-Q3</t>
        </is>
      </c>
      <c r="E1690" t="inlineStr">
        <is>
          <t>T04</t>
        </is>
      </c>
      <c r="F1690" t="inlineStr">
        <is>
          <t>Selin Şahin</t>
        </is>
      </c>
      <c r="G1690" t="inlineStr">
        <is>
          <t>Akdeniz</t>
        </is>
      </c>
      <c r="H1690" t="inlineStr">
        <is>
          <t>EM-AYD-40</t>
        </is>
      </c>
      <c r="I1690" t="inlineStr">
        <is>
          <t>LED Panel Armatür 40W</t>
        </is>
      </c>
      <c r="J1690" t="inlineStr">
        <is>
          <t>Aydınlatma</t>
        </is>
      </c>
      <c r="K1690" t="inlineStr">
        <is>
          <t>Bayi</t>
        </is>
      </c>
      <c r="L1690" t="n">
        <v>3</v>
      </c>
      <c r="M1690" s="57" t="n">
        <v>343</v>
      </c>
      <c r="N1690" t="inlineStr">
        <is>
          <t>TL</t>
        </is>
      </c>
      <c r="O1690" s="58" t="n">
        <v>0</v>
      </c>
      <c r="P1690" t="n">
        <v>0</v>
      </c>
      <c r="Q1690" s="59" t="n">
        <v>190</v>
      </c>
      <c r="R1690" s="60">
        <f>IF(N1690="TL",1,IF(N1690="USD",VLOOKUP(C1690,$X$2:$Z$19,2,FALSE),VLOOKUP(C1690,$X$2:$Z$19,3,FALSE)))</f>
        <v/>
      </c>
      <c r="S1690" s="61">
        <f>IF(P1690=1,0,L1690*M1690*R1690*(1-O1690/100))</f>
        <v/>
      </c>
      <c r="T1690" s="61">
        <f>IF(P1690=1,0,L1690*Q1690)</f>
        <v/>
      </c>
      <c r="U1690" s="61">
        <f>S1690-T1690</f>
        <v/>
      </c>
    </row>
    <row r="1691">
      <c r="A1691" t="inlineStr">
        <is>
          <t>S001690</t>
        </is>
      </c>
      <c r="B1691" t="inlineStr">
        <is>
          <t>2025-07-05</t>
        </is>
      </c>
      <c r="C1691" t="inlineStr">
        <is>
          <t>2025-07</t>
        </is>
      </c>
      <c r="D1691" t="inlineStr">
        <is>
          <t>2025-Q3</t>
        </is>
      </c>
      <c r="E1691" t="inlineStr">
        <is>
          <t>T04</t>
        </is>
      </c>
      <c r="F1691" t="inlineStr">
        <is>
          <t>Selin Şahin</t>
        </is>
      </c>
      <c r="G1691" t="inlineStr">
        <is>
          <t>Akdeniz</t>
        </is>
      </c>
      <c r="H1691" t="inlineStr">
        <is>
          <t>EM-KBL-16</t>
        </is>
      </c>
      <c r="I1691" t="inlineStr">
        <is>
          <t>NYM Kablo 3x2,5 (100 m)</t>
        </is>
      </c>
      <c r="J1691" t="inlineStr">
        <is>
          <t>Kablo</t>
        </is>
      </c>
      <c r="K1691" t="inlineStr">
        <is>
          <t>Kurumsal</t>
        </is>
      </c>
      <c r="L1691" t="n">
        <v>19</v>
      </c>
      <c r="M1691" s="57" t="n">
        <v>1351</v>
      </c>
      <c r="N1691" t="inlineStr">
        <is>
          <t>TL</t>
        </is>
      </c>
      <c r="O1691" s="58" t="n">
        <v>0</v>
      </c>
      <c r="P1691" t="n">
        <v>0</v>
      </c>
      <c r="Q1691" s="59" t="n">
        <v>820</v>
      </c>
      <c r="R1691" s="60">
        <f>IF(N1691="TL",1,IF(N1691="USD",VLOOKUP(C1691,$X$2:$Z$19,2,FALSE),VLOOKUP(C1691,$X$2:$Z$19,3,FALSE)))</f>
        <v/>
      </c>
      <c r="S1691" s="61">
        <f>IF(P1691=1,0,L1691*M1691*R1691*(1-O1691/100))</f>
        <v/>
      </c>
      <c r="T1691" s="61">
        <f>IF(P1691=1,0,L1691*Q1691)</f>
        <v/>
      </c>
      <c r="U1691" s="61">
        <f>S1691-T1691</f>
        <v/>
      </c>
    </row>
    <row r="1692">
      <c r="A1692" t="inlineStr">
        <is>
          <t>S001691</t>
        </is>
      </c>
      <c r="B1692" t="inlineStr">
        <is>
          <t>2025-07-09</t>
        </is>
      </c>
      <c r="C1692" t="inlineStr">
        <is>
          <t>2025-07</t>
        </is>
      </c>
      <c r="D1692" t="inlineStr">
        <is>
          <t>2025-Q3</t>
        </is>
      </c>
      <c r="E1692" t="inlineStr">
        <is>
          <t>T04</t>
        </is>
      </c>
      <c r="F1692" t="inlineStr">
        <is>
          <t>Selin Şahin</t>
        </is>
      </c>
      <c r="G1692" t="inlineStr">
        <is>
          <t>Akdeniz</t>
        </is>
      </c>
      <c r="H1692" t="inlineStr">
        <is>
          <t>EM-KND-03</t>
        </is>
      </c>
      <c r="I1692" t="inlineStr">
        <is>
          <t>Kablo Kanalı 40x40 (2 m)</t>
        </is>
      </c>
      <c r="J1692" t="inlineStr">
        <is>
          <t>Tesisat</t>
        </is>
      </c>
      <c r="K1692" t="inlineStr">
        <is>
          <t>Bayi</t>
        </is>
      </c>
      <c r="L1692" t="n">
        <v>87</v>
      </c>
      <c r="M1692" s="57" t="n">
        <v>128</v>
      </c>
      <c r="N1692" t="inlineStr">
        <is>
          <t>TL</t>
        </is>
      </c>
      <c r="O1692" s="58" t="n">
        <v>8</v>
      </c>
      <c r="P1692" t="n">
        <v>0</v>
      </c>
      <c r="Q1692" s="59" t="n">
        <v>65</v>
      </c>
      <c r="R1692" s="60">
        <f>IF(N1692="TL",1,IF(N1692="USD",VLOOKUP(C1692,$X$2:$Z$19,2,FALSE),VLOOKUP(C1692,$X$2:$Z$19,3,FALSE)))</f>
        <v/>
      </c>
      <c r="S1692" s="61">
        <f>IF(P1692=1,0,L1692*M1692*R1692*(1-O1692/100))</f>
        <v/>
      </c>
      <c r="T1692" s="61">
        <f>IF(P1692=1,0,L1692*Q1692)</f>
        <v/>
      </c>
      <c r="U1692" s="61">
        <f>S1692-T1692</f>
        <v/>
      </c>
    </row>
    <row r="1693">
      <c r="A1693" t="inlineStr">
        <is>
          <t>S001692</t>
        </is>
      </c>
      <c r="B1693" t="inlineStr">
        <is>
          <t>2025-07-15</t>
        </is>
      </c>
      <c r="C1693" t="inlineStr">
        <is>
          <t>2025-07</t>
        </is>
      </c>
      <c r="D1693" t="inlineStr">
        <is>
          <t>2025-Q3</t>
        </is>
      </c>
      <c r="E1693" t="inlineStr">
        <is>
          <t>T04</t>
        </is>
      </c>
      <c r="F1693" t="inlineStr">
        <is>
          <t>Selin Şahin</t>
        </is>
      </c>
      <c r="G1693" t="inlineStr">
        <is>
          <t>Akdeniz</t>
        </is>
      </c>
      <c r="H1693" t="inlineStr">
        <is>
          <t>EM-KND-03</t>
        </is>
      </c>
      <c r="I1693" t="inlineStr">
        <is>
          <t>Kablo Kanalı 40x40 (2 m)</t>
        </is>
      </c>
      <c r="J1693" t="inlineStr">
        <is>
          <t>Tesisat</t>
        </is>
      </c>
      <c r="K1693" t="inlineStr">
        <is>
          <t>Proje</t>
        </is>
      </c>
      <c r="L1693" t="n">
        <v>9</v>
      </c>
      <c r="M1693" s="57" t="n">
        <v>136</v>
      </c>
      <c r="N1693" t="inlineStr">
        <is>
          <t>TL</t>
        </is>
      </c>
      <c r="O1693" s="58" t="n">
        <v>12</v>
      </c>
      <c r="P1693" t="n">
        <v>0</v>
      </c>
      <c r="Q1693" s="59" t="n">
        <v>65</v>
      </c>
      <c r="R1693" s="60">
        <f>IF(N1693="TL",1,IF(N1693="USD",VLOOKUP(C1693,$X$2:$Z$19,2,FALSE),VLOOKUP(C1693,$X$2:$Z$19,3,FALSE)))</f>
        <v/>
      </c>
      <c r="S1693" s="61">
        <f>IF(P1693=1,0,L1693*M1693*R1693*(1-O1693/100))</f>
        <v/>
      </c>
      <c r="T1693" s="61">
        <f>IF(P1693=1,0,L1693*Q1693)</f>
        <v/>
      </c>
      <c r="U1693" s="61">
        <f>S1693-T1693</f>
        <v/>
      </c>
    </row>
    <row r="1694">
      <c r="A1694" t="inlineStr">
        <is>
          <t>S001693</t>
        </is>
      </c>
      <c r="B1694" t="inlineStr">
        <is>
          <t>2025-07-01</t>
        </is>
      </c>
      <c r="C1694" t="inlineStr">
        <is>
          <t>2025-07</t>
        </is>
      </c>
      <c r="D1694" t="inlineStr">
        <is>
          <t>2025-Q3</t>
        </is>
      </c>
      <c r="E1694" t="inlineStr">
        <is>
          <t>T04</t>
        </is>
      </c>
      <c r="F1694" t="inlineStr">
        <is>
          <t>Selin Şahin</t>
        </is>
      </c>
      <c r="G1694" t="inlineStr">
        <is>
          <t>Akdeniz</t>
        </is>
      </c>
      <c r="H1694" t="inlineStr">
        <is>
          <t>EM-PRZ-02</t>
        </is>
      </c>
      <c r="I1694" t="inlineStr">
        <is>
          <t>Priz-Anahtar Seti (20'li)</t>
        </is>
      </c>
      <c r="J1694" t="inlineStr">
        <is>
          <t>Anahtar</t>
        </is>
      </c>
      <c r="K1694" t="inlineStr">
        <is>
          <t>Proje</t>
        </is>
      </c>
      <c r="L1694" t="n">
        <v>2</v>
      </c>
      <c r="M1694" s="57" t="n">
        <v>579</v>
      </c>
      <c r="N1694" t="inlineStr">
        <is>
          <t>TL</t>
        </is>
      </c>
      <c r="O1694" s="58" t="n">
        <v>0</v>
      </c>
      <c r="P1694" t="n">
        <v>0</v>
      </c>
      <c r="Q1694" s="59" t="n">
        <v>310</v>
      </c>
      <c r="R1694" s="60">
        <f>IF(N1694="TL",1,IF(N1694="USD",VLOOKUP(C1694,$X$2:$Z$19,2,FALSE),VLOOKUP(C1694,$X$2:$Z$19,3,FALSE)))</f>
        <v/>
      </c>
      <c r="S1694" s="61">
        <f>IF(P1694=1,0,L1694*M1694*R1694*(1-O1694/100))</f>
        <v/>
      </c>
      <c r="T1694" s="61">
        <f>IF(P1694=1,0,L1694*Q1694)</f>
        <v/>
      </c>
      <c r="U1694" s="61">
        <f>S1694-T1694</f>
        <v/>
      </c>
    </row>
    <row r="1695">
      <c r="A1695" t="inlineStr">
        <is>
          <t>S001694</t>
        </is>
      </c>
      <c r="B1695" t="inlineStr">
        <is>
          <t>2025-07-10</t>
        </is>
      </c>
      <c r="C1695" t="inlineStr">
        <is>
          <t>2025-07</t>
        </is>
      </c>
      <c r="D1695" t="inlineStr">
        <is>
          <t>2025-Q3</t>
        </is>
      </c>
      <c r="E1695" t="inlineStr">
        <is>
          <t>T04</t>
        </is>
      </c>
      <c r="F1695" t="inlineStr">
        <is>
          <t>Selin Şahin</t>
        </is>
      </c>
      <c r="G1695" t="inlineStr">
        <is>
          <t>Akdeniz</t>
        </is>
      </c>
      <c r="H1695" t="inlineStr">
        <is>
          <t>EM-PRZ-02</t>
        </is>
      </c>
      <c r="I1695" t="inlineStr">
        <is>
          <t>Priz-Anahtar Seti (20'li)</t>
        </is>
      </c>
      <c r="J1695" t="inlineStr">
        <is>
          <t>Anahtar</t>
        </is>
      </c>
      <c r="K1695" t="inlineStr">
        <is>
          <t>Bayi</t>
        </is>
      </c>
      <c r="L1695" t="n">
        <v>3</v>
      </c>
      <c r="M1695" s="57" t="n">
        <v>591</v>
      </c>
      <c r="N1695" t="inlineStr">
        <is>
          <t>TL</t>
        </is>
      </c>
      <c r="O1695" s="58" t="n">
        <v>5</v>
      </c>
      <c r="P1695" t="n">
        <v>0</v>
      </c>
      <c r="Q1695" s="59" t="n">
        <v>310</v>
      </c>
      <c r="R1695" s="60">
        <f>IF(N1695="TL",1,IF(N1695="USD",VLOOKUP(C1695,$X$2:$Z$19,2,FALSE),VLOOKUP(C1695,$X$2:$Z$19,3,FALSE)))</f>
        <v/>
      </c>
      <c r="S1695" s="61">
        <f>IF(P1695=1,0,L1695*M1695*R1695*(1-O1695/100))</f>
        <v/>
      </c>
      <c r="T1695" s="61">
        <f>IF(P1695=1,0,L1695*Q1695)</f>
        <v/>
      </c>
      <c r="U1695" s="61">
        <f>S1695-T1695</f>
        <v/>
      </c>
    </row>
    <row r="1696">
      <c r="A1696" t="inlineStr">
        <is>
          <t>S001695</t>
        </is>
      </c>
      <c r="B1696" t="inlineStr">
        <is>
          <t>2025-07-01</t>
        </is>
      </c>
      <c r="C1696" t="inlineStr">
        <is>
          <t>2025-07</t>
        </is>
      </c>
      <c r="D1696" t="inlineStr">
        <is>
          <t>2025-Q3</t>
        </is>
      </c>
      <c r="E1696" t="inlineStr">
        <is>
          <t>T04</t>
        </is>
      </c>
      <c r="F1696" t="inlineStr">
        <is>
          <t>Selin Şahin</t>
        </is>
      </c>
      <c r="G1696" t="inlineStr">
        <is>
          <t>Akdeniz</t>
        </is>
      </c>
      <c r="H1696" t="inlineStr">
        <is>
          <t>EM-PRZ-02</t>
        </is>
      </c>
      <c r="I1696" t="inlineStr">
        <is>
          <t>Priz-Anahtar Seti (20'li)</t>
        </is>
      </c>
      <c r="J1696" t="inlineStr">
        <is>
          <t>Anahtar</t>
        </is>
      </c>
      <c r="K1696" t="inlineStr">
        <is>
          <t>Proje</t>
        </is>
      </c>
      <c r="L1696" t="n">
        <v>88</v>
      </c>
      <c r="M1696" s="57" t="n">
        <v>569</v>
      </c>
      <c r="N1696" t="inlineStr">
        <is>
          <t>TL</t>
        </is>
      </c>
      <c r="O1696" s="58" t="n">
        <v>12</v>
      </c>
      <c r="P1696" t="n">
        <v>0</v>
      </c>
      <c r="Q1696" s="59" t="n">
        <v>310</v>
      </c>
      <c r="R1696" s="60">
        <f>IF(N1696="TL",1,IF(N1696="USD",VLOOKUP(C1696,$X$2:$Z$19,2,FALSE),VLOOKUP(C1696,$X$2:$Z$19,3,FALSE)))</f>
        <v/>
      </c>
      <c r="S1696" s="61">
        <f>IF(P1696=1,0,L1696*M1696*R1696*(1-O1696/100))</f>
        <v/>
      </c>
      <c r="T1696" s="61">
        <f>IF(P1696=1,0,L1696*Q1696)</f>
        <v/>
      </c>
      <c r="U1696" s="61">
        <f>S1696-T1696</f>
        <v/>
      </c>
    </row>
    <row r="1697">
      <c r="A1697" t="inlineStr">
        <is>
          <t>S001696</t>
        </is>
      </c>
      <c r="B1697" t="inlineStr">
        <is>
          <t>2025-07-25</t>
        </is>
      </c>
      <c r="C1697" t="inlineStr">
        <is>
          <t>2025-07</t>
        </is>
      </c>
      <c r="D1697" t="inlineStr">
        <is>
          <t>2025-Q3</t>
        </is>
      </c>
      <c r="E1697" t="inlineStr">
        <is>
          <t>T04</t>
        </is>
      </c>
      <c r="F1697" t="inlineStr">
        <is>
          <t>Selin Şahin</t>
        </is>
      </c>
      <c r="G1697" t="inlineStr">
        <is>
          <t>Akdeniz</t>
        </is>
      </c>
      <c r="H1697" t="inlineStr">
        <is>
          <t>EM-UPS-10</t>
        </is>
      </c>
      <c r="I1697" t="inlineStr">
        <is>
          <t>Kesintisiz Güç Kaynağı 3 kVA</t>
        </is>
      </c>
      <c r="J1697" t="inlineStr">
        <is>
          <t>Güç</t>
        </is>
      </c>
      <c r="K1697" t="inlineStr">
        <is>
          <t>Perakende</t>
        </is>
      </c>
      <c r="L1697" t="n">
        <v>33</v>
      </c>
      <c r="M1697" s="57" t="n">
        <v>12842</v>
      </c>
      <c r="N1697" t="inlineStr">
        <is>
          <t>TL</t>
        </is>
      </c>
      <c r="O1697" s="58" t="n">
        <v>0</v>
      </c>
      <c r="P1697" t="n">
        <v>0</v>
      </c>
      <c r="Q1697" s="59" t="n">
        <v>8200</v>
      </c>
      <c r="R1697" s="60">
        <f>IF(N1697="TL",1,IF(N1697="USD",VLOOKUP(C1697,$X$2:$Z$19,2,FALSE),VLOOKUP(C1697,$X$2:$Z$19,3,FALSE)))</f>
        <v/>
      </c>
      <c r="S1697" s="61">
        <f>IF(P1697=1,0,L1697*M1697*R1697*(1-O1697/100))</f>
        <v/>
      </c>
      <c r="T1697" s="61">
        <f>IF(P1697=1,0,L1697*Q1697)</f>
        <v/>
      </c>
      <c r="U1697" s="61">
        <f>S1697-T1697</f>
        <v/>
      </c>
    </row>
    <row r="1698">
      <c r="A1698" t="inlineStr">
        <is>
          <t>S001697</t>
        </is>
      </c>
      <c r="B1698" t="inlineStr">
        <is>
          <t>2025-07-09</t>
        </is>
      </c>
      <c r="C1698" t="inlineStr">
        <is>
          <t>2025-07</t>
        </is>
      </c>
      <c r="D1698" t="inlineStr">
        <is>
          <t>2025-Q3</t>
        </is>
      </c>
      <c r="E1698" t="inlineStr">
        <is>
          <t>T04</t>
        </is>
      </c>
      <c r="F1698" t="inlineStr">
        <is>
          <t>Selin Şahin</t>
        </is>
      </c>
      <c r="G1698" t="inlineStr">
        <is>
          <t>Akdeniz</t>
        </is>
      </c>
      <c r="H1698" t="inlineStr">
        <is>
          <t>EM-PRZ-02</t>
        </is>
      </c>
      <c r="I1698" t="inlineStr">
        <is>
          <t>Priz-Anahtar Seti (20'li)</t>
        </is>
      </c>
      <c r="J1698" t="inlineStr">
        <is>
          <t>Anahtar</t>
        </is>
      </c>
      <c r="K1698" t="inlineStr">
        <is>
          <t>Bayi</t>
        </is>
      </c>
      <c r="L1698" t="n">
        <v>1</v>
      </c>
      <c r="M1698" s="57" t="n">
        <v>579</v>
      </c>
      <c r="N1698" t="inlineStr">
        <is>
          <t>TL</t>
        </is>
      </c>
      <c r="O1698" s="58" t="n">
        <v>0</v>
      </c>
      <c r="P1698" t="n">
        <v>0</v>
      </c>
      <c r="Q1698" s="59" t="n">
        <v>310</v>
      </c>
      <c r="R1698" s="60">
        <f>IF(N1698="TL",1,IF(N1698="USD",VLOOKUP(C1698,$X$2:$Z$19,2,FALSE),VLOOKUP(C1698,$X$2:$Z$19,3,FALSE)))</f>
        <v/>
      </c>
      <c r="S1698" s="61">
        <f>IF(P1698=1,0,L1698*M1698*R1698*(1-O1698/100))</f>
        <v/>
      </c>
      <c r="T1698" s="61">
        <f>IF(P1698=1,0,L1698*Q1698)</f>
        <v/>
      </c>
      <c r="U1698" s="61">
        <f>S1698-T1698</f>
        <v/>
      </c>
    </row>
    <row r="1699">
      <c r="A1699" t="inlineStr">
        <is>
          <t>S001698</t>
        </is>
      </c>
      <c r="B1699" t="inlineStr">
        <is>
          <t>2025-07-17</t>
        </is>
      </c>
      <c r="C1699" t="inlineStr">
        <is>
          <t>2025-07</t>
        </is>
      </c>
      <c r="D1699" t="inlineStr">
        <is>
          <t>2025-Q3</t>
        </is>
      </c>
      <c r="E1699" t="inlineStr">
        <is>
          <t>T05</t>
        </is>
      </c>
      <c r="F1699" t="inlineStr">
        <is>
          <t>Burak Çelik</t>
        </is>
      </c>
      <c r="G1699" t="inlineStr">
        <is>
          <t>İhracat-Körfez</t>
        </is>
      </c>
      <c r="H1699" t="inlineStr">
        <is>
          <t>EM-SGT-01</t>
        </is>
      </c>
      <c r="I1699" t="inlineStr">
        <is>
          <t>Otomatik Sigorta C16 (12'li)</t>
        </is>
      </c>
      <c r="J1699" t="inlineStr">
        <is>
          <t>Koruma</t>
        </is>
      </c>
      <c r="K1699" t="inlineStr">
        <is>
          <t>Proje</t>
        </is>
      </c>
      <c r="L1699" t="n">
        <v>9</v>
      </c>
      <c r="M1699" s="57" t="n">
        <v>10.47</v>
      </c>
      <c r="N1699" t="inlineStr">
        <is>
          <t>USD</t>
        </is>
      </c>
      <c r="O1699" s="58" t="n">
        <v>8</v>
      </c>
      <c r="P1699" t="n">
        <v>0</v>
      </c>
      <c r="Q1699" s="59" t="n">
        <v>240</v>
      </c>
      <c r="R1699" s="60">
        <f>IF(N1699="TL",1,IF(N1699="USD",VLOOKUP(C1699,$X$2:$Z$19,2,FALSE),VLOOKUP(C1699,$X$2:$Z$19,3,FALSE)))</f>
        <v/>
      </c>
      <c r="S1699" s="61">
        <f>IF(P1699=1,0,L1699*M1699*R1699*(1-O1699/100))</f>
        <v/>
      </c>
      <c r="T1699" s="61">
        <f>IF(P1699=1,0,L1699*Q1699)</f>
        <v/>
      </c>
      <c r="U1699" s="61">
        <f>S1699-T1699</f>
        <v/>
      </c>
    </row>
    <row r="1700">
      <c r="A1700" t="inlineStr">
        <is>
          <t>S001699</t>
        </is>
      </c>
      <c r="B1700" t="inlineStr">
        <is>
          <t>2025-07-16</t>
        </is>
      </c>
      <c r="C1700" t="inlineStr">
        <is>
          <t>2025-07</t>
        </is>
      </c>
      <c r="D1700" t="inlineStr">
        <is>
          <t>2025-Q3</t>
        </is>
      </c>
      <c r="E1700" t="inlineStr">
        <is>
          <t>T05</t>
        </is>
      </c>
      <c r="F1700" t="inlineStr">
        <is>
          <t>Burak Çelik</t>
        </is>
      </c>
      <c r="G1700" t="inlineStr">
        <is>
          <t>İhracat-Körfez</t>
        </is>
      </c>
      <c r="H1700" t="inlineStr">
        <is>
          <t>EM-PRZ-02</t>
        </is>
      </c>
      <c r="I1700" t="inlineStr">
        <is>
          <t>Priz-Anahtar Seti (20'li)</t>
        </is>
      </c>
      <c r="J1700" t="inlineStr">
        <is>
          <t>Anahtar</t>
        </is>
      </c>
      <c r="K1700" t="inlineStr">
        <is>
          <t>Proje</t>
        </is>
      </c>
      <c r="L1700" t="n">
        <v>20</v>
      </c>
      <c r="M1700" s="57" t="n">
        <v>13.72</v>
      </c>
      <c r="N1700" t="inlineStr">
        <is>
          <t>USD</t>
        </is>
      </c>
      <c r="O1700" s="58" t="n">
        <v>5</v>
      </c>
      <c r="P1700" t="n">
        <v>0</v>
      </c>
      <c r="Q1700" s="59" t="n">
        <v>310</v>
      </c>
      <c r="R1700" s="60">
        <f>IF(N1700="TL",1,IF(N1700="USD",VLOOKUP(C1700,$X$2:$Z$19,2,FALSE),VLOOKUP(C1700,$X$2:$Z$19,3,FALSE)))</f>
        <v/>
      </c>
      <c r="S1700" s="61">
        <f>IF(P1700=1,0,L1700*M1700*R1700*(1-O1700/100))</f>
        <v/>
      </c>
      <c r="T1700" s="61">
        <f>IF(P1700=1,0,L1700*Q1700)</f>
        <v/>
      </c>
      <c r="U1700" s="61">
        <f>S1700-T1700</f>
        <v/>
      </c>
    </row>
    <row r="1701">
      <c r="A1701" t="inlineStr">
        <is>
          <t>S001700</t>
        </is>
      </c>
      <c r="B1701" t="inlineStr">
        <is>
          <t>2025-07-04</t>
        </is>
      </c>
      <c r="C1701" t="inlineStr">
        <is>
          <t>2025-07</t>
        </is>
      </c>
      <c r="D1701" t="inlineStr">
        <is>
          <t>2025-Q3</t>
        </is>
      </c>
      <c r="E1701" t="inlineStr">
        <is>
          <t>T05</t>
        </is>
      </c>
      <c r="F1701" t="inlineStr">
        <is>
          <t>Burak Çelik</t>
        </is>
      </c>
      <c r="G1701" t="inlineStr">
        <is>
          <t>İhracat-Körfez</t>
        </is>
      </c>
      <c r="H1701" t="inlineStr">
        <is>
          <t>EM-PNO-12</t>
        </is>
      </c>
      <c r="I1701" t="inlineStr">
        <is>
          <t>Sıva Üstü Dağıtım Panosu 24'lü</t>
        </is>
      </c>
      <c r="J1701" t="inlineStr">
        <is>
          <t>Pano</t>
        </is>
      </c>
      <c r="K1701" t="inlineStr">
        <is>
          <t>Bayi</t>
        </is>
      </c>
      <c r="L1701" t="n">
        <v>12</v>
      </c>
      <c r="M1701" s="57" t="n">
        <v>46.33</v>
      </c>
      <c r="N1701" t="inlineStr">
        <is>
          <t>USD</t>
        </is>
      </c>
      <c r="O1701" s="58" t="n">
        <v>8</v>
      </c>
      <c r="P1701" t="n">
        <v>0</v>
      </c>
      <c r="Q1701" s="59" t="n">
        <v>1180</v>
      </c>
      <c r="R1701" s="60">
        <f>IF(N1701="TL",1,IF(N1701="USD",VLOOKUP(C1701,$X$2:$Z$19,2,FALSE),VLOOKUP(C1701,$X$2:$Z$19,3,FALSE)))</f>
        <v/>
      </c>
      <c r="S1701" s="61">
        <f>IF(P1701=1,0,L1701*M1701*R1701*(1-O1701/100))</f>
        <v/>
      </c>
      <c r="T1701" s="61">
        <f>IF(P1701=1,0,L1701*Q1701)</f>
        <v/>
      </c>
      <c r="U1701" s="61">
        <f>S1701-T1701</f>
        <v/>
      </c>
    </row>
    <row r="1702">
      <c r="A1702" t="inlineStr">
        <is>
          <t>S001701</t>
        </is>
      </c>
      <c r="B1702" t="inlineStr">
        <is>
          <t>2025-07-19</t>
        </is>
      </c>
      <c r="C1702" t="inlineStr">
        <is>
          <t>2025-07</t>
        </is>
      </c>
      <c r="D1702" t="inlineStr">
        <is>
          <t>2025-Q3</t>
        </is>
      </c>
      <c r="E1702" t="inlineStr">
        <is>
          <t>T05</t>
        </is>
      </c>
      <c r="F1702" t="inlineStr">
        <is>
          <t>Burak Çelik</t>
        </is>
      </c>
      <c r="G1702" t="inlineStr">
        <is>
          <t>İhracat-Körfez</t>
        </is>
      </c>
      <c r="H1702" t="inlineStr">
        <is>
          <t>EM-SNS-06</t>
        </is>
      </c>
      <c r="I1702" t="inlineStr">
        <is>
          <t>Hareket Sensörü PIR</t>
        </is>
      </c>
      <c r="J1702" t="inlineStr">
        <is>
          <t>Otomasyon</t>
        </is>
      </c>
      <c r="K1702" t="inlineStr">
        <is>
          <t>Bayi</t>
        </is>
      </c>
      <c r="L1702" t="n">
        <v>7</v>
      </c>
      <c r="M1702" s="57" t="n">
        <v>6.12</v>
      </c>
      <c r="N1702" t="inlineStr">
        <is>
          <t>USD</t>
        </is>
      </c>
      <c r="O1702" s="58" t="n">
        <v>5</v>
      </c>
      <c r="P1702" t="n">
        <v>0</v>
      </c>
      <c r="Q1702" s="59" t="n">
        <v>120</v>
      </c>
      <c r="R1702" s="60">
        <f>IF(N1702="TL",1,IF(N1702="USD",VLOOKUP(C1702,$X$2:$Z$19,2,FALSE),VLOOKUP(C1702,$X$2:$Z$19,3,FALSE)))</f>
        <v/>
      </c>
      <c r="S1702" s="61">
        <f>IF(P1702=1,0,L1702*M1702*R1702*(1-O1702/100))</f>
        <v/>
      </c>
      <c r="T1702" s="61">
        <f>IF(P1702=1,0,L1702*Q1702)</f>
        <v/>
      </c>
      <c r="U1702" s="61">
        <f>S1702-T1702</f>
        <v/>
      </c>
    </row>
    <row r="1703">
      <c r="A1703" t="inlineStr">
        <is>
          <t>S001702</t>
        </is>
      </c>
      <c r="B1703" t="inlineStr">
        <is>
          <t>2025-07-11</t>
        </is>
      </c>
      <c r="C1703" t="inlineStr">
        <is>
          <t>2025-07</t>
        </is>
      </c>
      <c r="D1703" t="inlineStr">
        <is>
          <t>2025-Q3</t>
        </is>
      </c>
      <c r="E1703" t="inlineStr">
        <is>
          <t>T05</t>
        </is>
      </c>
      <c r="F1703" t="inlineStr">
        <is>
          <t>Burak Çelik</t>
        </is>
      </c>
      <c r="G1703" t="inlineStr">
        <is>
          <t>İhracat-Körfez</t>
        </is>
      </c>
      <c r="H1703" t="inlineStr">
        <is>
          <t>EM-KND-03</t>
        </is>
      </c>
      <c r="I1703" t="inlineStr">
        <is>
          <t>Kablo Kanalı 40x40 (2 m)</t>
        </is>
      </c>
      <c r="J1703" t="inlineStr">
        <is>
          <t>Tesisat</t>
        </is>
      </c>
      <c r="K1703" t="inlineStr">
        <is>
          <t>Bayi</t>
        </is>
      </c>
      <c r="L1703" t="n">
        <v>3</v>
      </c>
      <c r="M1703" s="57" t="n">
        <v>3.03</v>
      </c>
      <c r="N1703" t="inlineStr">
        <is>
          <t>USD</t>
        </is>
      </c>
      <c r="O1703" s="58" t="n">
        <v>12</v>
      </c>
      <c r="P1703" t="n">
        <v>0</v>
      </c>
      <c r="Q1703" s="59" t="n">
        <v>65</v>
      </c>
      <c r="R1703" s="60">
        <f>IF(N1703="TL",1,IF(N1703="USD",VLOOKUP(C1703,$X$2:$Z$19,2,FALSE),VLOOKUP(C1703,$X$2:$Z$19,3,FALSE)))</f>
        <v/>
      </c>
      <c r="S1703" s="61">
        <f>IF(P1703=1,0,L1703*M1703*R1703*(1-O1703/100))</f>
        <v/>
      </c>
      <c r="T1703" s="61">
        <f>IF(P1703=1,0,L1703*Q1703)</f>
        <v/>
      </c>
      <c r="U1703" s="61">
        <f>S1703-T1703</f>
        <v/>
      </c>
    </row>
    <row r="1704">
      <c r="A1704" t="inlineStr">
        <is>
          <t>S001703</t>
        </is>
      </c>
      <c r="B1704" t="inlineStr">
        <is>
          <t>2025-07-10</t>
        </is>
      </c>
      <c r="C1704" t="inlineStr">
        <is>
          <t>2025-07</t>
        </is>
      </c>
      <c r="D1704" t="inlineStr">
        <is>
          <t>2025-Q3</t>
        </is>
      </c>
      <c r="E1704" t="inlineStr">
        <is>
          <t>T05</t>
        </is>
      </c>
      <c r="F1704" t="inlineStr">
        <is>
          <t>Burak Çelik</t>
        </is>
      </c>
      <c r="G1704" t="inlineStr">
        <is>
          <t>İhracat-Körfez</t>
        </is>
      </c>
      <c r="H1704" t="inlineStr">
        <is>
          <t>EM-SGT-01</t>
        </is>
      </c>
      <c r="I1704" t="inlineStr">
        <is>
          <t>Otomatik Sigorta C16 (12'li)</t>
        </is>
      </c>
      <c r="J1704" t="inlineStr">
        <is>
          <t>Koruma</t>
        </is>
      </c>
      <c r="K1704" t="inlineStr">
        <is>
          <t>Kurumsal</t>
        </is>
      </c>
      <c r="L1704" t="n">
        <v>5</v>
      </c>
      <c r="M1704" s="57" t="n">
        <v>10.22</v>
      </c>
      <c r="N1704" t="inlineStr">
        <is>
          <t>USD</t>
        </is>
      </c>
      <c r="O1704" s="58" t="n">
        <v>12</v>
      </c>
      <c r="P1704" t="n">
        <v>0</v>
      </c>
      <c r="Q1704" s="59" t="n">
        <v>240</v>
      </c>
      <c r="R1704" s="60">
        <f>IF(N1704="TL",1,IF(N1704="USD",VLOOKUP(C1704,$X$2:$Z$19,2,FALSE),VLOOKUP(C1704,$X$2:$Z$19,3,FALSE)))</f>
        <v/>
      </c>
      <c r="S1704" s="61">
        <f>IF(P1704=1,0,L1704*M1704*R1704*(1-O1704/100))</f>
        <v/>
      </c>
      <c r="T1704" s="61">
        <f>IF(P1704=1,0,L1704*Q1704)</f>
        <v/>
      </c>
      <c r="U1704" s="61">
        <f>S1704-T1704</f>
        <v/>
      </c>
    </row>
    <row r="1705">
      <c r="A1705" t="inlineStr">
        <is>
          <t>S001704</t>
        </is>
      </c>
      <c r="B1705" t="inlineStr">
        <is>
          <t>2025-07-22</t>
        </is>
      </c>
      <c r="C1705" t="inlineStr">
        <is>
          <t>2025-07</t>
        </is>
      </c>
      <c r="D1705" t="inlineStr">
        <is>
          <t>2025-Q3</t>
        </is>
      </c>
      <c r="E1705" t="inlineStr">
        <is>
          <t>T05</t>
        </is>
      </c>
      <c r="F1705" t="inlineStr">
        <is>
          <t>Burak Çelik</t>
        </is>
      </c>
      <c r="G1705" t="inlineStr">
        <is>
          <t>İhracat-Körfez</t>
        </is>
      </c>
      <c r="H1705" t="inlineStr">
        <is>
          <t>EM-PNO-12</t>
        </is>
      </c>
      <c r="I1705" t="inlineStr">
        <is>
          <t>Sıva Üstü Dağıtım Panosu 24'lü</t>
        </is>
      </c>
      <c r="J1705" t="inlineStr">
        <is>
          <t>Pano</t>
        </is>
      </c>
      <c r="K1705" t="inlineStr">
        <is>
          <t>Perakende</t>
        </is>
      </c>
      <c r="L1705" t="n">
        <v>2</v>
      </c>
      <c r="M1705" s="57" t="n">
        <v>46.18</v>
      </c>
      <c r="N1705" t="inlineStr">
        <is>
          <t>USD</t>
        </is>
      </c>
      <c r="O1705" s="58" t="n">
        <v>8</v>
      </c>
      <c r="P1705" t="n">
        <v>0</v>
      </c>
      <c r="Q1705" s="59" t="n">
        <v>1180</v>
      </c>
      <c r="R1705" s="60">
        <f>IF(N1705="TL",1,IF(N1705="USD",VLOOKUP(C1705,$X$2:$Z$19,2,FALSE),VLOOKUP(C1705,$X$2:$Z$19,3,FALSE)))</f>
        <v/>
      </c>
      <c r="S1705" s="61">
        <f>IF(P1705=1,0,L1705*M1705*R1705*(1-O1705/100))</f>
        <v/>
      </c>
      <c r="T1705" s="61">
        <f>IF(P1705=1,0,L1705*Q1705)</f>
        <v/>
      </c>
      <c r="U1705" s="61">
        <f>S1705-T1705</f>
        <v/>
      </c>
    </row>
    <row r="1706">
      <c r="A1706" t="inlineStr">
        <is>
          <t>S001705</t>
        </is>
      </c>
      <c r="B1706" t="inlineStr">
        <is>
          <t>2025-07-13</t>
        </is>
      </c>
      <c r="C1706" t="inlineStr">
        <is>
          <t>2025-07</t>
        </is>
      </c>
      <c r="D1706" t="inlineStr">
        <is>
          <t>2025-Q3</t>
        </is>
      </c>
      <c r="E1706" t="inlineStr">
        <is>
          <t>T05</t>
        </is>
      </c>
      <c r="F1706" t="inlineStr">
        <is>
          <t>Burak Çelik</t>
        </is>
      </c>
      <c r="G1706" t="inlineStr">
        <is>
          <t>İhracat-Körfez</t>
        </is>
      </c>
      <c r="H1706" t="inlineStr">
        <is>
          <t>EM-SNS-06</t>
        </is>
      </c>
      <c r="I1706" t="inlineStr">
        <is>
          <t>Hareket Sensörü PIR</t>
        </is>
      </c>
      <c r="J1706" t="inlineStr">
        <is>
          <t>Otomasyon</t>
        </is>
      </c>
      <c r="K1706" t="inlineStr">
        <is>
          <t>Proje</t>
        </is>
      </c>
      <c r="L1706" t="n">
        <v>9</v>
      </c>
      <c r="M1706" s="57" t="n">
        <v>5.74</v>
      </c>
      <c r="N1706" t="inlineStr">
        <is>
          <t>USD</t>
        </is>
      </c>
      <c r="O1706" s="58" t="n">
        <v>8</v>
      </c>
      <c r="P1706" t="n">
        <v>0</v>
      </c>
      <c r="Q1706" s="59" t="n">
        <v>120</v>
      </c>
      <c r="R1706" s="60">
        <f>IF(N1706="TL",1,IF(N1706="USD",VLOOKUP(C1706,$X$2:$Z$19,2,FALSE),VLOOKUP(C1706,$X$2:$Z$19,3,FALSE)))</f>
        <v/>
      </c>
      <c r="S1706" s="61">
        <f>IF(P1706=1,0,L1706*M1706*R1706*(1-O1706/100))</f>
        <v/>
      </c>
      <c r="T1706" s="61">
        <f>IF(P1706=1,0,L1706*Q1706)</f>
        <v/>
      </c>
      <c r="U1706" s="61">
        <f>S1706-T1706</f>
        <v/>
      </c>
    </row>
    <row r="1707">
      <c r="A1707" t="inlineStr">
        <is>
          <t>S001706</t>
        </is>
      </c>
      <c r="B1707" t="inlineStr">
        <is>
          <t>2025-07-15</t>
        </is>
      </c>
      <c r="C1707" t="inlineStr">
        <is>
          <t>2025-07</t>
        </is>
      </c>
      <c r="D1707" t="inlineStr">
        <is>
          <t>2025-Q3</t>
        </is>
      </c>
      <c r="E1707" t="inlineStr">
        <is>
          <t>T05</t>
        </is>
      </c>
      <c r="F1707" t="inlineStr">
        <is>
          <t>Burak Çelik</t>
        </is>
      </c>
      <c r="G1707" t="inlineStr">
        <is>
          <t>İhracat-Körfez</t>
        </is>
      </c>
      <c r="H1707" t="inlineStr">
        <is>
          <t>EM-KND-03</t>
        </is>
      </c>
      <c r="I1707" t="inlineStr">
        <is>
          <t>Kablo Kanalı 40x40 (2 m)</t>
        </is>
      </c>
      <c r="J1707" t="inlineStr">
        <is>
          <t>Tesisat</t>
        </is>
      </c>
      <c r="K1707" t="inlineStr">
        <is>
          <t>Bayi</t>
        </is>
      </c>
      <c r="L1707" t="n">
        <v>1</v>
      </c>
      <c r="M1707" s="57" t="n">
        <v>3.03</v>
      </c>
      <c r="N1707" t="inlineStr">
        <is>
          <t>USD</t>
        </is>
      </c>
      <c r="O1707" s="58" t="n">
        <v>0</v>
      </c>
      <c r="P1707" t="n">
        <v>0</v>
      </c>
      <c r="Q1707" s="59" t="n">
        <v>65</v>
      </c>
      <c r="R1707" s="60">
        <f>IF(N1707="TL",1,IF(N1707="USD",VLOOKUP(C1707,$X$2:$Z$19,2,FALSE),VLOOKUP(C1707,$X$2:$Z$19,3,FALSE)))</f>
        <v/>
      </c>
      <c r="S1707" s="61">
        <f>IF(P1707=1,0,L1707*M1707*R1707*(1-O1707/100))</f>
        <v/>
      </c>
      <c r="T1707" s="61">
        <f>IF(P1707=1,0,L1707*Q1707)</f>
        <v/>
      </c>
      <c r="U1707" s="61">
        <f>S1707-T1707</f>
        <v/>
      </c>
    </row>
    <row r="1708">
      <c r="A1708" t="inlineStr">
        <is>
          <t>S001707</t>
        </is>
      </c>
      <c r="B1708" t="inlineStr">
        <is>
          <t>2025-07-01</t>
        </is>
      </c>
      <c r="C1708" t="inlineStr">
        <is>
          <t>2025-07</t>
        </is>
      </c>
      <c r="D1708" t="inlineStr">
        <is>
          <t>2025-Q3</t>
        </is>
      </c>
      <c r="E1708" t="inlineStr">
        <is>
          <t>T05</t>
        </is>
      </c>
      <c r="F1708" t="inlineStr">
        <is>
          <t>Burak Çelik</t>
        </is>
      </c>
      <c r="G1708" t="inlineStr">
        <is>
          <t>İhracat-Körfez</t>
        </is>
      </c>
      <c r="H1708" t="inlineStr">
        <is>
          <t>EM-SGT-01</t>
        </is>
      </c>
      <c r="I1708" t="inlineStr">
        <is>
          <t>Otomatik Sigorta C16 (12'li)</t>
        </is>
      </c>
      <c r="J1708" t="inlineStr">
        <is>
          <t>Koruma</t>
        </is>
      </c>
      <c r="K1708" t="inlineStr">
        <is>
          <t>Perakende</t>
        </is>
      </c>
      <c r="L1708" t="n">
        <v>14</v>
      </c>
      <c r="M1708" s="57" t="n">
        <v>10.62</v>
      </c>
      <c r="N1708" t="inlineStr">
        <is>
          <t>USD</t>
        </is>
      </c>
      <c r="O1708" s="58" t="n">
        <v>5</v>
      </c>
      <c r="P1708" t="n">
        <v>0</v>
      </c>
      <c r="Q1708" s="59" t="n">
        <v>240</v>
      </c>
      <c r="R1708" s="60">
        <f>IF(N1708="TL",1,IF(N1708="USD",VLOOKUP(C1708,$X$2:$Z$19,2,FALSE),VLOOKUP(C1708,$X$2:$Z$19,3,FALSE)))</f>
        <v/>
      </c>
      <c r="S1708" s="61">
        <f>IF(P1708=1,0,L1708*M1708*R1708*(1-O1708/100))</f>
        <v/>
      </c>
      <c r="T1708" s="61">
        <f>IF(P1708=1,0,L1708*Q1708)</f>
        <v/>
      </c>
      <c r="U1708" s="61">
        <f>S1708-T1708</f>
        <v/>
      </c>
    </row>
    <row r="1709">
      <c r="A1709" t="inlineStr">
        <is>
          <t>S001708</t>
        </is>
      </c>
      <c r="B1709" t="inlineStr">
        <is>
          <t>2025-07-08</t>
        </is>
      </c>
      <c r="C1709" t="inlineStr">
        <is>
          <t>2025-07</t>
        </is>
      </c>
      <c r="D1709" t="inlineStr">
        <is>
          <t>2025-Q3</t>
        </is>
      </c>
      <c r="E1709" t="inlineStr">
        <is>
          <t>T05</t>
        </is>
      </c>
      <c r="F1709" t="inlineStr">
        <is>
          <t>Burak Çelik</t>
        </is>
      </c>
      <c r="G1709" t="inlineStr">
        <is>
          <t>İhracat-Körfez</t>
        </is>
      </c>
      <c r="H1709" t="inlineStr">
        <is>
          <t>EM-AYD-40</t>
        </is>
      </c>
      <c r="I1709" t="inlineStr">
        <is>
          <t>LED Panel Armatür 40W</t>
        </is>
      </c>
      <c r="J1709" t="inlineStr">
        <is>
          <t>Aydınlatma</t>
        </is>
      </c>
      <c r="K1709" t="inlineStr">
        <is>
          <t>Proje</t>
        </is>
      </c>
      <c r="L1709" t="n">
        <v>22</v>
      </c>
      <c r="M1709" s="57" t="n">
        <v>8.16</v>
      </c>
      <c r="N1709" t="inlineStr">
        <is>
          <t>USD</t>
        </is>
      </c>
      <c r="O1709" s="58" t="n">
        <v>5</v>
      </c>
      <c r="P1709" t="n">
        <v>0</v>
      </c>
      <c r="Q1709" s="59" t="n">
        <v>190</v>
      </c>
      <c r="R1709" s="60">
        <f>IF(N1709="TL",1,IF(N1709="USD",VLOOKUP(C1709,$X$2:$Z$19,2,FALSE),VLOOKUP(C1709,$X$2:$Z$19,3,FALSE)))</f>
        <v/>
      </c>
      <c r="S1709" s="61">
        <f>IF(P1709=1,0,L1709*M1709*R1709*(1-O1709/100))</f>
        <v/>
      </c>
      <c r="T1709" s="61">
        <f>IF(P1709=1,0,L1709*Q1709)</f>
        <v/>
      </c>
      <c r="U1709" s="61">
        <f>S1709-T1709</f>
        <v/>
      </c>
    </row>
    <row r="1710">
      <c r="A1710" t="inlineStr">
        <is>
          <t>S001709</t>
        </is>
      </c>
      <c r="B1710" t="inlineStr">
        <is>
          <t>2025-07-13</t>
        </is>
      </c>
      <c r="C1710" t="inlineStr">
        <is>
          <t>2025-07</t>
        </is>
      </c>
      <c r="D1710" t="inlineStr">
        <is>
          <t>2025-Q3</t>
        </is>
      </c>
      <c r="E1710" t="inlineStr">
        <is>
          <t>T05</t>
        </is>
      </c>
      <c r="F1710" t="inlineStr">
        <is>
          <t>Burak Çelik</t>
        </is>
      </c>
      <c r="G1710" t="inlineStr">
        <is>
          <t>İhracat-Körfez</t>
        </is>
      </c>
      <c r="H1710" t="inlineStr">
        <is>
          <t>EM-KBL-25</t>
        </is>
      </c>
      <c r="I1710" t="inlineStr">
        <is>
          <t>NYY Kablo 4x6 (100 m)</t>
        </is>
      </c>
      <c r="J1710" t="inlineStr">
        <is>
          <t>Kablo</t>
        </is>
      </c>
      <c r="K1710" t="inlineStr">
        <is>
          <t>Kurumsal</t>
        </is>
      </c>
      <c r="L1710" t="n">
        <v>23</v>
      </c>
      <c r="M1710" s="57" t="n">
        <v>81.04000000000001</v>
      </c>
      <c r="N1710" t="inlineStr">
        <is>
          <t>USD</t>
        </is>
      </c>
      <c r="O1710" s="58" t="n">
        <v>0</v>
      </c>
      <c r="P1710" t="n">
        <v>0</v>
      </c>
      <c r="Q1710" s="59" t="n">
        <v>2150</v>
      </c>
      <c r="R1710" s="60">
        <f>IF(N1710="TL",1,IF(N1710="USD",VLOOKUP(C1710,$X$2:$Z$19,2,FALSE),VLOOKUP(C1710,$X$2:$Z$19,3,FALSE)))</f>
        <v/>
      </c>
      <c r="S1710" s="61">
        <f>IF(P1710=1,0,L1710*M1710*R1710*(1-O1710/100))</f>
        <v/>
      </c>
      <c r="T1710" s="61">
        <f>IF(P1710=1,0,L1710*Q1710)</f>
        <v/>
      </c>
      <c r="U1710" s="61">
        <f>S1710-T1710</f>
        <v/>
      </c>
    </row>
    <row r="1711">
      <c r="A1711" t="inlineStr">
        <is>
          <t>S001710</t>
        </is>
      </c>
      <c r="B1711" t="inlineStr">
        <is>
          <t>2025-07-19</t>
        </is>
      </c>
      <c r="C1711" t="inlineStr">
        <is>
          <t>2025-07</t>
        </is>
      </c>
      <c r="D1711" t="inlineStr">
        <is>
          <t>2025-Q3</t>
        </is>
      </c>
      <c r="E1711" t="inlineStr">
        <is>
          <t>T05</t>
        </is>
      </c>
      <c r="F1711" t="inlineStr">
        <is>
          <t>Burak Çelik</t>
        </is>
      </c>
      <c r="G1711" t="inlineStr">
        <is>
          <t>İhracat-Körfez</t>
        </is>
      </c>
      <c r="H1711" t="inlineStr">
        <is>
          <t>EM-AYD-18</t>
        </is>
      </c>
      <c r="I1711" t="inlineStr">
        <is>
          <t>LED Ampul 18W (10'lu)</t>
        </is>
      </c>
      <c r="J1711" t="inlineStr">
        <is>
          <t>Aydınlatma</t>
        </is>
      </c>
      <c r="K1711" t="inlineStr">
        <is>
          <t>Proje</t>
        </is>
      </c>
      <c r="L1711" t="n">
        <v>21</v>
      </c>
      <c r="M1711" s="57" t="n">
        <v>4.73</v>
      </c>
      <c r="N1711" t="inlineStr">
        <is>
          <t>USD</t>
        </is>
      </c>
      <c r="O1711" s="58" t="n">
        <v>12</v>
      </c>
      <c r="P1711" t="n">
        <v>0</v>
      </c>
      <c r="Q1711" s="59" t="n">
        <v>95</v>
      </c>
      <c r="R1711" s="60">
        <f>IF(N1711="TL",1,IF(N1711="USD",VLOOKUP(C1711,$X$2:$Z$19,2,FALSE),VLOOKUP(C1711,$X$2:$Z$19,3,FALSE)))</f>
        <v/>
      </c>
      <c r="S1711" s="61">
        <f>IF(P1711=1,0,L1711*M1711*R1711*(1-O1711/100))</f>
        <v/>
      </c>
      <c r="T1711" s="61">
        <f>IF(P1711=1,0,L1711*Q1711)</f>
        <v/>
      </c>
      <c r="U1711" s="61">
        <f>S1711-T1711</f>
        <v/>
      </c>
    </row>
    <row r="1712">
      <c r="A1712" t="inlineStr">
        <is>
          <t>S001711</t>
        </is>
      </c>
      <c r="B1712" t="inlineStr">
        <is>
          <t>2025-07-21</t>
        </is>
      </c>
      <c r="C1712" t="inlineStr">
        <is>
          <t>2025-07</t>
        </is>
      </c>
      <c r="D1712" t="inlineStr">
        <is>
          <t>2025-Q3</t>
        </is>
      </c>
      <c r="E1712" t="inlineStr">
        <is>
          <t>T05</t>
        </is>
      </c>
      <c r="F1712" t="inlineStr">
        <is>
          <t>Burak Çelik</t>
        </is>
      </c>
      <c r="G1712" t="inlineStr">
        <is>
          <t>İhracat-Körfez</t>
        </is>
      </c>
      <c r="H1712" t="inlineStr">
        <is>
          <t>EM-PRZ-02</t>
        </is>
      </c>
      <c r="I1712" t="inlineStr">
        <is>
          <t>Priz-Anahtar Seti (20'li)</t>
        </is>
      </c>
      <c r="J1712" t="inlineStr">
        <is>
          <t>Anahtar</t>
        </is>
      </c>
      <c r="K1712" t="inlineStr">
        <is>
          <t>Bayi</t>
        </is>
      </c>
      <c r="L1712" t="n">
        <v>20</v>
      </c>
      <c r="M1712" s="57" t="n">
        <v>13.89</v>
      </c>
      <c r="N1712" t="inlineStr">
        <is>
          <t>USD</t>
        </is>
      </c>
      <c r="O1712" s="58" t="n">
        <v>0</v>
      </c>
      <c r="P1712" t="n">
        <v>0</v>
      </c>
      <c r="Q1712" s="59" t="n">
        <v>310</v>
      </c>
      <c r="R1712" s="60">
        <f>IF(N1712="TL",1,IF(N1712="USD",VLOOKUP(C1712,$X$2:$Z$19,2,FALSE),VLOOKUP(C1712,$X$2:$Z$19,3,FALSE)))</f>
        <v/>
      </c>
      <c r="S1712" s="61">
        <f>IF(P1712=1,0,L1712*M1712*R1712*(1-O1712/100))</f>
        <v/>
      </c>
      <c r="T1712" s="61">
        <f>IF(P1712=1,0,L1712*Q1712)</f>
        <v/>
      </c>
      <c r="U1712" s="61">
        <f>S1712-T1712</f>
        <v/>
      </c>
    </row>
    <row r="1713">
      <c r="A1713" t="inlineStr">
        <is>
          <t>S001712</t>
        </is>
      </c>
      <c r="B1713" t="inlineStr">
        <is>
          <t>2025-07-21</t>
        </is>
      </c>
      <c r="C1713" t="inlineStr">
        <is>
          <t>2025-07</t>
        </is>
      </c>
      <c r="D1713" t="inlineStr">
        <is>
          <t>2025-Q3</t>
        </is>
      </c>
      <c r="E1713" t="inlineStr">
        <is>
          <t>T05</t>
        </is>
      </c>
      <c r="F1713" t="inlineStr">
        <is>
          <t>Burak Çelik</t>
        </is>
      </c>
      <c r="G1713" t="inlineStr">
        <is>
          <t>İhracat-Körfez</t>
        </is>
      </c>
      <c r="H1713" t="inlineStr">
        <is>
          <t>EM-PNO-12</t>
        </is>
      </c>
      <c r="I1713" t="inlineStr">
        <is>
          <t>Sıva Üstü Dağıtım Panosu 24'lü</t>
        </is>
      </c>
      <c r="J1713" t="inlineStr">
        <is>
          <t>Pano</t>
        </is>
      </c>
      <c r="K1713" t="inlineStr">
        <is>
          <t>Bayi</t>
        </is>
      </c>
      <c r="L1713" t="n">
        <v>5</v>
      </c>
      <c r="M1713" s="57" t="n">
        <v>46.04</v>
      </c>
      <c r="N1713" t="inlineStr">
        <is>
          <t>USD</t>
        </is>
      </c>
      <c r="O1713" s="58" t="n">
        <v>5</v>
      </c>
      <c r="P1713" t="n">
        <v>0</v>
      </c>
      <c r="Q1713" s="59" t="n">
        <v>1180</v>
      </c>
      <c r="R1713" s="60">
        <f>IF(N1713="TL",1,IF(N1713="USD",VLOOKUP(C1713,$X$2:$Z$19,2,FALSE),VLOOKUP(C1713,$X$2:$Z$19,3,FALSE)))</f>
        <v/>
      </c>
      <c r="S1713" s="61">
        <f>IF(P1713=1,0,L1713*M1713*R1713*(1-O1713/100))</f>
        <v/>
      </c>
      <c r="T1713" s="61">
        <f>IF(P1713=1,0,L1713*Q1713)</f>
        <v/>
      </c>
      <c r="U1713" s="61">
        <f>S1713-T1713</f>
        <v/>
      </c>
    </row>
    <row r="1714">
      <c r="A1714" t="inlineStr">
        <is>
          <t>S001713</t>
        </is>
      </c>
      <c r="B1714" t="inlineStr">
        <is>
          <t>2025-07-10</t>
        </is>
      </c>
      <c r="C1714" t="inlineStr">
        <is>
          <t>2025-07</t>
        </is>
      </c>
      <c r="D1714" t="inlineStr">
        <is>
          <t>2025-Q3</t>
        </is>
      </c>
      <c r="E1714" t="inlineStr">
        <is>
          <t>T05</t>
        </is>
      </c>
      <c r="F1714" t="inlineStr">
        <is>
          <t>Burak Çelik</t>
        </is>
      </c>
      <c r="G1714" t="inlineStr">
        <is>
          <t>İhracat-Körfez</t>
        </is>
      </c>
      <c r="H1714" t="inlineStr">
        <is>
          <t>EM-KBL-16</t>
        </is>
      </c>
      <c r="I1714" t="inlineStr">
        <is>
          <t>NYM Kablo 3x2,5 (100 m)</t>
        </is>
      </c>
      <c r="J1714" t="inlineStr">
        <is>
          <t>Kablo</t>
        </is>
      </c>
      <c r="K1714" t="inlineStr">
        <is>
          <t>Perakende</t>
        </is>
      </c>
      <c r="L1714" t="n">
        <v>20</v>
      </c>
      <c r="M1714" s="57" t="n">
        <v>30.22</v>
      </c>
      <c r="N1714" t="inlineStr">
        <is>
          <t>USD</t>
        </is>
      </c>
      <c r="O1714" s="58" t="n">
        <v>18</v>
      </c>
      <c r="P1714" t="n">
        <v>0</v>
      </c>
      <c r="Q1714" s="59" t="n">
        <v>820</v>
      </c>
      <c r="R1714" s="60">
        <f>IF(N1714="TL",1,IF(N1714="USD",VLOOKUP(C1714,$X$2:$Z$19,2,FALSE),VLOOKUP(C1714,$X$2:$Z$19,3,FALSE)))</f>
        <v/>
      </c>
      <c r="S1714" s="61">
        <f>IF(P1714=1,0,L1714*M1714*R1714*(1-O1714/100))</f>
        <v/>
      </c>
      <c r="T1714" s="61">
        <f>IF(P1714=1,0,L1714*Q1714)</f>
        <v/>
      </c>
      <c r="U1714" s="61">
        <f>S1714-T1714</f>
        <v/>
      </c>
    </row>
    <row r="1715">
      <c r="A1715" t="inlineStr">
        <is>
          <t>S001714</t>
        </is>
      </c>
      <c r="B1715" t="inlineStr">
        <is>
          <t>2025-07-06</t>
        </is>
      </c>
      <c r="C1715" t="inlineStr">
        <is>
          <t>2025-07</t>
        </is>
      </c>
      <c r="D1715" t="inlineStr">
        <is>
          <t>2025-Q3</t>
        </is>
      </c>
      <c r="E1715" t="inlineStr">
        <is>
          <t>T05</t>
        </is>
      </c>
      <c r="F1715" t="inlineStr">
        <is>
          <t>Burak Çelik</t>
        </is>
      </c>
      <c r="G1715" t="inlineStr">
        <is>
          <t>İhracat-Körfez</t>
        </is>
      </c>
      <c r="H1715" t="inlineStr">
        <is>
          <t>EM-PRZ-02</t>
        </is>
      </c>
      <c r="I1715" t="inlineStr">
        <is>
          <t>Priz-Anahtar Seti (20'li)</t>
        </is>
      </c>
      <c r="J1715" t="inlineStr">
        <is>
          <t>Anahtar</t>
        </is>
      </c>
      <c r="K1715" t="inlineStr">
        <is>
          <t>Proje</t>
        </is>
      </c>
      <c r="L1715" t="n">
        <v>73</v>
      </c>
      <c r="M1715" s="57" t="n">
        <v>12.93</v>
      </c>
      <c r="N1715" t="inlineStr">
        <is>
          <t>USD</t>
        </is>
      </c>
      <c r="O1715" s="58" t="n">
        <v>12</v>
      </c>
      <c r="P1715" t="n">
        <v>0</v>
      </c>
      <c r="Q1715" s="59" t="n">
        <v>310</v>
      </c>
      <c r="R1715" s="60">
        <f>IF(N1715="TL",1,IF(N1715="USD",VLOOKUP(C1715,$X$2:$Z$19,2,FALSE),VLOOKUP(C1715,$X$2:$Z$19,3,FALSE)))</f>
        <v/>
      </c>
      <c r="S1715" s="61">
        <f>IF(P1715=1,0,L1715*M1715*R1715*(1-O1715/100))</f>
        <v/>
      </c>
      <c r="T1715" s="61">
        <f>IF(P1715=1,0,L1715*Q1715)</f>
        <v/>
      </c>
      <c r="U1715" s="61">
        <f>S1715-T1715</f>
        <v/>
      </c>
    </row>
    <row r="1716">
      <c r="A1716" t="inlineStr">
        <is>
          <t>S001715</t>
        </is>
      </c>
      <c r="B1716" t="inlineStr">
        <is>
          <t>2025-07-04</t>
        </is>
      </c>
      <c r="C1716" t="inlineStr">
        <is>
          <t>2025-07</t>
        </is>
      </c>
      <c r="D1716" t="inlineStr">
        <is>
          <t>2025-Q3</t>
        </is>
      </c>
      <c r="E1716" t="inlineStr">
        <is>
          <t>T05</t>
        </is>
      </c>
      <c r="F1716" t="inlineStr">
        <is>
          <t>Burak Çelik</t>
        </is>
      </c>
      <c r="G1716" t="inlineStr">
        <is>
          <t>İhracat-Körfez</t>
        </is>
      </c>
      <c r="H1716" t="inlineStr">
        <is>
          <t>EM-KBL-16</t>
        </is>
      </c>
      <c r="I1716" t="inlineStr">
        <is>
          <t>NYM Kablo 3x2,5 (100 m)</t>
        </is>
      </c>
      <c r="J1716" t="inlineStr">
        <is>
          <t>Kablo</t>
        </is>
      </c>
      <c r="K1716" t="inlineStr">
        <is>
          <t>Perakende</t>
        </is>
      </c>
      <c r="L1716" t="n">
        <v>1</v>
      </c>
      <c r="M1716" s="57" t="n">
        <v>30.26</v>
      </c>
      <c r="N1716" t="inlineStr">
        <is>
          <t>USD</t>
        </is>
      </c>
      <c r="O1716" s="58" t="n">
        <v>5</v>
      </c>
      <c r="P1716" t="n">
        <v>0</v>
      </c>
      <c r="Q1716" s="59" t="n">
        <v>820</v>
      </c>
      <c r="R1716" s="60">
        <f>IF(N1716="TL",1,IF(N1716="USD",VLOOKUP(C1716,$X$2:$Z$19,2,FALSE),VLOOKUP(C1716,$X$2:$Z$19,3,FALSE)))</f>
        <v/>
      </c>
      <c r="S1716" s="61">
        <f>IF(P1716=1,0,L1716*M1716*R1716*(1-O1716/100))</f>
        <v/>
      </c>
      <c r="T1716" s="61">
        <f>IF(P1716=1,0,L1716*Q1716)</f>
        <v/>
      </c>
      <c r="U1716" s="61">
        <f>S1716-T1716</f>
        <v/>
      </c>
    </row>
    <row r="1717">
      <c r="A1717" t="inlineStr">
        <is>
          <t>S001716</t>
        </is>
      </c>
      <c r="B1717" t="inlineStr">
        <is>
          <t>2025-07-16</t>
        </is>
      </c>
      <c r="C1717" t="inlineStr">
        <is>
          <t>2025-07</t>
        </is>
      </c>
      <c r="D1717" t="inlineStr">
        <is>
          <t>2025-Q3</t>
        </is>
      </c>
      <c r="E1717" t="inlineStr">
        <is>
          <t>T06</t>
        </is>
      </c>
      <c r="F1717" t="inlineStr">
        <is>
          <t>Gizem Aydın</t>
        </is>
      </c>
      <c r="G1717" t="inlineStr">
        <is>
          <t>İhracat-Avrupa</t>
        </is>
      </c>
      <c r="H1717" t="inlineStr">
        <is>
          <t>EM-PRZ-02</t>
        </is>
      </c>
      <c r="I1717" t="inlineStr">
        <is>
          <t>Priz-Anahtar Seti (20'li)</t>
        </is>
      </c>
      <c r="J1717" t="inlineStr">
        <is>
          <t>Anahtar</t>
        </is>
      </c>
      <c r="K1717" t="inlineStr">
        <is>
          <t>Proje</t>
        </is>
      </c>
      <c r="L1717" t="n">
        <v>1</v>
      </c>
      <c r="M1717" s="57" t="n">
        <v>12.54</v>
      </c>
      <c r="N1717" t="inlineStr">
        <is>
          <t>EUR</t>
        </is>
      </c>
      <c r="O1717" s="58" t="n">
        <v>8</v>
      </c>
      <c r="P1717" t="n">
        <v>0</v>
      </c>
      <c r="Q1717" s="59" t="n">
        <v>310</v>
      </c>
      <c r="R1717" s="60">
        <f>IF(N1717="TL",1,IF(N1717="USD",VLOOKUP(C1717,$X$2:$Z$19,2,FALSE),VLOOKUP(C1717,$X$2:$Z$19,3,FALSE)))</f>
        <v/>
      </c>
      <c r="S1717" s="61">
        <f>IF(P1717=1,0,L1717*M1717*R1717*(1-O1717/100))</f>
        <v/>
      </c>
      <c r="T1717" s="61">
        <f>IF(P1717=1,0,L1717*Q1717)</f>
        <v/>
      </c>
      <c r="U1717" s="61">
        <f>S1717-T1717</f>
        <v/>
      </c>
    </row>
    <row r="1718">
      <c r="A1718" t="inlineStr">
        <is>
          <t>S001717</t>
        </is>
      </c>
      <c r="B1718" t="inlineStr">
        <is>
          <t>2025-07-05</t>
        </is>
      </c>
      <c r="C1718" t="inlineStr">
        <is>
          <t>2025-07</t>
        </is>
      </c>
      <c r="D1718" t="inlineStr">
        <is>
          <t>2025-Q3</t>
        </is>
      </c>
      <c r="E1718" t="inlineStr">
        <is>
          <t>T06</t>
        </is>
      </c>
      <c r="F1718" t="inlineStr">
        <is>
          <t>Gizem Aydın</t>
        </is>
      </c>
      <c r="G1718" t="inlineStr">
        <is>
          <t>İhracat-Avrupa</t>
        </is>
      </c>
      <c r="H1718" t="inlineStr">
        <is>
          <t>EM-PRZ-02</t>
        </is>
      </c>
      <c r="I1718" t="inlineStr">
        <is>
          <t>Priz-Anahtar Seti (20'li)</t>
        </is>
      </c>
      <c r="J1718" t="inlineStr">
        <is>
          <t>Anahtar</t>
        </is>
      </c>
      <c r="K1718" t="inlineStr">
        <is>
          <t>Proje</t>
        </is>
      </c>
      <c r="L1718" t="n">
        <v>15</v>
      </c>
      <c r="M1718" s="57" t="n">
        <v>12.15</v>
      </c>
      <c r="N1718" t="inlineStr">
        <is>
          <t>EUR</t>
        </is>
      </c>
      <c r="O1718" s="58" t="n">
        <v>5</v>
      </c>
      <c r="P1718" t="n">
        <v>0</v>
      </c>
      <c r="Q1718" s="59" t="n">
        <v>310</v>
      </c>
      <c r="R1718" s="60">
        <f>IF(N1718="TL",1,IF(N1718="USD",VLOOKUP(C1718,$X$2:$Z$19,2,FALSE),VLOOKUP(C1718,$X$2:$Z$19,3,FALSE)))</f>
        <v/>
      </c>
      <c r="S1718" s="61">
        <f>IF(P1718=1,0,L1718*M1718*R1718*(1-O1718/100))</f>
        <v/>
      </c>
      <c r="T1718" s="61">
        <f>IF(P1718=1,0,L1718*Q1718)</f>
        <v/>
      </c>
      <c r="U1718" s="61">
        <f>S1718-T1718</f>
        <v/>
      </c>
    </row>
    <row r="1719">
      <c r="A1719" t="inlineStr">
        <is>
          <t>S001718</t>
        </is>
      </c>
      <c r="B1719" t="inlineStr">
        <is>
          <t>2025-07-23</t>
        </is>
      </c>
      <c r="C1719" t="inlineStr">
        <is>
          <t>2025-07</t>
        </is>
      </c>
      <c r="D1719" t="inlineStr">
        <is>
          <t>2025-Q3</t>
        </is>
      </c>
      <c r="E1719" t="inlineStr">
        <is>
          <t>T06</t>
        </is>
      </c>
      <c r="F1719" t="inlineStr">
        <is>
          <t>Gizem Aydın</t>
        </is>
      </c>
      <c r="G1719" t="inlineStr">
        <is>
          <t>İhracat-Avrupa</t>
        </is>
      </c>
      <c r="H1719" t="inlineStr">
        <is>
          <t>EM-PRZ-02</t>
        </is>
      </c>
      <c r="I1719" t="inlineStr">
        <is>
          <t>Priz-Anahtar Seti (20'li)</t>
        </is>
      </c>
      <c r="J1719" t="inlineStr">
        <is>
          <t>Anahtar</t>
        </is>
      </c>
      <c r="K1719" t="inlineStr">
        <is>
          <t>Bayi</t>
        </is>
      </c>
      <c r="L1719" t="n">
        <v>5</v>
      </c>
      <c r="M1719" s="57" t="n">
        <v>12.43</v>
      </c>
      <c r="N1719" t="inlineStr">
        <is>
          <t>EUR</t>
        </is>
      </c>
      <c r="O1719" s="58" t="n">
        <v>8</v>
      </c>
      <c r="P1719" t="n">
        <v>0</v>
      </c>
      <c r="Q1719" s="59" t="n">
        <v>310</v>
      </c>
      <c r="R1719" s="60">
        <f>IF(N1719="TL",1,IF(N1719="USD",VLOOKUP(C1719,$X$2:$Z$19,2,FALSE),VLOOKUP(C1719,$X$2:$Z$19,3,FALSE)))</f>
        <v/>
      </c>
      <c r="S1719" s="61">
        <f>IF(P1719=1,0,L1719*M1719*R1719*(1-O1719/100))</f>
        <v/>
      </c>
      <c r="T1719" s="61">
        <f>IF(P1719=1,0,L1719*Q1719)</f>
        <v/>
      </c>
      <c r="U1719" s="61">
        <f>S1719-T1719</f>
        <v/>
      </c>
    </row>
    <row r="1720">
      <c r="A1720" t="inlineStr">
        <is>
          <t>S001719</t>
        </is>
      </c>
      <c r="B1720" t="inlineStr">
        <is>
          <t>2025-07-27</t>
        </is>
      </c>
      <c r="C1720" t="inlineStr">
        <is>
          <t>2025-07</t>
        </is>
      </c>
      <c r="D1720" t="inlineStr">
        <is>
          <t>2025-Q3</t>
        </is>
      </c>
      <c r="E1720" t="inlineStr">
        <is>
          <t>T06</t>
        </is>
      </c>
      <c r="F1720" t="inlineStr">
        <is>
          <t>Gizem Aydın</t>
        </is>
      </c>
      <c r="G1720" t="inlineStr">
        <is>
          <t>İhracat-Avrupa</t>
        </is>
      </c>
      <c r="H1720" t="inlineStr">
        <is>
          <t>EM-TRF-05</t>
        </is>
      </c>
      <c r="I1720" t="inlineStr">
        <is>
          <t>İzole Trafo 1 kVA</t>
        </is>
      </c>
      <c r="J1720" t="inlineStr">
        <is>
          <t>Güç</t>
        </is>
      </c>
      <c r="K1720" t="inlineStr">
        <is>
          <t>Perakende</t>
        </is>
      </c>
      <c r="L1720" t="n">
        <v>98</v>
      </c>
      <c r="M1720" s="57" t="n">
        <v>148.31</v>
      </c>
      <c r="N1720" t="inlineStr">
        <is>
          <t>EUR</t>
        </is>
      </c>
      <c r="O1720" s="58" t="n">
        <v>0</v>
      </c>
      <c r="P1720" t="n">
        <v>0</v>
      </c>
      <c r="Q1720" s="59" t="n">
        <v>3900</v>
      </c>
      <c r="R1720" s="60">
        <f>IF(N1720="TL",1,IF(N1720="USD",VLOOKUP(C1720,$X$2:$Z$19,2,FALSE),VLOOKUP(C1720,$X$2:$Z$19,3,FALSE)))</f>
        <v/>
      </c>
      <c r="S1720" s="61">
        <f>IF(P1720=1,0,L1720*M1720*R1720*(1-O1720/100))</f>
        <v/>
      </c>
      <c r="T1720" s="61">
        <f>IF(P1720=1,0,L1720*Q1720)</f>
        <v/>
      </c>
      <c r="U1720" s="61">
        <f>S1720-T1720</f>
        <v/>
      </c>
    </row>
    <row r="1721">
      <c r="A1721" t="inlineStr">
        <is>
          <t>S001720</t>
        </is>
      </c>
      <c r="B1721" t="inlineStr">
        <is>
          <t>2025-07-28</t>
        </is>
      </c>
      <c r="C1721" t="inlineStr">
        <is>
          <t>2025-07</t>
        </is>
      </c>
      <c r="D1721" t="inlineStr">
        <is>
          <t>2025-Q3</t>
        </is>
      </c>
      <c r="E1721" t="inlineStr">
        <is>
          <t>T06</t>
        </is>
      </c>
      <c r="F1721" t="inlineStr">
        <is>
          <t>Gizem Aydın</t>
        </is>
      </c>
      <c r="G1721" t="inlineStr">
        <is>
          <t>İhracat-Avrupa</t>
        </is>
      </c>
      <c r="H1721" t="inlineStr">
        <is>
          <t>EM-PRZ-02</t>
        </is>
      </c>
      <c r="I1721" t="inlineStr">
        <is>
          <t>Priz-Anahtar Seti (20'li)</t>
        </is>
      </c>
      <c r="J1721" t="inlineStr">
        <is>
          <t>Anahtar</t>
        </is>
      </c>
      <c r="K1721" t="inlineStr">
        <is>
          <t>Proje</t>
        </is>
      </c>
      <c r="L1721" t="n">
        <v>5</v>
      </c>
      <c r="M1721" s="57" t="n">
        <v>12.31</v>
      </c>
      <c r="N1721" t="inlineStr">
        <is>
          <t>EUR</t>
        </is>
      </c>
      <c r="O1721" s="58" t="n">
        <v>5</v>
      </c>
      <c r="P1721" t="n">
        <v>0</v>
      </c>
      <c r="Q1721" s="59" t="n">
        <v>310</v>
      </c>
      <c r="R1721" s="60">
        <f>IF(N1721="TL",1,IF(N1721="USD",VLOOKUP(C1721,$X$2:$Z$19,2,FALSE),VLOOKUP(C1721,$X$2:$Z$19,3,FALSE)))</f>
        <v/>
      </c>
      <c r="S1721" s="61">
        <f>IF(P1721=1,0,L1721*M1721*R1721*(1-O1721/100))</f>
        <v/>
      </c>
      <c r="T1721" s="61">
        <f>IF(P1721=1,0,L1721*Q1721)</f>
        <v/>
      </c>
      <c r="U1721" s="61">
        <f>S1721-T1721</f>
        <v/>
      </c>
    </row>
    <row r="1722">
      <c r="A1722" t="inlineStr">
        <is>
          <t>S001721</t>
        </is>
      </c>
      <c r="B1722" t="inlineStr">
        <is>
          <t>2025-07-06</t>
        </is>
      </c>
      <c r="C1722" t="inlineStr">
        <is>
          <t>2025-07</t>
        </is>
      </c>
      <c r="D1722" t="inlineStr">
        <is>
          <t>2025-Q3</t>
        </is>
      </c>
      <c r="E1722" t="inlineStr">
        <is>
          <t>T06</t>
        </is>
      </c>
      <c r="F1722" t="inlineStr">
        <is>
          <t>Gizem Aydın</t>
        </is>
      </c>
      <c r="G1722" t="inlineStr">
        <is>
          <t>İhracat-Avrupa</t>
        </is>
      </c>
      <c r="H1722" t="inlineStr">
        <is>
          <t>EM-SGT-01</t>
        </is>
      </c>
      <c r="I1722" t="inlineStr">
        <is>
          <t>Otomatik Sigorta C16 (12'li)</t>
        </is>
      </c>
      <c r="J1722" t="inlineStr">
        <is>
          <t>Koruma</t>
        </is>
      </c>
      <c r="K1722" t="inlineStr">
        <is>
          <t>Kurumsal</t>
        </is>
      </c>
      <c r="L1722" t="n">
        <v>52</v>
      </c>
      <c r="M1722" s="57" t="n">
        <v>9.789999999999999</v>
      </c>
      <c r="N1722" t="inlineStr">
        <is>
          <t>EUR</t>
        </is>
      </c>
      <c r="O1722" s="58" t="n">
        <v>8</v>
      </c>
      <c r="P1722" t="n">
        <v>0</v>
      </c>
      <c r="Q1722" s="59" t="n">
        <v>240</v>
      </c>
      <c r="R1722" s="60">
        <f>IF(N1722="TL",1,IF(N1722="USD",VLOOKUP(C1722,$X$2:$Z$19,2,FALSE),VLOOKUP(C1722,$X$2:$Z$19,3,FALSE)))</f>
        <v/>
      </c>
      <c r="S1722" s="61">
        <f>IF(P1722=1,0,L1722*M1722*R1722*(1-O1722/100))</f>
        <v/>
      </c>
      <c r="T1722" s="61">
        <f>IF(P1722=1,0,L1722*Q1722)</f>
        <v/>
      </c>
      <c r="U1722" s="61">
        <f>S1722-T1722</f>
        <v/>
      </c>
    </row>
    <row r="1723">
      <c r="A1723" t="inlineStr">
        <is>
          <t>S001722</t>
        </is>
      </c>
      <c r="B1723" t="inlineStr">
        <is>
          <t>2025-07-06</t>
        </is>
      </c>
      <c r="C1723" t="inlineStr">
        <is>
          <t>2025-07</t>
        </is>
      </c>
      <c r="D1723" t="inlineStr">
        <is>
          <t>2025-Q3</t>
        </is>
      </c>
      <c r="E1723" t="inlineStr">
        <is>
          <t>T06</t>
        </is>
      </c>
      <c r="F1723" t="inlineStr">
        <is>
          <t>Gizem Aydın</t>
        </is>
      </c>
      <c r="G1723" t="inlineStr">
        <is>
          <t>İhracat-Avrupa</t>
        </is>
      </c>
      <c r="H1723" t="inlineStr">
        <is>
          <t>EM-PRZ-02</t>
        </is>
      </c>
      <c r="I1723" t="inlineStr">
        <is>
          <t>Priz-Anahtar Seti (20'li)</t>
        </is>
      </c>
      <c r="J1723" t="inlineStr">
        <is>
          <t>Anahtar</t>
        </is>
      </c>
      <c r="K1723" t="inlineStr">
        <is>
          <t>Proje</t>
        </is>
      </c>
      <c r="L1723" t="n">
        <v>6</v>
      </c>
      <c r="M1723" s="57" t="n">
        <v>13</v>
      </c>
      <c r="N1723" t="inlineStr">
        <is>
          <t>EUR</t>
        </is>
      </c>
      <c r="O1723" s="58" t="n">
        <v>8</v>
      </c>
      <c r="P1723" t="n">
        <v>0</v>
      </c>
      <c r="Q1723" s="59" t="n">
        <v>310</v>
      </c>
      <c r="R1723" s="60">
        <f>IF(N1723="TL",1,IF(N1723="USD",VLOOKUP(C1723,$X$2:$Z$19,2,FALSE),VLOOKUP(C1723,$X$2:$Z$19,3,FALSE)))</f>
        <v/>
      </c>
      <c r="S1723" s="61">
        <f>IF(P1723=1,0,L1723*M1723*R1723*(1-O1723/100))</f>
        <v/>
      </c>
      <c r="T1723" s="61">
        <f>IF(P1723=1,0,L1723*Q1723)</f>
        <v/>
      </c>
      <c r="U1723" s="61">
        <f>S1723-T1723</f>
        <v/>
      </c>
    </row>
    <row r="1724">
      <c r="A1724" t="inlineStr">
        <is>
          <t>S001723</t>
        </is>
      </c>
      <c r="B1724" t="inlineStr">
        <is>
          <t>2025-07-28</t>
        </is>
      </c>
      <c r="C1724" t="inlineStr">
        <is>
          <t>2025-07</t>
        </is>
      </c>
      <c r="D1724" t="inlineStr">
        <is>
          <t>2025-Q3</t>
        </is>
      </c>
      <c r="E1724" t="inlineStr">
        <is>
          <t>T06</t>
        </is>
      </c>
      <c r="F1724" t="inlineStr">
        <is>
          <t>Gizem Aydın</t>
        </is>
      </c>
      <c r="G1724" t="inlineStr">
        <is>
          <t>İhracat-Avrupa</t>
        </is>
      </c>
      <c r="H1724" t="inlineStr">
        <is>
          <t>EM-SGT-01</t>
        </is>
      </c>
      <c r="I1724" t="inlineStr">
        <is>
          <t>Otomatik Sigorta C16 (12'li)</t>
        </is>
      </c>
      <c r="J1724" t="inlineStr">
        <is>
          <t>Koruma</t>
        </is>
      </c>
      <c r="K1724" t="inlineStr">
        <is>
          <t>Proje</t>
        </is>
      </c>
      <c r="L1724" t="n">
        <v>4</v>
      </c>
      <c r="M1724" s="57" t="n">
        <v>9.720000000000001</v>
      </c>
      <c r="N1724" t="inlineStr">
        <is>
          <t>EUR</t>
        </is>
      </c>
      <c r="O1724" s="58" t="n">
        <v>5</v>
      </c>
      <c r="P1724" t="n">
        <v>0</v>
      </c>
      <c r="Q1724" s="59" t="n">
        <v>240</v>
      </c>
      <c r="R1724" s="60">
        <f>IF(N1724="TL",1,IF(N1724="USD",VLOOKUP(C1724,$X$2:$Z$19,2,FALSE),VLOOKUP(C1724,$X$2:$Z$19,3,FALSE)))</f>
        <v/>
      </c>
      <c r="S1724" s="61">
        <f>IF(P1724=1,0,L1724*M1724*R1724*(1-O1724/100))</f>
        <v/>
      </c>
      <c r="T1724" s="61">
        <f>IF(P1724=1,0,L1724*Q1724)</f>
        <v/>
      </c>
      <c r="U1724" s="61">
        <f>S1724-T1724</f>
        <v/>
      </c>
    </row>
    <row r="1725">
      <c r="A1725" t="inlineStr">
        <is>
          <t>S001724</t>
        </is>
      </c>
      <c r="B1725" t="inlineStr">
        <is>
          <t>2025-07-10</t>
        </is>
      </c>
      <c r="C1725" t="inlineStr">
        <is>
          <t>2025-07</t>
        </is>
      </c>
      <c r="D1725" t="inlineStr">
        <is>
          <t>2025-Q3</t>
        </is>
      </c>
      <c r="E1725" t="inlineStr">
        <is>
          <t>T06</t>
        </is>
      </c>
      <c r="F1725" t="inlineStr">
        <is>
          <t>Gizem Aydın</t>
        </is>
      </c>
      <c r="G1725" t="inlineStr">
        <is>
          <t>İhracat-Avrupa</t>
        </is>
      </c>
      <c r="H1725" t="inlineStr">
        <is>
          <t>EM-SNS-06</t>
        </is>
      </c>
      <c r="I1725" t="inlineStr">
        <is>
          <t>Hareket Sensörü PIR</t>
        </is>
      </c>
      <c r="J1725" t="inlineStr">
        <is>
          <t>Otomasyon</t>
        </is>
      </c>
      <c r="K1725" t="inlineStr">
        <is>
          <t>Bayi</t>
        </is>
      </c>
      <c r="L1725" t="n">
        <v>3</v>
      </c>
      <c r="M1725" s="57" t="n">
        <v>5.55</v>
      </c>
      <c r="N1725" t="inlineStr">
        <is>
          <t>EUR</t>
        </is>
      </c>
      <c r="O1725" s="58" t="n">
        <v>5</v>
      </c>
      <c r="P1725" t="n">
        <v>0</v>
      </c>
      <c r="Q1725" s="59" t="n">
        <v>120</v>
      </c>
      <c r="R1725" s="60">
        <f>IF(N1725="TL",1,IF(N1725="USD",VLOOKUP(C1725,$X$2:$Z$19,2,FALSE),VLOOKUP(C1725,$X$2:$Z$19,3,FALSE)))</f>
        <v/>
      </c>
      <c r="S1725" s="61">
        <f>IF(P1725=1,0,L1725*M1725*R1725*(1-O1725/100))</f>
        <v/>
      </c>
      <c r="T1725" s="61">
        <f>IF(P1725=1,0,L1725*Q1725)</f>
        <v/>
      </c>
      <c r="U1725" s="61">
        <f>S1725-T1725</f>
        <v/>
      </c>
    </row>
    <row r="1726">
      <c r="A1726" t="inlineStr">
        <is>
          <t>S001725</t>
        </is>
      </c>
      <c r="B1726" t="inlineStr">
        <is>
          <t>2025-07-10</t>
        </is>
      </c>
      <c r="C1726" t="inlineStr">
        <is>
          <t>2025-07</t>
        </is>
      </c>
      <c r="D1726" t="inlineStr">
        <is>
          <t>2025-Q3</t>
        </is>
      </c>
      <c r="E1726" t="inlineStr">
        <is>
          <t>T06</t>
        </is>
      </c>
      <c r="F1726" t="inlineStr">
        <is>
          <t>Gizem Aydın</t>
        </is>
      </c>
      <c r="G1726" t="inlineStr">
        <is>
          <t>İhracat-Avrupa</t>
        </is>
      </c>
      <c r="H1726" t="inlineStr">
        <is>
          <t>EM-PRZ-02</t>
        </is>
      </c>
      <c r="I1726" t="inlineStr">
        <is>
          <t>Priz-Anahtar Seti (20'li)</t>
        </is>
      </c>
      <c r="J1726" t="inlineStr">
        <is>
          <t>Anahtar</t>
        </is>
      </c>
      <c r="K1726" t="inlineStr">
        <is>
          <t>Bayi</t>
        </is>
      </c>
      <c r="L1726" t="n">
        <v>14</v>
      </c>
      <c r="M1726" s="57" t="n">
        <v>12.54</v>
      </c>
      <c r="N1726" t="inlineStr">
        <is>
          <t>EUR</t>
        </is>
      </c>
      <c r="O1726" s="58" t="n">
        <v>5</v>
      </c>
      <c r="P1726" t="n">
        <v>0</v>
      </c>
      <c r="Q1726" s="59" t="n">
        <v>310</v>
      </c>
      <c r="R1726" s="60">
        <f>IF(N1726="TL",1,IF(N1726="USD",VLOOKUP(C1726,$X$2:$Z$19,2,FALSE),VLOOKUP(C1726,$X$2:$Z$19,3,FALSE)))</f>
        <v/>
      </c>
      <c r="S1726" s="61">
        <f>IF(P1726=1,0,L1726*M1726*R1726*(1-O1726/100))</f>
        <v/>
      </c>
      <c r="T1726" s="61">
        <f>IF(P1726=1,0,L1726*Q1726)</f>
        <v/>
      </c>
      <c r="U1726" s="61">
        <f>S1726-T1726</f>
        <v/>
      </c>
    </row>
    <row r="1727">
      <c r="A1727" t="inlineStr">
        <is>
          <t>S001726</t>
        </is>
      </c>
      <c r="B1727" t="inlineStr">
        <is>
          <t>2025-07-14</t>
        </is>
      </c>
      <c r="C1727" t="inlineStr">
        <is>
          <t>2025-07</t>
        </is>
      </c>
      <c r="D1727" t="inlineStr">
        <is>
          <t>2025-Q3</t>
        </is>
      </c>
      <c r="E1727" t="inlineStr">
        <is>
          <t>T06</t>
        </is>
      </c>
      <c r="F1727" t="inlineStr">
        <is>
          <t>Gizem Aydın</t>
        </is>
      </c>
      <c r="G1727" t="inlineStr">
        <is>
          <t>İhracat-Avrupa</t>
        </is>
      </c>
      <c r="H1727" t="inlineStr">
        <is>
          <t>EM-TRF-05</t>
        </is>
      </c>
      <c r="I1727" t="inlineStr">
        <is>
          <t>İzole Trafo 1 kVA</t>
        </is>
      </c>
      <c r="J1727" t="inlineStr">
        <is>
          <t>Güç</t>
        </is>
      </c>
      <c r="K1727" t="inlineStr">
        <is>
          <t>Proje</t>
        </is>
      </c>
      <c r="L1727" t="n">
        <v>14</v>
      </c>
      <c r="M1727" s="57" t="n">
        <v>147.97</v>
      </c>
      <c r="N1727" t="inlineStr">
        <is>
          <t>EUR</t>
        </is>
      </c>
      <c r="O1727" s="58" t="n">
        <v>12</v>
      </c>
      <c r="P1727" t="n">
        <v>0</v>
      </c>
      <c r="Q1727" s="59" t="n">
        <v>3900</v>
      </c>
      <c r="R1727" s="60">
        <f>IF(N1727="TL",1,IF(N1727="USD",VLOOKUP(C1727,$X$2:$Z$19,2,FALSE),VLOOKUP(C1727,$X$2:$Z$19,3,FALSE)))</f>
        <v/>
      </c>
      <c r="S1727" s="61">
        <f>IF(P1727=1,0,L1727*M1727*R1727*(1-O1727/100))</f>
        <v/>
      </c>
      <c r="T1727" s="61">
        <f>IF(P1727=1,0,L1727*Q1727)</f>
        <v/>
      </c>
      <c r="U1727" s="61">
        <f>S1727-T1727</f>
        <v/>
      </c>
    </row>
    <row r="1728">
      <c r="A1728" t="inlineStr">
        <is>
          <t>S001727</t>
        </is>
      </c>
      <c r="B1728" t="inlineStr">
        <is>
          <t>2025-07-01</t>
        </is>
      </c>
      <c r="C1728" t="inlineStr">
        <is>
          <t>2025-07</t>
        </is>
      </c>
      <c r="D1728" t="inlineStr">
        <is>
          <t>2025-Q3</t>
        </is>
      </c>
      <c r="E1728" t="inlineStr">
        <is>
          <t>T06</t>
        </is>
      </c>
      <c r="F1728" t="inlineStr">
        <is>
          <t>Gizem Aydın</t>
        </is>
      </c>
      <c r="G1728" t="inlineStr">
        <is>
          <t>İhracat-Avrupa</t>
        </is>
      </c>
      <c r="H1728" t="inlineStr">
        <is>
          <t>EM-KBL-25</t>
        </is>
      </c>
      <c r="I1728" t="inlineStr">
        <is>
          <t>NYY Kablo 4x6 (100 m)</t>
        </is>
      </c>
      <c r="J1728" t="inlineStr">
        <is>
          <t>Kablo</t>
        </is>
      </c>
      <c r="K1728" t="inlineStr">
        <is>
          <t>Bayi</t>
        </is>
      </c>
      <c r="L1728" t="n">
        <v>4</v>
      </c>
      <c r="M1728" s="57" t="n">
        <v>75.45999999999999</v>
      </c>
      <c r="N1728" t="inlineStr">
        <is>
          <t>EUR</t>
        </is>
      </c>
      <c r="O1728" s="58" t="n">
        <v>8</v>
      </c>
      <c r="P1728" t="n">
        <v>0</v>
      </c>
      <c r="Q1728" s="59" t="n">
        <v>2150</v>
      </c>
      <c r="R1728" s="60">
        <f>IF(N1728="TL",1,IF(N1728="USD",VLOOKUP(C1728,$X$2:$Z$19,2,FALSE),VLOOKUP(C1728,$X$2:$Z$19,3,FALSE)))</f>
        <v/>
      </c>
      <c r="S1728" s="61">
        <f>IF(P1728=1,0,L1728*M1728*R1728*(1-O1728/100))</f>
        <v/>
      </c>
      <c r="T1728" s="61">
        <f>IF(P1728=1,0,L1728*Q1728)</f>
        <v/>
      </c>
      <c r="U1728" s="61">
        <f>S1728-T1728</f>
        <v/>
      </c>
    </row>
    <row r="1729">
      <c r="A1729" t="inlineStr">
        <is>
          <t>S001728</t>
        </is>
      </c>
      <c r="B1729" t="inlineStr">
        <is>
          <t>2025-07-26</t>
        </is>
      </c>
      <c r="C1729" t="inlineStr">
        <is>
          <t>2025-07</t>
        </is>
      </c>
      <c r="D1729" t="inlineStr">
        <is>
          <t>2025-Q3</t>
        </is>
      </c>
      <c r="E1729" t="inlineStr">
        <is>
          <t>T06</t>
        </is>
      </c>
      <c r="F1729" t="inlineStr">
        <is>
          <t>Gizem Aydın</t>
        </is>
      </c>
      <c r="G1729" t="inlineStr">
        <is>
          <t>İhracat-Avrupa</t>
        </is>
      </c>
      <c r="H1729" t="inlineStr">
        <is>
          <t>EM-TOP-08</t>
        </is>
      </c>
      <c r="I1729" t="inlineStr">
        <is>
          <t>Topraklama Seti</t>
        </is>
      </c>
      <c r="J1729" t="inlineStr">
        <is>
          <t>Koruma</t>
        </is>
      </c>
      <c r="K1729" t="inlineStr">
        <is>
          <t>Perakende</t>
        </is>
      </c>
      <c r="L1729" t="n">
        <v>4</v>
      </c>
      <c r="M1729" s="57" t="n">
        <v>19.92</v>
      </c>
      <c r="N1729" t="inlineStr">
        <is>
          <t>EUR</t>
        </is>
      </c>
      <c r="O1729" s="58" t="n">
        <v>0</v>
      </c>
      <c r="P1729" t="n">
        <v>0</v>
      </c>
      <c r="Q1729" s="59" t="n">
        <v>540</v>
      </c>
      <c r="R1729" s="60">
        <f>IF(N1729="TL",1,IF(N1729="USD",VLOOKUP(C1729,$X$2:$Z$19,2,FALSE),VLOOKUP(C1729,$X$2:$Z$19,3,FALSE)))</f>
        <v/>
      </c>
      <c r="S1729" s="61">
        <f>IF(P1729=1,0,L1729*M1729*R1729*(1-O1729/100))</f>
        <v/>
      </c>
      <c r="T1729" s="61">
        <f>IF(P1729=1,0,L1729*Q1729)</f>
        <v/>
      </c>
      <c r="U1729" s="61">
        <f>S1729-T1729</f>
        <v/>
      </c>
    </row>
    <row r="1730">
      <c r="A1730" t="inlineStr">
        <is>
          <t>S001729</t>
        </is>
      </c>
      <c r="B1730" t="inlineStr">
        <is>
          <t>2025-07-23</t>
        </is>
      </c>
      <c r="C1730" t="inlineStr">
        <is>
          <t>2025-07</t>
        </is>
      </c>
      <c r="D1730" t="inlineStr">
        <is>
          <t>2025-Q3</t>
        </is>
      </c>
      <c r="E1730" t="inlineStr">
        <is>
          <t>T06</t>
        </is>
      </c>
      <c r="F1730" t="inlineStr">
        <is>
          <t>Gizem Aydın</t>
        </is>
      </c>
      <c r="G1730" t="inlineStr">
        <is>
          <t>İhracat-Avrupa</t>
        </is>
      </c>
      <c r="H1730" t="inlineStr">
        <is>
          <t>EM-TRF-05</t>
        </is>
      </c>
      <c r="I1730" t="inlineStr">
        <is>
          <t>İzole Trafo 1 kVA</t>
        </is>
      </c>
      <c r="J1730" t="inlineStr">
        <is>
          <t>Güç</t>
        </is>
      </c>
      <c r="K1730" t="inlineStr">
        <is>
          <t>Bayi</t>
        </is>
      </c>
      <c r="L1730" t="n">
        <v>2</v>
      </c>
      <c r="M1730" s="57" t="n">
        <v>140.59</v>
      </c>
      <c r="N1730" t="inlineStr">
        <is>
          <t>EUR</t>
        </is>
      </c>
      <c r="O1730" s="58" t="n">
        <v>5</v>
      </c>
      <c r="P1730" t="n">
        <v>0</v>
      </c>
      <c r="Q1730" s="59" t="n">
        <v>3900</v>
      </c>
      <c r="R1730" s="60">
        <f>IF(N1730="TL",1,IF(N1730="USD",VLOOKUP(C1730,$X$2:$Z$19,2,FALSE),VLOOKUP(C1730,$X$2:$Z$19,3,FALSE)))</f>
        <v/>
      </c>
      <c r="S1730" s="61">
        <f>IF(P1730=1,0,L1730*M1730*R1730*(1-O1730/100))</f>
        <v/>
      </c>
      <c r="T1730" s="61">
        <f>IF(P1730=1,0,L1730*Q1730)</f>
        <v/>
      </c>
      <c r="U1730" s="61">
        <f>S1730-T1730</f>
        <v/>
      </c>
    </row>
    <row r="1731">
      <c r="A1731" t="inlineStr">
        <is>
          <t>S001730</t>
        </is>
      </c>
      <c r="B1731" t="inlineStr">
        <is>
          <t>2025-07-23</t>
        </is>
      </c>
      <c r="C1731" t="inlineStr">
        <is>
          <t>2025-07</t>
        </is>
      </c>
      <c r="D1731" t="inlineStr">
        <is>
          <t>2025-Q3</t>
        </is>
      </c>
      <c r="E1731" t="inlineStr">
        <is>
          <t>T06</t>
        </is>
      </c>
      <c r="F1731" t="inlineStr">
        <is>
          <t>Gizem Aydın</t>
        </is>
      </c>
      <c r="G1731" t="inlineStr">
        <is>
          <t>İhracat-Avrupa</t>
        </is>
      </c>
      <c r="H1731" t="inlineStr">
        <is>
          <t>EM-SNS-06</t>
        </is>
      </c>
      <c r="I1731" t="inlineStr">
        <is>
          <t>Hareket Sensörü PIR</t>
        </is>
      </c>
      <c r="J1731" t="inlineStr">
        <is>
          <t>Otomasyon</t>
        </is>
      </c>
      <c r="K1731" t="inlineStr">
        <is>
          <t>Kurumsal</t>
        </is>
      </c>
      <c r="L1731" t="n">
        <v>22</v>
      </c>
      <c r="M1731" s="57" t="n">
        <v>5.43</v>
      </c>
      <c r="N1731" t="inlineStr">
        <is>
          <t>EUR</t>
        </is>
      </c>
      <c r="O1731" s="58" t="n">
        <v>0</v>
      </c>
      <c r="P1731" t="n">
        <v>0</v>
      </c>
      <c r="Q1731" s="59" t="n">
        <v>120</v>
      </c>
      <c r="R1731" s="60">
        <f>IF(N1731="TL",1,IF(N1731="USD",VLOOKUP(C1731,$X$2:$Z$19,2,FALSE),VLOOKUP(C1731,$X$2:$Z$19,3,FALSE)))</f>
        <v/>
      </c>
      <c r="S1731" s="61">
        <f>IF(P1731=1,0,L1731*M1731*R1731*(1-O1731/100))</f>
        <v/>
      </c>
      <c r="T1731" s="61">
        <f>IF(P1731=1,0,L1731*Q1731)</f>
        <v/>
      </c>
      <c r="U1731" s="61">
        <f>S1731-T1731</f>
        <v/>
      </c>
    </row>
    <row r="1732">
      <c r="A1732" t="inlineStr">
        <is>
          <t>S001731</t>
        </is>
      </c>
      <c r="B1732" t="inlineStr">
        <is>
          <t>2025-07-12</t>
        </is>
      </c>
      <c r="C1732" t="inlineStr">
        <is>
          <t>2025-07</t>
        </is>
      </c>
      <c r="D1732" t="inlineStr">
        <is>
          <t>2025-Q3</t>
        </is>
      </c>
      <c r="E1732" t="inlineStr">
        <is>
          <t>T06</t>
        </is>
      </c>
      <c r="F1732" t="inlineStr">
        <is>
          <t>Gizem Aydın</t>
        </is>
      </c>
      <c r="G1732" t="inlineStr">
        <is>
          <t>İhracat-Avrupa</t>
        </is>
      </c>
      <c r="H1732" t="inlineStr">
        <is>
          <t>EM-KND-03</t>
        </is>
      </c>
      <c r="I1732" t="inlineStr">
        <is>
          <t>Kablo Kanalı 40x40 (2 m)</t>
        </is>
      </c>
      <c r="J1732" t="inlineStr">
        <is>
          <t>Tesisat</t>
        </is>
      </c>
      <c r="K1732" t="inlineStr">
        <is>
          <t>Kurumsal</t>
        </is>
      </c>
      <c r="L1732" t="n">
        <v>15</v>
      </c>
      <c r="M1732" s="57" t="n">
        <v>2.79</v>
      </c>
      <c r="N1732" t="inlineStr">
        <is>
          <t>EUR</t>
        </is>
      </c>
      <c r="O1732" s="58" t="n">
        <v>5</v>
      </c>
      <c r="P1732" t="n">
        <v>0</v>
      </c>
      <c r="Q1732" s="59" t="n">
        <v>65</v>
      </c>
      <c r="R1732" s="60">
        <f>IF(N1732="TL",1,IF(N1732="USD",VLOOKUP(C1732,$X$2:$Z$19,2,FALSE),VLOOKUP(C1732,$X$2:$Z$19,3,FALSE)))</f>
        <v/>
      </c>
      <c r="S1732" s="61">
        <f>IF(P1732=1,0,L1732*M1732*R1732*(1-O1732/100))</f>
        <v/>
      </c>
      <c r="T1732" s="61">
        <f>IF(P1732=1,0,L1732*Q1732)</f>
        <v/>
      </c>
      <c r="U1732" s="61">
        <f>S1732-T1732</f>
        <v/>
      </c>
    </row>
    <row r="1733">
      <c r="A1733" t="inlineStr">
        <is>
          <t>S001732</t>
        </is>
      </c>
      <c r="B1733" t="inlineStr">
        <is>
          <t>2025-07-07</t>
        </is>
      </c>
      <c r="C1733" t="inlineStr">
        <is>
          <t>2025-07</t>
        </is>
      </c>
      <c r="D1733" t="inlineStr">
        <is>
          <t>2025-Q3</t>
        </is>
      </c>
      <c r="E1733" t="inlineStr">
        <is>
          <t>T06</t>
        </is>
      </c>
      <c r="F1733" t="inlineStr">
        <is>
          <t>Gizem Aydın</t>
        </is>
      </c>
      <c r="G1733" t="inlineStr">
        <is>
          <t>İhracat-Avrupa</t>
        </is>
      </c>
      <c r="H1733" t="inlineStr">
        <is>
          <t>EM-AYD-18</t>
        </is>
      </c>
      <c r="I1733" t="inlineStr">
        <is>
          <t>LED Ampul 18W (10'lu)</t>
        </is>
      </c>
      <c r="J1733" t="inlineStr">
        <is>
          <t>Aydınlatma</t>
        </is>
      </c>
      <c r="K1733" t="inlineStr">
        <is>
          <t>Perakende</t>
        </is>
      </c>
      <c r="L1733" t="n">
        <v>10</v>
      </c>
      <c r="M1733" s="57" t="n">
        <v>4.63</v>
      </c>
      <c r="N1733" t="inlineStr">
        <is>
          <t>EUR</t>
        </is>
      </c>
      <c r="O1733" s="58" t="n">
        <v>0</v>
      </c>
      <c r="P1733" t="n">
        <v>0</v>
      </c>
      <c r="Q1733" s="59" t="n">
        <v>95</v>
      </c>
      <c r="R1733" s="60">
        <f>IF(N1733="TL",1,IF(N1733="USD",VLOOKUP(C1733,$X$2:$Z$19,2,FALSE),VLOOKUP(C1733,$X$2:$Z$19,3,FALSE)))</f>
        <v/>
      </c>
      <c r="S1733" s="61">
        <f>IF(P1733=1,0,L1733*M1733*R1733*(1-O1733/100))</f>
        <v/>
      </c>
      <c r="T1733" s="61">
        <f>IF(P1733=1,0,L1733*Q1733)</f>
        <v/>
      </c>
      <c r="U1733" s="61">
        <f>S1733-T1733</f>
        <v/>
      </c>
    </row>
    <row r="1734">
      <c r="A1734" t="inlineStr">
        <is>
          <t>S001733</t>
        </is>
      </c>
      <c r="B1734" t="inlineStr">
        <is>
          <t>2025-07-01</t>
        </is>
      </c>
      <c r="C1734" t="inlineStr">
        <is>
          <t>2025-07</t>
        </is>
      </c>
      <c r="D1734" t="inlineStr">
        <is>
          <t>2025-Q3</t>
        </is>
      </c>
      <c r="E1734" t="inlineStr">
        <is>
          <t>T06</t>
        </is>
      </c>
      <c r="F1734" t="inlineStr">
        <is>
          <t>Gizem Aydın</t>
        </is>
      </c>
      <c r="G1734" t="inlineStr">
        <is>
          <t>İhracat-Avrupa</t>
        </is>
      </c>
      <c r="H1734" t="inlineStr">
        <is>
          <t>EM-KBL-16</t>
        </is>
      </c>
      <c r="I1734" t="inlineStr">
        <is>
          <t>NYM Kablo 3x2,5 (100 m)</t>
        </is>
      </c>
      <c r="J1734" t="inlineStr">
        <is>
          <t>Kablo</t>
        </is>
      </c>
      <c r="K1734" t="inlineStr">
        <is>
          <t>Bayi</t>
        </is>
      </c>
      <c r="L1734" t="n">
        <v>5</v>
      </c>
      <c r="M1734" s="57" t="n">
        <v>29.87</v>
      </c>
      <c r="N1734" t="inlineStr">
        <is>
          <t>EUR</t>
        </is>
      </c>
      <c r="O1734" s="58" t="n">
        <v>5</v>
      </c>
      <c r="P1734" t="n">
        <v>0</v>
      </c>
      <c r="Q1734" s="59" t="n">
        <v>820</v>
      </c>
      <c r="R1734" s="60">
        <f>IF(N1734="TL",1,IF(N1734="USD",VLOOKUP(C1734,$X$2:$Z$19,2,FALSE),VLOOKUP(C1734,$X$2:$Z$19,3,FALSE)))</f>
        <v/>
      </c>
      <c r="S1734" s="61">
        <f>IF(P1734=1,0,L1734*M1734*R1734*(1-O1734/100))</f>
        <v/>
      </c>
      <c r="T1734" s="61">
        <f>IF(P1734=1,0,L1734*Q1734)</f>
        <v/>
      </c>
      <c r="U1734" s="61">
        <f>S1734-T1734</f>
        <v/>
      </c>
    </row>
    <row r="1735">
      <c r="A1735" t="inlineStr">
        <is>
          <t>S001734</t>
        </is>
      </c>
      <c r="B1735" t="inlineStr">
        <is>
          <t>2025-07-11</t>
        </is>
      </c>
      <c r="C1735" t="inlineStr">
        <is>
          <t>2025-07</t>
        </is>
      </c>
      <c r="D1735" t="inlineStr">
        <is>
          <t>2025-Q3</t>
        </is>
      </c>
      <c r="E1735" t="inlineStr">
        <is>
          <t>T06</t>
        </is>
      </c>
      <c r="F1735" t="inlineStr">
        <is>
          <t>Gizem Aydın</t>
        </is>
      </c>
      <c r="G1735" t="inlineStr">
        <is>
          <t>İhracat-Avrupa</t>
        </is>
      </c>
      <c r="H1735" t="inlineStr">
        <is>
          <t>EM-TOP-08</t>
        </is>
      </c>
      <c r="I1735" t="inlineStr">
        <is>
          <t>Topraklama Seti</t>
        </is>
      </c>
      <c r="J1735" t="inlineStr">
        <is>
          <t>Koruma</t>
        </is>
      </c>
      <c r="K1735" t="inlineStr">
        <is>
          <t>Bayi</t>
        </is>
      </c>
      <c r="L1735" t="n">
        <v>15</v>
      </c>
      <c r="M1735" s="57" t="n">
        <v>20.39</v>
      </c>
      <c r="N1735" t="inlineStr">
        <is>
          <t>EUR</t>
        </is>
      </c>
      <c r="O1735" s="58" t="n">
        <v>12</v>
      </c>
      <c r="P1735" t="n">
        <v>0</v>
      </c>
      <c r="Q1735" s="59" t="n">
        <v>540</v>
      </c>
      <c r="R1735" s="60">
        <f>IF(N1735="TL",1,IF(N1735="USD",VLOOKUP(C1735,$X$2:$Z$19,2,FALSE),VLOOKUP(C1735,$X$2:$Z$19,3,FALSE)))</f>
        <v/>
      </c>
      <c r="S1735" s="61">
        <f>IF(P1735=1,0,L1735*M1735*R1735*(1-O1735/100))</f>
        <v/>
      </c>
      <c r="T1735" s="61">
        <f>IF(P1735=1,0,L1735*Q1735)</f>
        <v/>
      </c>
      <c r="U1735" s="61">
        <f>S1735-T1735</f>
        <v/>
      </c>
    </row>
    <row r="1736">
      <c r="A1736" t="inlineStr">
        <is>
          <t>S001735</t>
        </is>
      </c>
      <c r="B1736" t="inlineStr">
        <is>
          <t>2025-07-19</t>
        </is>
      </c>
      <c r="C1736" t="inlineStr">
        <is>
          <t>2025-07</t>
        </is>
      </c>
      <c r="D1736" t="inlineStr">
        <is>
          <t>2025-Q3</t>
        </is>
      </c>
      <c r="E1736" t="inlineStr">
        <is>
          <t>T06</t>
        </is>
      </c>
      <c r="F1736" t="inlineStr">
        <is>
          <t>Gizem Aydın</t>
        </is>
      </c>
      <c r="G1736" t="inlineStr">
        <is>
          <t>İhracat-Avrupa</t>
        </is>
      </c>
      <c r="H1736" t="inlineStr">
        <is>
          <t>EM-UPS-10</t>
        </is>
      </c>
      <c r="I1736" t="inlineStr">
        <is>
          <t>Kesintisiz Güç Kaynağı 3 kVA</t>
        </is>
      </c>
      <c r="J1736" t="inlineStr">
        <is>
          <t>Güç</t>
        </is>
      </c>
      <c r="K1736" t="inlineStr">
        <is>
          <t>Perakende</t>
        </is>
      </c>
      <c r="L1736" t="n">
        <v>8</v>
      </c>
      <c r="M1736" s="57" t="n">
        <v>281.59</v>
      </c>
      <c r="N1736" t="inlineStr">
        <is>
          <t>EUR</t>
        </is>
      </c>
      <c r="O1736" s="58" t="n">
        <v>0</v>
      </c>
      <c r="P1736" t="n">
        <v>0</v>
      </c>
      <c r="Q1736" s="59" t="n">
        <v>8200</v>
      </c>
      <c r="R1736" s="60">
        <f>IF(N1736="TL",1,IF(N1736="USD",VLOOKUP(C1736,$X$2:$Z$19,2,FALSE),VLOOKUP(C1736,$X$2:$Z$19,3,FALSE)))</f>
        <v/>
      </c>
      <c r="S1736" s="61">
        <f>IF(P1736=1,0,L1736*M1736*R1736*(1-O1736/100))</f>
        <v/>
      </c>
      <c r="T1736" s="61">
        <f>IF(P1736=1,0,L1736*Q1736)</f>
        <v/>
      </c>
      <c r="U1736" s="61">
        <f>S1736-T1736</f>
        <v/>
      </c>
    </row>
    <row r="1737">
      <c r="A1737" t="inlineStr">
        <is>
          <t>S001736</t>
        </is>
      </c>
      <c r="B1737" t="inlineStr">
        <is>
          <t>2025-07-17</t>
        </is>
      </c>
      <c r="C1737" t="inlineStr">
        <is>
          <t>2025-07</t>
        </is>
      </c>
      <c r="D1737" t="inlineStr">
        <is>
          <t>2025-Q3</t>
        </is>
      </c>
      <c r="E1737" t="inlineStr">
        <is>
          <t>T06</t>
        </is>
      </c>
      <c r="F1737" t="inlineStr">
        <is>
          <t>Gizem Aydın</t>
        </is>
      </c>
      <c r="G1737" t="inlineStr">
        <is>
          <t>İhracat-Avrupa</t>
        </is>
      </c>
      <c r="H1737" t="inlineStr">
        <is>
          <t>EM-AYD-40</t>
        </is>
      </c>
      <c r="I1737" t="inlineStr">
        <is>
          <t>LED Panel Armatür 40W</t>
        </is>
      </c>
      <c r="J1737" t="inlineStr">
        <is>
          <t>Aydınlatma</t>
        </is>
      </c>
      <c r="K1737" t="inlineStr">
        <is>
          <t>Proje</t>
        </is>
      </c>
      <c r="L1737" t="n">
        <v>21</v>
      </c>
      <c r="M1737" s="57" t="n">
        <v>7.8</v>
      </c>
      <c r="N1737" t="inlineStr">
        <is>
          <t>EUR</t>
        </is>
      </c>
      <c r="O1737" s="58" t="n">
        <v>8</v>
      </c>
      <c r="P1737" t="n">
        <v>0</v>
      </c>
      <c r="Q1737" s="59" t="n">
        <v>190</v>
      </c>
      <c r="R1737" s="60">
        <f>IF(N1737="TL",1,IF(N1737="USD",VLOOKUP(C1737,$X$2:$Z$19,2,FALSE),VLOOKUP(C1737,$X$2:$Z$19,3,FALSE)))</f>
        <v/>
      </c>
      <c r="S1737" s="61">
        <f>IF(P1737=1,0,L1737*M1737*R1737*(1-O1737/100))</f>
        <v/>
      </c>
      <c r="T1737" s="61">
        <f>IF(P1737=1,0,L1737*Q1737)</f>
        <v/>
      </c>
      <c r="U1737" s="61">
        <f>S1737-T1737</f>
        <v/>
      </c>
    </row>
    <row r="1738">
      <c r="A1738" t="inlineStr">
        <is>
          <t>S001737</t>
        </is>
      </c>
      <c r="B1738" t="inlineStr">
        <is>
          <t>2025-07-24</t>
        </is>
      </c>
      <c r="C1738" t="inlineStr">
        <is>
          <t>2025-07</t>
        </is>
      </c>
      <c r="D1738" t="inlineStr">
        <is>
          <t>2025-Q3</t>
        </is>
      </c>
      <c r="E1738" t="inlineStr">
        <is>
          <t>T06</t>
        </is>
      </c>
      <c r="F1738" t="inlineStr">
        <is>
          <t>Gizem Aydın</t>
        </is>
      </c>
      <c r="G1738" t="inlineStr">
        <is>
          <t>İhracat-Avrupa</t>
        </is>
      </c>
      <c r="H1738" t="inlineStr">
        <is>
          <t>EM-UPS-10</t>
        </is>
      </c>
      <c r="I1738" t="inlineStr">
        <is>
          <t>Kesintisiz Güç Kaynağı 3 kVA</t>
        </is>
      </c>
      <c r="J1738" t="inlineStr">
        <is>
          <t>Güç</t>
        </is>
      </c>
      <c r="K1738" t="inlineStr">
        <is>
          <t>Proje</t>
        </is>
      </c>
      <c r="L1738" t="n">
        <v>3</v>
      </c>
      <c r="M1738" s="57" t="n">
        <v>289.26</v>
      </c>
      <c r="N1738" t="inlineStr">
        <is>
          <t>EUR</t>
        </is>
      </c>
      <c r="O1738" s="58" t="n">
        <v>8</v>
      </c>
      <c r="P1738" t="n">
        <v>0</v>
      </c>
      <c r="Q1738" s="59" t="n">
        <v>8200</v>
      </c>
      <c r="R1738" s="60">
        <f>IF(N1738="TL",1,IF(N1738="USD",VLOOKUP(C1738,$X$2:$Z$19,2,FALSE),VLOOKUP(C1738,$X$2:$Z$19,3,FALSE)))</f>
        <v/>
      </c>
      <c r="S1738" s="61">
        <f>IF(P1738=1,0,L1738*M1738*R1738*(1-O1738/100))</f>
        <v/>
      </c>
      <c r="T1738" s="61">
        <f>IF(P1738=1,0,L1738*Q1738)</f>
        <v/>
      </c>
      <c r="U1738" s="61">
        <f>S1738-T1738</f>
        <v/>
      </c>
    </row>
    <row r="1739">
      <c r="A1739" t="inlineStr">
        <is>
          <t>S001738</t>
        </is>
      </c>
      <c r="B1739" t="inlineStr">
        <is>
          <t>2025-07-24</t>
        </is>
      </c>
      <c r="C1739" t="inlineStr">
        <is>
          <t>2025-07</t>
        </is>
      </c>
      <c r="D1739" t="inlineStr">
        <is>
          <t>2025-Q3</t>
        </is>
      </c>
      <c r="E1739" t="inlineStr">
        <is>
          <t>T07</t>
        </is>
      </c>
      <c r="F1739" t="inlineStr">
        <is>
          <t>Onur Arslan</t>
        </is>
      </c>
      <c r="G1739" t="inlineStr">
        <is>
          <t>Marmara</t>
        </is>
      </c>
      <c r="H1739" t="inlineStr">
        <is>
          <t>EM-AYD-18</t>
        </is>
      </c>
      <c r="I1739" t="inlineStr">
        <is>
          <t>LED Ampul 18W (10'lu)</t>
        </is>
      </c>
      <c r="J1739" t="inlineStr">
        <is>
          <t>Aydınlatma</t>
        </is>
      </c>
      <c r="K1739" t="inlineStr">
        <is>
          <t>Kurumsal</t>
        </is>
      </c>
      <c r="L1739" t="n">
        <v>88</v>
      </c>
      <c r="M1739" s="57" t="n">
        <v>209</v>
      </c>
      <c r="N1739" t="inlineStr">
        <is>
          <t>TL</t>
        </is>
      </c>
      <c r="O1739" s="58" t="n">
        <v>18</v>
      </c>
      <c r="P1739" t="n">
        <v>0</v>
      </c>
      <c r="Q1739" s="59" t="n">
        <v>95</v>
      </c>
      <c r="R1739" s="60">
        <f>IF(N1739="TL",1,IF(N1739="USD",VLOOKUP(C1739,$X$2:$Z$19,2,FALSE),VLOOKUP(C1739,$X$2:$Z$19,3,FALSE)))</f>
        <v/>
      </c>
      <c r="S1739" s="61">
        <f>IF(P1739=1,0,L1739*M1739*R1739*(1-O1739/100))</f>
        <v/>
      </c>
      <c r="T1739" s="61">
        <f>IF(P1739=1,0,L1739*Q1739)</f>
        <v/>
      </c>
      <c r="U1739" s="61">
        <f>S1739-T1739</f>
        <v/>
      </c>
    </row>
    <row r="1740">
      <c r="A1740" t="inlineStr">
        <is>
          <t>S001739</t>
        </is>
      </c>
      <c r="B1740" t="inlineStr">
        <is>
          <t>2025-07-08</t>
        </is>
      </c>
      <c r="C1740" t="inlineStr">
        <is>
          <t>2025-07</t>
        </is>
      </c>
      <c r="D1740" t="inlineStr">
        <is>
          <t>2025-Q3</t>
        </is>
      </c>
      <c r="E1740" t="inlineStr">
        <is>
          <t>T07</t>
        </is>
      </c>
      <c r="F1740" t="inlineStr">
        <is>
          <t>Onur Arslan</t>
        </is>
      </c>
      <c r="G1740" t="inlineStr">
        <is>
          <t>Marmara</t>
        </is>
      </c>
      <c r="H1740" t="inlineStr">
        <is>
          <t>EM-TOP-08</t>
        </is>
      </c>
      <c r="I1740" t="inlineStr">
        <is>
          <t>Topraklama Seti</t>
        </is>
      </c>
      <c r="J1740" t="inlineStr">
        <is>
          <t>Koruma</t>
        </is>
      </c>
      <c r="K1740" t="inlineStr">
        <is>
          <t>Proje</t>
        </is>
      </c>
      <c r="L1740" t="n">
        <v>5</v>
      </c>
      <c r="M1740" s="57" t="n">
        <v>926</v>
      </c>
      <c r="N1740" t="inlineStr">
        <is>
          <t>TL</t>
        </is>
      </c>
      <c r="O1740" s="58" t="n">
        <v>12</v>
      </c>
      <c r="P1740" t="n">
        <v>0</v>
      </c>
      <c r="Q1740" s="59" t="n">
        <v>540</v>
      </c>
      <c r="R1740" s="60">
        <f>IF(N1740="TL",1,IF(N1740="USD",VLOOKUP(C1740,$X$2:$Z$19,2,FALSE),VLOOKUP(C1740,$X$2:$Z$19,3,FALSE)))</f>
        <v/>
      </c>
      <c r="S1740" s="61">
        <f>IF(P1740=1,0,L1740*M1740*R1740*(1-O1740/100))</f>
        <v/>
      </c>
      <c r="T1740" s="61">
        <f>IF(P1740=1,0,L1740*Q1740)</f>
        <v/>
      </c>
      <c r="U1740" s="61">
        <f>S1740-T1740</f>
        <v/>
      </c>
    </row>
    <row r="1741">
      <c r="A1741" t="inlineStr">
        <is>
          <t>S001740</t>
        </is>
      </c>
      <c r="B1741" t="inlineStr">
        <is>
          <t>2025-07-27</t>
        </is>
      </c>
      <c r="C1741" t="inlineStr">
        <is>
          <t>2025-07</t>
        </is>
      </c>
      <c r="D1741" t="inlineStr">
        <is>
          <t>2025-Q3</t>
        </is>
      </c>
      <c r="E1741" t="inlineStr">
        <is>
          <t>T07</t>
        </is>
      </c>
      <c r="F1741" t="inlineStr">
        <is>
          <t>Onur Arslan</t>
        </is>
      </c>
      <c r="G1741" t="inlineStr">
        <is>
          <t>Marmara</t>
        </is>
      </c>
      <c r="H1741" t="inlineStr">
        <is>
          <t>EM-KBL-25</t>
        </is>
      </c>
      <c r="I1741" t="inlineStr">
        <is>
          <t>NYY Kablo 4x6 (100 m)</t>
        </is>
      </c>
      <c r="J1741" t="inlineStr">
        <is>
          <t>Kablo</t>
        </is>
      </c>
      <c r="K1741" t="inlineStr">
        <is>
          <t>Perakende</t>
        </is>
      </c>
      <c r="L1741" t="n">
        <v>3</v>
      </c>
      <c r="M1741" s="57" t="n">
        <v>3327</v>
      </c>
      <c r="N1741" t="inlineStr">
        <is>
          <t>TL</t>
        </is>
      </c>
      <c r="O1741" s="58" t="n">
        <v>0</v>
      </c>
      <c r="P1741" t="n">
        <v>0</v>
      </c>
      <c r="Q1741" s="59" t="n">
        <v>2150</v>
      </c>
      <c r="R1741" s="60">
        <f>IF(N1741="TL",1,IF(N1741="USD",VLOOKUP(C1741,$X$2:$Z$19,2,FALSE),VLOOKUP(C1741,$X$2:$Z$19,3,FALSE)))</f>
        <v/>
      </c>
      <c r="S1741" s="61">
        <f>IF(P1741=1,0,L1741*M1741*R1741*(1-O1741/100))</f>
        <v/>
      </c>
      <c r="T1741" s="61">
        <f>IF(P1741=1,0,L1741*Q1741)</f>
        <v/>
      </c>
      <c r="U1741" s="61">
        <f>S1741-T1741</f>
        <v/>
      </c>
    </row>
    <row r="1742">
      <c r="A1742" t="inlineStr">
        <is>
          <t>S001741</t>
        </is>
      </c>
      <c r="B1742" t="inlineStr">
        <is>
          <t>2025-07-07</t>
        </is>
      </c>
      <c r="C1742" t="inlineStr">
        <is>
          <t>2025-07</t>
        </is>
      </c>
      <c r="D1742" t="inlineStr">
        <is>
          <t>2025-Q3</t>
        </is>
      </c>
      <c r="E1742" t="inlineStr">
        <is>
          <t>T07</t>
        </is>
      </c>
      <c r="F1742" t="inlineStr">
        <is>
          <t>Onur Arslan</t>
        </is>
      </c>
      <c r="G1742" t="inlineStr">
        <is>
          <t>Marmara</t>
        </is>
      </c>
      <c r="H1742" t="inlineStr">
        <is>
          <t>EM-UPS-10</t>
        </is>
      </c>
      <c r="I1742" t="inlineStr">
        <is>
          <t>Kesintisiz Güç Kaynağı 3 kVA</t>
        </is>
      </c>
      <c r="J1742" t="inlineStr">
        <is>
          <t>Güç</t>
        </is>
      </c>
      <c r="K1742" t="inlineStr">
        <is>
          <t>Bayi</t>
        </is>
      </c>
      <c r="L1742" t="n">
        <v>18</v>
      </c>
      <c r="M1742" s="57" t="n">
        <v>12808</v>
      </c>
      <c r="N1742" t="inlineStr">
        <is>
          <t>TL</t>
        </is>
      </c>
      <c r="O1742" s="58" t="n">
        <v>0</v>
      </c>
      <c r="P1742" t="n">
        <v>0</v>
      </c>
      <c r="Q1742" s="59" t="n">
        <v>8200</v>
      </c>
      <c r="R1742" s="60">
        <f>IF(N1742="TL",1,IF(N1742="USD",VLOOKUP(C1742,$X$2:$Z$19,2,FALSE),VLOOKUP(C1742,$X$2:$Z$19,3,FALSE)))</f>
        <v/>
      </c>
      <c r="S1742" s="61">
        <f>IF(P1742=1,0,L1742*M1742*R1742*(1-O1742/100))</f>
        <v/>
      </c>
      <c r="T1742" s="61">
        <f>IF(P1742=1,0,L1742*Q1742)</f>
        <v/>
      </c>
      <c r="U1742" s="61">
        <f>S1742-T1742</f>
        <v/>
      </c>
    </row>
    <row r="1743">
      <c r="A1743" t="inlineStr">
        <is>
          <t>S001742</t>
        </is>
      </c>
      <c r="B1743" t="inlineStr">
        <is>
          <t>2025-07-27</t>
        </is>
      </c>
      <c r="C1743" t="inlineStr">
        <is>
          <t>2025-07</t>
        </is>
      </c>
      <c r="D1743" t="inlineStr">
        <is>
          <t>2025-Q3</t>
        </is>
      </c>
      <c r="E1743" t="inlineStr">
        <is>
          <t>T07</t>
        </is>
      </c>
      <c r="F1743" t="inlineStr">
        <is>
          <t>Onur Arslan</t>
        </is>
      </c>
      <c r="G1743" t="inlineStr">
        <is>
          <t>Marmara</t>
        </is>
      </c>
      <c r="H1743" t="inlineStr">
        <is>
          <t>EM-UPS-10</t>
        </is>
      </c>
      <c r="I1743" t="inlineStr">
        <is>
          <t>Kesintisiz Güç Kaynağı 3 kVA</t>
        </is>
      </c>
      <c r="J1743" t="inlineStr">
        <is>
          <t>Güç</t>
        </is>
      </c>
      <c r="K1743" t="inlineStr">
        <is>
          <t>Proje</t>
        </is>
      </c>
      <c r="L1743" t="n">
        <v>7</v>
      </c>
      <c r="M1743" s="57" t="n">
        <v>12707</v>
      </c>
      <c r="N1743" t="inlineStr">
        <is>
          <t>TL</t>
        </is>
      </c>
      <c r="O1743" s="58" t="n">
        <v>18</v>
      </c>
      <c r="P1743" t="n">
        <v>0</v>
      </c>
      <c r="Q1743" s="59" t="n">
        <v>8200</v>
      </c>
      <c r="R1743" s="60">
        <f>IF(N1743="TL",1,IF(N1743="USD",VLOOKUP(C1743,$X$2:$Z$19,2,FALSE),VLOOKUP(C1743,$X$2:$Z$19,3,FALSE)))</f>
        <v/>
      </c>
      <c r="S1743" s="61">
        <f>IF(P1743=1,0,L1743*M1743*R1743*(1-O1743/100))</f>
        <v/>
      </c>
      <c r="T1743" s="61">
        <f>IF(P1743=1,0,L1743*Q1743)</f>
        <v/>
      </c>
      <c r="U1743" s="61">
        <f>S1743-T1743</f>
        <v/>
      </c>
    </row>
    <row r="1744">
      <c r="A1744" t="inlineStr">
        <is>
          <t>S001743</t>
        </is>
      </c>
      <c r="B1744" t="inlineStr">
        <is>
          <t>2025-07-02</t>
        </is>
      </c>
      <c r="C1744" t="inlineStr">
        <is>
          <t>2025-07</t>
        </is>
      </c>
      <c r="D1744" t="inlineStr">
        <is>
          <t>2025-Q3</t>
        </is>
      </c>
      <c r="E1744" t="inlineStr">
        <is>
          <t>T07</t>
        </is>
      </c>
      <c r="F1744" t="inlineStr">
        <is>
          <t>Onur Arslan</t>
        </is>
      </c>
      <c r="G1744" t="inlineStr">
        <is>
          <t>Marmara</t>
        </is>
      </c>
      <c r="H1744" t="inlineStr">
        <is>
          <t>EM-UPS-10</t>
        </is>
      </c>
      <c r="I1744" t="inlineStr">
        <is>
          <t>Kesintisiz Güç Kaynağı 3 kVA</t>
        </is>
      </c>
      <c r="J1744" t="inlineStr">
        <is>
          <t>Güç</t>
        </is>
      </c>
      <c r="K1744" t="inlineStr">
        <is>
          <t>Proje</t>
        </is>
      </c>
      <c r="L1744" t="n">
        <v>4</v>
      </c>
      <c r="M1744" s="57" t="n">
        <v>13303</v>
      </c>
      <c r="N1744" t="inlineStr">
        <is>
          <t>TL</t>
        </is>
      </c>
      <c r="O1744" s="58" t="n">
        <v>8</v>
      </c>
      <c r="P1744" t="n">
        <v>0</v>
      </c>
      <c r="Q1744" s="59" t="n">
        <v>8200</v>
      </c>
      <c r="R1744" s="60">
        <f>IF(N1744="TL",1,IF(N1744="USD",VLOOKUP(C1744,$X$2:$Z$19,2,FALSE),VLOOKUP(C1744,$X$2:$Z$19,3,FALSE)))</f>
        <v/>
      </c>
      <c r="S1744" s="61">
        <f>IF(P1744=1,0,L1744*M1744*R1744*(1-O1744/100))</f>
        <v/>
      </c>
      <c r="T1744" s="61">
        <f>IF(P1744=1,0,L1744*Q1744)</f>
        <v/>
      </c>
      <c r="U1744" s="61">
        <f>S1744-T1744</f>
        <v/>
      </c>
    </row>
    <row r="1745">
      <c r="A1745" t="inlineStr">
        <is>
          <t>S001744</t>
        </is>
      </c>
      <c r="B1745" t="inlineStr">
        <is>
          <t>2025-07-27</t>
        </is>
      </c>
      <c r="C1745" t="inlineStr">
        <is>
          <t>2025-07</t>
        </is>
      </c>
      <c r="D1745" t="inlineStr">
        <is>
          <t>2025-Q3</t>
        </is>
      </c>
      <c r="E1745" t="inlineStr">
        <is>
          <t>T07</t>
        </is>
      </c>
      <c r="F1745" t="inlineStr">
        <is>
          <t>Onur Arslan</t>
        </is>
      </c>
      <c r="G1745" t="inlineStr">
        <is>
          <t>Marmara</t>
        </is>
      </c>
      <c r="H1745" t="inlineStr">
        <is>
          <t>EM-SNS-06</t>
        </is>
      </c>
      <c r="I1745" t="inlineStr">
        <is>
          <t>Hareket Sensörü PIR</t>
        </is>
      </c>
      <c r="J1745" t="inlineStr">
        <is>
          <t>Otomasyon</t>
        </is>
      </c>
      <c r="K1745" t="inlineStr">
        <is>
          <t>Kurumsal</t>
        </is>
      </c>
      <c r="L1745" t="n">
        <v>4</v>
      </c>
      <c r="M1745" s="57" t="n">
        <v>253</v>
      </c>
      <c r="N1745" t="inlineStr">
        <is>
          <t>TL</t>
        </is>
      </c>
      <c r="O1745" s="58" t="n">
        <v>5</v>
      </c>
      <c r="P1745" t="n">
        <v>0</v>
      </c>
      <c r="Q1745" s="59" t="n">
        <v>120</v>
      </c>
      <c r="R1745" s="60">
        <f>IF(N1745="TL",1,IF(N1745="USD",VLOOKUP(C1745,$X$2:$Z$19,2,FALSE),VLOOKUP(C1745,$X$2:$Z$19,3,FALSE)))</f>
        <v/>
      </c>
      <c r="S1745" s="61">
        <f>IF(P1745=1,0,L1745*M1745*R1745*(1-O1745/100))</f>
        <v/>
      </c>
      <c r="T1745" s="61">
        <f>IF(P1745=1,0,L1745*Q1745)</f>
        <v/>
      </c>
      <c r="U1745" s="61">
        <f>S1745-T1745</f>
        <v/>
      </c>
    </row>
    <row r="1746">
      <c r="A1746" t="inlineStr">
        <is>
          <t>S001745</t>
        </is>
      </c>
      <c r="B1746" t="inlineStr">
        <is>
          <t>2025-07-08</t>
        </is>
      </c>
      <c r="C1746" t="inlineStr">
        <is>
          <t>2025-07</t>
        </is>
      </c>
      <c r="D1746" t="inlineStr">
        <is>
          <t>2025-Q3</t>
        </is>
      </c>
      <c r="E1746" t="inlineStr">
        <is>
          <t>T07</t>
        </is>
      </c>
      <c r="F1746" t="inlineStr">
        <is>
          <t>Onur Arslan</t>
        </is>
      </c>
      <c r="G1746" t="inlineStr">
        <is>
          <t>Marmara</t>
        </is>
      </c>
      <c r="H1746" t="inlineStr">
        <is>
          <t>EM-SGT-01</t>
        </is>
      </c>
      <c r="I1746" t="inlineStr">
        <is>
          <t>Otomatik Sigorta C16 (12'li)</t>
        </is>
      </c>
      <c r="J1746" t="inlineStr">
        <is>
          <t>Koruma</t>
        </is>
      </c>
      <c r="K1746" t="inlineStr">
        <is>
          <t>Proje</t>
        </is>
      </c>
      <c r="L1746" t="n">
        <v>33</v>
      </c>
      <c r="M1746" s="57" t="n">
        <v>445</v>
      </c>
      <c r="N1746" t="inlineStr">
        <is>
          <t>TL</t>
        </is>
      </c>
      <c r="O1746" s="58" t="n">
        <v>5</v>
      </c>
      <c r="P1746" t="n">
        <v>0</v>
      </c>
      <c r="Q1746" s="59" t="n">
        <v>240</v>
      </c>
      <c r="R1746" s="60">
        <f>IF(N1746="TL",1,IF(N1746="USD",VLOOKUP(C1746,$X$2:$Z$19,2,FALSE),VLOOKUP(C1746,$X$2:$Z$19,3,FALSE)))</f>
        <v/>
      </c>
      <c r="S1746" s="61">
        <f>IF(P1746=1,0,L1746*M1746*R1746*(1-O1746/100))</f>
        <v/>
      </c>
      <c r="T1746" s="61">
        <f>IF(P1746=1,0,L1746*Q1746)</f>
        <v/>
      </c>
      <c r="U1746" s="61">
        <f>S1746-T1746</f>
        <v/>
      </c>
    </row>
    <row r="1747">
      <c r="A1747" t="inlineStr">
        <is>
          <t>S001746</t>
        </is>
      </c>
      <c r="B1747" t="inlineStr">
        <is>
          <t>2025-07-15</t>
        </is>
      </c>
      <c r="C1747" t="inlineStr">
        <is>
          <t>2025-07</t>
        </is>
      </c>
      <c r="D1747" t="inlineStr">
        <is>
          <t>2025-Q3</t>
        </is>
      </c>
      <c r="E1747" t="inlineStr">
        <is>
          <t>T07</t>
        </is>
      </c>
      <c r="F1747" t="inlineStr">
        <is>
          <t>Onur Arslan</t>
        </is>
      </c>
      <c r="G1747" t="inlineStr">
        <is>
          <t>Marmara</t>
        </is>
      </c>
      <c r="H1747" t="inlineStr">
        <is>
          <t>EM-AYD-40</t>
        </is>
      </c>
      <c r="I1747" t="inlineStr">
        <is>
          <t>LED Panel Armatür 40W</t>
        </is>
      </c>
      <c r="J1747" t="inlineStr">
        <is>
          <t>Aydınlatma</t>
        </is>
      </c>
      <c r="K1747" t="inlineStr">
        <is>
          <t>Perakende</t>
        </is>
      </c>
      <c r="L1747" t="n">
        <v>118</v>
      </c>
      <c r="M1747" s="57" t="n">
        <v>352</v>
      </c>
      <c r="N1747" t="inlineStr">
        <is>
          <t>TL</t>
        </is>
      </c>
      <c r="O1747" s="58" t="n">
        <v>0</v>
      </c>
      <c r="P1747" t="n">
        <v>0</v>
      </c>
      <c r="Q1747" s="59" t="n">
        <v>190</v>
      </c>
      <c r="R1747" s="60">
        <f>IF(N1747="TL",1,IF(N1747="USD",VLOOKUP(C1747,$X$2:$Z$19,2,FALSE),VLOOKUP(C1747,$X$2:$Z$19,3,FALSE)))</f>
        <v/>
      </c>
      <c r="S1747" s="61">
        <f>IF(P1747=1,0,L1747*M1747*R1747*(1-O1747/100))</f>
        <v/>
      </c>
      <c r="T1747" s="61">
        <f>IF(P1747=1,0,L1747*Q1747)</f>
        <v/>
      </c>
      <c r="U1747" s="61">
        <f>S1747-T1747</f>
        <v/>
      </c>
    </row>
    <row r="1748">
      <c r="A1748" t="inlineStr">
        <is>
          <t>S001747</t>
        </is>
      </c>
      <c r="B1748" t="inlineStr">
        <is>
          <t>2025-07-25</t>
        </is>
      </c>
      <c r="C1748" t="inlineStr">
        <is>
          <t>2025-07</t>
        </is>
      </c>
      <c r="D1748" t="inlineStr">
        <is>
          <t>2025-Q3</t>
        </is>
      </c>
      <c r="E1748" t="inlineStr">
        <is>
          <t>T07</t>
        </is>
      </c>
      <c r="F1748" t="inlineStr">
        <is>
          <t>Onur Arslan</t>
        </is>
      </c>
      <c r="G1748" t="inlineStr">
        <is>
          <t>Marmara</t>
        </is>
      </c>
      <c r="H1748" t="inlineStr">
        <is>
          <t>EM-KND-03</t>
        </is>
      </c>
      <c r="I1748" t="inlineStr">
        <is>
          <t>Kablo Kanalı 40x40 (2 m)</t>
        </is>
      </c>
      <c r="J1748" t="inlineStr">
        <is>
          <t>Tesisat</t>
        </is>
      </c>
      <c r="K1748" t="inlineStr">
        <is>
          <t>Bayi</t>
        </is>
      </c>
      <c r="L1748" t="n">
        <v>5</v>
      </c>
      <c r="M1748" s="57" t="n">
        <v>136</v>
      </c>
      <c r="N1748" t="inlineStr">
        <is>
          <t>TL</t>
        </is>
      </c>
      <c r="O1748" s="58" t="n">
        <v>8</v>
      </c>
      <c r="P1748" t="n">
        <v>0</v>
      </c>
      <c r="Q1748" s="59" t="n">
        <v>65</v>
      </c>
      <c r="R1748" s="60">
        <f>IF(N1748="TL",1,IF(N1748="USD",VLOOKUP(C1748,$X$2:$Z$19,2,FALSE),VLOOKUP(C1748,$X$2:$Z$19,3,FALSE)))</f>
        <v/>
      </c>
      <c r="S1748" s="61">
        <f>IF(P1748=1,0,L1748*M1748*R1748*(1-O1748/100))</f>
        <v/>
      </c>
      <c r="T1748" s="61">
        <f>IF(P1748=1,0,L1748*Q1748)</f>
        <v/>
      </c>
      <c r="U1748" s="61">
        <f>S1748-T1748</f>
        <v/>
      </c>
    </row>
    <row r="1749">
      <c r="A1749" t="inlineStr">
        <is>
          <t>S001748</t>
        </is>
      </c>
      <c r="B1749" t="inlineStr">
        <is>
          <t>2025-07-18</t>
        </is>
      </c>
      <c r="C1749" t="inlineStr">
        <is>
          <t>2025-07</t>
        </is>
      </c>
      <c r="D1749" t="inlineStr">
        <is>
          <t>2025-Q3</t>
        </is>
      </c>
      <c r="E1749" t="inlineStr">
        <is>
          <t>T07</t>
        </is>
      </c>
      <c r="F1749" t="inlineStr">
        <is>
          <t>Onur Arslan</t>
        </is>
      </c>
      <c r="G1749" t="inlineStr">
        <is>
          <t>Marmara</t>
        </is>
      </c>
      <c r="H1749" t="inlineStr">
        <is>
          <t>EM-UPS-10</t>
        </is>
      </c>
      <c r="I1749" t="inlineStr">
        <is>
          <t>Kesintisiz Güç Kaynağı 3 kVA</t>
        </is>
      </c>
      <c r="J1749" t="inlineStr">
        <is>
          <t>Güç</t>
        </is>
      </c>
      <c r="K1749" t="inlineStr">
        <is>
          <t>Bayi</t>
        </is>
      </c>
      <c r="L1749" t="n">
        <v>5</v>
      </c>
      <c r="M1749" s="57" t="n">
        <v>12738</v>
      </c>
      <c r="N1749" t="inlineStr">
        <is>
          <t>TL</t>
        </is>
      </c>
      <c r="O1749" s="58" t="n">
        <v>12</v>
      </c>
      <c r="P1749" t="n">
        <v>0</v>
      </c>
      <c r="Q1749" s="59" t="n">
        <v>8200</v>
      </c>
      <c r="R1749" s="60">
        <f>IF(N1749="TL",1,IF(N1749="USD",VLOOKUP(C1749,$X$2:$Z$19,2,FALSE),VLOOKUP(C1749,$X$2:$Z$19,3,FALSE)))</f>
        <v/>
      </c>
      <c r="S1749" s="61">
        <f>IF(P1749=1,0,L1749*M1749*R1749*(1-O1749/100))</f>
        <v/>
      </c>
      <c r="T1749" s="61">
        <f>IF(P1749=1,0,L1749*Q1749)</f>
        <v/>
      </c>
      <c r="U1749" s="61">
        <f>S1749-T1749</f>
        <v/>
      </c>
    </row>
    <row r="1750">
      <c r="A1750" t="inlineStr">
        <is>
          <t>S001749</t>
        </is>
      </c>
      <c r="B1750" t="inlineStr">
        <is>
          <t>2025-07-20</t>
        </is>
      </c>
      <c r="C1750" t="inlineStr">
        <is>
          <t>2025-07</t>
        </is>
      </c>
      <c r="D1750" t="inlineStr">
        <is>
          <t>2025-Q3</t>
        </is>
      </c>
      <c r="E1750" t="inlineStr">
        <is>
          <t>T07</t>
        </is>
      </c>
      <c r="F1750" t="inlineStr">
        <is>
          <t>Onur Arslan</t>
        </is>
      </c>
      <c r="G1750" t="inlineStr">
        <is>
          <t>Marmara</t>
        </is>
      </c>
      <c r="H1750" t="inlineStr">
        <is>
          <t>EM-KBL-25</t>
        </is>
      </c>
      <c r="I1750" t="inlineStr">
        <is>
          <t>NYY Kablo 4x6 (100 m)</t>
        </is>
      </c>
      <c r="J1750" t="inlineStr">
        <is>
          <t>Kablo</t>
        </is>
      </c>
      <c r="K1750" t="inlineStr">
        <is>
          <t>Bayi</t>
        </is>
      </c>
      <c r="L1750" t="n">
        <v>2</v>
      </c>
      <c r="M1750" s="57" t="n">
        <v>3449</v>
      </c>
      <c r="N1750" t="inlineStr">
        <is>
          <t>TL</t>
        </is>
      </c>
      <c r="O1750" s="58" t="n">
        <v>5</v>
      </c>
      <c r="P1750" t="n">
        <v>0</v>
      </c>
      <c r="Q1750" s="59" t="n">
        <v>2150</v>
      </c>
      <c r="R1750" s="60">
        <f>IF(N1750="TL",1,IF(N1750="USD",VLOOKUP(C1750,$X$2:$Z$19,2,FALSE),VLOOKUP(C1750,$X$2:$Z$19,3,FALSE)))</f>
        <v/>
      </c>
      <c r="S1750" s="61">
        <f>IF(P1750=1,0,L1750*M1750*R1750*(1-O1750/100))</f>
        <v/>
      </c>
      <c r="T1750" s="61">
        <f>IF(P1750=1,0,L1750*Q1750)</f>
        <v/>
      </c>
      <c r="U1750" s="61">
        <f>S1750-T1750</f>
        <v/>
      </c>
    </row>
    <row r="1751">
      <c r="A1751" t="inlineStr">
        <is>
          <t>S001750</t>
        </is>
      </c>
      <c r="B1751" t="inlineStr">
        <is>
          <t>2025-07-01</t>
        </is>
      </c>
      <c r="C1751" t="inlineStr">
        <is>
          <t>2025-07</t>
        </is>
      </c>
      <c r="D1751" t="inlineStr">
        <is>
          <t>2025-Q3</t>
        </is>
      </c>
      <c r="E1751" t="inlineStr">
        <is>
          <t>T07</t>
        </is>
      </c>
      <c r="F1751" t="inlineStr">
        <is>
          <t>Onur Arslan</t>
        </is>
      </c>
      <c r="G1751" t="inlineStr">
        <is>
          <t>Marmara</t>
        </is>
      </c>
      <c r="H1751" t="inlineStr">
        <is>
          <t>EM-PNO-12</t>
        </is>
      </c>
      <c r="I1751" t="inlineStr">
        <is>
          <t>Sıva Üstü Dağıtım Panosu 24'lü</t>
        </is>
      </c>
      <c r="J1751" t="inlineStr">
        <is>
          <t>Pano</t>
        </is>
      </c>
      <c r="K1751" t="inlineStr">
        <is>
          <t>Perakende</t>
        </is>
      </c>
      <c r="L1751" t="n">
        <v>25</v>
      </c>
      <c r="M1751" s="57" t="n">
        <v>2029</v>
      </c>
      <c r="N1751" t="inlineStr">
        <is>
          <t>TL</t>
        </is>
      </c>
      <c r="O1751" s="58" t="n">
        <v>0</v>
      </c>
      <c r="P1751" t="n">
        <v>0</v>
      </c>
      <c r="Q1751" s="59" t="n">
        <v>1180</v>
      </c>
      <c r="R1751" s="60">
        <f>IF(N1751="TL",1,IF(N1751="USD",VLOOKUP(C1751,$X$2:$Z$19,2,FALSE),VLOOKUP(C1751,$X$2:$Z$19,3,FALSE)))</f>
        <v/>
      </c>
      <c r="S1751" s="61">
        <f>IF(P1751=1,0,L1751*M1751*R1751*(1-O1751/100))</f>
        <v/>
      </c>
      <c r="T1751" s="61">
        <f>IF(P1751=1,0,L1751*Q1751)</f>
        <v/>
      </c>
      <c r="U1751" s="61">
        <f>S1751-T1751</f>
        <v/>
      </c>
    </row>
    <row r="1752">
      <c r="A1752" t="inlineStr">
        <is>
          <t>S001751</t>
        </is>
      </c>
      <c r="B1752" t="inlineStr">
        <is>
          <t>2025-07-24</t>
        </is>
      </c>
      <c r="C1752" t="inlineStr">
        <is>
          <t>2025-07</t>
        </is>
      </c>
      <c r="D1752" t="inlineStr">
        <is>
          <t>2025-Q3</t>
        </is>
      </c>
      <c r="E1752" t="inlineStr">
        <is>
          <t>T07</t>
        </is>
      </c>
      <c r="F1752" t="inlineStr">
        <is>
          <t>Onur Arslan</t>
        </is>
      </c>
      <c r="G1752" t="inlineStr">
        <is>
          <t>Marmara</t>
        </is>
      </c>
      <c r="H1752" t="inlineStr">
        <is>
          <t>EM-UPS-10</t>
        </is>
      </c>
      <c r="I1752" t="inlineStr">
        <is>
          <t>Kesintisiz Güç Kaynağı 3 kVA</t>
        </is>
      </c>
      <c r="J1752" t="inlineStr">
        <is>
          <t>Güç</t>
        </is>
      </c>
      <c r="K1752" t="inlineStr">
        <is>
          <t>Bayi</t>
        </is>
      </c>
      <c r="L1752" t="n">
        <v>7</v>
      </c>
      <c r="M1752" s="57" t="n">
        <v>13415</v>
      </c>
      <c r="N1752" t="inlineStr">
        <is>
          <t>TL</t>
        </is>
      </c>
      <c r="O1752" s="58" t="n">
        <v>8</v>
      </c>
      <c r="P1752" t="n">
        <v>0</v>
      </c>
      <c r="Q1752" s="59" t="n">
        <v>8200</v>
      </c>
      <c r="R1752" s="60">
        <f>IF(N1752="TL",1,IF(N1752="USD",VLOOKUP(C1752,$X$2:$Z$19,2,FALSE),VLOOKUP(C1752,$X$2:$Z$19,3,FALSE)))</f>
        <v/>
      </c>
      <c r="S1752" s="61">
        <f>IF(P1752=1,0,L1752*M1752*R1752*(1-O1752/100))</f>
        <v/>
      </c>
      <c r="T1752" s="61">
        <f>IF(P1752=1,0,L1752*Q1752)</f>
        <v/>
      </c>
      <c r="U1752" s="61">
        <f>S1752-T1752</f>
        <v/>
      </c>
    </row>
    <row r="1753">
      <c r="A1753" t="inlineStr">
        <is>
          <t>S001752</t>
        </is>
      </c>
      <c r="B1753" t="inlineStr">
        <is>
          <t>2025-07-08</t>
        </is>
      </c>
      <c r="C1753" t="inlineStr">
        <is>
          <t>2025-07</t>
        </is>
      </c>
      <c r="D1753" t="inlineStr">
        <is>
          <t>2025-Q3</t>
        </is>
      </c>
      <c r="E1753" t="inlineStr">
        <is>
          <t>T07</t>
        </is>
      </c>
      <c r="F1753" t="inlineStr">
        <is>
          <t>Onur Arslan</t>
        </is>
      </c>
      <c r="G1753" t="inlineStr">
        <is>
          <t>Marmara</t>
        </is>
      </c>
      <c r="H1753" t="inlineStr">
        <is>
          <t>EM-UPS-10</t>
        </is>
      </c>
      <c r="I1753" t="inlineStr">
        <is>
          <t>Kesintisiz Güç Kaynağı 3 kVA</t>
        </is>
      </c>
      <c r="J1753" t="inlineStr">
        <is>
          <t>Güç</t>
        </is>
      </c>
      <c r="K1753" t="inlineStr">
        <is>
          <t>Proje</t>
        </is>
      </c>
      <c r="L1753" t="n">
        <v>2</v>
      </c>
      <c r="M1753" s="57" t="n">
        <v>13629</v>
      </c>
      <c r="N1753" t="inlineStr">
        <is>
          <t>TL</t>
        </is>
      </c>
      <c r="O1753" s="58" t="n">
        <v>12</v>
      </c>
      <c r="P1753" t="n">
        <v>0</v>
      </c>
      <c r="Q1753" s="59" t="n">
        <v>8200</v>
      </c>
      <c r="R1753" s="60">
        <f>IF(N1753="TL",1,IF(N1753="USD",VLOOKUP(C1753,$X$2:$Z$19,2,FALSE),VLOOKUP(C1753,$X$2:$Z$19,3,FALSE)))</f>
        <v/>
      </c>
      <c r="S1753" s="61">
        <f>IF(P1753=1,0,L1753*M1753*R1753*(1-O1753/100))</f>
        <v/>
      </c>
      <c r="T1753" s="61">
        <f>IF(P1753=1,0,L1753*Q1753)</f>
        <v/>
      </c>
      <c r="U1753" s="61">
        <f>S1753-T1753</f>
        <v/>
      </c>
    </row>
    <row r="1754">
      <c r="A1754" t="inlineStr">
        <is>
          <t>S001753</t>
        </is>
      </c>
      <c r="B1754" t="inlineStr">
        <is>
          <t>2025-07-16</t>
        </is>
      </c>
      <c r="C1754" t="inlineStr">
        <is>
          <t>2025-07</t>
        </is>
      </c>
      <c r="D1754" t="inlineStr">
        <is>
          <t>2025-Q3</t>
        </is>
      </c>
      <c r="E1754" t="inlineStr">
        <is>
          <t>T07</t>
        </is>
      </c>
      <c r="F1754" t="inlineStr">
        <is>
          <t>Onur Arslan</t>
        </is>
      </c>
      <c r="G1754" t="inlineStr">
        <is>
          <t>Marmara</t>
        </is>
      </c>
      <c r="H1754" t="inlineStr">
        <is>
          <t>EM-PNO-12</t>
        </is>
      </c>
      <c r="I1754" t="inlineStr">
        <is>
          <t>Sıva Üstü Dağıtım Panosu 24'lü</t>
        </is>
      </c>
      <c r="J1754" t="inlineStr">
        <is>
          <t>Pano</t>
        </is>
      </c>
      <c r="K1754" t="inlineStr">
        <is>
          <t>Bayi</t>
        </is>
      </c>
      <c r="L1754" t="n">
        <v>90</v>
      </c>
      <c r="M1754" s="57" t="n">
        <v>1957</v>
      </c>
      <c r="N1754" t="inlineStr">
        <is>
          <t>TL</t>
        </is>
      </c>
      <c r="O1754" s="58" t="n">
        <v>18</v>
      </c>
      <c r="P1754" t="n">
        <v>0</v>
      </c>
      <c r="Q1754" s="59" t="n">
        <v>1180</v>
      </c>
      <c r="R1754" s="60">
        <f>IF(N1754="TL",1,IF(N1754="USD",VLOOKUP(C1754,$X$2:$Z$19,2,FALSE),VLOOKUP(C1754,$X$2:$Z$19,3,FALSE)))</f>
        <v/>
      </c>
      <c r="S1754" s="61">
        <f>IF(P1754=1,0,L1754*M1754*R1754*(1-O1754/100))</f>
        <v/>
      </c>
      <c r="T1754" s="61">
        <f>IF(P1754=1,0,L1754*Q1754)</f>
        <v/>
      </c>
      <c r="U1754" s="61">
        <f>S1754-T1754</f>
        <v/>
      </c>
    </row>
    <row r="1755">
      <c r="A1755" t="inlineStr">
        <is>
          <t>S001754</t>
        </is>
      </c>
      <c r="B1755" t="inlineStr">
        <is>
          <t>2025-07-25</t>
        </is>
      </c>
      <c r="C1755" t="inlineStr">
        <is>
          <t>2025-07</t>
        </is>
      </c>
      <c r="D1755" t="inlineStr">
        <is>
          <t>2025-Q3</t>
        </is>
      </c>
      <c r="E1755" t="inlineStr">
        <is>
          <t>T07</t>
        </is>
      </c>
      <c r="F1755" t="inlineStr">
        <is>
          <t>Onur Arslan</t>
        </is>
      </c>
      <c r="G1755" t="inlineStr">
        <is>
          <t>Marmara</t>
        </is>
      </c>
      <c r="H1755" t="inlineStr">
        <is>
          <t>EM-KBL-16</t>
        </is>
      </c>
      <c r="I1755" t="inlineStr">
        <is>
          <t>NYM Kablo 3x2,5 (100 m)</t>
        </is>
      </c>
      <c r="J1755" t="inlineStr">
        <is>
          <t>Kablo</t>
        </is>
      </c>
      <c r="K1755" t="inlineStr">
        <is>
          <t>Bayi</t>
        </is>
      </c>
      <c r="L1755" t="n">
        <v>19</v>
      </c>
      <c r="M1755" s="57" t="n">
        <v>1296</v>
      </c>
      <c r="N1755" t="inlineStr">
        <is>
          <t>TL</t>
        </is>
      </c>
      <c r="O1755" s="58" t="n">
        <v>5</v>
      </c>
      <c r="P1755" t="n">
        <v>0</v>
      </c>
      <c r="Q1755" s="59" t="n">
        <v>820</v>
      </c>
      <c r="R1755" s="60">
        <f>IF(N1755="TL",1,IF(N1755="USD",VLOOKUP(C1755,$X$2:$Z$19,2,FALSE),VLOOKUP(C1755,$X$2:$Z$19,3,FALSE)))</f>
        <v/>
      </c>
      <c r="S1755" s="61">
        <f>IF(P1755=1,0,L1755*M1755*R1755*(1-O1755/100))</f>
        <v/>
      </c>
      <c r="T1755" s="61">
        <f>IF(P1755=1,0,L1755*Q1755)</f>
        <v/>
      </c>
      <c r="U1755" s="61">
        <f>S1755-T1755</f>
        <v/>
      </c>
    </row>
    <row r="1756">
      <c r="A1756" t="inlineStr">
        <is>
          <t>S001755</t>
        </is>
      </c>
      <c r="B1756" t="inlineStr">
        <is>
          <t>2025-07-22</t>
        </is>
      </c>
      <c r="C1756" t="inlineStr">
        <is>
          <t>2025-07</t>
        </is>
      </c>
      <c r="D1756" t="inlineStr">
        <is>
          <t>2025-Q3</t>
        </is>
      </c>
      <c r="E1756" t="inlineStr">
        <is>
          <t>T07</t>
        </is>
      </c>
      <c r="F1756" t="inlineStr">
        <is>
          <t>Onur Arslan</t>
        </is>
      </c>
      <c r="G1756" t="inlineStr">
        <is>
          <t>Marmara</t>
        </is>
      </c>
      <c r="H1756" t="inlineStr">
        <is>
          <t>EM-AYD-40</t>
        </is>
      </c>
      <c r="I1756" t="inlineStr">
        <is>
          <t>LED Panel Armatür 40W</t>
        </is>
      </c>
      <c r="J1756" t="inlineStr">
        <is>
          <t>Aydınlatma</t>
        </is>
      </c>
      <c r="K1756" t="inlineStr">
        <is>
          <t>Bayi</t>
        </is>
      </c>
      <c r="L1756" t="n">
        <v>27</v>
      </c>
      <c r="M1756" s="57" t="n">
        <v>356</v>
      </c>
      <c r="N1756" t="inlineStr">
        <is>
          <t>TL</t>
        </is>
      </c>
      <c r="O1756" s="58" t="n">
        <v>5</v>
      </c>
      <c r="P1756" t="n">
        <v>0</v>
      </c>
      <c r="Q1756" s="59" t="n">
        <v>190</v>
      </c>
      <c r="R1756" s="60">
        <f>IF(N1756="TL",1,IF(N1756="USD",VLOOKUP(C1756,$X$2:$Z$19,2,FALSE),VLOOKUP(C1756,$X$2:$Z$19,3,FALSE)))</f>
        <v/>
      </c>
      <c r="S1756" s="61">
        <f>IF(P1756=1,0,L1756*M1756*R1756*(1-O1756/100))</f>
        <v/>
      </c>
      <c r="T1756" s="61">
        <f>IF(P1756=1,0,L1756*Q1756)</f>
        <v/>
      </c>
      <c r="U1756" s="61">
        <f>S1756-T1756</f>
        <v/>
      </c>
    </row>
    <row r="1757">
      <c r="A1757" t="inlineStr">
        <is>
          <t>S001756</t>
        </is>
      </c>
      <c r="B1757" t="inlineStr">
        <is>
          <t>2025-07-18</t>
        </is>
      </c>
      <c r="C1757" t="inlineStr">
        <is>
          <t>2025-07</t>
        </is>
      </c>
      <c r="D1757" t="inlineStr">
        <is>
          <t>2025-Q3</t>
        </is>
      </c>
      <c r="E1757" t="inlineStr">
        <is>
          <t>T07</t>
        </is>
      </c>
      <c r="F1757" t="inlineStr">
        <is>
          <t>Onur Arslan</t>
        </is>
      </c>
      <c r="G1757" t="inlineStr">
        <is>
          <t>Marmara</t>
        </is>
      </c>
      <c r="H1757" t="inlineStr">
        <is>
          <t>EM-PNO-12</t>
        </is>
      </c>
      <c r="I1757" t="inlineStr">
        <is>
          <t>Sıva Üstü Dağıtım Panosu 24'lü</t>
        </is>
      </c>
      <c r="J1757" t="inlineStr">
        <is>
          <t>Pano</t>
        </is>
      </c>
      <c r="K1757" t="inlineStr">
        <is>
          <t>Bayi</t>
        </is>
      </c>
      <c r="L1757" t="n">
        <v>3</v>
      </c>
      <c r="M1757" s="57" t="n">
        <v>2065</v>
      </c>
      <c r="N1757" t="inlineStr">
        <is>
          <t>TL</t>
        </is>
      </c>
      <c r="O1757" s="58" t="n">
        <v>0</v>
      </c>
      <c r="P1757" t="n">
        <v>0</v>
      </c>
      <c r="Q1757" s="59" t="n">
        <v>1180</v>
      </c>
      <c r="R1757" s="60">
        <f>IF(N1757="TL",1,IF(N1757="USD",VLOOKUP(C1757,$X$2:$Z$19,2,FALSE),VLOOKUP(C1757,$X$2:$Z$19,3,FALSE)))</f>
        <v/>
      </c>
      <c r="S1757" s="61">
        <f>IF(P1757=1,0,L1757*M1757*R1757*(1-O1757/100))</f>
        <v/>
      </c>
      <c r="T1757" s="61">
        <f>IF(P1757=1,0,L1757*Q1757)</f>
        <v/>
      </c>
      <c r="U1757" s="61">
        <f>S1757-T1757</f>
        <v/>
      </c>
    </row>
    <row r="1758">
      <c r="A1758" t="inlineStr">
        <is>
          <t>S001757</t>
        </is>
      </c>
      <c r="B1758" t="inlineStr">
        <is>
          <t>2025-07-14</t>
        </is>
      </c>
      <c r="C1758" t="inlineStr">
        <is>
          <t>2025-07</t>
        </is>
      </c>
      <c r="D1758" t="inlineStr">
        <is>
          <t>2025-Q3</t>
        </is>
      </c>
      <c r="E1758" t="inlineStr">
        <is>
          <t>T07</t>
        </is>
      </c>
      <c r="F1758" t="inlineStr">
        <is>
          <t>Onur Arslan</t>
        </is>
      </c>
      <c r="G1758" t="inlineStr">
        <is>
          <t>Marmara</t>
        </is>
      </c>
      <c r="H1758" t="inlineStr">
        <is>
          <t>EM-AYD-40</t>
        </is>
      </c>
      <c r="I1758" t="inlineStr">
        <is>
          <t>LED Panel Armatür 40W</t>
        </is>
      </c>
      <c r="J1758" t="inlineStr">
        <is>
          <t>Aydınlatma</t>
        </is>
      </c>
      <c r="K1758" t="inlineStr">
        <is>
          <t>Bayi</t>
        </is>
      </c>
      <c r="L1758" t="n">
        <v>92</v>
      </c>
      <c r="M1758" s="57" t="n">
        <v>360</v>
      </c>
      <c r="N1758" t="inlineStr">
        <is>
          <t>TL</t>
        </is>
      </c>
      <c r="O1758" s="58" t="n">
        <v>0</v>
      </c>
      <c r="P1758" t="n">
        <v>0</v>
      </c>
      <c r="Q1758" s="59" t="n">
        <v>190</v>
      </c>
      <c r="R1758" s="60">
        <f>IF(N1758="TL",1,IF(N1758="USD",VLOOKUP(C1758,$X$2:$Z$19,2,FALSE),VLOOKUP(C1758,$X$2:$Z$19,3,FALSE)))</f>
        <v/>
      </c>
      <c r="S1758" s="61">
        <f>IF(P1758=1,0,L1758*M1758*R1758*(1-O1758/100))</f>
        <v/>
      </c>
      <c r="T1758" s="61">
        <f>IF(P1758=1,0,L1758*Q1758)</f>
        <v/>
      </c>
      <c r="U1758" s="61">
        <f>S1758-T1758</f>
        <v/>
      </c>
    </row>
    <row r="1759">
      <c r="A1759" t="inlineStr">
        <is>
          <t>S001758</t>
        </is>
      </c>
      <c r="B1759" t="inlineStr">
        <is>
          <t>2025-07-23</t>
        </is>
      </c>
      <c r="C1759" t="inlineStr">
        <is>
          <t>2025-07</t>
        </is>
      </c>
      <c r="D1759" t="inlineStr">
        <is>
          <t>2025-Q3</t>
        </is>
      </c>
      <c r="E1759" t="inlineStr">
        <is>
          <t>T07</t>
        </is>
      </c>
      <c r="F1759" t="inlineStr">
        <is>
          <t>Onur Arslan</t>
        </is>
      </c>
      <c r="G1759" t="inlineStr">
        <is>
          <t>Marmara</t>
        </is>
      </c>
      <c r="H1759" t="inlineStr">
        <is>
          <t>EM-SGT-01</t>
        </is>
      </c>
      <c r="I1759" t="inlineStr">
        <is>
          <t>Otomatik Sigorta C16 (12'li)</t>
        </is>
      </c>
      <c r="J1759" t="inlineStr">
        <is>
          <t>Koruma</t>
        </is>
      </c>
      <c r="K1759" t="inlineStr">
        <is>
          <t>Proje</t>
        </is>
      </c>
      <c r="L1759" t="n">
        <v>54</v>
      </c>
      <c r="M1759" s="57" t="n">
        <v>436</v>
      </c>
      <c r="N1759" t="inlineStr">
        <is>
          <t>TL</t>
        </is>
      </c>
      <c r="O1759" s="58" t="n">
        <v>0</v>
      </c>
      <c r="P1759" t="n">
        <v>0</v>
      </c>
      <c r="Q1759" s="59" t="n">
        <v>240</v>
      </c>
      <c r="R1759" s="60">
        <f>IF(N1759="TL",1,IF(N1759="USD",VLOOKUP(C1759,$X$2:$Z$19,2,FALSE),VLOOKUP(C1759,$X$2:$Z$19,3,FALSE)))</f>
        <v/>
      </c>
      <c r="S1759" s="61">
        <f>IF(P1759=1,0,L1759*M1759*R1759*(1-O1759/100))</f>
        <v/>
      </c>
      <c r="T1759" s="61">
        <f>IF(P1759=1,0,L1759*Q1759)</f>
        <v/>
      </c>
      <c r="U1759" s="61">
        <f>S1759-T1759</f>
        <v/>
      </c>
    </row>
    <row r="1760">
      <c r="A1760" t="inlineStr">
        <is>
          <t>S001759</t>
        </is>
      </c>
      <c r="B1760" t="inlineStr">
        <is>
          <t>2025-07-06</t>
        </is>
      </c>
      <c r="C1760" t="inlineStr">
        <is>
          <t>2025-07</t>
        </is>
      </c>
      <c r="D1760" t="inlineStr">
        <is>
          <t>2025-Q3</t>
        </is>
      </c>
      <c r="E1760" t="inlineStr">
        <is>
          <t>T07</t>
        </is>
      </c>
      <c r="F1760" t="inlineStr">
        <is>
          <t>Onur Arslan</t>
        </is>
      </c>
      <c r="G1760" t="inlineStr">
        <is>
          <t>Marmara</t>
        </is>
      </c>
      <c r="H1760" t="inlineStr">
        <is>
          <t>EM-PNO-12</t>
        </is>
      </c>
      <c r="I1760" t="inlineStr">
        <is>
          <t>Sıva Üstü Dağıtım Panosu 24'lü</t>
        </is>
      </c>
      <c r="J1760" t="inlineStr">
        <is>
          <t>Pano</t>
        </is>
      </c>
      <c r="K1760" t="inlineStr">
        <is>
          <t>Proje</t>
        </is>
      </c>
      <c r="L1760" t="n">
        <v>3</v>
      </c>
      <c r="M1760" s="57" t="n">
        <v>2080</v>
      </c>
      <c r="N1760" t="inlineStr">
        <is>
          <t>TL</t>
        </is>
      </c>
      <c r="O1760" s="58" t="n">
        <v>8</v>
      </c>
      <c r="P1760" t="n">
        <v>0</v>
      </c>
      <c r="Q1760" s="59" t="n">
        <v>1180</v>
      </c>
      <c r="R1760" s="60">
        <f>IF(N1760="TL",1,IF(N1760="USD",VLOOKUP(C1760,$X$2:$Z$19,2,FALSE),VLOOKUP(C1760,$X$2:$Z$19,3,FALSE)))</f>
        <v/>
      </c>
      <c r="S1760" s="61">
        <f>IF(P1760=1,0,L1760*M1760*R1760*(1-O1760/100))</f>
        <v/>
      </c>
      <c r="T1760" s="61">
        <f>IF(P1760=1,0,L1760*Q1760)</f>
        <v/>
      </c>
      <c r="U1760" s="61">
        <f>S1760-T1760</f>
        <v/>
      </c>
    </row>
    <row r="1761">
      <c r="A1761" t="inlineStr">
        <is>
          <t>S001760</t>
        </is>
      </c>
      <c r="B1761" t="inlineStr">
        <is>
          <t>2025-07-28</t>
        </is>
      </c>
      <c r="C1761" t="inlineStr">
        <is>
          <t>2025-07</t>
        </is>
      </c>
      <c r="D1761" t="inlineStr">
        <is>
          <t>2025-Q3</t>
        </is>
      </c>
      <c r="E1761" t="inlineStr">
        <is>
          <t>T07</t>
        </is>
      </c>
      <c r="F1761" t="inlineStr">
        <is>
          <t>Onur Arslan</t>
        </is>
      </c>
      <c r="G1761" t="inlineStr">
        <is>
          <t>Marmara</t>
        </is>
      </c>
      <c r="H1761" t="inlineStr">
        <is>
          <t>EM-KBL-16</t>
        </is>
      </c>
      <c r="I1761" t="inlineStr">
        <is>
          <t>NYM Kablo 3x2,5 (100 m)</t>
        </is>
      </c>
      <c r="J1761" t="inlineStr">
        <is>
          <t>Kablo</t>
        </is>
      </c>
      <c r="K1761" t="inlineStr">
        <is>
          <t>Bayi</t>
        </is>
      </c>
      <c r="L1761" t="n">
        <v>1</v>
      </c>
      <c r="M1761" s="57" t="n">
        <v>1322</v>
      </c>
      <c r="N1761" t="inlineStr">
        <is>
          <t>TL</t>
        </is>
      </c>
      <c r="O1761" s="58" t="n">
        <v>8</v>
      </c>
      <c r="P1761" t="n">
        <v>0</v>
      </c>
      <c r="Q1761" s="59" t="n">
        <v>820</v>
      </c>
      <c r="R1761" s="60">
        <f>IF(N1761="TL",1,IF(N1761="USD",VLOOKUP(C1761,$X$2:$Z$19,2,FALSE),VLOOKUP(C1761,$X$2:$Z$19,3,FALSE)))</f>
        <v/>
      </c>
      <c r="S1761" s="61">
        <f>IF(P1761=1,0,L1761*M1761*R1761*(1-O1761/100))</f>
        <v/>
      </c>
      <c r="T1761" s="61">
        <f>IF(P1761=1,0,L1761*Q1761)</f>
        <v/>
      </c>
      <c r="U1761" s="61">
        <f>S1761-T1761</f>
        <v/>
      </c>
    </row>
    <row r="1762">
      <c r="A1762" t="inlineStr">
        <is>
          <t>S001761</t>
        </is>
      </c>
      <c r="B1762" t="inlineStr">
        <is>
          <t>2025-07-23</t>
        </is>
      </c>
      <c r="C1762" t="inlineStr">
        <is>
          <t>2025-07</t>
        </is>
      </c>
      <c r="D1762" t="inlineStr">
        <is>
          <t>2025-Q3</t>
        </is>
      </c>
      <c r="E1762" t="inlineStr">
        <is>
          <t>T07</t>
        </is>
      </c>
      <c r="F1762" t="inlineStr">
        <is>
          <t>Onur Arslan</t>
        </is>
      </c>
      <c r="G1762" t="inlineStr">
        <is>
          <t>Marmara</t>
        </is>
      </c>
      <c r="H1762" t="inlineStr">
        <is>
          <t>EM-SNS-06</t>
        </is>
      </c>
      <c r="I1762" t="inlineStr">
        <is>
          <t>Hareket Sensörü PIR</t>
        </is>
      </c>
      <c r="J1762" t="inlineStr">
        <is>
          <t>Otomasyon</t>
        </is>
      </c>
      <c r="K1762" t="inlineStr">
        <is>
          <t>Perakende</t>
        </is>
      </c>
      <c r="L1762" t="n">
        <v>2</v>
      </c>
      <c r="M1762" s="57" t="n">
        <v>251</v>
      </c>
      <c r="N1762" t="inlineStr">
        <is>
          <t>TL</t>
        </is>
      </c>
      <c r="O1762" s="58" t="n">
        <v>8</v>
      </c>
      <c r="P1762" t="n">
        <v>0</v>
      </c>
      <c r="Q1762" s="59" t="n">
        <v>120</v>
      </c>
      <c r="R1762" s="60">
        <f>IF(N1762="TL",1,IF(N1762="USD",VLOOKUP(C1762,$X$2:$Z$19,2,FALSE),VLOOKUP(C1762,$X$2:$Z$19,3,FALSE)))</f>
        <v/>
      </c>
      <c r="S1762" s="61">
        <f>IF(P1762=1,0,L1762*M1762*R1762*(1-O1762/100))</f>
        <v/>
      </c>
      <c r="T1762" s="61">
        <f>IF(P1762=1,0,L1762*Q1762)</f>
        <v/>
      </c>
      <c r="U1762" s="61">
        <f>S1762-T1762</f>
        <v/>
      </c>
    </row>
    <row r="1763">
      <c r="A1763" t="inlineStr">
        <is>
          <t>S001762</t>
        </is>
      </c>
      <c r="B1763" t="inlineStr">
        <is>
          <t>2025-07-03</t>
        </is>
      </c>
      <c r="C1763" t="inlineStr">
        <is>
          <t>2025-07</t>
        </is>
      </c>
      <c r="D1763" t="inlineStr">
        <is>
          <t>2025-Q3</t>
        </is>
      </c>
      <c r="E1763" t="inlineStr">
        <is>
          <t>T07</t>
        </is>
      </c>
      <c r="F1763" t="inlineStr">
        <is>
          <t>Onur Arslan</t>
        </is>
      </c>
      <c r="G1763" t="inlineStr">
        <is>
          <t>Marmara</t>
        </is>
      </c>
      <c r="H1763" t="inlineStr">
        <is>
          <t>EM-KBL-16</t>
        </is>
      </c>
      <c r="I1763" t="inlineStr">
        <is>
          <t>NYM Kablo 3x2,5 (100 m)</t>
        </is>
      </c>
      <c r="J1763" t="inlineStr">
        <is>
          <t>Kablo</t>
        </is>
      </c>
      <c r="K1763" t="inlineStr">
        <is>
          <t>Kurumsal</t>
        </is>
      </c>
      <c r="L1763" t="n">
        <v>98</v>
      </c>
      <c r="M1763" s="57" t="n">
        <v>1359</v>
      </c>
      <c r="N1763" t="inlineStr">
        <is>
          <t>TL</t>
        </is>
      </c>
      <c r="O1763" s="58" t="n">
        <v>8</v>
      </c>
      <c r="P1763" t="n">
        <v>0</v>
      </c>
      <c r="Q1763" s="59" t="n">
        <v>820</v>
      </c>
      <c r="R1763" s="60">
        <f>IF(N1763="TL",1,IF(N1763="USD",VLOOKUP(C1763,$X$2:$Z$19,2,FALSE),VLOOKUP(C1763,$X$2:$Z$19,3,FALSE)))</f>
        <v/>
      </c>
      <c r="S1763" s="61">
        <f>IF(P1763=1,0,L1763*M1763*R1763*(1-O1763/100))</f>
        <v/>
      </c>
      <c r="T1763" s="61">
        <f>IF(P1763=1,0,L1763*Q1763)</f>
        <v/>
      </c>
      <c r="U1763" s="61">
        <f>S1763-T1763</f>
        <v/>
      </c>
    </row>
    <row r="1764">
      <c r="A1764" t="inlineStr">
        <is>
          <t>S001763</t>
        </is>
      </c>
      <c r="B1764" t="inlineStr">
        <is>
          <t>2025-07-17</t>
        </is>
      </c>
      <c r="C1764" t="inlineStr">
        <is>
          <t>2025-07</t>
        </is>
      </c>
      <c r="D1764" t="inlineStr">
        <is>
          <t>2025-Q3</t>
        </is>
      </c>
      <c r="E1764" t="inlineStr">
        <is>
          <t>T07</t>
        </is>
      </c>
      <c r="F1764" t="inlineStr">
        <is>
          <t>Onur Arslan</t>
        </is>
      </c>
      <c r="G1764" t="inlineStr">
        <is>
          <t>Marmara</t>
        </is>
      </c>
      <c r="H1764" t="inlineStr">
        <is>
          <t>EM-KND-03</t>
        </is>
      </c>
      <c r="I1764" t="inlineStr">
        <is>
          <t>Kablo Kanalı 40x40 (2 m)</t>
        </is>
      </c>
      <c r="J1764" t="inlineStr">
        <is>
          <t>Tesisat</t>
        </is>
      </c>
      <c r="K1764" t="inlineStr">
        <is>
          <t>Bayi</t>
        </is>
      </c>
      <c r="L1764" t="n">
        <v>2</v>
      </c>
      <c r="M1764" s="57" t="n">
        <v>130</v>
      </c>
      <c r="N1764" t="inlineStr">
        <is>
          <t>TL</t>
        </is>
      </c>
      <c r="O1764" s="58" t="n">
        <v>5</v>
      </c>
      <c r="P1764" t="n">
        <v>0</v>
      </c>
      <c r="Q1764" s="59" t="n">
        <v>65</v>
      </c>
      <c r="R1764" s="60">
        <f>IF(N1764="TL",1,IF(N1764="USD",VLOOKUP(C1764,$X$2:$Z$19,2,FALSE),VLOOKUP(C1764,$X$2:$Z$19,3,FALSE)))</f>
        <v/>
      </c>
      <c r="S1764" s="61">
        <f>IF(P1764=1,0,L1764*M1764*R1764*(1-O1764/100))</f>
        <v/>
      </c>
      <c r="T1764" s="61">
        <f>IF(P1764=1,0,L1764*Q1764)</f>
        <v/>
      </c>
      <c r="U1764" s="61">
        <f>S1764-T1764</f>
        <v/>
      </c>
    </row>
    <row r="1765">
      <c r="A1765" t="inlineStr">
        <is>
          <t>S001764</t>
        </is>
      </c>
      <c r="B1765" t="inlineStr">
        <is>
          <t>2025-07-27</t>
        </is>
      </c>
      <c r="C1765" t="inlineStr">
        <is>
          <t>2025-07</t>
        </is>
      </c>
      <c r="D1765" t="inlineStr">
        <is>
          <t>2025-Q3</t>
        </is>
      </c>
      <c r="E1765" t="inlineStr">
        <is>
          <t>T07</t>
        </is>
      </c>
      <c r="F1765" t="inlineStr">
        <is>
          <t>Onur Arslan</t>
        </is>
      </c>
      <c r="G1765" t="inlineStr">
        <is>
          <t>Marmara</t>
        </is>
      </c>
      <c r="H1765" t="inlineStr">
        <is>
          <t>EM-TRF-05</t>
        </is>
      </c>
      <c r="I1765" t="inlineStr">
        <is>
          <t>İzole Trafo 1 kVA</t>
        </is>
      </c>
      <c r="J1765" t="inlineStr">
        <is>
          <t>Güç</t>
        </is>
      </c>
      <c r="K1765" t="inlineStr">
        <is>
          <t>Bayi</t>
        </is>
      </c>
      <c r="L1765" t="n">
        <v>5</v>
      </c>
      <c r="M1765" s="57" t="n">
        <v>6389</v>
      </c>
      <c r="N1765" t="inlineStr">
        <is>
          <t>TL</t>
        </is>
      </c>
      <c r="O1765" s="58" t="n">
        <v>0</v>
      </c>
      <c r="P1765" t="n">
        <v>0</v>
      </c>
      <c r="Q1765" s="59" t="n">
        <v>3900</v>
      </c>
      <c r="R1765" s="60">
        <f>IF(N1765="TL",1,IF(N1765="USD",VLOOKUP(C1765,$X$2:$Z$19,2,FALSE),VLOOKUP(C1765,$X$2:$Z$19,3,FALSE)))</f>
        <v/>
      </c>
      <c r="S1765" s="61">
        <f>IF(P1765=1,0,L1765*M1765*R1765*(1-O1765/100))</f>
        <v/>
      </c>
      <c r="T1765" s="61">
        <f>IF(P1765=1,0,L1765*Q1765)</f>
        <v/>
      </c>
      <c r="U1765" s="61">
        <f>S1765-T1765</f>
        <v/>
      </c>
    </row>
    <row r="1766">
      <c r="A1766" t="inlineStr">
        <is>
          <t>S001765</t>
        </is>
      </c>
      <c r="B1766" t="inlineStr">
        <is>
          <t>2025-07-12</t>
        </is>
      </c>
      <c r="C1766" t="inlineStr">
        <is>
          <t>2025-07</t>
        </is>
      </c>
      <c r="D1766" t="inlineStr">
        <is>
          <t>2025-Q3</t>
        </is>
      </c>
      <c r="E1766" t="inlineStr">
        <is>
          <t>T07</t>
        </is>
      </c>
      <c r="F1766" t="inlineStr">
        <is>
          <t>Onur Arslan</t>
        </is>
      </c>
      <c r="G1766" t="inlineStr">
        <is>
          <t>Marmara</t>
        </is>
      </c>
      <c r="H1766" t="inlineStr">
        <is>
          <t>EM-PRZ-02</t>
        </is>
      </c>
      <c r="I1766" t="inlineStr">
        <is>
          <t>Priz-Anahtar Seti (20'li)</t>
        </is>
      </c>
      <c r="J1766" t="inlineStr">
        <is>
          <t>Anahtar</t>
        </is>
      </c>
      <c r="K1766" t="inlineStr">
        <is>
          <t>Bayi</t>
        </is>
      </c>
      <c r="L1766" t="n">
        <v>1</v>
      </c>
      <c r="M1766" s="57" t="n">
        <v>579</v>
      </c>
      <c r="N1766" t="inlineStr">
        <is>
          <t>TL</t>
        </is>
      </c>
      <c r="O1766" s="58" t="n">
        <v>8</v>
      </c>
      <c r="P1766" t="n">
        <v>0</v>
      </c>
      <c r="Q1766" s="59" t="n">
        <v>310</v>
      </c>
      <c r="R1766" s="60">
        <f>IF(N1766="TL",1,IF(N1766="USD",VLOOKUP(C1766,$X$2:$Z$19,2,FALSE),VLOOKUP(C1766,$X$2:$Z$19,3,FALSE)))</f>
        <v/>
      </c>
      <c r="S1766" s="61">
        <f>IF(P1766=1,0,L1766*M1766*R1766*(1-O1766/100))</f>
        <v/>
      </c>
      <c r="T1766" s="61">
        <f>IF(P1766=1,0,L1766*Q1766)</f>
        <v/>
      </c>
      <c r="U1766" s="61">
        <f>S1766-T1766</f>
        <v/>
      </c>
    </row>
    <row r="1767">
      <c r="A1767" t="inlineStr">
        <is>
          <t>S001766</t>
        </is>
      </c>
      <c r="B1767" t="inlineStr">
        <is>
          <t>2025-07-10</t>
        </is>
      </c>
      <c r="C1767" t="inlineStr">
        <is>
          <t>2025-07</t>
        </is>
      </c>
      <c r="D1767" t="inlineStr">
        <is>
          <t>2025-Q3</t>
        </is>
      </c>
      <c r="E1767" t="inlineStr">
        <is>
          <t>T07</t>
        </is>
      </c>
      <c r="F1767" t="inlineStr">
        <is>
          <t>Onur Arslan</t>
        </is>
      </c>
      <c r="G1767" t="inlineStr">
        <is>
          <t>Marmara</t>
        </is>
      </c>
      <c r="H1767" t="inlineStr">
        <is>
          <t>EM-PRZ-02</t>
        </is>
      </c>
      <c r="I1767" t="inlineStr">
        <is>
          <t>Priz-Anahtar Seti (20'li)</t>
        </is>
      </c>
      <c r="J1767" t="inlineStr">
        <is>
          <t>Anahtar</t>
        </is>
      </c>
      <c r="K1767" t="inlineStr">
        <is>
          <t>Proje</t>
        </is>
      </c>
      <c r="L1767" t="n">
        <v>5</v>
      </c>
      <c r="M1767" s="57" t="n">
        <v>565</v>
      </c>
      <c r="N1767" t="inlineStr">
        <is>
          <t>TL</t>
        </is>
      </c>
      <c r="O1767" s="58" t="n">
        <v>5</v>
      </c>
      <c r="P1767" t="n">
        <v>0</v>
      </c>
      <c r="Q1767" s="59" t="n">
        <v>310</v>
      </c>
      <c r="R1767" s="60">
        <f>IF(N1767="TL",1,IF(N1767="USD",VLOOKUP(C1767,$X$2:$Z$19,2,FALSE),VLOOKUP(C1767,$X$2:$Z$19,3,FALSE)))</f>
        <v/>
      </c>
      <c r="S1767" s="61">
        <f>IF(P1767=1,0,L1767*M1767*R1767*(1-O1767/100))</f>
        <v/>
      </c>
      <c r="T1767" s="61">
        <f>IF(P1767=1,0,L1767*Q1767)</f>
        <v/>
      </c>
      <c r="U1767" s="61">
        <f>S1767-T1767</f>
        <v/>
      </c>
    </row>
    <row r="1768">
      <c r="A1768" t="inlineStr">
        <is>
          <t>S001767</t>
        </is>
      </c>
      <c r="B1768" t="inlineStr">
        <is>
          <t>2025-07-12</t>
        </is>
      </c>
      <c r="C1768" t="inlineStr">
        <is>
          <t>2025-07</t>
        </is>
      </c>
      <c r="D1768" t="inlineStr">
        <is>
          <t>2025-Q3</t>
        </is>
      </c>
      <c r="E1768" t="inlineStr">
        <is>
          <t>T07</t>
        </is>
      </c>
      <c r="F1768" t="inlineStr">
        <is>
          <t>Onur Arslan</t>
        </is>
      </c>
      <c r="G1768" t="inlineStr">
        <is>
          <t>Marmara</t>
        </is>
      </c>
      <c r="H1768" t="inlineStr">
        <is>
          <t>EM-SGT-01</t>
        </is>
      </c>
      <c r="I1768" t="inlineStr">
        <is>
          <t>Otomatik Sigorta C16 (12'li)</t>
        </is>
      </c>
      <c r="J1768" t="inlineStr">
        <is>
          <t>Koruma</t>
        </is>
      </c>
      <c r="K1768" t="inlineStr">
        <is>
          <t>Proje</t>
        </is>
      </c>
      <c r="L1768" t="n">
        <v>55</v>
      </c>
      <c r="M1768" s="57" t="n">
        <v>450</v>
      </c>
      <c r="N1768" t="inlineStr">
        <is>
          <t>TL</t>
        </is>
      </c>
      <c r="O1768" s="58" t="n">
        <v>0</v>
      </c>
      <c r="P1768" t="n">
        <v>0</v>
      </c>
      <c r="Q1768" s="59" t="n">
        <v>240</v>
      </c>
      <c r="R1768" s="60">
        <f>IF(N1768="TL",1,IF(N1768="USD",VLOOKUP(C1768,$X$2:$Z$19,2,FALSE),VLOOKUP(C1768,$X$2:$Z$19,3,FALSE)))</f>
        <v/>
      </c>
      <c r="S1768" s="61">
        <f>IF(P1768=1,0,L1768*M1768*R1768*(1-O1768/100))</f>
        <v/>
      </c>
      <c r="T1768" s="61">
        <f>IF(P1768=1,0,L1768*Q1768)</f>
        <v/>
      </c>
      <c r="U1768" s="61">
        <f>S1768-T1768</f>
        <v/>
      </c>
    </row>
    <row r="1769">
      <c r="A1769" t="inlineStr">
        <is>
          <t>S001768</t>
        </is>
      </c>
      <c r="B1769" t="inlineStr">
        <is>
          <t>2025-07-25</t>
        </is>
      </c>
      <c r="C1769" t="inlineStr">
        <is>
          <t>2025-07</t>
        </is>
      </c>
      <c r="D1769" t="inlineStr">
        <is>
          <t>2025-Q3</t>
        </is>
      </c>
      <c r="E1769" t="inlineStr">
        <is>
          <t>T07</t>
        </is>
      </c>
      <c r="F1769" t="inlineStr">
        <is>
          <t>Onur Arslan</t>
        </is>
      </c>
      <c r="G1769" t="inlineStr">
        <is>
          <t>Marmara</t>
        </is>
      </c>
      <c r="H1769" t="inlineStr">
        <is>
          <t>EM-KND-03</t>
        </is>
      </c>
      <c r="I1769" t="inlineStr">
        <is>
          <t>Kablo Kanalı 40x40 (2 m)</t>
        </is>
      </c>
      <c r="J1769" t="inlineStr">
        <is>
          <t>Tesisat</t>
        </is>
      </c>
      <c r="K1769" t="inlineStr">
        <is>
          <t>Bayi</t>
        </is>
      </c>
      <c r="L1769" t="n">
        <v>6</v>
      </c>
      <c r="M1769" s="57" t="n">
        <v>129</v>
      </c>
      <c r="N1769" t="inlineStr">
        <is>
          <t>TL</t>
        </is>
      </c>
      <c r="O1769" s="58" t="n">
        <v>5</v>
      </c>
      <c r="P1769" t="n">
        <v>0</v>
      </c>
      <c r="Q1769" s="59" t="n">
        <v>65</v>
      </c>
      <c r="R1769" s="60">
        <f>IF(N1769="TL",1,IF(N1769="USD",VLOOKUP(C1769,$X$2:$Z$19,2,FALSE),VLOOKUP(C1769,$X$2:$Z$19,3,FALSE)))</f>
        <v/>
      </c>
      <c r="S1769" s="61">
        <f>IF(P1769=1,0,L1769*M1769*R1769*(1-O1769/100))</f>
        <v/>
      </c>
      <c r="T1769" s="61">
        <f>IF(P1769=1,0,L1769*Q1769)</f>
        <v/>
      </c>
      <c r="U1769" s="61">
        <f>S1769-T1769</f>
        <v/>
      </c>
    </row>
    <row r="1770">
      <c r="A1770" t="inlineStr">
        <is>
          <t>S001769</t>
        </is>
      </c>
      <c r="B1770" t="inlineStr">
        <is>
          <t>2025-07-13</t>
        </is>
      </c>
      <c r="C1770" t="inlineStr">
        <is>
          <t>2025-07</t>
        </is>
      </c>
      <c r="D1770" t="inlineStr">
        <is>
          <t>2025-Q3</t>
        </is>
      </c>
      <c r="E1770" t="inlineStr">
        <is>
          <t>T07</t>
        </is>
      </c>
      <c r="F1770" t="inlineStr">
        <is>
          <t>Onur Arslan</t>
        </is>
      </c>
      <c r="G1770" t="inlineStr">
        <is>
          <t>Marmara</t>
        </is>
      </c>
      <c r="H1770" t="inlineStr">
        <is>
          <t>EM-PRZ-02</t>
        </is>
      </c>
      <c r="I1770" t="inlineStr">
        <is>
          <t>Priz-Anahtar Seti (20'li)</t>
        </is>
      </c>
      <c r="J1770" t="inlineStr">
        <is>
          <t>Anahtar</t>
        </is>
      </c>
      <c r="K1770" t="inlineStr">
        <is>
          <t>Bayi</t>
        </is>
      </c>
      <c r="L1770" t="n">
        <v>14</v>
      </c>
      <c r="M1770" s="57" t="n">
        <v>556</v>
      </c>
      <c r="N1770" t="inlineStr">
        <is>
          <t>TL</t>
        </is>
      </c>
      <c r="O1770" s="58" t="n">
        <v>12</v>
      </c>
      <c r="P1770" t="n">
        <v>0</v>
      </c>
      <c r="Q1770" s="59" t="n">
        <v>310</v>
      </c>
      <c r="R1770" s="60">
        <f>IF(N1770="TL",1,IF(N1770="USD",VLOOKUP(C1770,$X$2:$Z$19,2,FALSE),VLOOKUP(C1770,$X$2:$Z$19,3,FALSE)))</f>
        <v/>
      </c>
      <c r="S1770" s="61">
        <f>IF(P1770=1,0,L1770*M1770*R1770*(1-O1770/100))</f>
        <v/>
      </c>
      <c r="T1770" s="61">
        <f>IF(P1770=1,0,L1770*Q1770)</f>
        <v/>
      </c>
      <c r="U1770" s="61">
        <f>S1770-T1770</f>
        <v/>
      </c>
    </row>
    <row r="1771">
      <c r="A1771" t="inlineStr">
        <is>
          <t>S001770</t>
        </is>
      </c>
      <c r="B1771" t="inlineStr">
        <is>
          <t>2025-07-21</t>
        </is>
      </c>
      <c r="C1771" t="inlineStr">
        <is>
          <t>2025-07</t>
        </is>
      </c>
      <c r="D1771" t="inlineStr">
        <is>
          <t>2025-Q3</t>
        </is>
      </c>
      <c r="E1771" t="inlineStr">
        <is>
          <t>T08</t>
        </is>
      </c>
      <c r="F1771" t="inlineStr">
        <is>
          <t>Zeynep Koç</t>
        </is>
      </c>
      <c r="G1771" t="inlineStr">
        <is>
          <t>İç Anadolu</t>
        </is>
      </c>
      <c r="H1771" t="inlineStr">
        <is>
          <t>EM-KND-03</t>
        </is>
      </c>
      <c r="I1771" t="inlineStr">
        <is>
          <t>Kablo Kanalı 40x40 (2 m)</t>
        </is>
      </c>
      <c r="J1771" t="inlineStr">
        <is>
          <t>Tesisat</t>
        </is>
      </c>
      <c r="K1771" t="inlineStr">
        <is>
          <t>Proje</t>
        </is>
      </c>
      <c r="L1771" t="n">
        <v>10</v>
      </c>
      <c r="M1771" s="57" t="n">
        <v>136</v>
      </c>
      <c r="N1771" t="inlineStr">
        <is>
          <t>TL</t>
        </is>
      </c>
      <c r="O1771" s="58" t="n">
        <v>8</v>
      </c>
      <c r="P1771" t="n">
        <v>0</v>
      </c>
      <c r="Q1771" s="59" t="n">
        <v>65</v>
      </c>
      <c r="R1771" s="60">
        <f>IF(N1771="TL",1,IF(N1771="USD",VLOOKUP(C1771,$X$2:$Z$19,2,FALSE),VLOOKUP(C1771,$X$2:$Z$19,3,FALSE)))</f>
        <v/>
      </c>
      <c r="S1771" s="61">
        <f>IF(P1771=1,0,L1771*M1771*R1771*(1-O1771/100))</f>
        <v/>
      </c>
      <c r="T1771" s="61">
        <f>IF(P1771=1,0,L1771*Q1771)</f>
        <v/>
      </c>
      <c r="U1771" s="61">
        <f>S1771-T1771</f>
        <v/>
      </c>
    </row>
    <row r="1772">
      <c r="A1772" t="inlineStr">
        <is>
          <t>S001771</t>
        </is>
      </c>
      <c r="B1772" t="inlineStr">
        <is>
          <t>2025-07-18</t>
        </is>
      </c>
      <c r="C1772" t="inlineStr">
        <is>
          <t>2025-07</t>
        </is>
      </c>
      <c r="D1772" t="inlineStr">
        <is>
          <t>2025-Q3</t>
        </is>
      </c>
      <c r="E1772" t="inlineStr">
        <is>
          <t>T08</t>
        </is>
      </c>
      <c r="F1772" t="inlineStr">
        <is>
          <t>Zeynep Koç</t>
        </is>
      </c>
      <c r="G1772" t="inlineStr">
        <is>
          <t>İç Anadolu</t>
        </is>
      </c>
      <c r="H1772" t="inlineStr">
        <is>
          <t>EM-KBL-25</t>
        </is>
      </c>
      <c r="I1772" t="inlineStr">
        <is>
          <t>NYY Kablo 4x6 (100 m)</t>
        </is>
      </c>
      <c r="J1772" t="inlineStr">
        <is>
          <t>Kablo</t>
        </is>
      </c>
      <c r="K1772" t="inlineStr">
        <is>
          <t>Proje</t>
        </is>
      </c>
      <c r="L1772" t="n">
        <v>1</v>
      </c>
      <c r="M1772" s="57" t="n">
        <v>3394</v>
      </c>
      <c r="N1772" t="inlineStr">
        <is>
          <t>TL</t>
        </is>
      </c>
      <c r="O1772" s="58" t="n">
        <v>18</v>
      </c>
      <c r="P1772" t="n">
        <v>0</v>
      </c>
      <c r="Q1772" s="59" t="n">
        <v>2150</v>
      </c>
      <c r="R1772" s="60">
        <f>IF(N1772="TL",1,IF(N1772="USD",VLOOKUP(C1772,$X$2:$Z$19,2,FALSE),VLOOKUP(C1772,$X$2:$Z$19,3,FALSE)))</f>
        <v/>
      </c>
      <c r="S1772" s="61">
        <f>IF(P1772=1,0,L1772*M1772*R1772*(1-O1772/100))</f>
        <v/>
      </c>
      <c r="T1772" s="61">
        <f>IF(P1772=1,0,L1772*Q1772)</f>
        <v/>
      </c>
      <c r="U1772" s="61">
        <f>S1772-T1772</f>
        <v/>
      </c>
    </row>
    <row r="1773">
      <c r="A1773" t="inlineStr">
        <is>
          <t>S001772</t>
        </is>
      </c>
      <c r="B1773" t="inlineStr">
        <is>
          <t>2025-07-03</t>
        </is>
      </c>
      <c r="C1773" t="inlineStr">
        <is>
          <t>2025-07</t>
        </is>
      </c>
      <c r="D1773" t="inlineStr">
        <is>
          <t>2025-Q3</t>
        </is>
      </c>
      <c r="E1773" t="inlineStr">
        <is>
          <t>T08</t>
        </is>
      </c>
      <c r="F1773" t="inlineStr">
        <is>
          <t>Zeynep Koç</t>
        </is>
      </c>
      <c r="G1773" t="inlineStr">
        <is>
          <t>İç Anadolu</t>
        </is>
      </c>
      <c r="H1773" t="inlineStr">
        <is>
          <t>EM-KBL-16</t>
        </is>
      </c>
      <c r="I1773" t="inlineStr">
        <is>
          <t>NYM Kablo 3x2,5 (100 m)</t>
        </is>
      </c>
      <c r="J1773" t="inlineStr">
        <is>
          <t>Kablo</t>
        </is>
      </c>
      <c r="K1773" t="inlineStr">
        <is>
          <t>Bayi</t>
        </is>
      </c>
      <c r="L1773" t="n">
        <v>74</v>
      </c>
      <c r="M1773" s="57" t="n">
        <v>1323</v>
      </c>
      <c r="N1773" t="inlineStr">
        <is>
          <t>TL</t>
        </is>
      </c>
      <c r="O1773" s="58" t="n">
        <v>8</v>
      </c>
      <c r="P1773" t="n">
        <v>0</v>
      </c>
      <c r="Q1773" s="59" t="n">
        <v>820</v>
      </c>
      <c r="R1773" s="60">
        <f>IF(N1773="TL",1,IF(N1773="USD",VLOOKUP(C1773,$X$2:$Z$19,2,FALSE),VLOOKUP(C1773,$X$2:$Z$19,3,FALSE)))</f>
        <v/>
      </c>
      <c r="S1773" s="61">
        <f>IF(P1773=1,0,L1773*M1773*R1773*(1-O1773/100))</f>
        <v/>
      </c>
      <c r="T1773" s="61">
        <f>IF(P1773=1,0,L1773*Q1773)</f>
        <v/>
      </c>
      <c r="U1773" s="61">
        <f>S1773-T1773</f>
        <v/>
      </c>
    </row>
    <row r="1774">
      <c r="A1774" t="inlineStr">
        <is>
          <t>S001773</t>
        </is>
      </c>
      <c r="B1774" t="inlineStr">
        <is>
          <t>2025-07-18</t>
        </is>
      </c>
      <c r="C1774" t="inlineStr">
        <is>
          <t>2025-07</t>
        </is>
      </c>
      <c r="D1774" t="inlineStr">
        <is>
          <t>2025-Q3</t>
        </is>
      </c>
      <c r="E1774" t="inlineStr">
        <is>
          <t>T08</t>
        </is>
      </c>
      <c r="F1774" t="inlineStr">
        <is>
          <t>Zeynep Koç</t>
        </is>
      </c>
      <c r="G1774" t="inlineStr">
        <is>
          <t>İç Anadolu</t>
        </is>
      </c>
      <c r="H1774" t="inlineStr">
        <is>
          <t>EM-TOP-08</t>
        </is>
      </c>
      <c r="I1774" t="inlineStr">
        <is>
          <t>Topraklama Seti</t>
        </is>
      </c>
      <c r="J1774" t="inlineStr">
        <is>
          <t>Koruma</t>
        </is>
      </c>
      <c r="K1774" t="inlineStr">
        <is>
          <t>Bayi</t>
        </is>
      </c>
      <c r="L1774" t="n">
        <v>5</v>
      </c>
      <c r="M1774" s="57" t="n">
        <v>889</v>
      </c>
      <c r="N1774" t="inlineStr">
        <is>
          <t>TL</t>
        </is>
      </c>
      <c r="O1774" s="58" t="n">
        <v>12</v>
      </c>
      <c r="P1774" t="n">
        <v>0</v>
      </c>
      <c r="Q1774" s="59" t="n">
        <v>540</v>
      </c>
      <c r="R1774" s="60">
        <f>IF(N1774="TL",1,IF(N1774="USD",VLOOKUP(C1774,$X$2:$Z$19,2,FALSE),VLOOKUP(C1774,$X$2:$Z$19,3,FALSE)))</f>
        <v/>
      </c>
      <c r="S1774" s="61">
        <f>IF(P1774=1,0,L1774*M1774*R1774*(1-O1774/100))</f>
        <v/>
      </c>
      <c r="T1774" s="61">
        <f>IF(P1774=1,0,L1774*Q1774)</f>
        <v/>
      </c>
      <c r="U1774" s="61">
        <f>S1774-T1774</f>
        <v/>
      </c>
    </row>
    <row r="1775">
      <c r="A1775" t="inlineStr">
        <is>
          <t>S001774</t>
        </is>
      </c>
      <c r="B1775" t="inlineStr">
        <is>
          <t>2025-07-28</t>
        </is>
      </c>
      <c r="C1775" t="inlineStr">
        <is>
          <t>2025-07</t>
        </is>
      </c>
      <c r="D1775" t="inlineStr">
        <is>
          <t>2025-Q3</t>
        </is>
      </c>
      <c r="E1775" t="inlineStr">
        <is>
          <t>T08</t>
        </is>
      </c>
      <c r="F1775" t="inlineStr">
        <is>
          <t>Zeynep Koç</t>
        </is>
      </c>
      <c r="G1775" t="inlineStr">
        <is>
          <t>İç Anadolu</t>
        </is>
      </c>
      <c r="H1775" t="inlineStr">
        <is>
          <t>EM-TRF-05</t>
        </is>
      </c>
      <c r="I1775" t="inlineStr">
        <is>
          <t>İzole Trafo 1 kVA</t>
        </is>
      </c>
      <c r="J1775" t="inlineStr">
        <is>
          <t>Güç</t>
        </is>
      </c>
      <c r="K1775" t="inlineStr">
        <is>
          <t>Bayi</t>
        </is>
      </c>
      <c r="L1775" t="n">
        <v>21</v>
      </c>
      <c r="M1775" s="57" t="n">
        <v>6407</v>
      </c>
      <c r="N1775" t="inlineStr">
        <is>
          <t>TL</t>
        </is>
      </c>
      <c r="O1775" s="58" t="n">
        <v>18</v>
      </c>
      <c r="P1775" t="n">
        <v>0</v>
      </c>
      <c r="Q1775" s="59" t="n">
        <v>3900</v>
      </c>
      <c r="R1775" s="60">
        <f>IF(N1775="TL",1,IF(N1775="USD",VLOOKUP(C1775,$X$2:$Z$19,2,FALSE),VLOOKUP(C1775,$X$2:$Z$19,3,FALSE)))</f>
        <v/>
      </c>
      <c r="S1775" s="61">
        <f>IF(P1775=1,0,L1775*M1775*R1775*(1-O1775/100))</f>
        <v/>
      </c>
      <c r="T1775" s="61">
        <f>IF(P1775=1,0,L1775*Q1775)</f>
        <v/>
      </c>
      <c r="U1775" s="61">
        <f>S1775-T1775</f>
        <v/>
      </c>
    </row>
    <row r="1776">
      <c r="A1776" t="inlineStr">
        <is>
          <t>S001775</t>
        </is>
      </c>
      <c r="B1776" t="inlineStr">
        <is>
          <t>2025-07-21</t>
        </is>
      </c>
      <c r="C1776" t="inlineStr">
        <is>
          <t>2025-07</t>
        </is>
      </c>
      <c r="D1776" t="inlineStr">
        <is>
          <t>2025-Q3</t>
        </is>
      </c>
      <c r="E1776" t="inlineStr">
        <is>
          <t>T08</t>
        </is>
      </c>
      <c r="F1776" t="inlineStr">
        <is>
          <t>Zeynep Koç</t>
        </is>
      </c>
      <c r="G1776" t="inlineStr">
        <is>
          <t>İç Anadolu</t>
        </is>
      </c>
      <c r="H1776" t="inlineStr">
        <is>
          <t>EM-UPS-10</t>
        </is>
      </c>
      <c r="I1776" t="inlineStr">
        <is>
          <t>Kesintisiz Güç Kaynağı 3 kVA</t>
        </is>
      </c>
      <c r="J1776" t="inlineStr">
        <is>
          <t>Güç</t>
        </is>
      </c>
      <c r="K1776" t="inlineStr">
        <is>
          <t>Proje</t>
        </is>
      </c>
      <c r="L1776" t="n">
        <v>4</v>
      </c>
      <c r="M1776" s="57" t="n">
        <v>13354</v>
      </c>
      <c r="N1776" t="inlineStr">
        <is>
          <t>TL</t>
        </is>
      </c>
      <c r="O1776" s="58" t="n">
        <v>0</v>
      </c>
      <c r="P1776" t="n">
        <v>0</v>
      </c>
      <c r="Q1776" s="59" t="n">
        <v>8200</v>
      </c>
      <c r="R1776" s="60">
        <f>IF(N1776="TL",1,IF(N1776="USD",VLOOKUP(C1776,$X$2:$Z$19,2,FALSE),VLOOKUP(C1776,$X$2:$Z$19,3,FALSE)))</f>
        <v/>
      </c>
      <c r="S1776" s="61">
        <f>IF(P1776=1,0,L1776*M1776*R1776*(1-O1776/100))</f>
        <v/>
      </c>
      <c r="T1776" s="61">
        <f>IF(P1776=1,0,L1776*Q1776)</f>
        <v/>
      </c>
      <c r="U1776" s="61">
        <f>S1776-T1776</f>
        <v/>
      </c>
    </row>
    <row r="1777">
      <c r="A1777" t="inlineStr">
        <is>
          <t>S001776</t>
        </is>
      </c>
      <c r="B1777" t="inlineStr">
        <is>
          <t>2025-07-16</t>
        </is>
      </c>
      <c r="C1777" t="inlineStr">
        <is>
          <t>2025-07</t>
        </is>
      </c>
      <c r="D1777" t="inlineStr">
        <is>
          <t>2025-Q3</t>
        </is>
      </c>
      <c r="E1777" t="inlineStr">
        <is>
          <t>T08</t>
        </is>
      </c>
      <c r="F1777" t="inlineStr">
        <is>
          <t>Zeynep Koç</t>
        </is>
      </c>
      <c r="G1777" t="inlineStr">
        <is>
          <t>İç Anadolu</t>
        </is>
      </c>
      <c r="H1777" t="inlineStr">
        <is>
          <t>EM-UPS-10</t>
        </is>
      </c>
      <c r="I1777" t="inlineStr">
        <is>
          <t>Kesintisiz Güç Kaynağı 3 kVA</t>
        </is>
      </c>
      <c r="J1777" t="inlineStr">
        <is>
          <t>Güç</t>
        </is>
      </c>
      <c r="K1777" t="inlineStr">
        <is>
          <t>Perakende</t>
        </is>
      </c>
      <c r="L1777" t="n">
        <v>40</v>
      </c>
      <c r="M1777" s="57" t="n">
        <v>13579</v>
      </c>
      <c r="N1777" t="inlineStr">
        <is>
          <t>TL</t>
        </is>
      </c>
      <c r="O1777" s="58" t="n">
        <v>0</v>
      </c>
      <c r="P1777" t="n">
        <v>0</v>
      </c>
      <c r="Q1777" s="59" t="n">
        <v>8200</v>
      </c>
      <c r="R1777" s="60">
        <f>IF(N1777="TL",1,IF(N1777="USD",VLOOKUP(C1777,$X$2:$Z$19,2,FALSE),VLOOKUP(C1777,$X$2:$Z$19,3,FALSE)))</f>
        <v/>
      </c>
      <c r="S1777" s="61">
        <f>IF(P1777=1,0,L1777*M1777*R1777*(1-O1777/100))</f>
        <v/>
      </c>
      <c r="T1777" s="61">
        <f>IF(P1777=1,0,L1777*Q1777)</f>
        <v/>
      </c>
      <c r="U1777" s="61">
        <f>S1777-T1777</f>
        <v/>
      </c>
    </row>
    <row r="1778">
      <c r="A1778" t="inlineStr">
        <is>
          <t>S001777</t>
        </is>
      </c>
      <c r="B1778" t="inlineStr">
        <is>
          <t>2025-07-13</t>
        </is>
      </c>
      <c r="C1778" t="inlineStr">
        <is>
          <t>2025-07</t>
        </is>
      </c>
      <c r="D1778" t="inlineStr">
        <is>
          <t>2025-Q3</t>
        </is>
      </c>
      <c r="E1778" t="inlineStr">
        <is>
          <t>T08</t>
        </is>
      </c>
      <c r="F1778" t="inlineStr">
        <is>
          <t>Zeynep Koç</t>
        </is>
      </c>
      <c r="G1778" t="inlineStr">
        <is>
          <t>İç Anadolu</t>
        </is>
      </c>
      <c r="H1778" t="inlineStr">
        <is>
          <t>EM-UPS-10</t>
        </is>
      </c>
      <c r="I1778" t="inlineStr">
        <is>
          <t>Kesintisiz Güç Kaynağı 3 kVA</t>
        </is>
      </c>
      <c r="J1778" t="inlineStr">
        <is>
          <t>Güç</t>
        </is>
      </c>
      <c r="K1778" t="inlineStr">
        <is>
          <t>Proje</t>
        </is>
      </c>
      <c r="L1778" t="n">
        <v>3</v>
      </c>
      <c r="M1778" s="57" t="n">
        <v>13392</v>
      </c>
      <c r="N1778" t="inlineStr">
        <is>
          <t>TL</t>
        </is>
      </c>
      <c r="O1778" s="58" t="n">
        <v>12</v>
      </c>
      <c r="P1778" t="n">
        <v>0</v>
      </c>
      <c r="Q1778" s="59" t="n">
        <v>8200</v>
      </c>
      <c r="R1778" s="60">
        <f>IF(N1778="TL",1,IF(N1778="USD",VLOOKUP(C1778,$X$2:$Z$19,2,FALSE),VLOOKUP(C1778,$X$2:$Z$19,3,FALSE)))</f>
        <v/>
      </c>
      <c r="S1778" s="61">
        <f>IF(P1778=1,0,L1778*M1778*R1778*(1-O1778/100))</f>
        <v/>
      </c>
      <c r="T1778" s="61">
        <f>IF(P1778=1,0,L1778*Q1778)</f>
        <v/>
      </c>
      <c r="U1778" s="61">
        <f>S1778-T1778</f>
        <v/>
      </c>
    </row>
    <row r="1779">
      <c r="A1779" t="inlineStr">
        <is>
          <t>S001778</t>
        </is>
      </c>
      <c r="B1779" t="inlineStr">
        <is>
          <t>2025-07-21</t>
        </is>
      </c>
      <c r="C1779" t="inlineStr">
        <is>
          <t>2025-07</t>
        </is>
      </c>
      <c r="D1779" t="inlineStr">
        <is>
          <t>2025-Q3</t>
        </is>
      </c>
      <c r="E1779" t="inlineStr">
        <is>
          <t>T08</t>
        </is>
      </c>
      <c r="F1779" t="inlineStr">
        <is>
          <t>Zeynep Koç</t>
        </is>
      </c>
      <c r="G1779" t="inlineStr">
        <is>
          <t>İç Anadolu</t>
        </is>
      </c>
      <c r="H1779" t="inlineStr">
        <is>
          <t>EM-SNS-06</t>
        </is>
      </c>
      <c r="I1779" t="inlineStr">
        <is>
          <t>Hareket Sensörü PIR</t>
        </is>
      </c>
      <c r="J1779" t="inlineStr">
        <is>
          <t>Otomasyon</t>
        </is>
      </c>
      <c r="K1779" t="inlineStr">
        <is>
          <t>Proje</t>
        </is>
      </c>
      <c r="L1779" t="n">
        <v>19</v>
      </c>
      <c r="M1779" s="57" t="n">
        <v>262</v>
      </c>
      <c r="N1779" t="inlineStr">
        <is>
          <t>TL</t>
        </is>
      </c>
      <c r="O1779" s="58" t="n">
        <v>5</v>
      </c>
      <c r="P1779" t="n">
        <v>0</v>
      </c>
      <c r="Q1779" s="59" t="n">
        <v>120</v>
      </c>
      <c r="R1779" s="60">
        <f>IF(N1779="TL",1,IF(N1779="USD",VLOOKUP(C1779,$X$2:$Z$19,2,FALSE),VLOOKUP(C1779,$X$2:$Z$19,3,FALSE)))</f>
        <v/>
      </c>
      <c r="S1779" s="61">
        <f>IF(P1779=1,0,L1779*M1779*R1779*(1-O1779/100))</f>
        <v/>
      </c>
      <c r="T1779" s="61">
        <f>IF(P1779=1,0,L1779*Q1779)</f>
        <v/>
      </c>
      <c r="U1779" s="61">
        <f>S1779-T1779</f>
        <v/>
      </c>
    </row>
    <row r="1780">
      <c r="A1780" t="inlineStr">
        <is>
          <t>S001779</t>
        </is>
      </c>
      <c r="B1780" t="inlineStr">
        <is>
          <t>2025-07-24</t>
        </is>
      </c>
      <c r="C1780" t="inlineStr">
        <is>
          <t>2025-07</t>
        </is>
      </c>
      <c r="D1780" t="inlineStr">
        <is>
          <t>2025-Q3</t>
        </is>
      </c>
      <c r="E1780" t="inlineStr">
        <is>
          <t>T08</t>
        </is>
      </c>
      <c r="F1780" t="inlineStr">
        <is>
          <t>Zeynep Koç</t>
        </is>
      </c>
      <c r="G1780" t="inlineStr">
        <is>
          <t>İç Anadolu</t>
        </is>
      </c>
      <c r="H1780" t="inlineStr">
        <is>
          <t>EM-KBL-16</t>
        </is>
      </c>
      <c r="I1780" t="inlineStr">
        <is>
          <t>NYM Kablo 3x2,5 (100 m)</t>
        </is>
      </c>
      <c r="J1780" t="inlineStr">
        <is>
          <t>Kablo</t>
        </is>
      </c>
      <c r="K1780" t="inlineStr">
        <is>
          <t>Proje</t>
        </is>
      </c>
      <c r="L1780" t="n">
        <v>1</v>
      </c>
      <c r="M1780" s="57" t="n">
        <v>1334</v>
      </c>
      <c r="N1780" t="inlineStr">
        <is>
          <t>TL</t>
        </is>
      </c>
      <c r="O1780" s="58" t="n">
        <v>0</v>
      </c>
      <c r="P1780" t="n">
        <v>0</v>
      </c>
      <c r="Q1780" s="59" t="n">
        <v>820</v>
      </c>
      <c r="R1780" s="60">
        <f>IF(N1780="TL",1,IF(N1780="USD",VLOOKUP(C1780,$X$2:$Z$19,2,FALSE),VLOOKUP(C1780,$X$2:$Z$19,3,FALSE)))</f>
        <v/>
      </c>
      <c r="S1780" s="61">
        <f>IF(P1780=1,0,L1780*M1780*R1780*(1-O1780/100))</f>
        <v/>
      </c>
      <c r="T1780" s="61">
        <f>IF(P1780=1,0,L1780*Q1780)</f>
        <v/>
      </c>
      <c r="U1780" s="61">
        <f>S1780-T1780</f>
        <v/>
      </c>
    </row>
    <row r="1781">
      <c r="A1781" t="inlineStr">
        <is>
          <t>S001780</t>
        </is>
      </c>
      <c r="B1781" t="inlineStr">
        <is>
          <t>2025-07-26</t>
        </is>
      </c>
      <c r="C1781" t="inlineStr">
        <is>
          <t>2025-07</t>
        </is>
      </c>
      <c r="D1781" t="inlineStr">
        <is>
          <t>2025-Q3</t>
        </is>
      </c>
      <c r="E1781" t="inlineStr">
        <is>
          <t>T08</t>
        </is>
      </c>
      <c r="F1781" t="inlineStr">
        <is>
          <t>Zeynep Koç</t>
        </is>
      </c>
      <c r="G1781" t="inlineStr">
        <is>
          <t>İç Anadolu</t>
        </is>
      </c>
      <c r="H1781" t="inlineStr">
        <is>
          <t>EM-TRF-05</t>
        </is>
      </c>
      <c r="I1781" t="inlineStr">
        <is>
          <t>İzole Trafo 1 kVA</t>
        </is>
      </c>
      <c r="J1781" t="inlineStr">
        <is>
          <t>Güç</t>
        </is>
      </c>
      <c r="K1781" t="inlineStr">
        <is>
          <t>Bayi</t>
        </is>
      </c>
      <c r="L1781" t="n">
        <v>3</v>
      </c>
      <c r="M1781" s="57" t="n">
        <v>6418</v>
      </c>
      <c r="N1781" t="inlineStr">
        <is>
          <t>TL</t>
        </is>
      </c>
      <c r="O1781" s="58" t="n">
        <v>0</v>
      </c>
      <c r="P1781" t="n">
        <v>0</v>
      </c>
      <c r="Q1781" s="59" t="n">
        <v>3900</v>
      </c>
      <c r="R1781" s="60">
        <f>IF(N1781="TL",1,IF(N1781="USD",VLOOKUP(C1781,$X$2:$Z$19,2,FALSE),VLOOKUP(C1781,$X$2:$Z$19,3,FALSE)))</f>
        <v/>
      </c>
      <c r="S1781" s="61">
        <f>IF(P1781=1,0,L1781*M1781*R1781*(1-O1781/100))</f>
        <v/>
      </c>
      <c r="T1781" s="61">
        <f>IF(P1781=1,0,L1781*Q1781)</f>
        <v/>
      </c>
      <c r="U1781" s="61">
        <f>S1781-T1781</f>
        <v/>
      </c>
    </row>
    <row r="1782">
      <c r="A1782" t="inlineStr">
        <is>
          <t>S001781</t>
        </is>
      </c>
      <c r="B1782" t="inlineStr">
        <is>
          <t>2025-07-26</t>
        </is>
      </c>
      <c r="C1782" t="inlineStr">
        <is>
          <t>2025-07</t>
        </is>
      </c>
      <c r="D1782" t="inlineStr">
        <is>
          <t>2025-Q3</t>
        </is>
      </c>
      <c r="E1782" t="inlineStr">
        <is>
          <t>T08</t>
        </is>
      </c>
      <c r="F1782" t="inlineStr">
        <is>
          <t>Zeynep Koç</t>
        </is>
      </c>
      <c r="G1782" t="inlineStr">
        <is>
          <t>İç Anadolu</t>
        </is>
      </c>
      <c r="H1782" t="inlineStr">
        <is>
          <t>EM-TOP-08</t>
        </is>
      </c>
      <c r="I1782" t="inlineStr">
        <is>
          <t>Topraklama Seti</t>
        </is>
      </c>
      <c r="J1782" t="inlineStr">
        <is>
          <t>Koruma</t>
        </is>
      </c>
      <c r="K1782" t="inlineStr">
        <is>
          <t>Kurumsal</t>
        </is>
      </c>
      <c r="L1782" t="n">
        <v>6</v>
      </c>
      <c r="M1782" s="57" t="n">
        <v>884</v>
      </c>
      <c r="N1782" t="inlineStr">
        <is>
          <t>TL</t>
        </is>
      </c>
      <c r="O1782" s="58" t="n">
        <v>8</v>
      </c>
      <c r="P1782" t="n">
        <v>0</v>
      </c>
      <c r="Q1782" s="59" t="n">
        <v>540</v>
      </c>
      <c r="R1782" s="60">
        <f>IF(N1782="TL",1,IF(N1782="USD",VLOOKUP(C1782,$X$2:$Z$19,2,FALSE),VLOOKUP(C1782,$X$2:$Z$19,3,FALSE)))</f>
        <v/>
      </c>
      <c r="S1782" s="61">
        <f>IF(P1782=1,0,L1782*M1782*R1782*(1-O1782/100))</f>
        <v/>
      </c>
      <c r="T1782" s="61">
        <f>IF(P1782=1,0,L1782*Q1782)</f>
        <v/>
      </c>
      <c r="U1782" s="61">
        <f>S1782-T1782</f>
        <v/>
      </c>
    </row>
    <row r="1783">
      <c r="A1783" t="inlineStr">
        <is>
          <t>S001782</t>
        </is>
      </c>
      <c r="B1783" t="inlineStr">
        <is>
          <t>2025-07-24</t>
        </is>
      </c>
      <c r="C1783" t="inlineStr">
        <is>
          <t>2025-07</t>
        </is>
      </c>
      <c r="D1783" t="inlineStr">
        <is>
          <t>2025-Q3</t>
        </is>
      </c>
      <c r="E1783" t="inlineStr">
        <is>
          <t>T08</t>
        </is>
      </c>
      <c r="F1783" t="inlineStr">
        <is>
          <t>Zeynep Koç</t>
        </is>
      </c>
      <c r="G1783" t="inlineStr">
        <is>
          <t>İç Anadolu</t>
        </is>
      </c>
      <c r="H1783" t="inlineStr">
        <is>
          <t>EM-KBL-16</t>
        </is>
      </c>
      <c r="I1783" t="inlineStr">
        <is>
          <t>NYM Kablo 3x2,5 (100 m)</t>
        </is>
      </c>
      <c r="J1783" t="inlineStr">
        <is>
          <t>Kablo</t>
        </is>
      </c>
      <c r="K1783" t="inlineStr">
        <is>
          <t>Bayi</t>
        </is>
      </c>
      <c r="L1783" t="n">
        <v>17</v>
      </c>
      <c r="M1783" s="57" t="n">
        <v>1307</v>
      </c>
      <c r="N1783" t="inlineStr">
        <is>
          <t>TL</t>
        </is>
      </c>
      <c r="O1783" s="58" t="n">
        <v>0</v>
      </c>
      <c r="P1783" t="n">
        <v>0</v>
      </c>
      <c r="Q1783" s="59" t="n">
        <v>820</v>
      </c>
      <c r="R1783" s="60">
        <f>IF(N1783="TL",1,IF(N1783="USD",VLOOKUP(C1783,$X$2:$Z$19,2,FALSE),VLOOKUP(C1783,$X$2:$Z$19,3,FALSE)))</f>
        <v/>
      </c>
      <c r="S1783" s="61">
        <f>IF(P1783=1,0,L1783*M1783*R1783*(1-O1783/100))</f>
        <v/>
      </c>
      <c r="T1783" s="61">
        <f>IF(P1783=1,0,L1783*Q1783)</f>
        <v/>
      </c>
      <c r="U1783" s="61">
        <f>S1783-T1783</f>
        <v/>
      </c>
    </row>
    <row r="1784">
      <c r="A1784" t="inlineStr">
        <is>
          <t>S001783</t>
        </is>
      </c>
      <c r="B1784" t="inlineStr">
        <is>
          <t>2025-07-08</t>
        </is>
      </c>
      <c r="C1784" t="inlineStr">
        <is>
          <t>2025-07</t>
        </is>
      </c>
      <c r="D1784" t="inlineStr">
        <is>
          <t>2025-Q3</t>
        </is>
      </c>
      <c r="E1784" t="inlineStr">
        <is>
          <t>T08</t>
        </is>
      </c>
      <c r="F1784" t="inlineStr">
        <is>
          <t>Zeynep Koç</t>
        </is>
      </c>
      <c r="G1784" t="inlineStr">
        <is>
          <t>İç Anadolu</t>
        </is>
      </c>
      <c r="H1784" t="inlineStr">
        <is>
          <t>EM-PRZ-02</t>
        </is>
      </c>
      <c r="I1784" t="inlineStr">
        <is>
          <t>Priz-Anahtar Seti (20'li)</t>
        </is>
      </c>
      <c r="J1784" t="inlineStr">
        <is>
          <t>Anahtar</t>
        </is>
      </c>
      <c r="K1784" t="inlineStr">
        <is>
          <t>Perakende</t>
        </is>
      </c>
      <c r="L1784" t="n">
        <v>5</v>
      </c>
      <c r="M1784" s="57" t="n">
        <v>566</v>
      </c>
      <c r="N1784" t="inlineStr">
        <is>
          <t>TL</t>
        </is>
      </c>
      <c r="O1784" s="58" t="n">
        <v>18</v>
      </c>
      <c r="P1784" t="n">
        <v>0</v>
      </c>
      <c r="Q1784" s="59" t="n">
        <v>310</v>
      </c>
      <c r="R1784" s="60">
        <f>IF(N1784="TL",1,IF(N1784="USD",VLOOKUP(C1784,$X$2:$Z$19,2,FALSE),VLOOKUP(C1784,$X$2:$Z$19,3,FALSE)))</f>
        <v/>
      </c>
      <c r="S1784" s="61">
        <f>IF(P1784=1,0,L1784*M1784*R1784*(1-O1784/100))</f>
        <v/>
      </c>
      <c r="T1784" s="61">
        <f>IF(P1784=1,0,L1784*Q1784)</f>
        <v/>
      </c>
      <c r="U1784" s="61">
        <f>S1784-T1784</f>
        <v/>
      </c>
    </row>
    <row r="1785">
      <c r="A1785" t="inlineStr">
        <is>
          <t>S001784</t>
        </is>
      </c>
      <c r="B1785" t="inlineStr">
        <is>
          <t>2025-07-23</t>
        </is>
      </c>
      <c r="C1785" t="inlineStr">
        <is>
          <t>2025-07</t>
        </is>
      </c>
      <c r="D1785" t="inlineStr">
        <is>
          <t>2025-Q3</t>
        </is>
      </c>
      <c r="E1785" t="inlineStr">
        <is>
          <t>T08</t>
        </is>
      </c>
      <c r="F1785" t="inlineStr">
        <is>
          <t>Zeynep Koç</t>
        </is>
      </c>
      <c r="G1785" t="inlineStr">
        <is>
          <t>İç Anadolu</t>
        </is>
      </c>
      <c r="H1785" t="inlineStr">
        <is>
          <t>EM-TOP-08</t>
        </is>
      </c>
      <c r="I1785" t="inlineStr">
        <is>
          <t>Topraklama Seti</t>
        </is>
      </c>
      <c r="J1785" t="inlineStr">
        <is>
          <t>Koruma</t>
        </is>
      </c>
      <c r="K1785" t="inlineStr">
        <is>
          <t>Bayi</t>
        </is>
      </c>
      <c r="L1785" t="n">
        <v>5</v>
      </c>
      <c r="M1785" s="57" t="n">
        <v>885</v>
      </c>
      <c r="N1785" t="inlineStr">
        <is>
          <t>TL</t>
        </is>
      </c>
      <c r="O1785" s="58" t="n">
        <v>8</v>
      </c>
      <c r="P1785" t="n">
        <v>0</v>
      </c>
      <c r="Q1785" s="59" t="n">
        <v>540</v>
      </c>
      <c r="R1785" s="60">
        <f>IF(N1785="TL",1,IF(N1785="USD",VLOOKUP(C1785,$X$2:$Z$19,2,FALSE),VLOOKUP(C1785,$X$2:$Z$19,3,FALSE)))</f>
        <v/>
      </c>
      <c r="S1785" s="61">
        <f>IF(P1785=1,0,L1785*M1785*R1785*(1-O1785/100))</f>
        <v/>
      </c>
      <c r="T1785" s="61">
        <f>IF(P1785=1,0,L1785*Q1785)</f>
        <v/>
      </c>
      <c r="U1785" s="61">
        <f>S1785-T1785</f>
        <v/>
      </c>
    </row>
    <row r="1786">
      <c r="A1786" t="inlineStr">
        <is>
          <t>S001785</t>
        </is>
      </c>
      <c r="B1786" t="inlineStr">
        <is>
          <t>2025-07-14</t>
        </is>
      </c>
      <c r="C1786" t="inlineStr">
        <is>
          <t>2025-07</t>
        </is>
      </c>
      <c r="D1786" t="inlineStr">
        <is>
          <t>2025-Q3</t>
        </is>
      </c>
      <c r="E1786" t="inlineStr">
        <is>
          <t>T08</t>
        </is>
      </c>
      <c r="F1786" t="inlineStr">
        <is>
          <t>Zeynep Koç</t>
        </is>
      </c>
      <c r="G1786" t="inlineStr">
        <is>
          <t>İç Anadolu</t>
        </is>
      </c>
      <c r="H1786" t="inlineStr">
        <is>
          <t>EM-SGT-01</t>
        </is>
      </c>
      <c r="I1786" t="inlineStr">
        <is>
          <t>Otomatik Sigorta C16 (12'li)</t>
        </is>
      </c>
      <c r="J1786" t="inlineStr">
        <is>
          <t>Koruma</t>
        </is>
      </c>
      <c r="K1786" t="inlineStr">
        <is>
          <t>Kurumsal</t>
        </is>
      </c>
      <c r="L1786" t="n">
        <v>5</v>
      </c>
      <c r="M1786" s="57" t="n">
        <v>446</v>
      </c>
      <c r="N1786" t="inlineStr">
        <is>
          <t>TL</t>
        </is>
      </c>
      <c r="O1786" s="58" t="n">
        <v>0</v>
      </c>
      <c r="P1786" t="n">
        <v>0</v>
      </c>
      <c r="Q1786" s="59" t="n">
        <v>240</v>
      </c>
      <c r="R1786" s="60">
        <f>IF(N1786="TL",1,IF(N1786="USD",VLOOKUP(C1786,$X$2:$Z$19,2,FALSE),VLOOKUP(C1786,$X$2:$Z$19,3,FALSE)))</f>
        <v/>
      </c>
      <c r="S1786" s="61">
        <f>IF(P1786=1,0,L1786*M1786*R1786*(1-O1786/100))</f>
        <v/>
      </c>
      <c r="T1786" s="61">
        <f>IF(P1786=1,0,L1786*Q1786)</f>
        <v/>
      </c>
      <c r="U1786" s="61">
        <f>S1786-T1786</f>
        <v/>
      </c>
    </row>
    <row r="1787">
      <c r="A1787" t="inlineStr">
        <is>
          <t>S001786</t>
        </is>
      </c>
      <c r="B1787" t="inlineStr">
        <is>
          <t>2025-07-11</t>
        </is>
      </c>
      <c r="C1787" t="inlineStr">
        <is>
          <t>2025-07</t>
        </is>
      </c>
      <c r="D1787" t="inlineStr">
        <is>
          <t>2025-Q3</t>
        </is>
      </c>
      <c r="E1787" t="inlineStr">
        <is>
          <t>T08</t>
        </is>
      </c>
      <c r="F1787" t="inlineStr">
        <is>
          <t>Zeynep Koç</t>
        </is>
      </c>
      <c r="G1787" t="inlineStr">
        <is>
          <t>İç Anadolu</t>
        </is>
      </c>
      <c r="H1787" t="inlineStr">
        <is>
          <t>EM-AYD-18</t>
        </is>
      </c>
      <c r="I1787" t="inlineStr">
        <is>
          <t>LED Ampul 18W (10'lu)</t>
        </is>
      </c>
      <c r="J1787" t="inlineStr">
        <is>
          <t>Aydınlatma</t>
        </is>
      </c>
      <c r="K1787" t="inlineStr">
        <is>
          <t>Bayi</t>
        </is>
      </c>
      <c r="L1787" t="n">
        <v>4</v>
      </c>
      <c r="M1787" s="57" t="n">
        <v>207</v>
      </c>
      <c r="N1787" t="inlineStr">
        <is>
          <t>TL</t>
        </is>
      </c>
      <c r="O1787" s="58" t="n">
        <v>5</v>
      </c>
      <c r="P1787" t="n">
        <v>0</v>
      </c>
      <c r="Q1787" s="59" t="n">
        <v>95</v>
      </c>
      <c r="R1787" s="60">
        <f>IF(N1787="TL",1,IF(N1787="USD",VLOOKUP(C1787,$X$2:$Z$19,2,FALSE),VLOOKUP(C1787,$X$2:$Z$19,3,FALSE)))</f>
        <v/>
      </c>
      <c r="S1787" s="61">
        <f>IF(P1787=1,0,L1787*M1787*R1787*(1-O1787/100))</f>
        <v/>
      </c>
      <c r="T1787" s="61">
        <f>IF(P1787=1,0,L1787*Q1787)</f>
        <v/>
      </c>
      <c r="U1787" s="61">
        <f>S1787-T1787</f>
        <v/>
      </c>
    </row>
    <row r="1788">
      <c r="A1788" t="inlineStr">
        <is>
          <t>S001787</t>
        </is>
      </c>
      <c r="B1788" t="inlineStr">
        <is>
          <t>2025-07-09</t>
        </is>
      </c>
      <c r="C1788" t="inlineStr">
        <is>
          <t>2025-07</t>
        </is>
      </c>
      <c r="D1788" t="inlineStr">
        <is>
          <t>2025-Q3</t>
        </is>
      </c>
      <c r="E1788" t="inlineStr">
        <is>
          <t>T08</t>
        </is>
      </c>
      <c r="F1788" t="inlineStr">
        <is>
          <t>Zeynep Koç</t>
        </is>
      </c>
      <c r="G1788" t="inlineStr">
        <is>
          <t>İç Anadolu</t>
        </is>
      </c>
      <c r="H1788" t="inlineStr">
        <is>
          <t>EM-AYD-40</t>
        </is>
      </c>
      <c r="I1788" t="inlineStr">
        <is>
          <t>LED Panel Armatür 40W</t>
        </is>
      </c>
      <c r="J1788" t="inlineStr">
        <is>
          <t>Aydınlatma</t>
        </is>
      </c>
      <c r="K1788" t="inlineStr">
        <is>
          <t>Perakende</t>
        </is>
      </c>
      <c r="L1788" t="n">
        <v>61</v>
      </c>
      <c r="M1788" s="57" t="n">
        <v>362</v>
      </c>
      <c r="N1788" t="inlineStr">
        <is>
          <t>TL</t>
        </is>
      </c>
      <c r="O1788" s="58" t="n">
        <v>0</v>
      </c>
      <c r="P1788" t="n">
        <v>0</v>
      </c>
      <c r="Q1788" s="59" t="n">
        <v>190</v>
      </c>
      <c r="R1788" s="60">
        <f>IF(N1788="TL",1,IF(N1788="USD",VLOOKUP(C1788,$X$2:$Z$19,2,FALSE),VLOOKUP(C1788,$X$2:$Z$19,3,FALSE)))</f>
        <v/>
      </c>
      <c r="S1788" s="61">
        <f>IF(P1788=1,0,L1788*M1788*R1788*(1-O1788/100))</f>
        <v/>
      </c>
      <c r="T1788" s="61">
        <f>IF(P1788=1,0,L1788*Q1788)</f>
        <v/>
      </c>
      <c r="U1788" s="61">
        <f>S1788-T1788</f>
        <v/>
      </c>
    </row>
    <row r="1789">
      <c r="A1789" t="inlineStr">
        <is>
          <t>S001788</t>
        </is>
      </c>
      <c r="B1789" t="inlineStr">
        <is>
          <t>2025-07-17</t>
        </is>
      </c>
      <c r="C1789" t="inlineStr">
        <is>
          <t>2025-07</t>
        </is>
      </c>
      <c r="D1789" t="inlineStr">
        <is>
          <t>2025-Q3</t>
        </is>
      </c>
      <c r="E1789" t="inlineStr">
        <is>
          <t>T08</t>
        </is>
      </c>
      <c r="F1789" t="inlineStr">
        <is>
          <t>Zeynep Koç</t>
        </is>
      </c>
      <c r="G1789" t="inlineStr">
        <is>
          <t>İç Anadolu</t>
        </is>
      </c>
      <c r="H1789" t="inlineStr">
        <is>
          <t>EM-KBL-16</t>
        </is>
      </c>
      <c r="I1789" t="inlineStr">
        <is>
          <t>NYM Kablo 3x2,5 (100 m)</t>
        </is>
      </c>
      <c r="J1789" t="inlineStr">
        <is>
          <t>Kablo</t>
        </is>
      </c>
      <c r="K1789" t="inlineStr">
        <is>
          <t>Kurumsal</t>
        </is>
      </c>
      <c r="L1789" t="n">
        <v>7</v>
      </c>
      <c r="M1789" s="57" t="n">
        <v>1301</v>
      </c>
      <c r="N1789" t="inlineStr">
        <is>
          <t>TL</t>
        </is>
      </c>
      <c r="O1789" s="58" t="n">
        <v>0</v>
      </c>
      <c r="P1789" t="n">
        <v>0</v>
      </c>
      <c r="Q1789" s="59" t="n">
        <v>820</v>
      </c>
      <c r="R1789" s="60">
        <f>IF(N1789="TL",1,IF(N1789="USD",VLOOKUP(C1789,$X$2:$Z$19,2,FALSE),VLOOKUP(C1789,$X$2:$Z$19,3,FALSE)))</f>
        <v/>
      </c>
      <c r="S1789" s="61">
        <f>IF(P1789=1,0,L1789*M1789*R1789*(1-O1789/100))</f>
        <v/>
      </c>
      <c r="T1789" s="61">
        <f>IF(P1789=1,0,L1789*Q1789)</f>
        <v/>
      </c>
      <c r="U1789" s="61">
        <f>S1789-T1789</f>
        <v/>
      </c>
    </row>
    <row r="1790">
      <c r="A1790" t="inlineStr">
        <is>
          <t>S001789</t>
        </is>
      </c>
      <c r="B1790" t="inlineStr">
        <is>
          <t>2025-07-23</t>
        </is>
      </c>
      <c r="C1790" t="inlineStr">
        <is>
          <t>2025-07</t>
        </is>
      </c>
      <c r="D1790" t="inlineStr">
        <is>
          <t>2025-Q3</t>
        </is>
      </c>
      <c r="E1790" t="inlineStr">
        <is>
          <t>T08</t>
        </is>
      </c>
      <c r="F1790" t="inlineStr">
        <is>
          <t>Zeynep Koç</t>
        </is>
      </c>
      <c r="G1790" t="inlineStr">
        <is>
          <t>İç Anadolu</t>
        </is>
      </c>
      <c r="H1790" t="inlineStr">
        <is>
          <t>EM-AYD-40</t>
        </is>
      </c>
      <c r="I1790" t="inlineStr">
        <is>
          <t>LED Panel Armatür 40W</t>
        </is>
      </c>
      <c r="J1790" t="inlineStr">
        <is>
          <t>Aydınlatma</t>
        </is>
      </c>
      <c r="K1790" t="inlineStr">
        <is>
          <t>Perakende</t>
        </is>
      </c>
      <c r="L1790" t="n">
        <v>4</v>
      </c>
      <c r="M1790" s="57" t="n">
        <v>355</v>
      </c>
      <c r="N1790" t="inlineStr">
        <is>
          <t>TL</t>
        </is>
      </c>
      <c r="O1790" s="58" t="n">
        <v>8</v>
      </c>
      <c r="P1790" t="n">
        <v>0</v>
      </c>
      <c r="Q1790" s="59" t="n">
        <v>190</v>
      </c>
      <c r="R1790" s="60">
        <f>IF(N1790="TL",1,IF(N1790="USD",VLOOKUP(C1790,$X$2:$Z$19,2,FALSE),VLOOKUP(C1790,$X$2:$Z$19,3,FALSE)))</f>
        <v/>
      </c>
      <c r="S1790" s="61">
        <f>IF(P1790=1,0,L1790*M1790*R1790*(1-O1790/100))</f>
        <v/>
      </c>
      <c r="T1790" s="61">
        <f>IF(P1790=1,0,L1790*Q1790)</f>
        <v/>
      </c>
      <c r="U1790" s="61">
        <f>S1790-T1790</f>
        <v/>
      </c>
    </row>
    <row r="1791">
      <c r="A1791" t="inlineStr">
        <is>
          <t>S001790</t>
        </is>
      </c>
      <c r="B1791" t="inlineStr">
        <is>
          <t>2025-07-09</t>
        </is>
      </c>
      <c r="C1791" t="inlineStr">
        <is>
          <t>2025-07</t>
        </is>
      </c>
      <c r="D1791" t="inlineStr">
        <is>
          <t>2025-Q3</t>
        </is>
      </c>
      <c r="E1791" t="inlineStr">
        <is>
          <t>T08</t>
        </is>
      </c>
      <c r="F1791" t="inlineStr">
        <is>
          <t>Zeynep Koç</t>
        </is>
      </c>
      <c r="G1791" t="inlineStr">
        <is>
          <t>İç Anadolu</t>
        </is>
      </c>
      <c r="H1791" t="inlineStr">
        <is>
          <t>EM-AYD-18</t>
        </is>
      </c>
      <c r="I1791" t="inlineStr">
        <is>
          <t>LED Ampul 18W (10'lu)</t>
        </is>
      </c>
      <c r="J1791" t="inlineStr">
        <is>
          <t>Aydınlatma</t>
        </is>
      </c>
      <c r="K1791" t="inlineStr">
        <is>
          <t>Proje</t>
        </is>
      </c>
      <c r="L1791" t="n">
        <v>47</v>
      </c>
      <c r="M1791" s="57" t="n">
        <v>207</v>
      </c>
      <c r="N1791" t="inlineStr">
        <is>
          <t>TL</t>
        </is>
      </c>
      <c r="O1791" s="58" t="n">
        <v>8</v>
      </c>
      <c r="P1791" t="n">
        <v>0</v>
      </c>
      <c r="Q1791" s="59" t="n">
        <v>95</v>
      </c>
      <c r="R1791" s="60">
        <f>IF(N1791="TL",1,IF(N1791="USD",VLOOKUP(C1791,$X$2:$Z$19,2,FALSE),VLOOKUP(C1791,$X$2:$Z$19,3,FALSE)))</f>
        <v/>
      </c>
      <c r="S1791" s="61">
        <f>IF(P1791=1,0,L1791*M1791*R1791*(1-O1791/100))</f>
        <v/>
      </c>
      <c r="T1791" s="61">
        <f>IF(P1791=1,0,L1791*Q1791)</f>
        <v/>
      </c>
      <c r="U1791" s="61">
        <f>S1791-T1791</f>
        <v/>
      </c>
    </row>
    <row r="1792">
      <c r="A1792" t="inlineStr">
        <is>
          <t>S001791</t>
        </is>
      </c>
      <c r="B1792" t="inlineStr">
        <is>
          <t>2025-07-19</t>
        </is>
      </c>
      <c r="C1792" t="inlineStr">
        <is>
          <t>2025-07</t>
        </is>
      </c>
      <c r="D1792" t="inlineStr">
        <is>
          <t>2025-Q3</t>
        </is>
      </c>
      <c r="E1792" t="inlineStr">
        <is>
          <t>T08</t>
        </is>
      </c>
      <c r="F1792" t="inlineStr">
        <is>
          <t>Zeynep Koç</t>
        </is>
      </c>
      <c r="G1792" t="inlineStr">
        <is>
          <t>İç Anadolu</t>
        </is>
      </c>
      <c r="H1792" t="inlineStr">
        <is>
          <t>EM-UPS-10</t>
        </is>
      </c>
      <c r="I1792" t="inlineStr">
        <is>
          <t>Kesintisiz Güç Kaynağı 3 kVA</t>
        </is>
      </c>
      <c r="J1792" t="inlineStr">
        <is>
          <t>Güç</t>
        </is>
      </c>
      <c r="K1792" t="inlineStr">
        <is>
          <t>Proje</t>
        </is>
      </c>
      <c r="L1792" t="n">
        <v>2</v>
      </c>
      <c r="M1792" s="57" t="n">
        <v>12983</v>
      </c>
      <c r="N1792" t="inlineStr">
        <is>
          <t>TL</t>
        </is>
      </c>
      <c r="O1792" s="58" t="n">
        <v>5</v>
      </c>
      <c r="P1792" t="n">
        <v>0</v>
      </c>
      <c r="Q1792" s="59" t="n">
        <v>8200</v>
      </c>
      <c r="R1792" s="60">
        <f>IF(N1792="TL",1,IF(N1792="USD",VLOOKUP(C1792,$X$2:$Z$19,2,FALSE),VLOOKUP(C1792,$X$2:$Z$19,3,FALSE)))</f>
        <v/>
      </c>
      <c r="S1792" s="61">
        <f>IF(P1792=1,0,L1792*M1792*R1792*(1-O1792/100))</f>
        <v/>
      </c>
      <c r="T1792" s="61">
        <f>IF(P1792=1,0,L1792*Q1792)</f>
        <v/>
      </c>
      <c r="U1792" s="61">
        <f>S1792-T1792</f>
        <v/>
      </c>
    </row>
    <row r="1793">
      <c r="A1793" t="inlineStr">
        <is>
          <t>S001792</t>
        </is>
      </c>
      <c r="B1793" t="inlineStr">
        <is>
          <t>2025-07-16</t>
        </is>
      </c>
      <c r="C1793" t="inlineStr">
        <is>
          <t>2025-07</t>
        </is>
      </c>
      <c r="D1793" t="inlineStr">
        <is>
          <t>2025-Q3</t>
        </is>
      </c>
      <c r="E1793" t="inlineStr">
        <is>
          <t>T08</t>
        </is>
      </c>
      <c r="F1793" t="inlineStr">
        <is>
          <t>Zeynep Koç</t>
        </is>
      </c>
      <c r="G1793" t="inlineStr">
        <is>
          <t>İç Anadolu</t>
        </is>
      </c>
      <c r="H1793" t="inlineStr">
        <is>
          <t>EM-KBL-25</t>
        </is>
      </c>
      <c r="I1793" t="inlineStr">
        <is>
          <t>NYY Kablo 4x6 (100 m)</t>
        </is>
      </c>
      <c r="J1793" t="inlineStr">
        <is>
          <t>Kablo</t>
        </is>
      </c>
      <c r="K1793" t="inlineStr">
        <is>
          <t>Proje</t>
        </is>
      </c>
      <c r="L1793" t="n">
        <v>24</v>
      </c>
      <c r="M1793" s="57" t="n">
        <v>3388</v>
      </c>
      <c r="N1793" t="inlineStr">
        <is>
          <t>TL</t>
        </is>
      </c>
      <c r="O1793" s="58" t="n">
        <v>8</v>
      </c>
      <c r="P1793" t="n">
        <v>0</v>
      </c>
      <c r="Q1793" s="59" t="n">
        <v>2150</v>
      </c>
      <c r="R1793" s="60">
        <f>IF(N1793="TL",1,IF(N1793="USD",VLOOKUP(C1793,$X$2:$Z$19,2,FALSE),VLOOKUP(C1793,$X$2:$Z$19,3,FALSE)))</f>
        <v/>
      </c>
      <c r="S1793" s="61">
        <f>IF(P1793=1,0,L1793*M1793*R1793*(1-O1793/100))</f>
        <v/>
      </c>
      <c r="T1793" s="61">
        <f>IF(P1793=1,0,L1793*Q1793)</f>
        <v/>
      </c>
      <c r="U1793" s="61">
        <f>S1793-T1793</f>
        <v/>
      </c>
    </row>
    <row r="1794">
      <c r="A1794" t="inlineStr">
        <is>
          <t>S001793</t>
        </is>
      </c>
      <c r="B1794" t="inlineStr">
        <is>
          <t>2025-07-24</t>
        </is>
      </c>
      <c r="C1794" t="inlineStr">
        <is>
          <t>2025-07</t>
        </is>
      </c>
      <c r="D1794" t="inlineStr">
        <is>
          <t>2025-Q3</t>
        </is>
      </c>
      <c r="E1794" t="inlineStr">
        <is>
          <t>T08</t>
        </is>
      </c>
      <c r="F1794" t="inlineStr">
        <is>
          <t>Zeynep Koç</t>
        </is>
      </c>
      <c r="G1794" t="inlineStr">
        <is>
          <t>İç Anadolu</t>
        </is>
      </c>
      <c r="H1794" t="inlineStr">
        <is>
          <t>EM-AYD-18</t>
        </is>
      </c>
      <c r="I1794" t="inlineStr">
        <is>
          <t>LED Ampul 18W (10'lu)</t>
        </is>
      </c>
      <c r="J1794" t="inlineStr">
        <is>
          <t>Aydınlatma</t>
        </is>
      </c>
      <c r="K1794" t="inlineStr">
        <is>
          <t>Proje</t>
        </is>
      </c>
      <c r="L1794" t="n">
        <v>17</v>
      </c>
      <c r="M1794" s="57" t="n">
        <v>201</v>
      </c>
      <c r="N1794" t="inlineStr">
        <is>
          <t>TL</t>
        </is>
      </c>
      <c r="O1794" s="58" t="n">
        <v>0</v>
      </c>
      <c r="P1794" t="n">
        <v>0</v>
      </c>
      <c r="Q1794" s="59" t="n">
        <v>95</v>
      </c>
      <c r="R1794" s="60">
        <f>IF(N1794="TL",1,IF(N1794="USD",VLOOKUP(C1794,$X$2:$Z$19,2,FALSE),VLOOKUP(C1794,$X$2:$Z$19,3,FALSE)))</f>
        <v/>
      </c>
      <c r="S1794" s="61">
        <f>IF(P1794=1,0,L1794*M1794*R1794*(1-O1794/100))</f>
        <v/>
      </c>
      <c r="T1794" s="61">
        <f>IF(P1794=1,0,L1794*Q1794)</f>
        <v/>
      </c>
      <c r="U1794" s="61">
        <f>S1794-T1794</f>
        <v/>
      </c>
    </row>
    <row r="1795">
      <c r="A1795" t="inlineStr">
        <is>
          <t>S001794</t>
        </is>
      </c>
      <c r="B1795" t="inlineStr">
        <is>
          <t>2025-07-16</t>
        </is>
      </c>
      <c r="C1795" t="inlineStr">
        <is>
          <t>2025-07</t>
        </is>
      </c>
      <c r="D1795" t="inlineStr">
        <is>
          <t>2025-Q3</t>
        </is>
      </c>
      <c r="E1795" t="inlineStr">
        <is>
          <t>T08</t>
        </is>
      </c>
      <c r="F1795" t="inlineStr">
        <is>
          <t>Zeynep Koç</t>
        </is>
      </c>
      <c r="G1795" t="inlineStr">
        <is>
          <t>İç Anadolu</t>
        </is>
      </c>
      <c r="H1795" t="inlineStr">
        <is>
          <t>EM-SNS-06</t>
        </is>
      </c>
      <c r="I1795" t="inlineStr">
        <is>
          <t>Hareket Sensörü PIR</t>
        </is>
      </c>
      <c r="J1795" t="inlineStr">
        <is>
          <t>Otomasyon</t>
        </is>
      </c>
      <c r="K1795" t="inlineStr">
        <is>
          <t>Bayi</t>
        </is>
      </c>
      <c r="L1795" t="n">
        <v>2</v>
      </c>
      <c r="M1795" s="57" t="n">
        <v>254</v>
      </c>
      <c r="N1795" t="inlineStr">
        <is>
          <t>TL</t>
        </is>
      </c>
      <c r="O1795" s="58" t="n">
        <v>0</v>
      </c>
      <c r="P1795" t="n">
        <v>0</v>
      </c>
      <c r="Q1795" s="59" t="n">
        <v>120</v>
      </c>
      <c r="R1795" s="60">
        <f>IF(N1795="TL",1,IF(N1795="USD",VLOOKUP(C1795,$X$2:$Z$19,2,FALSE),VLOOKUP(C1795,$X$2:$Z$19,3,FALSE)))</f>
        <v/>
      </c>
      <c r="S1795" s="61">
        <f>IF(P1795=1,0,L1795*M1795*R1795*(1-O1795/100))</f>
        <v/>
      </c>
      <c r="T1795" s="61">
        <f>IF(P1795=1,0,L1795*Q1795)</f>
        <v/>
      </c>
      <c r="U1795" s="61">
        <f>S1795-T1795</f>
        <v/>
      </c>
    </row>
    <row r="1796">
      <c r="A1796" t="inlineStr">
        <is>
          <t>S001795</t>
        </is>
      </c>
      <c r="B1796" t="inlineStr">
        <is>
          <t>2025-07-11</t>
        </is>
      </c>
      <c r="C1796" t="inlineStr">
        <is>
          <t>2025-07</t>
        </is>
      </c>
      <c r="D1796" t="inlineStr">
        <is>
          <t>2025-Q3</t>
        </is>
      </c>
      <c r="E1796" t="inlineStr">
        <is>
          <t>T08</t>
        </is>
      </c>
      <c r="F1796" t="inlineStr">
        <is>
          <t>Zeynep Koç</t>
        </is>
      </c>
      <c r="G1796" t="inlineStr">
        <is>
          <t>İç Anadolu</t>
        </is>
      </c>
      <c r="H1796" t="inlineStr">
        <is>
          <t>EM-SGT-01</t>
        </is>
      </c>
      <c r="I1796" t="inlineStr">
        <is>
          <t>Otomatik Sigorta C16 (12'li)</t>
        </is>
      </c>
      <c r="J1796" t="inlineStr">
        <is>
          <t>Koruma</t>
        </is>
      </c>
      <c r="K1796" t="inlineStr">
        <is>
          <t>Kurumsal</t>
        </is>
      </c>
      <c r="L1796" t="n">
        <v>8</v>
      </c>
      <c r="M1796" s="57" t="n">
        <v>450</v>
      </c>
      <c r="N1796" t="inlineStr">
        <is>
          <t>TL</t>
        </is>
      </c>
      <c r="O1796" s="58" t="n">
        <v>8</v>
      </c>
      <c r="P1796" t="n">
        <v>1</v>
      </c>
      <c r="Q1796" s="59" t="n">
        <v>240</v>
      </c>
      <c r="R1796" s="60">
        <f>IF(N1796="TL",1,IF(N1796="USD",VLOOKUP(C1796,$X$2:$Z$19,2,FALSE),VLOOKUP(C1796,$X$2:$Z$19,3,FALSE)))</f>
        <v/>
      </c>
      <c r="S1796" s="61">
        <f>IF(P1796=1,0,L1796*M1796*R1796*(1-O1796/100))</f>
        <v/>
      </c>
      <c r="T1796" s="61">
        <f>IF(P1796=1,0,L1796*Q1796)</f>
        <v/>
      </c>
      <c r="U1796" s="61">
        <f>S1796-T1796</f>
        <v/>
      </c>
    </row>
    <row r="1797">
      <c r="A1797" t="inlineStr">
        <is>
          <t>S001796</t>
        </is>
      </c>
      <c r="B1797" t="inlineStr">
        <is>
          <t>2025-07-21</t>
        </is>
      </c>
      <c r="C1797" t="inlineStr">
        <is>
          <t>2025-07</t>
        </is>
      </c>
      <c r="D1797" t="inlineStr">
        <is>
          <t>2025-Q3</t>
        </is>
      </c>
      <c r="E1797" t="inlineStr">
        <is>
          <t>T08</t>
        </is>
      </c>
      <c r="F1797" t="inlineStr">
        <is>
          <t>Zeynep Koç</t>
        </is>
      </c>
      <c r="G1797" t="inlineStr">
        <is>
          <t>İç Anadolu</t>
        </is>
      </c>
      <c r="H1797" t="inlineStr">
        <is>
          <t>EM-TOP-08</t>
        </is>
      </c>
      <c r="I1797" t="inlineStr">
        <is>
          <t>Topraklama Seti</t>
        </is>
      </c>
      <c r="J1797" t="inlineStr">
        <is>
          <t>Koruma</t>
        </is>
      </c>
      <c r="K1797" t="inlineStr">
        <is>
          <t>Kurumsal</t>
        </is>
      </c>
      <c r="L1797" t="n">
        <v>2</v>
      </c>
      <c r="M1797" s="57" t="n">
        <v>922</v>
      </c>
      <c r="N1797" t="inlineStr">
        <is>
          <t>TL</t>
        </is>
      </c>
      <c r="O1797" s="58" t="n">
        <v>8</v>
      </c>
      <c r="P1797" t="n">
        <v>0</v>
      </c>
      <c r="Q1797" s="59" t="n">
        <v>540</v>
      </c>
      <c r="R1797" s="60">
        <f>IF(N1797="TL",1,IF(N1797="USD",VLOOKUP(C1797,$X$2:$Z$19,2,FALSE),VLOOKUP(C1797,$X$2:$Z$19,3,FALSE)))</f>
        <v/>
      </c>
      <c r="S1797" s="61">
        <f>IF(P1797=1,0,L1797*M1797*R1797*(1-O1797/100))</f>
        <v/>
      </c>
      <c r="T1797" s="61">
        <f>IF(P1797=1,0,L1797*Q1797)</f>
        <v/>
      </c>
      <c r="U1797" s="61">
        <f>S1797-T1797</f>
        <v/>
      </c>
    </row>
    <row r="1798">
      <c r="A1798" t="inlineStr">
        <is>
          <t>S001797</t>
        </is>
      </c>
      <c r="B1798" t="inlineStr">
        <is>
          <t>2025-07-05</t>
        </is>
      </c>
      <c r="C1798" t="inlineStr">
        <is>
          <t>2025-07</t>
        </is>
      </c>
      <c r="D1798" t="inlineStr">
        <is>
          <t>2025-Q3</t>
        </is>
      </c>
      <c r="E1798" t="inlineStr">
        <is>
          <t>T08</t>
        </is>
      </c>
      <c r="F1798" t="inlineStr">
        <is>
          <t>Zeynep Koç</t>
        </is>
      </c>
      <c r="G1798" t="inlineStr">
        <is>
          <t>İç Anadolu</t>
        </is>
      </c>
      <c r="H1798" t="inlineStr">
        <is>
          <t>EM-PRZ-02</t>
        </is>
      </c>
      <c r="I1798" t="inlineStr">
        <is>
          <t>Priz-Anahtar Seti (20'li)</t>
        </is>
      </c>
      <c r="J1798" t="inlineStr">
        <is>
          <t>Anahtar</t>
        </is>
      </c>
      <c r="K1798" t="inlineStr">
        <is>
          <t>Bayi</t>
        </is>
      </c>
      <c r="L1798" t="n">
        <v>14</v>
      </c>
      <c r="M1798" s="57" t="n">
        <v>589</v>
      </c>
      <c r="N1798" t="inlineStr">
        <is>
          <t>TL</t>
        </is>
      </c>
      <c r="O1798" s="58" t="n">
        <v>5</v>
      </c>
      <c r="P1798" t="n">
        <v>0</v>
      </c>
      <c r="Q1798" s="59" t="n">
        <v>310</v>
      </c>
      <c r="R1798" s="60">
        <f>IF(N1798="TL",1,IF(N1798="USD",VLOOKUP(C1798,$X$2:$Z$19,2,FALSE),VLOOKUP(C1798,$X$2:$Z$19,3,FALSE)))</f>
        <v/>
      </c>
      <c r="S1798" s="61">
        <f>IF(P1798=1,0,L1798*M1798*R1798*(1-O1798/100))</f>
        <v/>
      </c>
      <c r="T1798" s="61">
        <f>IF(P1798=1,0,L1798*Q1798)</f>
        <v/>
      </c>
      <c r="U1798" s="61">
        <f>S1798-T1798</f>
        <v/>
      </c>
    </row>
    <row r="1799">
      <c r="A1799" t="inlineStr">
        <is>
          <t>S001798</t>
        </is>
      </c>
      <c r="B1799" t="inlineStr">
        <is>
          <t>2025-07-12</t>
        </is>
      </c>
      <c r="C1799" t="inlineStr">
        <is>
          <t>2025-07</t>
        </is>
      </c>
      <c r="D1799" t="inlineStr">
        <is>
          <t>2025-Q3</t>
        </is>
      </c>
      <c r="E1799" t="inlineStr">
        <is>
          <t>T08</t>
        </is>
      </c>
      <c r="F1799" t="inlineStr">
        <is>
          <t>Zeynep Koç</t>
        </is>
      </c>
      <c r="G1799" t="inlineStr">
        <is>
          <t>İç Anadolu</t>
        </is>
      </c>
      <c r="H1799" t="inlineStr">
        <is>
          <t>EM-AYD-18</t>
        </is>
      </c>
      <c r="I1799" t="inlineStr">
        <is>
          <t>LED Ampul 18W (10'lu)</t>
        </is>
      </c>
      <c r="J1799" t="inlineStr">
        <is>
          <t>Aydınlatma</t>
        </is>
      </c>
      <c r="K1799" t="inlineStr">
        <is>
          <t>Proje</t>
        </is>
      </c>
      <c r="L1799" t="n">
        <v>3</v>
      </c>
      <c r="M1799" s="57" t="n">
        <v>195</v>
      </c>
      <c r="N1799" t="inlineStr">
        <is>
          <t>TL</t>
        </is>
      </c>
      <c r="O1799" s="58" t="n">
        <v>8</v>
      </c>
      <c r="P1799" t="n">
        <v>0</v>
      </c>
      <c r="Q1799" s="59" t="n">
        <v>95</v>
      </c>
      <c r="R1799" s="60">
        <f>IF(N1799="TL",1,IF(N1799="USD",VLOOKUP(C1799,$X$2:$Z$19,2,FALSE),VLOOKUP(C1799,$X$2:$Z$19,3,FALSE)))</f>
        <v/>
      </c>
      <c r="S1799" s="61">
        <f>IF(P1799=1,0,L1799*M1799*R1799*(1-O1799/100))</f>
        <v/>
      </c>
      <c r="T1799" s="61">
        <f>IF(P1799=1,0,L1799*Q1799)</f>
        <v/>
      </c>
      <c r="U1799" s="61">
        <f>S1799-T1799</f>
        <v/>
      </c>
    </row>
    <row r="1800">
      <c r="A1800" t="inlineStr">
        <is>
          <t>S001799</t>
        </is>
      </c>
      <c r="B1800" t="inlineStr">
        <is>
          <t>2025-07-21</t>
        </is>
      </c>
      <c r="C1800" t="inlineStr">
        <is>
          <t>2025-07</t>
        </is>
      </c>
      <c r="D1800" t="inlineStr">
        <is>
          <t>2025-Q3</t>
        </is>
      </c>
      <c r="E1800" t="inlineStr">
        <is>
          <t>T08</t>
        </is>
      </c>
      <c r="F1800" t="inlineStr">
        <is>
          <t>Zeynep Koç</t>
        </is>
      </c>
      <c r="G1800" t="inlineStr">
        <is>
          <t>İç Anadolu</t>
        </is>
      </c>
      <c r="H1800" t="inlineStr">
        <is>
          <t>EM-PRZ-02</t>
        </is>
      </c>
      <c r="I1800" t="inlineStr">
        <is>
          <t>Priz-Anahtar Seti (20'li)</t>
        </is>
      </c>
      <c r="J1800" t="inlineStr">
        <is>
          <t>Anahtar</t>
        </is>
      </c>
      <c r="K1800" t="inlineStr">
        <is>
          <t>Proje</t>
        </is>
      </c>
      <c r="L1800" t="n">
        <v>5</v>
      </c>
      <c r="M1800" s="57" t="n">
        <v>589</v>
      </c>
      <c r="N1800" t="inlineStr">
        <is>
          <t>TL</t>
        </is>
      </c>
      <c r="O1800" s="58" t="n">
        <v>8</v>
      </c>
      <c r="P1800" t="n">
        <v>0</v>
      </c>
      <c r="Q1800" s="59" t="n">
        <v>310</v>
      </c>
      <c r="R1800" s="60">
        <f>IF(N1800="TL",1,IF(N1800="USD",VLOOKUP(C1800,$X$2:$Z$19,2,FALSE),VLOOKUP(C1800,$X$2:$Z$19,3,FALSE)))</f>
        <v/>
      </c>
      <c r="S1800" s="61">
        <f>IF(P1800=1,0,L1800*M1800*R1800*(1-O1800/100))</f>
        <v/>
      </c>
      <c r="T1800" s="61">
        <f>IF(P1800=1,0,L1800*Q1800)</f>
        <v/>
      </c>
      <c r="U1800" s="61">
        <f>S1800-T1800</f>
        <v/>
      </c>
    </row>
    <row r="1801">
      <c r="A1801" t="inlineStr">
        <is>
          <t>S001800</t>
        </is>
      </c>
      <c r="B1801" t="inlineStr">
        <is>
          <t>2025-07-10</t>
        </is>
      </c>
      <c r="C1801" t="inlineStr">
        <is>
          <t>2025-07</t>
        </is>
      </c>
      <c r="D1801" t="inlineStr">
        <is>
          <t>2025-Q3</t>
        </is>
      </c>
      <c r="E1801" t="inlineStr">
        <is>
          <t>T08</t>
        </is>
      </c>
      <c r="F1801" t="inlineStr">
        <is>
          <t>Zeynep Koç</t>
        </is>
      </c>
      <c r="G1801" t="inlineStr">
        <is>
          <t>İç Anadolu</t>
        </is>
      </c>
      <c r="H1801" t="inlineStr">
        <is>
          <t>EM-TRF-05</t>
        </is>
      </c>
      <c r="I1801" t="inlineStr">
        <is>
          <t>İzole Trafo 1 kVA</t>
        </is>
      </c>
      <c r="J1801" t="inlineStr">
        <is>
          <t>Güç</t>
        </is>
      </c>
      <c r="K1801" t="inlineStr">
        <is>
          <t>Bayi</t>
        </is>
      </c>
      <c r="L1801" t="n">
        <v>37</v>
      </c>
      <c r="M1801" s="57" t="n">
        <v>6677</v>
      </c>
      <c r="N1801" t="inlineStr">
        <is>
          <t>TL</t>
        </is>
      </c>
      <c r="O1801" s="58" t="n">
        <v>0</v>
      </c>
      <c r="P1801" t="n">
        <v>0</v>
      </c>
      <c r="Q1801" s="59" t="n">
        <v>3900</v>
      </c>
      <c r="R1801" s="60">
        <f>IF(N1801="TL",1,IF(N1801="USD",VLOOKUP(C1801,$X$2:$Z$19,2,FALSE),VLOOKUP(C1801,$X$2:$Z$19,3,FALSE)))</f>
        <v/>
      </c>
      <c r="S1801" s="61">
        <f>IF(P1801=1,0,L1801*M1801*R1801*(1-O1801/100))</f>
        <v/>
      </c>
      <c r="T1801" s="61">
        <f>IF(P1801=1,0,L1801*Q1801)</f>
        <v/>
      </c>
      <c r="U1801" s="61">
        <f>S1801-T1801</f>
        <v/>
      </c>
    </row>
    <row r="1802">
      <c r="A1802" t="inlineStr">
        <is>
          <t>S001801</t>
        </is>
      </c>
      <c r="B1802" t="inlineStr">
        <is>
          <t>2025-07-25</t>
        </is>
      </c>
      <c r="C1802" t="inlineStr">
        <is>
          <t>2025-07</t>
        </is>
      </c>
      <c r="D1802" t="inlineStr">
        <is>
          <t>2025-Q3</t>
        </is>
      </c>
      <c r="E1802" t="inlineStr">
        <is>
          <t>T08</t>
        </is>
      </c>
      <c r="F1802" t="inlineStr">
        <is>
          <t>Zeynep Koç</t>
        </is>
      </c>
      <c r="G1802" t="inlineStr">
        <is>
          <t>İç Anadolu</t>
        </is>
      </c>
      <c r="H1802" t="inlineStr">
        <is>
          <t>EM-AYD-40</t>
        </is>
      </c>
      <c r="I1802" t="inlineStr">
        <is>
          <t>LED Panel Armatür 40W</t>
        </is>
      </c>
      <c r="J1802" t="inlineStr">
        <is>
          <t>Aydınlatma</t>
        </is>
      </c>
      <c r="K1802" t="inlineStr">
        <is>
          <t>Bayi</t>
        </is>
      </c>
      <c r="L1802" t="n">
        <v>2</v>
      </c>
      <c r="M1802" s="57" t="n">
        <v>369</v>
      </c>
      <c r="N1802" t="inlineStr">
        <is>
          <t>TL</t>
        </is>
      </c>
      <c r="O1802" s="58" t="n">
        <v>8</v>
      </c>
      <c r="P1802" t="n">
        <v>0</v>
      </c>
      <c r="Q1802" s="59" t="n">
        <v>190</v>
      </c>
      <c r="R1802" s="60">
        <f>IF(N1802="TL",1,IF(N1802="USD",VLOOKUP(C1802,$X$2:$Z$19,2,FALSE),VLOOKUP(C1802,$X$2:$Z$19,3,FALSE)))</f>
        <v/>
      </c>
      <c r="S1802" s="61">
        <f>IF(P1802=1,0,L1802*M1802*R1802*(1-O1802/100))</f>
        <v/>
      </c>
      <c r="T1802" s="61">
        <f>IF(P1802=1,0,L1802*Q1802)</f>
        <v/>
      </c>
      <c r="U1802" s="61">
        <f>S1802-T1802</f>
        <v/>
      </c>
    </row>
    <row r="1803">
      <c r="A1803" t="inlineStr">
        <is>
          <t>S001802</t>
        </is>
      </c>
      <c r="B1803" t="inlineStr">
        <is>
          <t>2025-07-25</t>
        </is>
      </c>
      <c r="C1803" t="inlineStr">
        <is>
          <t>2025-07</t>
        </is>
      </c>
      <c r="D1803" t="inlineStr">
        <is>
          <t>2025-Q3</t>
        </is>
      </c>
      <c r="E1803" t="inlineStr">
        <is>
          <t>T09</t>
        </is>
      </c>
      <c r="F1803" t="inlineStr">
        <is>
          <t>Emre Doğan</t>
        </is>
      </c>
      <c r="G1803" t="inlineStr">
        <is>
          <t>Ege</t>
        </is>
      </c>
      <c r="H1803" t="inlineStr">
        <is>
          <t>EM-KND-03</t>
        </is>
      </c>
      <c r="I1803" t="inlineStr">
        <is>
          <t>Kablo Kanalı 40x40 (2 m)</t>
        </is>
      </c>
      <c r="J1803" t="inlineStr">
        <is>
          <t>Tesisat</t>
        </is>
      </c>
      <c r="K1803" t="inlineStr">
        <is>
          <t>Proje</t>
        </is>
      </c>
      <c r="L1803" t="n">
        <v>59</v>
      </c>
      <c r="M1803" s="57" t="n">
        <v>130</v>
      </c>
      <c r="N1803" t="inlineStr">
        <is>
          <t>TL</t>
        </is>
      </c>
      <c r="O1803" s="58" t="n">
        <v>0</v>
      </c>
      <c r="P1803" t="n">
        <v>0</v>
      </c>
      <c r="Q1803" s="59" t="n">
        <v>65</v>
      </c>
      <c r="R1803" s="60">
        <f>IF(N1803="TL",1,IF(N1803="USD",VLOOKUP(C1803,$X$2:$Z$19,2,FALSE),VLOOKUP(C1803,$X$2:$Z$19,3,FALSE)))</f>
        <v/>
      </c>
      <c r="S1803" s="61">
        <f>IF(P1803=1,0,L1803*M1803*R1803*(1-O1803/100))</f>
        <v/>
      </c>
      <c r="T1803" s="61">
        <f>IF(P1803=1,0,L1803*Q1803)</f>
        <v/>
      </c>
      <c r="U1803" s="61">
        <f>S1803-T1803</f>
        <v/>
      </c>
    </row>
    <row r="1804">
      <c r="A1804" t="inlineStr">
        <is>
          <t>S001803</t>
        </is>
      </c>
      <c r="B1804" t="inlineStr">
        <is>
          <t>2025-07-07</t>
        </is>
      </c>
      <c r="C1804" t="inlineStr">
        <is>
          <t>2025-07</t>
        </is>
      </c>
      <c r="D1804" t="inlineStr">
        <is>
          <t>2025-Q3</t>
        </is>
      </c>
      <c r="E1804" t="inlineStr">
        <is>
          <t>T09</t>
        </is>
      </c>
      <c r="F1804" t="inlineStr">
        <is>
          <t>Emre Doğan</t>
        </is>
      </c>
      <c r="G1804" t="inlineStr">
        <is>
          <t>Ege</t>
        </is>
      </c>
      <c r="H1804" t="inlineStr">
        <is>
          <t>EM-AYD-40</t>
        </is>
      </c>
      <c r="I1804" t="inlineStr">
        <is>
          <t>LED Panel Armatür 40W</t>
        </is>
      </c>
      <c r="J1804" t="inlineStr">
        <is>
          <t>Aydınlatma</t>
        </is>
      </c>
      <c r="K1804" t="inlineStr">
        <is>
          <t>Bayi</t>
        </is>
      </c>
      <c r="L1804" t="n">
        <v>11</v>
      </c>
      <c r="M1804" s="57" t="n">
        <v>351</v>
      </c>
      <c r="N1804" t="inlineStr">
        <is>
          <t>TL</t>
        </is>
      </c>
      <c r="O1804" s="58" t="n">
        <v>0</v>
      </c>
      <c r="P1804" t="n">
        <v>0</v>
      </c>
      <c r="Q1804" s="59" t="n">
        <v>190</v>
      </c>
      <c r="R1804" s="60">
        <f>IF(N1804="TL",1,IF(N1804="USD",VLOOKUP(C1804,$X$2:$Z$19,2,FALSE),VLOOKUP(C1804,$X$2:$Z$19,3,FALSE)))</f>
        <v/>
      </c>
      <c r="S1804" s="61">
        <f>IF(P1804=1,0,L1804*M1804*R1804*(1-O1804/100))</f>
        <v/>
      </c>
      <c r="T1804" s="61">
        <f>IF(P1804=1,0,L1804*Q1804)</f>
        <v/>
      </c>
      <c r="U1804" s="61">
        <f>S1804-T1804</f>
        <v/>
      </c>
    </row>
    <row r="1805">
      <c r="A1805" t="inlineStr">
        <is>
          <t>S001804</t>
        </is>
      </c>
      <c r="B1805" t="inlineStr">
        <is>
          <t>2025-07-07</t>
        </is>
      </c>
      <c r="C1805" t="inlineStr">
        <is>
          <t>2025-07</t>
        </is>
      </c>
      <c r="D1805" t="inlineStr">
        <is>
          <t>2025-Q3</t>
        </is>
      </c>
      <c r="E1805" t="inlineStr">
        <is>
          <t>T09</t>
        </is>
      </c>
      <c r="F1805" t="inlineStr">
        <is>
          <t>Emre Doğan</t>
        </is>
      </c>
      <c r="G1805" t="inlineStr">
        <is>
          <t>Ege</t>
        </is>
      </c>
      <c r="H1805" t="inlineStr">
        <is>
          <t>EM-AYD-40</t>
        </is>
      </c>
      <c r="I1805" t="inlineStr">
        <is>
          <t>LED Panel Armatür 40W</t>
        </is>
      </c>
      <c r="J1805" t="inlineStr">
        <is>
          <t>Aydınlatma</t>
        </is>
      </c>
      <c r="K1805" t="inlineStr">
        <is>
          <t>Kurumsal</t>
        </is>
      </c>
      <c r="L1805" t="n">
        <v>10</v>
      </c>
      <c r="M1805" s="57" t="n">
        <v>361</v>
      </c>
      <c r="N1805" t="inlineStr">
        <is>
          <t>TL</t>
        </is>
      </c>
      <c r="O1805" s="58" t="n">
        <v>8</v>
      </c>
      <c r="P1805" t="n">
        <v>0</v>
      </c>
      <c r="Q1805" s="59" t="n">
        <v>190</v>
      </c>
      <c r="R1805" s="60">
        <f>IF(N1805="TL",1,IF(N1805="USD",VLOOKUP(C1805,$X$2:$Z$19,2,FALSE),VLOOKUP(C1805,$X$2:$Z$19,3,FALSE)))</f>
        <v/>
      </c>
      <c r="S1805" s="61">
        <f>IF(P1805=1,0,L1805*M1805*R1805*(1-O1805/100))</f>
        <v/>
      </c>
      <c r="T1805" s="61">
        <f>IF(P1805=1,0,L1805*Q1805)</f>
        <v/>
      </c>
      <c r="U1805" s="61">
        <f>S1805-T1805</f>
        <v/>
      </c>
    </row>
    <row r="1806">
      <c r="A1806" t="inlineStr">
        <is>
          <t>S001805</t>
        </is>
      </c>
      <c r="B1806" t="inlineStr">
        <is>
          <t>2025-07-21</t>
        </is>
      </c>
      <c r="C1806" t="inlineStr">
        <is>
          <t>2025-07</t>
        </is>
      </c>
      <c r="D1806" t="inlineStr">
        <is>
          <t>2025-Q3</t>
        </is>
      </c>
      <c r="E1806" t="inlineStr">
        <is>
          <t>T09</t>
        </is>
      </c>
      <c r="F1806" t="inlineStr">
        <is>
          <t>Emre Doğan</t>
        </is>
      </c>
      <c r="G1806" t="inlineStr">
        <is>
          <t>Ege</t>
        </is>
      </c>
      <c r="H1806" t="inlineStr">
        <is>
          <t>EM-UPS-10</t>
        </is>
      </c>
      <c r="I1806" t="inlineStr">
        <is>
          <t>Kesintisiz Güç Kaynağı 3 kVA</t>
        </is>
      </c>
      <c r="J1806" t="inlineStr">
        <is>
          <t>Güç</t>
        </is>
      </c>
      <c r="K1806" t="inlineStr">
        <is>
          <t>Bayi</t>
        </is>
      </c>
      <c r="L1806" t="n">
        <v>8</v>
      </c>
      <c r="M1806" s="57" t="n">
        <v>13498</v>
      </c>
      <c r="N1806" t="inlineStr">
        <is>
          <t>TL</t>
        </is>
      </c>
      <c r="O1806" s="58" t="n">
        <v>12</v>
      </c>
      <c r="P1806" t="n">
        <v>0</v>
      </c>
      <c r="Q1806" s="59" t="n">
        <v>8200</v>
      </c>
      <c r="R1806" s="60">
        <f>IF(N1806="TL",1,IF(N1806="USD",VLOOKUP(C1806,$X$2:$Z$19,2,FALSE),VLOOKUP(C1806,$X$2:$Z$19,3,FALSE)))</f>
        <v/>
      </c>
      <c r="S1806" s="61">
        <f>IF(P1806=1,0,L1806*M1806*R1806*(1-O1806/100))</f>
        <v/>
      </c>
      <c r="T1806" s="61">
        <f>IF(P1806=1,0,L1806*Q1806)</f>
        <v/>
      </c>
      <c r="U1806" s="61">
        <f>S1806-T1806</f>
        <v/>
      </c>
    </row>
    <row r="1807">
      <c r="A1807" t="inlineStr">
        <is>
          <t>S001806</t>
        </is>
      </c>
      <c r="B1807" t="inlineStr">
        <is>
          <t>2025-07-15</t>
        </is>
      </c>
      <c r="C1807" t="inlineStr">
        <is>
          <t>2025-07</t>
        </is>
      </c>
      <c r="D1807" t="inlineStr">
        <is>
          <t>2025-Q3</t>
        </is>
      </c>
      <c r="E1807" t="inlineStr">
        <is>
          <t>T09</t>
        </is>
      </c>
      <c r="F1807" t="inlineStr">
        <is>
          <t>Emre Doğan</t>
        </is>
      </c>
      <c r="G1807" t="inlineStr">
        <is>
          <t>Ege</t>
        </is>
      </c>
      <c r="H1807" t="inlineStr">
        <is>
          <t>EM-SNS-06</t>
        </is>
      </c>
      <c r="I1807" t="inlineStr">
        <is>
          <t>Hareket Sensörü PIR</t>
        </is>
      </c>
      <c r="J1807" t="inlineStr">
        <is>
          <t>Otomasyon</t>
        </is>
      </c>
      <c r="K1807" t="inlineStr">
        <is>
          <t>Bayi</t>
        </is>
      </c>
      <c r="L1807" t="n">
        <v>2</v>
      </c>
      <c r="M1807" s="57" t="n">
        <v>248</v>
      </c>
      <c r="N1807" t="inlineStr">
        <is>
          <t>TL</t>
        </is>
      </c>
      <c r="O1807" s="58" t="n">
        <v>5</v>
      </c>
      <c r="P1807" t="n">
        <v>0</v>
      </c>
      <c r="Q1807" s="59" t="n">
        <v>120</v>
      </c>
      <c r="R1807" s="60">
        <f>IF(N1807="TL",1,IF(N1807="USD",VLOOKUP(C1807,$X$2:$Z$19,2,FALSE),VLOOKUP(C1807,$X$2:$Z$19,3,FALSE)))</f>
        <v/>
      </c>
      <c r="S1807" s="61">
        <f>IF(P1807=1,0,L1807*M1807*R1807*(1-O1807/100))</f>
        <v/>
      </c>
      <c r="T1807" s="61">
        <f>IF(P1807=1,0,L1807*Q1807)</f>
        <v/>
      </c>
      <c r="U1807" s="61">
        <f>S1807-T1807</f>
        <v/>
      </c>
    </row>
    <row r="1808">
      <c r="A1808" t="inlineStr">
        <is>
          <t>S001807</t>
        </is>
      </c>
      <c r="B1808" t="inlineStr">
        <is>
          <t>2025-07-23</t>
        </is>
      </c>
      <c r="C1808" t="inlineStr">
        <is>
          <t>2025-07</t>
        </is>
      </c>
      <c r="D1808" t="inlineStr">
        <is>
          <t>2025-Q3</t>
        </is>
      </c>
      <c r="E1808" t="inlineStr">
        <is>
          <t>T09</t>
        </is>
      </c>
      <c r="F1808" t="inlineStr">
        <is>
          <t>Emre Doğan</t>
        </is>
      </c>
      <c r="G1808" t="inlineStr">
        <is>
          <t>Ege</t>
        </is>
      </c>
      <c r="H1808" t="inlineStr">
        <is>
          <t>EM-SGT-01</t>
        </is>
      </c>
      <c r="I1808" t="inlineStr">
        <is>
          <t>Otomatik Sigorta C16 (12'li)</t>
        </is>
      </c>
      <c r="J1808" t="inlineStr">
        <is>
          <t>Koruma</t>
        </is>
      </c>
      <c r="K1808" t="inlineStr">
        <is>
          <t>Perakende</t>
        </is>
      </c>
      <c r="L1808" t="n">
        <v>11</v>
      </c>
      <c r="M1808" s="57" t="n">
        <v>450</v>
      </c>
      <c r="N1808" t="inlineStr">
        <is>
          <t>TL</t>
        </is>
      </c>
      <c r="O1808" s="58" t="n">
        <v>0</v>
      </c>
      <c r="P1808" t="n">
        <v>0</v>
      </c>
      <c r="Q1808" s="59" t="n">
        <v>240</v>
      </c>
      <c r="R1808" s="60">
        <f>IF(N1808="TL",1,IF(N1808="USD",VLOOKUP(C1808,$X$2:$Z$19,2,FALSE),VLOOKUP(C1808,$X$2:$Z$19,3,FALSE)))</f>
        <v/>
      </c>
      <c r="S1808" s="61">
        <f>IF(P1808=1,0,L1808*M1808*R1808*(1-O1808/100))</f>
        <v/>
      </c>
      <c r="T1808" s="61">
        <f>IF(P1808=1,0,L1808*Q1808)</f>
        <v/>
      </c>
      <c r="U1808" s="61">
        <f>S1808-T1808</f>
        <v/>
      </c>
    </row>
    <row r="1809">
      <c r="A1809" t="inlineStr">
        <is>
          <t>S001808</t>
        </is>
      </c>
      <c r="B1809" t="inlineStr">
        <is>
          <t>2025-07-28</t>
        </is>
      </c>
      <c r="C1809" t="inlineStr">
        <is>
          <t>2025-07</t>
        </is>
      </c>
      <c r="D1809" t="inlineStr">
        <is>
          <t>2025-Q3</t>
        </is>
      </c>
      <c r="E1809" t="inlineStr">
        <is>
          <t>T09</t>
        </is>
      </c>
      <c r="F1809" t="inlineStr">
        <is>
          <t>Emre Doğan</t>
        </is>
      </c>
      <c r="G1809" t="inlineStr">
        <is>
          <t>Ege</t>
        </is>
      </c>
      <c r="H1809" t="inlineStr">
        <is>
          <t>EM-PNO-12</t>
        </is>
      </c>
      <c r="I1809" t="inlineStr">
        <is>
          <t>Sıva Üstü Dağıtım Panosu 24'lü</t>
        </is>
      </c>
      <c r="J1809" t="inlineStr">
        <is>
          <t>Pano</t>
        </is>
      </c>
      <c r="K1809" t="inlineStr">
        <is>
          <t>Bayi</t>
        </is>
      </c>
      <c r="L1809" t="n">
        <v>1</v>
      </c>
      <c r="M1809" s="57" t="n">
        <v>2104</v>
      </c>
      <c r="N1809" t="inlineStr">
        <is>
          <t>TL</t>
        </is>
      </c>
      <c r="O1809" s="58" t="n">
        <v>8</v>
      </c>
      <c r="P1809" t="n">
        <v>1</v>
      </c>
      <c r="Q1809" s="59" t="n">
        <v>1180</v>
      </c>
      <c r="R1809" s="60">
        <f>IF(N1809="TL",1,IF(N1809="USD",VLOOKUP(C1809,$X$2:$Z$19,2,FALSE),VLOOKUP(C1809,$X$2:$Z$19,3,FALSE)))</f>
        <v/>
      </c>
      <c r="S1809" s="61">
        <f>IF(P1809=1,0,L1809*M1809*R1809*(1-O1809/100))</f>
        <v/>
      </c>
      <c r="T1809" s="61">
        <f>IF(P1809=1,0,L1809*Q1809)</f>
        <v/>
      </c>
      <c r="U1809" s="61">
        <f>S1809-T1809</f>
        <v/>
      </c>
    </row>
    <row r="1810">
      <c r="A1810" t="inlineStr">
        <is>
          <t>S001809</t>
        </is>
      </c>
      <c r="B1810" t="inlineStr">
        <is>
          <t>2025-07-24</t>
        </is>
      </c>
      <c r="C1810" t="inlineStr">
        <is>
          <t>2025-07</t>
        </is>
      </c>
      <c r="D1810" t="inlineStr">
        <is>
          <t>2025-Q3</t>
        </is>
      </c>
      <c r="E1810" t="inlineStr">
        <is>
          <t>T09</t>
        </is>
      </c>
      <c r="F1810" t="inlineStr">
        <is>
          <t>Emre Doğan</t>
        </is>
      </c>
      <c r="G1810" t="inlineStr">
        <is>
          <t>Ege</t>
        </is>
      </c>
      <c r="H1810" t="inlineStr">
        <is>
          <t>EM-TOP-08</t>
        </is>
      </c>
      <c r="I1810" t="inlineStr">
        <is>
          <t>Topraklama Seti</t>
        </is>
      </c>
      <c r="J1810" t="inlineStr">
        <is>
          <t>Koruma</t>
        </is>
      </c>
      <c r="K1810" t="inlineStr">
        <is>
          <t>Bayi</t>
        </is>
      </c>
      <c r="L1810" t="n">
        <v>3</v>
      </c>
      <c r="M1810" s="57" t="n">
        <v>917</v>
      </c>
      <c r="N1810" t="inlineStr">
        <is>
          <t>TL</t>
        </is>
      </c>
      <c r="O1810" s="58" t="n">
        <v>0</v>
      </c>
      <c r="P1810" t="n">
        <v>0</v>
      </c>
      <c r="Q1810" s="59" t="n">
        <v>540</v>
      </c>
      <c r="R1810" s="60">
        <f>IF(N1810="TL",1,IF(N1810="USD",VLOOKUP(C1810,$X$2:$Z$19,2,FALSE),VLOOKUP(C1810,$X$2:$Z$19,3,FALSE)))</f>
        <v/>
      </c>
      <c r="S1810" s="61">
        <f>IF(P1810=1,0,L1810*M1810*R1810*(1-O1810/100))</f>
        <v/>
      </c>
      <c r="T1810" s="61">
        <f>IF(P1810=1,0,L1810*Q1810)</f>
        <v/>
      </c>
      <c r="U1810" s="61">
        <f>S1810-T1810</f>
        <v/>
      </c>
    </row>
    <row r="1811">
      <c r="A1811" t="inlineStr">
        <is>
          <t>S001810</t>
        </is>
      </c>
      <c r="B1811" t="inlineStr">
        <is>
          <t>2025-07-03</t>
        </is>
      </c>
      <c r="C1811" t="inlineStr">
        <is>
          <t>2025-07</t>
        </is>
      </c>
      <c r="D1811" t="inlineStr">
        <is>
          <t>2025-Q3</t>
        </is>
      </c>
      <c r="E1811" t="inlineStr">
        <is>
          <t>T09</t>
        </is>
      </c>
      <c r="F1811" t="inlineStr">
        <is>
          <t>Emre Doğan</t>
        </is>
      </c>
      <c r="G1811" t="inlineStr">
        <is>
          <t>Ege</t>
        </is>
      </c>
      <c r="H1811" t="inlineStr">
        <is>
          <t>EM-SGT-01</t>
        </is>
      </c>
      <c r="I1811" t="inlineStr">
        <is>
          <t>Otomatik Sigorta C16 (12'li)</t>
        </is>
      </c>
      <c r="J1811" t="inlineStr">
        <is>
          <t>Koruma</t>
        </is>
      </c>
      <c r="K1811" t="inlineStr">
        <is>
          <t>Perakende</t>
        </is>
      </c>
      <c r="L1811" t="n">
        <v>7</v>
      </c>
      <c r="M1811" s="57" t="n">
        <v>448</v>
      </c>
      <c r="N1811" t="inlineStr">
        <is>
          <t>TL</t>
        </is>
      </c>
      <c r="O1811" s="58" t="n">
        <v>5</v>
      </c>
      <c r="P1811" t="n">
        <v>0</v>
      </c>
      <c r="Q1811" s="59" t="n">
        <v>240</v>
      </c>
      <c r="R1811" s="60">
        <f>IF(N1811="TL",1,IF(N1811="USD",VLOOKUP(C1811,$X$2:$Z$19,2,FALSE),VLOOKUP(C1811,$X$2:$Z$19,3,FALSE)))</f>
        <v/>
      </c>
      <c r="S1811" s="61">
        <f>IF(P1811=1,0,L1811*M1811*R1811*(1-O1811/100))</f>
        <v/>
      </c>
      <c r="T1811" s="61">
        <f>IF(P1811=1,0,L1811*Q1811)</f>
        <v/>
      </c>
      <c r="U1811" s="61">
        <f>S1811-T1811</f>
        <v/>
      </c>
    </row>
    <row r="1812">
      <c r="A1812" t="inlineStr">
        <is>
          <t>S001811</t>
        </is>
      </c>
      <c r="B1812" t="inlineStr">
        <is>
          <t>2025-07-24</t>
        </is>
      </c>
      <c r="C1812" t="inlineStr">
        <is>
          <t>2025-07</t>
        </is>
      </c>
      <c r="D1812" t="inlineStr">
        <is>
          <t>2025-Q3</t>
        </is>
      </c>
      <c r="E1812" t="inlineStr">
        <is>
          <t>T09</t>
        </is>
      </c>
      <c r="F1812" t="inlineStr">
        <is>
          <t>Emre Doğan</t>
        </is>
      </c>
      <c r="G1812" t="inlineStr">
        <is>
          <t>Ege</t>
        </is>
      </c>
      <c r="H1812" t="inlineStr">
        <is>
          <t>EM-PRZ-02</t>
        </is>
      </c>
      <c r="I1812" t="inlineStr">
        <is>
          <t>Priz-Anahtar Seti (20'li)</t>
        </is>
      </c>
      <c r="J1812" t="inlineStr">
        <is>
          <t>Anahtar</t>
        </is>
      </c>
      <c r="K1812" t="inlineStr">
        <is>
          <t>Bayi</t>
        </is>
      </c>
      <c r="L1812" t="n">
        <v>1</v>
      </c>
      <c r="M1812" s="57" t="n">
        <v>553</v>
      </c>
      <c r="N1812" t="inlineStr">
        <is>
          <t>TL</t>
        </is>
      </c>
      <c r="O1812" s="58" t="n">
        <v>0</v>
      </c>
      <c r="P1812" t="n">
        <v>0</v>
      </c>
      <c r="Q1812" s="59" t="n">
        <v>310</v>
      </c>
      <c r="R1812" s="60">
        <f>IF(N1812="TL",1,IF(N1812="USD",VLOOKUP(C1812,$X$2:$Z$19,2,FALSE),VLOOKUP(C1812,$X$2:$Z$19,3,FALSE)))</f>
        <v/>
      </c>
      <c r="S1812" s="61">
        <f>IF(P1812=1,0,L1812*M1812*R1812*(1-O1812/100))</f>
        <v/>
      </c>
      <c r="T1812" s="61">
        <f>IF(P1812=1,0,L1812*Q1812)</f>
        <v/>
      </c>
      <c r="U1812" s="61">
        <f>S1812-T1812</f>
        <v/>
      </c>
    </row>
    <row r="1813">
      <c r="A1813" t="inlineStr">
        <is>
          <t>S001812</t>
        </is>
      </c>
      <c r="B1813" t="inlineStr">
        <is>
          <t>2025-07-07</t>
        </is>
      </c>
      <c r="C1813" t="inlineStr">
        <is>
          <t>2025-07</t>
        </is>
      </c>
      <c r="D1813" t="inlineStr">
        <is>
          <t>2025-Q3</t>
        </is>
      </c>
      <c r="E1813" t="inlineStr">
        <is>
          <t>T09</t>
        </is>
      </c>
      <c r="F1813" t="inlineStr">
        <is>
          <t>Emre Doğan</t>
        </is>
      </c>
      <c r="G1813" t="inlineStr">
        <is>
          <t>Ege</t>
        </is>
      </c>
      <c r="H1813" t="inlineStr">
        <is>
          <t>EM-AYD-18</t>
        </is>
      </c>
      <c r="I1813" t="inlineStr">
        <is>
          <t>LED Ampul 18W (10'lu)</t>
        </is>
      </c>
      <c r="J1813" t="inlineStr">
        <is>
          <t>Aydınlatma</t>
        </is>
      </c>
      <c r="K1813" t="inlineStr">
        <is>
          <t>Proje</t>
        </is>
      </c>
      <c r="L1813" t="n">
        <v>49</v>
      </c>
      <c r="M1813" s="57" t="n">
        <v>209</v>
      </c>
      <c r="N1813" t="inlineStr">
        <is>
          <t>TL</t>
        </is>
      </c>
      <c r="O1813" s="58" t="n">
        <v>12</v>
      </c>
      <c r="P1813" t="n">
        <v>0</v>
      </c>
      <c r="Q1813" s="59" t="n">
        <v>95</v>
      </c>
      <c r="R1813" s="60">
        <f>IF(N1813="TL",1,IF(N1813="USD",VLOOKUP(C1813,$X$2:$Z$19,2,FALSE),VLOOKUP(C1813,$X$2:$Z$19,3,FALSE)))</f>
        <v/>
      </c>
      <c r="S1813" s="61">
        <f>IF(P1813=1,0,L1813*M1813*R1813*(1-O1813/100))</f>
        <v/>
      </c>
      <c r="T1813" s="61">
        <f>IF(P1813=1,0,L1813*Q1813)</f>
        <v/>
      </c>
      <c r="U1813" s="61">
        <f>S1813-T1813</f>
        <v/>
      </c>
    </row>
    <row r="1814">
      <c r="A1814" t="inlineStr">
        <is>
          <t>S001813</t>
        </is>
      </c>
      <c r="B1814" t="inlineStr">
        <is>
          <t>2025-07-04</t>
        </is>
      </c>
      <c r="C1814" t="inlineStr">
        <is>
          <t>2025-07</t>
        </is>
      </c>
      <c r="D1814" t="inlineStr">
        <is>
          <t>2025-Q3</t>
        </is>
      </c>
      <c r="E1814" t="inlineStr">
        <is>
          <t>T09</t>
        </is>
      </c>
      <c r="F1814" t="inlineStr">
        <is>
          <t>Emre Doğan</t>
        </is>
      </c>
      <c r="G1814" t="inlineStr">
        <is>
          <t>Ege</t>
        </is>
      </c>
      <c r="H1814" t="inlineStr">
        <is>
          <t>EM-KBL-25</t>
        </is>
      </c>
      <c r="I1814" t="inlineStr">
        <is>
          <t>NYY Kablo 4x6 (100 m)</t>
        </is>
      </c>
      <c r="J1814" t="inlineStr">
        <is>
          <t>Kablo</t>
        </is>
      </c>
      <c r="K1814" t="inlineStr">
        <is>
          <t>Bayi</t>
        </is>
      </c>
      <c r="L1814" t="n">
        <v>7</v>
      </c>
      <c r="M1814" s="57" t="n">
        <v>3518</v>
      </c>
      <c r="N1814" t="inlineStr">
        <is>
          <t>TL</t>
        </is>
      </c>
      <c r="O1814" s="58" t="n">
        <v>12</v>
      </c>
      <c r="P1814" t="n">
        <v>0</v>
      </c>
      <c r="Q1814" s="59" t="n">
        <v>2150</v>
      </c>
      <c r="R1814" s="60">
        <f>IF(N1814="TL",1,IF(N1814="USD",VLOOKUP(C1814,$X$2:$Z$19,2,FALSE),VLOOKUP(C1814,$X$2:$Z$19,3,FALSE)))</f>
        <v/>
      </c>
      <c r="S1814" s="61">
        <f>IF(P1814=1,0,L1814*M1814*R1814*(1-O1814/100))</f>
        <v/>
      </c>
      <c r="T1814" s="61">
        <f>IF(P1814=1,0,L1814*Q1814)</f>
        <v/>
      </c>
      <c r="U1814" s="61">
        <f>S1814-T1814</f>
        <v/>
      </c>
    </row>
    <row r="1815">
      <c r="A1815" t="inlineStr">
        <is>
          <t>S001814</t>
        </is>
      </c>
      <c r="B1815" t="inlineStr">
        <is>
          <t>2025-07-16</t>
        </is>
      </c>
      <c r="C1815" t="inlineStr">
        <is>
          <t>2025-07</t>
        </is>
      </c>
      <c r="D1815" t="inlineStr">
        <is>
          <t>2025-Q3</t>
        </is>
      </c>
      <c r="E1815" t="inlineStr">
        <is>
          <t>T09</t>
        </is>
      </c>
      <c r="F1815" t="inlineStr">
        <is>
          <t>Emre Doğan</t>
        </is>
      </c>
      <c r="G1815" t="inlineStr">
        <is>
          <t>Ege</t>
        </is>
      </c>
      <c r="H1815" t="inlineStr">
        <is>
          <t>EM-PRZ-02</t>
        </is>
      </c>
      <c r="I1815" t="inlineStr">
        <is>
          <t>Priz-Anahtar Seti (20'li)</t>
        </is>
      </c>
      <c r="J1815" t="inlineStr">
        <is>
          <t>Anahtar</t>
        </is>
      </c>
      <c r="K1815" t="inlineStr">
        <is>
          <t>Bayi</t>
        </is>
      </c>
      <c r="L1815" t="n">
        <v>21</v>
      </c>
      <c r="M1815" s="57" t="n">
        <v>575</v>
      </c>
      <c r="N1815" t="inlineStr">
        <is>
          <t>TL</t>
        </is>
      </c>
      <c r="O1815" s="58" t="n">
        <v>5</v>
      </c>
      <c r="P1815" t="n">
        <v>0</v>
      </c>
      <c r="Q1815" s="59" t="n">
        <v>310</v>
      </c>
      <c r="R1815" s="60">
        <f>IF(N1815="TL",1,IF(N1815="USD",VLOOKUP(C1815,$X$2:$Z$19,2,FALSE),VLOOKUP(C1815,$X$2:$Z$19,3,FALSE)))</f>
        <v/>
      </c>
      <c r="S1815" s="61">
        <f>IF(P1815=1,0,L1815*M1815*R1815*(1-O1815/100))</f>
        <v/>
      </c>
      <c r="T1815" s="61">
        <f>IF(P1815=1,0,L1815*Q1815)</f>
        <v/>
      </c>
      <c r="U1815" s="61">
        <f>S1815-T1815</f>
        <v/>
      </c>
    </row>
    <row r="1816">
      <c r="A1816" t="inlineStr">
        <is>
          <t>S001815</t>
        </is>
      </c>
      <c r="B1816" t="inlineStr">
        <is>
          <t>2025-07-27</t>
        </is>
      </c>
      <c r="C1816" t="inlineStr">
        <is>
          <t>2025-07</t>
        </is>
      </c>
      <c r="D1816" t="inlineStr">
        <is>
          <t>2025-Q3</t>
        </is>
      </c>
      <c r="E1816" t="inlineStr">
        <is>
          <t>T09</t>
        </is>
      </c>
      <c r="F1816" t="inlineStr">
        <is>
          <t>Emre Doğan</t>
        </is>
      </c>
      <c r="G1816" t="inlineStr">
        <is>
          <t>Ege</t>
        </is>
      </c>
      <c r="H1816" t="inlineStr">
        <is>
          <t>EM-KBL-25</t>
        </is>
      </c>
      <c r="I1816" t="inlineStr">
        <is>
          <t>NYY Kablo 4x6 (100 m)</t>
        </is>
      </c>
      <c r="J1816" t="inlineStr">
        <is>
          <t>Kablo</t>
        </is>
      </c>
      <c r="K1816" t="inlineStr">
        <is>
          <t>Proje</t>
        </is>
      </c>
      <c r="L1816" t="n">
        <v>22</v>
      </c>
      <c r="M1816" s="57" t="n">
        <v>3503</v>
      </c>
      <c r="N1816" t="inlineStr">
        <is>
          <t>TL</t>
        </is>
      </c>
      <c r="O1816" s="58" t="n">
        <v>8</v>
      </c>
      <c r="P1816" t="n">
        <v>0</v>
      </c>
      <c r="Q1816" s="59" t="n">
        <v>2150</v>
      </c>
      <c r="R1816" s="60">
        <f>IF(N1816="TL",1,IF(N1816="USD",VLOOKUP(C1816,$X$2:$Z$19,2,FALSE),VLOOKUP(C1816,$X$2:$Z$19,3,FALSE)))</f>
        <v/>
      </c>
      <c r="S1816" s="61">
        <f>IF(P1816=1,0,L1816*M1816*R1816*(1-O1816/100))</f>
        <v/>
      </c>
      <c r="T1816" s="61">
        <f>IF(P1816=1,0,L1816*Q1816)</f>
        <v/>
      </c>
      <c r="U1816" s="61">
        <f>S1816-T1816</f>
        <v/>
      </c>
    </row>
    <row r="1817">
      <c r="A1817" t="inlineStr">
        <is>
          <t>S001816</t>
        </is>
      </c>
      <c r="B1817" t="inlineStr">
        <is>
          <t>2025-07-06</t>
        </is>
      </c>
      <c r="C1817" t="inlineStr">
        <is>
          <t>2025-07</t>
        </is>
      </c>
      <c r="D1817" t="inlineStr">
        <is>
          <t>2025-Q3</t>
        </is>
      </c>
      <c r="E1817" t="inlineStr">
        <is>
          <t>T09</t>
        </is>
      </c>
      <c r="F1817" t="inlineStr">
        <is>
          <t>Emre Doğan</t>
        </is>
      </c>
      <c r="G1817" t="inlineStr">
        <is>
          <t>Ege</t>
        </is>
      </c>
      <c r="H1817" t="inlineStr">
        <is>
          <t>EM-UPS-10</t>
        </is>
      </c>
      <c r="I1817" t="inlineStr">
        <is>
          <t>Kesintisiz Güç Kaynağı 3 kVA</t>
        </is>
      </c>
      <c r="J1817" t="inlineStr">
        <is>
          <t>Güç</t>
        </is>
      </c>
      <c r="K1817" t="inlineStr">
        <is>
          <t>Bayi</t>
        </is>
      </c>
      <c r="L1817" t="n">
        <v>22</v>
      </c>
      <c r="M1817" s="57" t="n">
        <v>13040</v>
      </c>
      <c r="N1817" t="inlineStr">
        <is>
          <t>TL</t>
        </is>
      </c>
      <c r="O1817" s="58" t="n">
        <v>12</v>
      </c>
      <c r="P1817" t="n">
        <v>0</v>
      </c>
      <c r="Q1817" s="59" t="n">
        <v>8200</v>
      </c>
      <c r="R1817" s="60">
        <f>IF(N1817="TL",1,IF(N1817="USD",VLOOKUP(C1817,$X$2:$Z$19,2,FALSE),VLOOKUP(C1817,$X$2:$Z$19,3,FALSE)))</f>
        <v/>
      </c>
      <c r="S1817" s="61">
        <f>IF(P1817=1,0,L1817*M1817*R1817*(1-O1817/100))</f>
        <v/>
      </c>
      <c r="T1817" s="61">
        <f>IF(P1817=1,0,L1817*Q1817)</f>
        <v/>
      </c>
      <c r="U1817" s="61">
        <f>S1817-T1817</f>
        <v/>
      </c>
    </row>
    <row r="1818">
      <c r="A1818" t="inlineStr">
        <is>
          <t>S001817</t>
        </is>
      </c>
      <c r="B1818" t="inlineStr">
        <is>
          <t>2025-07-06</t>
        </is>
      </c>
      <c r="C1818" t="inlineStr">
        <is>
          <t>2025-07</t>
        </is>
      </c>
      <c r="D1818" t="inlineStr">
        <is>
          <t>2025-Q3</t>
        </is>
      </c>
      <c r="E1818" t="inlineStr">
        <is>
          <t>T09</t>
        </is>
      </c>
      <c r="F1818" t="inlineStr">
        <is>
          <t>Emre Doğan</t>
        </is>
      </c>
      <c r="G1818" t="inlineStr">
        <is>
          <t>Ege</t>
        </is>
      </c>
      <c r="H1818" t="inlineStr">
        <is>
          <t>EM-PRZ-02</t>
        </is>
      </c>
      <c r="I1818" t="inlineStr">
        <is>
          <t>Priz-Anahtar Seti (20'li)</t>
        </is>
      </c>
      <c r="J1818" t="inlineStr">
        <is>
          <t>Anahtar</t>
        </is>
      </c>
      <c r="K1818" t="inlineStr">
        <is>
          <t>Bayi</t>
        </is>
      </c>
      <c r="L1818" t="n">
        <v>1</v>
      </c>
      <c r="M1818" s="57" t="n">
        <v>569</v>
      </c>
      <c r="N1818" t="inlineStr">
        <is>
          <t>TL</t>
        </is>
      </c>
      <c r="O1818" s="58" t="n">
        <v>8</v>
      </c>
      <c r="P1818" t="n">
        <v>0</v>
      </c>
      <c r="Q1818" s="59" t="n">
        <v>310</v>
      </c>
      <c r="R1818" s="60">
        <f>IF(N1818="TL",1,IF(N1818="USD",VLOOKUP(C1818,$X$2:$Z$19,2,FALSE),VLOOKUP(C1818,$X$2:$Z$19,3,FALSE)))</f>
        <v/>
      </c>
      <c r="S1818" s="61">
        <f>IF(P1818=1,0,L1818*M1818*R1818*(1-O1818/100))</f>
        <v/>
      </c>
      <c r="T1818" s="61">
        <f>IF(P1818=1,0,L1818*Q1818)</f>
        <v/>
      </c>
      <c r="U1818" s="61">
        <f>S1818-T1818</f>
        <v/>
      </c>
    </row>
    <row r="1819">
      <c r="A1819" t="inlineStr">
        <is>
          <t>S001818</t>
        </is>
      </c>
      <c r="B1819" t="inlineStr">
        <is>
          <t>2025-07-19</t>
        </is>
      </c>
      <c r="C1819" t="inlineStr">
        <is>
          <t>2025-07</t>
        </is>
      </c>
      <c r="D1819" t="inlineStr">
        <is>
          <t>2025-Q3</t>
        </is>
      </c>
      <c r="E1819" t="inlineStr">
        <is>
          <t>T09</t>
        </is>
      </c>
      <c r="F1819" t="inlineStr">
        <is>
          <t>Emre Doğan</t>
        </is>
      </c>
      <c r="G1819" t="inlineStr">
        <is>
          <t>Ege</t>
        </is>
      </c>
      <c r="H1819" t="inlineStr">
        <is>
          <t>EM-KBL-16</t>
        </is>
      </c>
      <c r="I1819" t="inlineStr">
        <is>
          <t>NYM Kablo 3x2,5 (100 m)</t>
        </is>
      </c>
      <c r="J1819" t="inlineStr">
        <is>
          <t>Kablo</t>
        </is>
      </c>
      <c r="K1819" t="inlineStr">
        <is>
          <t>Kurumsal</t>
        </is>
      </c>
      <c r="L1819" t="n">
        <v>5</v>
      </c>
      <c r="M1819" s="57" t="n">
        <v>1329</v>
      </c>
      <c r="N1819" t="inlineStr">
        <is>
          <t>TL</t>
        </is>
      </c>
      <c r="O1819" s="58" t="n">
        <v>5</v>
      </c>
      <c r="P1819" t="n">
        <v>0</v>
      </c>
      <c r="Q1819" s="59" t="n">
        <v>820</v>
      </c>
      <c r="R1819" s="60">
        <f>IF(N1819="TL",1,IF(N1819="USD",VLOOKUP(C1819,$X$2:$Z$19,2,FALSE),VLOOKUP(C1819,$X$2:$Z$19,3,FALSE)))</f>
        <v/>
      </c>
      <c r="S1819" s="61">
        <f>IF(P1819=1,0,L1819*M1819*R1819*(1-O1819/100))</f>
        <v/>
      </c>
      <c r="T1819" s="61">
        <f>IF(P1819=1,0,L1819*Q1819)</f>
        <v/>
      </c>
      <c r="U1819" s="61">
        <f>S1819-T1819</f>
        <v/>
      </c>
    </row>
    <row r="1820">
      <c r="A1820" t="inlineStr">
        <is>
          <t>S001819</t>
        </is>
      </c>
      <c r="B1820" t="inlineStr">
        <is>
          <t>2025-07-18</t>
        </is>
      </c>
      <c r="C1820" t="inlineStr">
        <is>
          <t>2025-07</t>
        </is>
      </c>
      <c r="D1820" t="inlineStr">
        <is>
          <t>2025-Q3</t>
        </is>
      </c>
      <c r="E1820" t="inlineStr">
        <is>
          <t>T10</t>
        </is>
      </c>
      <c r="F1820" t="inlineStr">
        <is>
          <t>Ayşe Yıldız</t>
        </is>
      </c>
      <c r="G1820" t="inlineStr">
        <is>
          <t>Akdeniz</t>
        </is>
      </c>
      <c r="H1820" t="inlineStr">
        <is>
          <t>EM-AYD-18</t>
        </is>
      </c>
      <c r="I1820" t="inlineStr">
        <is>
          <t>LED Ampul 18W (10'lu)</t>
        </is>
      </c>
      <c r="J1820" t="inlineStr">
        <is>
          <t>Aydınlatma</t>
        </is>
      </c>
      <c r="K1820" t="inlineStr">
        <is>
          <t>Proje</t>
        </is>
      </c>
      <c r="L1820" t="n">
        <v>1</v>
      </c>
      <c r="M1820" s="57" t="n">
        <v>205</v>
      </c>
      <c r="N1820" t="inlineStr">
        <is>
          <t>TL</t>
        </is>
      </c>
      <c r="O1820" s="58" t="n">
        <v>5</v>
      </c>
      <c r="P1820" t="n">
        <v>0</v>
      </c>
      <c r="Q1820" s="59" t="n">
        <v>95</v>
      </c>
      <c r="R1820" s="60">
        <f>IF(N1820="TL",1,IF(N1820="USD",VLOOKUP(C1820,$X$2:$Z$19,2,FALSE),VLOOKUP(C1820,$X$2:$Z$19,3,FALSE)))</f>
        <v/>
      </c>
      <c r="S1820" s="61">
        <f>IF(P1820=1,0,L1820*M1820*R1820*(1-O1820/100))</f>
        <v/>
      </c>
      <c r="T1820" s="61">
        <f>IF(P1820=1,0,L1820*Q1820)</f>
        <v/>
      </c>
      <c r="U1820" s="61">
        <f>S1820-T1820</f>
        <v/>
      </c>
    </row>
    <row r="1821">
      <c r="A1821" t="inlineStr">
        <is>
          <t>S001820</t>
        </is>
      </c>
      <c r="B1821" t="inlineStr">
        <is>
          <t>2025-07-11</t>
        </is>
      </c>
      <c r="C1821" t="inlineStr">
        <is>
          <t>2025-07</t>
        </is>
      </c>
      <c r="D1821" t="inlineStr">
        <is>
          <t>2025-Q3</t>
        </is>
      </c>
      <c r="E1821" t="inlineStr">
        <is>
          <t>T10</t>
        </is>
      </c>
      <c r="F1821" t="inlineStr">
        <is>
          <t>Ayşe Yıldız</t>
        </is>
      </c>
      <c r="G1821" t="inlineStr">
        <is>
          <t>Akdeniz</t>
        </is>
      </c>
      <c r="H1821" t="inlineStr">
        <is>
          <t>EM-TRF-05</t>
        </is>
      </c>
      <c r="I1821" t="inlineStr">
        <is>
          <t>İzole Trafo 1 kVA</t>
        </is>
      </c>
      <c r="J1821" t="inlineStr">
        <is>
          <t>Güç</t>
        </is>
      </c>
      <c r="K1821" t="inlineStr">
        <is>
          <t>Kurumsal</t>
        </is>
      </c>
      <c r="L1821" t="n">
        <v>33</v>
      </c>
      <c r="M1821" s="57" t="n">
        <v>6364</v>
      </c>
      <c r="N1821" t="inlineStr">
        <is>
          <t>TL</t>
        </is>
      </c>
      <c r="O1821" s="58" t="n">
        <v>12</v>
      </c>
      <c r="P1821" t="n">
        <v>0</v>
      </c>
      <c r="Q1821" s="59" t="n">
        <v>3900</v>
      </c>
      <c r="R1821" s="60">
        <f>IF(N1821="TL",1,IF(N1821="USD",VLOOKUP(C1821,$X$2:$Z$19,2,FALSE),VLOOKUP(C1821,$X$2:$Z$19,3,FALSE)))</f>
        <v/>
      </c>
      <c r="S1821" s="61">
        <f>IF(P1821=1,0,L1821*M1821*R1821*(1-O1821/100))</f>
        <v/>
      </c>
      <c r="T1821" s="61">
        <f>IF(P1821=1,0,L1821*Q1821)</f>
        <v/>
      </c>
      <c r="U1821" s="61">
        <f>S1821-T1821</f>
        <v/>
      </c>
    </row>
    <row r="1822">
      <c r="A1822" t="inlineStr">
        <is>
          <t>S001821</t>
        </is>
      </c>
      <c r="B1822" t="inlineStr">
        <is>
          <t>2025-07-15</t>
        </is>
      </c>
      <c r="C1822" t="inlineStr">
        <is>
          <t>2025-07</t>
        </is>
      </c>
      <c r="D1822" t="inlineStr">
        <is>
          <t>2025-Q3</t>
        </is>
      </c>
      <c r="E1822" t="inlineStr">
        <is>
          <t>T10</t>
        </is>
      </c>
      <c r="F1822" t="inlineStr">
        <is>
          <t>Ayşe Yıldız</t>
        </is>
      </c>
      <c r="G1822" t="inlineStr">
        <is>
          <t>Akdeniz</t>
        </is>
      </c>
      <c r="H1822" t="inlineStr">
        <is>
          <t>EM-PRZ-02</t>
        </is>
      </c>
      <c r="I1822" t="inlineStr">
        <is>
          <t>Priz-Anahtar Seti (20'li)</t>
        </is>
      </c>
      <c r="J1822" t="inlineStr">
        <is>
          <t>Anahtar</t>
        </is>
      </c>
      <c r="K1822" t="inlineStr">
        <is>
          <t>Perakende</t>
        </is>
      </c>
      <c r="L1822" t="n">
        <v>7</v>
      </c>
      <c r="M1822" s="57" t="n">
        <v>584</v>
      </c>
      <c r="N1822" t="inlineStr">
        <is>
          <t>TL</t>
        </is>
      </c>
      <c r="O1822" s="58" t="n">
        <v>12</v>
      </c>
      <c r="P1822" t="n">
        <v>0</v>
      </c>
      <c r="Q1822" s="59" t="n">
        <v>310</v>
      </c>
      <c r="R1822" s="60">
        <f>IF(N1822="TL",1,IF(N1822="USD",VLOOKUP(C1822,$X$2:$Z$19,2,FALSE),VLOOKUP(C1822,$X$2:$Z$19,3,FALSE)))</f>
        <v/>
      </c>
      <c r="S1822" s="61">
        <f>IF(P1822=1,0,L1822*M1822*R1822*(1-O1822/100))</f>
        <v/>
      </c>
      <c r="T1822" s="61">
        <f>IF(P1822=1,0,L1822*Q1822)</f>
        <v/>
      </c>
      <c r="U1822" s="61">
        <f>S1822-T1822</f>
        <v/>
      </c>
    </row>
    <row r="1823">
      <c r="A1823" t="inlineStr">
        <is>
          <t>S001822</t>
        </is>
      </c>
      <c r="B1823" t="inlineStr">
        <is>
          <t>2025-07-23</t>
        </is>
      </c>
      <c r="C1823" t="inlineStr">
        <is>
          <t>2025-07</t>
        </is>
      </c>
      <c r="D1823" t="inlineStr">
        <is>
          <t>2025-Q3</t>
        </is>
      </c>
      <c r="E1823" t="inlineStr">
        <is>
          <t>T10</t>
        </is>
      </c>
      <c r="F1823" t="inlineStr">
        <is>
          <t>Ayşe Yıldız</t>
        </is>
      </c>
      <c r="G1823" t="inlineStr">
        <is>
          <t>Akdeniz</t>
        </is>
      </c>
      <c r="H1823" t="inlineStr">
        <is>
          <t>EM-KBL-16</t>
        </is>
      </c>
      <c r="I1823" t="inlineStr">
        <is>
          <t>NYM Kablo 3x2,5 (100 m)</t>
        </is>
      </c>
      <c r="J1823" t="inlineStr">
        <is>
          <t>Kablo</t>
        </is>
      </c>
      <c r="K1823" t="inlineStr">
        <is>
          <t>Bayi</t>
        </is>
      </c>
      <c r="L1823" t="n">
        <v>4</v>
      </c>
      <c r="M1823" s="57" t="n">
        <v>1336</v>
      </c>
      <c r="N1823" t="inlineStr">
        <is>
          <t>TL</t>
        </is>
      </c>
      <c r="O1823" s="58" t="n">
        <v>12</v>
      </c>
      <c r="P1823" t="n">
        <v>0</v>
      </c>
      <c r="Q1823" s="59" t="n">
        <v>820</v>
      </c>
      <c r="R1823" s="60">
        <f>IF(N1823="TL",1,IF(N1823="USD",VLOOKUP(C1823,$X$2:$Z$19,2,FALSE),VLOOKUP(C1823,$X$2:$Z$19,3,FALSE)))</f>
        <v/>
      </c>
      <c r="S1823" s="61">
        <f>IF(P1823=1,0,L1823*M1823*R1823*(1-O1823/100))</f>
        <v/>
      </c>
      <c r="T1823" s="61">
        <f>IF(P1823=1,0,L1823*Q1823)</f>
        <v/>
      </c>
      <c r="U1823" s="61">
        <f>S1823-T1823</f>
        <v/>
      </c>
    </row>
    <row r="1824">
      <c r="A1824" t="inlineStr">
        <is>
          <t>S001823</t>
        </is>
      </c>
      <c r="B1824" t="inlineStr">
        <is>
          <t>2025-07-09</t>
        </is>
      </c>
      <c r="C1824" t="inlineStr">
        <is>
          <t>2025-07</t>
        </is>
      </c>
      <c r="D1824" t="inlineStr">
        <is>
          <t>2025-Q3</t>
        </is>
      </c>
      <c r="E1824" t="inlineStr">
        <is>
          <t>T10</t>
        </is>
      </c>
      <c r="F1824" t="inlineStr">
        <is>
          <t>Ayşe Yıldız</t>
        </is>
      </c>
      <c r="G1824" t="inlineStr">
        <is>
          <t>Akdeniz</t>
        </is>
      </c>
      <c r="H1824" t="inlineStr">
        <is>
          <t>EM-SNS-06</t>
        </is>
      </c>
      <c r="I1824" t="inlineStr">
        <is>
          <t>Hareket Sensörü PIR</t>
        </is>
      </c>
      <c r="J1824" t="inlineStr">
        <is>
          <t>Otomasyon</t>
        </is>
      </c>
      <c r="K1824" t="inlineStr">
        <is>
          <t>Bayi</t>
        </is>
      </c>
      <c r="L1824" t="n">
        <v>116</v>
      </c>
      <c r="M1824" s="57" t="n">
        <v>259</v>
      </c>
      <c r="N1824" t="inlineStr">
        <is>
          <t>TL</t>
        </is>
      </c>
      <c r="O1824" s="58" t="n">
        <v>0</v>
      </c>
      <c r="P1824" t="n">
        <v>0</v>
      </c>
      <c r="Q1824" s="59" t="n">
        <v>120</v>
      </c>
      <c r="R1824" s="60">
        <f>IF(N1824="TL",1,IF(N1824="USD",VLOOKUP(C1824,$X$2:$Z$19,2,FALSE),VLOOKUP(C1824,$X$2:$Z$19,3,FALSE)))</f>
        <v/>
      </c>
      <c r="S1824" s="61">
        <f>IF(P1824=1,0,L1824*M1824*R1824*(1-O1824/100))</f>
        <v/>
      </c>
      <c r="T1824" s="61">
        <f>IF(P1824=1,0,L1824*Q1824)</f>
        <v/>
      </c>
      <c r="U1824" s="61">
        <f>S1824-T1824</f>
        <v/>
      </c>
    </row>
    <row r="1825">
      <c r="A1825" t="inlineStr">
        <is>
          <t>S001824</t>
        </is>
      </c>
      <c r="B1825" t="inlineStr">
        <is>
          <t>2025-07-28</t>
        </is>
      </c>
      <c r="C1825" t="inlineStr">
        <is>
          <t>2025-07</t>
        </is>
      </c>
      <c r="D1825" t="inlineStr">
        <is>
          <t>2025-Q3</t>
        </is>
      </c>
      <c r="E1825" t="inlineStr">
        <is>
          <t>T10</t>
        </is>
      </c>
      <c r="F1825" t="inlineStr">
        <is>
          <t>Ayşe Yıldız</t>
        </is>
      </c>
      <c r="G1825" t="inlineStr">
        <is>
          <t>Akdeniz</t>
        </is>
      </c>
      <c r="H1825" t="inlineStr">
        <is>
          <t>EM-SGT-01</t>
        </is>
      </c>
      <c r="I1825" t="inlineStr">
        <is>
          <t>Otomatik Sigorta C16 (12'li)</t>
        </is>
      </c>
      <c r="J1825" t="inlineStr">
        <is>
          <t>Koruma</t>
        </is>
      </c>
      <c r="K1825" t="inlineStr">
        <is>
          <t>Bayi</t>
        </is>
      </c>
      <c r="L1825" t="n">
        <v>1</v>
      </c>
      <c r="M1825" s="57" t="n">
        <v>445</v>
      </c>
      <c r="N1825" t="inlineStr">
        <is>
          <t>TL</t>
        </is>
      </c>
      <c r="O1825" s="58" t="n">
        <v>0</v>
      </c>
      <c r="P1825" t="n">
        <v>0</v>
      </c>
      <c r="Q1825" s="59" t="n">
        <v>240</v>
      </c>
      <c r="R1825" s="60">
        <f>IF(N1825="TL",1,IF(N1825="USD",VLOOKUP(C1825,$X$2:$Z$19,2,FALSE),VLOOKUP(C1825,$X$2:$Z$19,3,FALSE)))</f>
        <v/>
      </c>
      <c r="S1825" s="61">
        <f>IF(P1825=1,0,L1825*M1825*R1825*(1-O1825/100))</f>
        <v/>
      </c>
      <c r="T1825" s="61">
        <f>IF(P1825=1,0,L1825*Q1825)</f>
        <v/>
      </c>
      <c r="U1825" s="61">
        <f>S1825-T1825</f>
        <v/>
      </c>
    </row>
    <row r="1826">
      <c r="A1826" t="inlineStr">
        <is>
          <t>S001825</t>
        </is>
      </c>
      <c r="B1826" t="inlineStr">
        <is>
          <t>2025-07-10</t>
        </is>
      </c>
      <c r="C1826" t="inlineStr">
        <is>
          <t>2025-07</t>
        </is>
      </c>
      <c r="D1826" t="inlineStr">
        <is>
          <t>2025-Q3</t>
        </is>
      </c>
      <c r="E1826" t="inlineStr">
        <is>
          <t>T10</t>
        </is>
      </c>
      <c r="F1826" t="inlineStr">
        <is>
          <t>Ayşe Yıldız</t>
        </is>
      </c>
      <c r="G1826" t="inlineStr">
        <is>
          <t>Akdeniz</t>
        </is>
      </c>
      <c r="H1826" t="inlineStr">
        <is>
          <t>EM-SGT-01</t>
        </is>
      </c>
      <c r="I1826" t="inlineStr">
        <is>
          <t>Otomatik Sigorta C16 (12'li)</t>
        </is>
      </c>
      <c r="J1826" t="inlineStr">
        <is>
          <t>Koruma</t>
        </is>
      </c>
      <c r="K1826" t="inlineStr">
        <is>
          <t>Bayi</t>
        </is>
      </c>
      <c r="L1826" t="n">
        <v>3</v>
      </c>
      <c r="M1826" s="57" t="n">
        <v>426</v>
      </c>
      <c r="N1826" t="inlineStr">
        <is>
          <t>TL</t>
        </is>
      </c>
      <c r="O1826" s="58" t="n">
        <v>8</v>
      </c>
      <c r="P1826" t="n">
        <v>0</v>
      </c>
      <c r="Q1826" s="59" t="n">
        <v>240</v>
      </c>
      <c r="R1826" s="60">
        <f>IF(N1826="TL",1,IF(N1826="USD",VLOOKUP(C1826,$X$2:$Z$19,2,FALSE),VLOOKUP(C1826,$X$2:$Z$19,3,FALSE)))</f>
        <v/>
      </c>
      <c r="S1826" s="61">
        <f>IF(P1826=1,0,L1826*M1826*R1826*(1-O1826/100))</f>
        <v/>
      </c>
      <c r="T1826" s="61">
        <f>IF(P1826=1,0,L1826*Q1826)</f>
        <v/>
      </c>
      <c r="U1826" s="61">
        <f>S1826-T1826</f>
        <v/>
      </c>
    </row>
    <row r="1827">
      <c r="A1827" t="inlineStr">
        <is>
          <t>S001826</t>
        </is>
      </c>
      <c r="B1827" t="inlineStr">
        <is>
          <t>2025-07-14</t>
        </is>
      </c>
      <c r="C1827" t="inlineStr">
        <is>
          <t>2025-07</t>
        </is>
      </c>
      <c r="D1827" t="inlineStr">
        <is>
          <t>2025-Q3</t>
        </is>
      </c>
      <c r="E1827" t="inlineStr">
        <is>
          <t>T10</t>
        </is>
      </c>
      <c r="F1827" t="inlineStr">
        <is>
          <t>Ayşe Yıldız</t>
        </is>
      </c>
      <c r="G1827" t="inlineStr">
        <is>
          <t>Akdeniz</t>
        </is>
      </c>
      <c r="H1827" t="inlineStr">
        <is>
          <t>EM-KBL-16</t>
        </is>
      </c>
      <c r="I1827" t="inlineStr">
        <is>
          <t>NYM Kablo 3x2,5 (100 m)</t>
        </is>
      </c>
      <c r="J1827" t="inlineStr">
        <is>
          <t>Kablo</t>
        </is>
      </c>
      <c r="K1827" t="inlineStr">
        <is>
          <t>Proje</t>
        </is>
      </c>
      <c r="L1827" t="n">
        <v>24</v>
      </c>
      <c r="M1827" s="57" t="n">
        <v>1360</v>
      </c>
      <c r="N1827" t="inlineStr">
        <is>
          <t>TL</t>
        </is>
      </c>
      <c r="O1827" s="58" t="n">
        <v>12</v>
      </c>
      <c r="P1827" t="n">
        <v>0</v>
      </c>
      <c r="Q1827" s="59" t="n">
        <v>820</v>
      </c>
      <c r="R1827" s="60">
        <f>IF(N1827="TL",1,IF(N1827="USD",VLOOKUP(C1827,$X$2:$Z$19,2,FALSE),VLOOKUP(C1827,$X$2:$Z$19,3,FALSE)))</f>
        <v/>
      </c>
      <c r="S1827" s="61">
        <f>IF(P1827=1,0,L1827*M1827*R1827*(1-O1827/100))</f>
        <v/>
      </c>
      <c r="T1827" s="61">
        <f>IF(P1827=1,0,L1827*Q1827)</f>
        <v/>
      </c>
      <c r="U1827" s="61">
        <f>S1827-T1827</f>
        <v/>
      </c>
    </row>
    <row r="1828">
      <c r="A1828" t="inlineStr">
        <is>
          <t>S001827</t>
        </is>
      </c>
      <c r="B1828" t="inlineStr">
        <is>
          <t>2025-07-18</t>
        </is>
      </c>
      <c r="C1828" t="inlineStr">
        <is>
          <t>2025-07</t>
        </is>
      </c>
      <c r="D1828" t="inlineStr">
        <is>
          <t>2025-Q3</t>
        </is>
      </c>
      <c r="E1828" t="inlineStr">
        <is>
          <t>T10</t>
        </is>
      </c>
      <c r="F1828" t="inlineStr">
        <is>
          <t>Ayşe Yıldız</t>
        </is>
      </c>
      <c r="G1828" t="inlineStr">
        <is>
          <t>Akdeniz</t>
        </is>
      </c>
      <c r="H1828" t="inlineStr">
        <is>
          <t>EM-TOP-08</t>
        </is>
      </c>
      <c r="I1828" t="inlineStr">
        <is>
          <t>Topraklama Seti</t>
        </is>
      </c>
      <c r="J1828" t="inlineStr">
        <is>
          <t>Koruma</t>
        </is>
      </c>
      <c r="K1828" t="inlineStr">
        <is>
          <t>Bayi</t>
        </is>
      </c>
      <c r="L1828" t="n">
        <v>5</v>
      </c>
      <c r="M1828" s="57" t="n">
        <v>949</v>
      </c>
      <c r="N1828" t="inlineStr">
        <is>
          <t>TL</t>
        </is>
      </c>
      <c r="O1828" s="58" t="n">
        <v>0</v>
      </c>
      <c r="P1828" t="n">
        <v>0</v>
      </c>
      <c r="Q1828" s="59" t="n">
        <v>540</v>
      </c>
      <c r="R1828" s="60">
        <f>IF(N1828="TL",1,IF(N1828="USD",VLOOKUP(C1828,$X$2:$Z$19,2,FALSE),VLOOKUP(C1828,$X$2:$Z$19,3,FALSE)))</f>
        <v/>
      </c>
      <c r="S1828" s="61">
        <f>IF(P1828=1,0,L1828*M1828*R1828*(1-O1828/100))</f>
        <v/>
      </c>
      <c r="T1828" s="61">
        <f>IF(P1828=1,0,L1828*Q1828)</f>
        <v/>
      </c>
      <c r="U1828" s="61">
        <f>S1828-T1828</f>
        <v/>
      </c>
    </row>
    <row r="1829">
      <c r="A1829" t="inlineStr">
        <is>
          <t>S001828</t>
        </is>
      </c>
      <c r="B1829" t="inlineStr">
        <is>
          <t>2025-07-20</t>
        </is>
      </c>
      <c r="C1829" t="inlineStr">
        <is>
          <t>2025-07</t>
        </is>
      </c>
      <c r="D1829" t="inlineStr">
        <is>
          <t>2025-Q3</t>
        </is>
      </c>
      <c r="E1829" t="inlineStr">
        <is>
          <t>T10</t>
        </is>
      </c>
      <c r="F1829" t="inlineStr">
        <is>
          <t>Ayşe Yıldız</t>
        </is>
      </c>
      <c r="G1829" t="inlineStr">
        <is>
          <t>Akdeniz</t>
        </is>
      </c>
      <c r="H1829" t="inlineStr">
        <is>
          <t>EM-KND-03</t>
        </is>
      </c>
      <c r="I1829" t="inlineStr">
        <is>
          <t>Kablo Kanalı 40x40 (2 m)</t>
        </is>
      </c>
      <c r="J1829" t="inlineStr">
        <is>
          <t>Tesisat</t>
        </is>
      </c>
      <c r="K1829" t="inlineStr">
        <is>
          <t>Proje</t>
        </is>
      </c>
      <c r="L1829" t="n">
        <v>4</v>
      </c>
      <c r="M1829" s="57" t="n">
        <v>133</v>
      </c>
      <c r="N1829" t="inlineStr">
        <is>
          <t>TL</t>
        </is>
      </c>
      <c r="O1829" s="58" t="n">
        <v>18</v>
      </c>
      <c r="P1829" t="n">
        <v>0</v>
      </c>
      <c r="Q1829" s="59" t="n">
        <v>65</v>
      </c>
      <c r="R1829" s="60">
        <f>IF(N1829="TL",1,IF(N1829="USD",VLOOKUP(C1829,$X$2:$Z$19,2,FALSE),VLOOKUP(C1829,$X$2:$Z$19,3,FALSE)))</f>
        <v/>
      </c>
      <c r="S1829" s="61">
        <f>IF(P1829=1,0,L1829*M1829*R1829*(1-O1829/100))</f>
        <v/>
      </c>
      <c r="T1829" s="61">
        <f>IF(P1829=1,0,L1829*Q1829)</f>
        <v/>
      </c>
      <c r="U1829" s="61">
        <f>S1829-T1829</f>
        <v/>
      </c>
    </row>
    <row r="1830">
      <c r="A1830" t="inlineStr">
        <is>
          <t>S001829</t>
        </is>
      </c>
      <c r="B1830" t="inlineStr">
        <is>
          <t>2025-07-04</t>
        </is>
      </c>
      <c r="C1830" t="inlineStr">
        <is>
          <t>2025-07</t>
        </is>
      </c>
      <c r="D1830" t="inlineStr">
        <is>
          <t>2025-Q3</t>
        </is>
      </c>
      <c r="E1830" t="inlineStr">
        <is>
          <t>T10</t>
        </is>
      </c>
      <c r="F1830" t="inlineStr">
        <is>
          <t>Ayşe Yıldız</t>
        </is>
      </c>
      <c r="G1830" t="inlineStr">
        <is>
          <t>Akdeniz</t>
        </is>
      </c>
      <c r="H1830" t="inlineStr">
        <is>
          <t>EM-AYD-18</t>
        </is>
      </c>
      <c r="I1830" t="inlineStr">
        <is>
          <t>LED Ampul 18W (10'lu)</t>
        </is>
      </c>
      <c r="J1830" t="inlineStr">
        <is>
          <t>Aydınlatma</t>
        </is>
      </c>
      <c r="K1830" t="inlineStr">
        <is>
          <t>Proje</t>
        </is>
      </c>
      <c r="L1830" t="n">
        <v>4</v>
      </c>
      <c r="M1830" s="57" t="n">
        <v>209</v>
      </c>
      <c r="N1830" t="inlineStr">
        <is>
          <t>TL</t>
        </is>
      </c>
      <c r="O1830" s="58" t="n">
        <v>5</v>
      </c>
      <c r="P1830" t="n">
        <v>0</v>
      </c>
      <c r="Q1830" s="59" t="n">
        <v>95</v>
      </c>
      <c r="R1830" s="60">
        <f>IF(N1830="TL",1,IF(N1830="USD",VLOOKUP(C1830,$X$2:$Z$19,2,FALSE),VLOOKUP(C1830,$X$2:$Z$19,3,FALSE)))</f>
        <v/>
      </c>
      <c r="S1830" s="61">
        <f>IF(P1830=1,0,L1830*M1830*R1830*(1-O1830/100))</f>
        <v/>
      </c>
      <c r="T1830" s="61">
        <f>IF(P1830=1,0,L1830*Q1830)</f>
        <v/>
      </c>
      <c r="U1830" s="61">
        <f>S1830-T1830</f>
        <v/>
      </c>
    </row>
    <row r="1831">
      <c r="A1831" t="inlineStr">
        <is>
          <t>S001830</t>
        </is>
      </c>
      <c r="B1831" t="inlineStr">
        <is>
          <t>2025-07-06</t>
        </is>
      </c>
      <c r="C1831" t="inlineStr">
        <is>
          <t>2025-07</t>
        </is>
      </c>
      <c r="D1831" t="inlineStr">
        <is>
          <t>2025-Q3</t>
        </is>
      </c>
      <c r="E1831" t="inlineStr">
        <is>
          <t>T10</t>
        </is>
      </c>
      <c r="F1831" t="inlineStr">
        <is>
          <t>Ayşe Yıldız</t>
        </is>
      </c>
      <c r="G1831" t="inlineStr">
        <is>
          <t>Akdeniz</t>
        </is>
      </c>
      <c r="H1831" t="inlineStr">
        <is>
          <t>EM-KND-03</t>
        </is>
      </c>
      <c r="I1831" t="inlineStr">
        <is>
          <t>Kablo Kanalı 40x40 (2 m)</t>
        </is>
      </c>
      <c r="J1831" t="inlineStr">
        <is>
          <t>Tesisat</t>
        </is>
      </c>
      <c r="K1831" t="inlineStr">
        <is>
          <t>Bayi</t>
        </is>
      </c>
      <c r="L1831" t="n">
        <v>5</v>
      </c>
      <c r="M1831" s="57" t="n">
        <v>134</v>
      </c>
      <c r="N1831" t="inlineStr">
        <is>
          <t>TL</t>
        </is>
      </c>
      <c r="O1831" s="58" t="n">
        <v>8</v>
      </c>
      <c r="P1831" t="n">
        <v>0</v>
      </c>
      <c r="Q1831" s="59" t="n">
        <v>65</v>
      </c>
      <c r="R1831" s="60">
        <f>IF(N1831="TL",1,IF(N1831="USD",VLOOKUP(C1831,$X$2:$Z$19,2,FALSE),VLOOKUP(C1831,$X$2:$Z$19,3,FALSE)))</f>
        <v/>
      </c>
      <c r="S1831" s="61">
        <f>IF(P1831=1,0,L1831*M1831*R1831*(1-O1831/100))</f>
        <v/>
      </c>
      <c r="T1831" s="61">
        <f>IF(P1831=1,0,L1831*Q1831)</f>
        <v/>
      </c>
      <c r="U1831" s="61">
        <f>S1831-T1831</f>
        <v/>
      </c>
    </row>
    <row r="1832">
      <c r="A1832" t="inlineStr">
        <is>
          <t>S001831</t>
        </is>
      </c>
      <c r="B1832" t="inlineStr">
        <is>
          <t>2025-07-12</t>
        </is>
      </c>
      <c r="C1832" t="inlineStr">
        <is>
          <t>2025-07</t>
        </is>
      </c>
      <c r="D1832" t="inlineStr">
        <is>
          <t>2025-Q3</t>
        </is>
      </c>
      <c r="E1832" t="inlineStr">
        <is>
          <t>T10</t>
        </is>
      </c>
      <c r="F1832" t="inlineStr">
        <is>
          <t>Ayşe Yıldız</t>
        </is>
      </c>
      <c r="G1832" t="inlineStr">
        <is>
          <t>Akdeniz</t>
        </is>
      </c>
      <c r="H1832" t="inlineStr">
        <is>
          <t>EM-KBL-25</t>
        </is>
      </c>
      <c r="I1832" t="inlineStr">
        <is>
          <t>NYY Kablo 4x6 (100 m)</t>
        </is>
      </c>
      <c r="J1832" t="inlineStr">
        <is>
          <t>Kablo</t>
        </is>
      </c>
      <c r="K1832" t="inlineStr">
        <is>
          <t>Bayi</t>
        </is>
      </c>
      <c r="L1832" t="n">
        <v>5</v>
      </c>
      <c r="M1832" s="57" t="n">
        <v>3411</v>
      </c>
      <c r="N1832" t="inlineStr">
        <is>
          <t>TL</t>
        </is>
      </c>
      <c r="O1832" s="58" t="n">
        <v>8</v>
      </c>
      <c r="P1832" t="n">
        <v>0</v>
      </c>
      <c r="Q1832" s="59" t="n">
        <v>2150</v>
      </c>
      <c r="R1832" s="60">
        <f>IF(N1832="TL",1,IF(N1832="USD",VLOOKUP(C1832,$X$2:$Z$19,2,FALSE),VLOOKUP(C1832,$X$2:$Z$19,3,FALSE)))</f>
        <v/>
      </c>
      <c r="S1832" s="61">
        <f>IF(P1832=1,0,L1832*M1832*R1832*(1-O1832/100))</f>
        <v/>
      </c>
      <c r="T1832" s="61">
        <f>IF(P1832=1,0,L1832*Q1832)</f>
        <v/>
      </c>
      <c r="U1832" s="61">
        <f>S1832-T1832</f>
        <v/>
      </c>
    </row>
    <row r="1833">
      <c r="A1833" t="inlineStr">
        <is>
          <t>S001832</t>
        </is>
      </c>
      <c r="B1833" t="inlineStr">
        <is>
          <t>2025-07-12</t>
        </is>
      </c>
      <c r="C1833" t="inlineStr">
        <is>
          <t>2025-07</t>
        </is>
      </c>
      <c r="D1833" t="inlineStr">
        <is>
          <t>2025-Q3</t>
        </is>
      </c>
      <c r="E1833" t="inlineStr">
        <is>
          <t>T10</t>
        </is>
      </c>
      <c r="F1833" t="inlineStr">
        <is>
          <t>Ayşe Yıldız</t>
        </is>
      </c>
      <c r="G1833" t="inlineStr">
        <is>
          <t>Akdeniz</t>
        </is>
      </c>
      <c r="H1833" t="inlineStr">
        <is>
          <t>EM-SGT-01</t>
        </is>
      </c>
      <c r="I1833" t="inlineStr">
        <is>
          <t>Otomatik Sigorta C16 (12'li)</t>
        </is>
      </c>
      <c r="J1833" t="inlineStr">
        <is>
          <t>Koruma</t>
        </is>
      </c>
      <c r="K1833" t="inlineStr">
        <is>
          <t>Bayi</t>
        </is>
      </c>
      <c r="L1833" t="n">
        <v>23</v>
      </c>
      <c r="M1833" s="57" t="n">
        <v>449</v>
      </c>
      <c r="N1833" t="inlineStr">
        <is>
          <t>TL</t>
        </is>
      </c>
      <c r="O1833" s="58" t="n">
        <v>5</v>
      </c>
      <c r="P1833" t="n">
        <v>0</v>
      </c>
      <c r="Q1833" s="59" t="n">
        <v>240</v>
      </c>
      <c r="R1833" s="60">
        <f>IF(N1833="TL",1,IF(N1833="USD",VLOOKUP(C1833,$X$2:$Z$19,2,FALSE),VLOOKUP(C1833,$X$2:$Z$19,3,FALSE)))</f>
        <v/>
      </c>
      <c r="S1833" s="61">
        <f>IF(P1833=1,0,L1833*M1833*R1833*(1-O1833/100))</f>
        <v/>
      </c>
      <c r="T1833" s="61">
        <f>IF(P1833=1,0,L1833*Q1833)</f>
        <v/>
      </c>
      <c r="U1833" s="61">
        <f>S1833-T1833</f>
        <v/>
      </c>
    </row>
    <row r="1834">
      <c r="A1834" t="inlineStr">
        <is>
          <t>S001833</t>
        </is>
      </c>
      <c r="B1834" t="inlineStr">
        <is>
          <t>2025-07-01</t>
        </is>
      </c>
      <c r="C1834" t="inlineStr">
        <is>
          <t>2025-07</t>
        </is>
      </c>
      <c r="D1834" t="inlineStr">
        <is>
          <t>2025-Q3</t>
        </is>
      </c>
      <c r="E1834" t="inlineStr">
        <is>
          <t>T10</t>
        </is>
      </c>
      <c r="F1834" t="inlineStr">
        <is>
          <t>Ayşe Yıldız</t>
        </is>
      </c>
      <c r="G1834" t="inlineStr">
        <is>
          <t>Akdeniz</t>
        </is>
      </c>
      <c r="H1834" t="inlineStr">
        <is>
          <t>EM-PRZ-02</t>
        </is>
      </c>
      <c r="I1834" t="inlineStr">
        <is>
          <t>Priz-Anahtar Seti (20'li)</t>
        </is>
      </c>
      <c r="J1834" t="inlineStr">
        <is>
          <t>Anahtar</t>
        </is>
      </c>
      <c r="K1834" t="inlineStr">
        <is>
          <t>Proje</t>
        </is>
      </c>
      <c r="L1834" t="n">
        <v>2</v>
      </c>
      <c r="M1834" s="57" t="n">
        <v>549</v>
      </c>
      <c r="N1834" t="inlineStr">
        <is>
          <t>TL</t>
        </is>
      </c>
      <c r="O1834" s="58" t="n">
        <v>12</v>
      </c>
      <c r="P1834" t="n">
        <v>0</v>
      </c>
      <c r="Q1834" s="59" t="n">
        <v>310</v>
      </c>
      <c r="R1834" s="60">
        <f>IF(N1834="TL",1,IF(N1834="USD",VLOOKUP(C1834,$X$2:$Z$19,2,FALSE),VLOOKUP(C1834,$X$2:$Z$19,3,FALSE)))</f>
        <v/>
      </c>
      <c r="S1834" s="61">
        <f>IF(P1834=1,0,L1834*M1834*R1834*(1-O1834/100))</f>
        <v/>
      </c>
      <c r="T1834" s="61">
        <f>IF(P1834=1,0,L1834*Q1834)</f>
        <v/>
      </c>
      <c r="U1834" s="61">
        <f>S1834-T1834</f>
        <v/>
      </c>
    </row>
    <row r="1835">
      <c r="A1835" t="inlineStr">
        <is>
          <t>S001834</t>
        </is>
      </c>
      <c r="B1835" t="inlineStr">
        <is>
          <t>2025-07-23</t>
        </is>
      </c>
      <c r="C1835" t="inlineStr">
        <is>
          <t>2025-07</t>
        </is>
      </c>
      <c r="D1835" t="inlineStr">
        <is>
          <t>2025-Q3</t>
        </is>
      </c>
      <c r="E1835" t="inlineStr">
        <is>
          <t>T10</t>
        </is>
      </c>
      <c r="F1835" t="inlineStr">
        <is>
          <t>Ayşe Yıldız</t>
        </is>
      </c>
      <c r="G1835" t="inlineStr">
        <is>
          <t>Akdeniz</t>
        </is>
      </c>
      <c r="H1835" t="inlineStr">
        <is>
          <t>EM-SNS-06</t>
        </is>
      </c>
      <c r="I1835" t="inlineStr">
        <is>
          <t>Hareket Sensörü PIR</t>
        </is>
      </c>
      <c r="J1835" t="inlineStr">
        <is>
          <t>Otomasyon</t>
        </is>
      </c>
      <c r="K1835" t="inlineStr">
        <is>
          <t>Proje</t>
        </is>
      </c>
      <c r="L1835" t="n">
        <v>5</v>
      </c>
      <c r="M1835" s="57" t="n">
        <v>254</v>
      </c>
      <c r="N1835" t="inlineStr">
        <is>
          <t>TL</t>
        </is>
      </c>
      <c r="O1835" s="58" t="n">
        <v>5</v>
      </c>
      <c r="P1835" t="n">
        <v>0</v>
      </c>
      <c r="Q1835" s="59" t="n">
        <v>120</v>
      </c>
      <c r="R1835" s="60">
        <f>IF(N1835="TL",1,IF(N1835="USD",VLOOKUP(C1835,$X$2:$Z$19,2,FALSE),VLOOKUP(C1835,$X$2:$Z$19,3,FALSE)))</f>
        <v/>
      </c>
      <c r="S1835" s="61">
        <f>IF(P1835=1,0,L1835*M1835*R1835*(1-O1835/100))</f>
        <v/>
      </c>
      <c r="T1835" s="61">
        <f>IF(P1835=1,0,L1835*Q1835)</f>
        <v/>
      </c>
      <c r="U1835" s="61">
        <f>S1835-T1835</f>
        <v/>
      </c>
    </row>
    <row r="1836">
      <c r="A1836" t="inlineStr">
        <is>
          <t>S001835</t>
        </is>
      </c>
      <c r="B1836" t="inlineStr">
        <is>
          <t>2025-07-16</t>
        </is>
      </c>
      <c r="C1836" t="inlineStr">
        <is>
          <t>2025-07</t>
        </is>
      </c>
      <c r="D1836" t="inlineStr">
        <is>
          <t>2025-Q3</t>
        </is>
      </c>
      <c r="E1836" t="inlineStr">
        <is>
          <t>T10</t>
        </is>
      </c>
      <c r="F1836" t="inlineStr">
        <is>
          <t>Ayşe Yıldız</t>
        </is>
      </c>
      <c r="G1836" t="inlineStr">
        <is>
          <t>Akdeniz</t>
        </is>
      </c>
      <c r="H1836" t="inlineStr">
        <is>
          <t>EM-PNO-12</t>
        </is>
      </c>
      <c r="I1836" t="inlineStr">
        <is>
          <t>Sıva Üstü Dağıtım Panosu 24'lü</t>
        </is>
      </c>
      <c r="J1836" t="inlineStr">
        <is>
          <t>Pano</t>
        </is>
      </c>
      <c r="K1836" t="inlineStr">
        <is>
          <t>Proje</t>
        </is>
      </c>
      <c r="L1836" t="n">
        <v>1</v>
      </c>
      <c r="M1836" s="57" t="n">
        <v>2056</v>
      </c>
      <c r="N1836" t="inlineStr">
        <is>
          <t>TL</t>
        </is>
      </c>
      <c r="O1836" s="58" t="n">
        <v>8</v>
      </c>
      <c r="P1836" t="n">
        <v>0</v>
      </c>
      <c r="Q1836" s="59" t="n">
        <v>1180</v>
      </c>
      <c r="R1836" s="60">
        <f>IF(N1836="TL",1,IF(N1836="USD",VLOOKUP(C1836,$X$2:$Z$19,2,FALSE),VLOOKUP(C1836,$X$2:$Z$19,3,FALSE)))</f>
        <v/>
      </c>
      <c r="S1836" s="61">
        <f>IF(P1836=1,0,L1836*M1836*R1836*(1-O1836/100))</f>
        <v/>
      </c>
      <c r="T1836" s="61">
        <f>IF(P1836=1,0,L1836*Q1836)</f>
        <v/>
      </c>
      <c r="U1836" s="61">
        <f>S1836-T1836</f>
        <v/>
      </c>
    </row>
    <row r="1837">
      <c r="A1837" t="inlineStr">
        <is>
          <t>S001836</t>
        </is>
      </c>
      <c r="B1837" t="inlineStr">
        <is>
          <t>2025-07-08</t>
        </is>
      </c>
      <c r="C1837" t="inlineStr">
        <is>
          <t>2025-07</t>
        </is>
      </c>
      <c r="D1837" t="inlineStr">
        <is>
          <t>2025-Q3</t>
        </is>
      </c>
      <c r="E1837" t="inlineStr">
        <is>
          <t>T10</t>
        </is>
      </c>
      <c r="F1837" t="inlineStr">
        <is>
          <t>Ayşe Yıldız</t>
        </is>
      </c>
      <c r="G1837" t="inlineStr">
        <is>
          <t>Akdeniz</t>
        </is>
      </c>
      <c r="H1837" t="inlineStr">
        <is>
          <t>EM-SNS-06</t>
        </is>
      </c>
      <c r="I1837" t="inlineStr">
        <is>
          <t>Hareket Sensörü PIR</t>
        </is>
      </c>
      <c r="J1837" t="inlineStr">
        <is>
          <t>Otomasyon</t>
        </is>
      </c>
      <c r="K1837" t="inlineStr">
        <is>
          <t>Bayi</t>
        </is>
      </c>
      <c r="L1837" t="n">
        <v>4</v>
      </c>
      <c r="M1837" s="57" t="n">
        <v>253</v>
      </c>
      <c r="N1837" t="inlineStr">
        <is>
          <t>TL</t>
        </is>
      </c>
      <c r="O1837" s="58" t="n">
        <v>8</v>
      </c>
      <c r="P1837" t="n">
        <v>0</v>
      </c>
      <c r="Q1837" s="59" t="n">
        <v>120</v>
      </c>
      <c r="R1837" s="60">
        <f>IF(N1837="TL",1,IF(N1837="USD",VLOOKUP(C1837,$X$2:$Z$19,2,FALSE),VLOOKUP(C1837,$X$2:$Z$19,3,FALSE)))</f>
        <v/>
      </c>
      <c r="S1837" s="61">
        <f>IF(P1837=1,0,L1837*M1837*R1837*(1-O1837/100))</f>
        <v/>
      </c>
      <c r="T1837" s="61">
        <f>IF(P1837=1,0,L1837*Q1837)</f>
        <v/>
      </c>
      <c r="U1837" s="61">
        <f>S1837-T1837</f>
        <v/>
      </c>
    </row>
    <row r="1838">
      <c r="A1838" t="inlineStr">
        <is>
          <t>S001837</t>
        </is>
      </c>
      <c r="B1838" t="inlineStr">
        <is>
          <t>2025-07-12</t>
        </is>
      </c>
      <c r="C1838" t="inlineStr">
        <is>
          <t>2025-07</t>
        </is>
      </c>
      <c r="D1838" t="inlineStr">
        <is>
          <t>2025-Q3</t>
        </is>
      </c>
      <c r="E1838" t="inlineStr">
        <is>
          <t>T10</t>
        </is>
      </c>
      <c r="F1838" t="inlineStr">
        <is>
          <t>Ayşe Yıldız</t>
        </is>
      </c>
      <c r="G1838" t="inlineStr">
        <is>
          <t>Akdeniz</t>
        </is>
      </c>
      <c r="H1838" t="inlineStr">
        <is>
          <t>EM-KBL-16</t>
        </is>
      </c>
      <c r="I1838" t="inlineStr">
        <is>
          <t>NYM Kablo 3x2,5 (100 m)</t>
        </is>
      </c>
      <c r="J1838" t="inlineStr">
        <is>
          <t>Kablo</t>
        </is>
      </c>
      <c r="K1838" t="inlineStr">
        <is>
          <t>Perakende</t>
        </is>
      </c>
      <c r="L1838" t="n">
        <v>4</v>
      </c>
      <c r="M1838" s="57" t="n">
        <v>1340</v>
      </c>
      <c r="N1838" t="inlineStr">
        <is>
          <t>TL</t>
        </is>
      </c>
      <c r="O1838" s="58" t="n">
        <v>5</v>
      </c>
      <c r="P1838" t="n">
        <v>0</v>
      </c>
      <c r="Q1838" s="59" t="n">
        <v>820</v>
      </c>
      <c r="R1838" s="60">
        <f>IF(N1838="TL",1,IF(N1838="USD",VLOOKUP(C1838,$X$2:$Z$19,2,FALSE),VLOOKUP(C1838,$X$2:$Z$19,3,FALSE)))</f>
        <v/>
      </c>
      <c r="S1838" s="61">
        <f>IF(P1838=1,0,L1838*M1838*R1838*(1-O1838/100))</f>
        <v/>
      </c>
      <c r="T1838" s="61">
        <f>IF(P1838=1,0,L1838*Q1838)</f>
        <v/>
      </c>
      <c r="U1838" s="61">
        <f>S1838-T1838</f>
        <v/>
      </c>
    </row>
    <row r="1839">
      <c r="A1839" t="inlineStr">
        <is>
          <t>S001838</t>
        </is>
      </c>
      <c r="B1839" t="inlineStr">
        <is>
          <t>2025-07-23</t>
        </is>
      </c>
      <c r="C1839" t="inlineStr">
        <is>
          <t>2025-07</t>
        </is>
      </c>
      <c r="D1839" t="inlineStr">
        <is>
          <t>2025-Q3</t>
        </is>
      </c>
      <c r="E1839" t="inlineStr">
        <is>
          <t>T10</t>
        </is>
      </c>
      <c r="F1839" t="inlineStr">
        <is>
          <t>Ayşe Yıldız</t>
        </is>
      </c>
      <c r="G1839" t="inlineStr">
        <is>
          <t>Akdeniz</t>
        </is>
      </c>
      <c r="H1839" t="inlineStr">
        <is>
          <t>EM-AYD-40</t>
        </is>
      </c>
      <c r="I1839" t="inlineStr">
        <is>
          <t>LED Panel Armatür 40W</t>
        </is>
      </c>
      <c r="J1839" t="inlineStr">
        <is>
          <t>Aydınlatma</t>
        </is>
      </c>
      <c r="K1839" t="inlineStr">
        <is>
          <t>Proje</t>
        </is>
      </c>
      <c r="L1839" t="n">
        <v>2</v>
      </c>
      <c r="M1839" s="57" t="n">
        <v>369</v>
      </c>
      <c r="N1839" t="inlineStr">
        <is>
          <t>TL</t>
        </is>
      </c>
      <c r="O1839" s="58" t="n">
        <v>12</v>
      </c>
      <c r="P1839" t="n">
        <v>0</v>
      </c>
      <c r="Q1839" s="59" t="n">
        <v>190</v>
      </c>
      <c r="R1839" s="60">
        <f>IF(N1839="TL",1,IF(N1839="USD",VLOOKUP(C1839,$X$2:$Z$19,2,FALSE),VLOOKUP(C1839,$X$2:$Z$19,3,FALSE)))</f>
        <v/>
      </c>
      <c r="S1839" s="61">
        <f>IF(P1839=1,0,L1839*M1839*R1839*(1-O1839/100))</f>
        <v/>
      </c>
      <c r="T1839" s="61">
        <f>IF(P1839=1,0,L1839*Q1839)</f>
        <v/>
      </c>
      <c r="U1839" s="61">
        <f>S1839-T1839</f>
        <v/>
      </c>
    </row>
    <row r="1840">
      <c r="A1840" t="inlineStr">
        <is>
          <t>S001839</t>
        </is>
      </c>
      <c r="B1840" t="inlineStr">
        <is>
          <t>2025-07-14</t>
        </is>
      </c>
      <c r="C1840" t="inlineStr">
        <is>
          <t>2025-07</t>
        </is>
      </c>
      <c r="D1840" t="inlineStr">
        <is>
          <t>2025-Q3</t>
        </is>
      </c>
      <c r="E1840" t="inlineStr">
        <is>
          <t>T10</t>
        </is>
      </c>
      <c r="F1840" t="inlineStr">
        <is>
          <t>Ayşe Yıldız</t>
        </is>
      </c>
      <c r="G1840" t="inlineStr">
        <is>
          <t>Akdeniz</t>
        </is>
      </c>
      <c r="H1840" t="inlineStr">
        <is>
          <t>EM-AYD-40</t>
        </is>
      </c>
      <c r="I1840" t="inlineStr">
        <is>
          <t>LED Panel Armatür 40W</t>
        </is>
      </c>
      <c r="J1840" t="inlineStr">
        <is>
          <t>Aydınlatma</t>
        </is>
      </c>
      <c r="K1840" t="inlineStr">
        <is>
          <t>Perakende</t>
        </is>
      </c>
      <c r="L1840" t="n">
        <v>2</v>
      </c>
      <c r="M1840" s="57" t="n">
        <v>366</v>
      </c>
      <c r="N1840" t="inlineStr">
        <is>
          <t>TL</t>
        </is>
      </c>
      <c r="O1840" s="58" t="n">
        <v>5</v>
      </c>
      <c r="P1840" t="n">
        <v>0</v>
      </c>
      <c r="Q1840" s="59" t="n">
        <v>190</v>
      </c>
      <c r="R1840" s="60">
        <f>IF(N1840="TL",1,IF(N1840="USD",VLOOKUP(C1840,$X$2:$Z$19,2,FALSE),VLOOKUP(C1840,$X$2:$Z$19,3,FALSE)))</f>
        <v/>
      </c>
      <c r="S1840" s="61">
        <f>IF(P1840=1,0,L1840*M1840*R1840*(1-O1840/100))</f>
        <v/>
      </c>
      <c r="T1840" s="61">
        <f>IF(P1840=1,0,L1840*Q1840)</f>
        <v/>
      </c>
      <c r="U1840" s="61">
        <f>S1840-T1840</f>
        <v/>
      </c>
    </row>
    <row r="1841">
      <c r="A1841" t="inlineStr">
        <is>
          <t>S001840</t>
        </is>
      </c>
      <c r="B1841" t="inlineStr">
        <is>
          <t>2025-07-17</t>
        </is>
      </c>
      <c r="C1841" t="inlineStr">
        <is>
          <t>2025-07</t>
        </is>
      </c>
      <c r="D1841" t="inlineStr">
        <is>
          <t>2025-Q3</t>
        </is>
      </c>
      <c r="E1841" t="inlineStr">
        <is>
          <t>T10</t>
        </is>
      </c>
      <c r="F1841" t="inlineStr">
        <is>
          <t>Ayşe Yıldız</t>
        </is>
      </c>
      <c r="G1841" t="inlineStr">
        <is>
          <t>Akdeniz</t>
        </is>
      </c>
      <c r="H1841" t="inlineStr">
        <is>
          <t>EM-AYD-40</t>
        </is>
      </c>
      <c r="I1841" t="inlineStr">
        <is>
          <t>LED Panel Armatür 40W</t>
        </is>
      </c>
      <c r="J1841" t="inlineStr">
        <is>
          <t>Aydınlatma</t>
        </is>
      </c>
      <c r="K1841" t="inlineStr">
        <is>
          <t>Kurumsal</t>
        </is>
      </c>
      <c r="L1841" t="n">
        <v>23</v>
      </c>
      <c r="M1841" s="57" t="n">
        <v>349</v>
      </c>
      <c r="N1841" t="inlineStr">
        <is>
          <t>TL</t>
        </is>
      </c>
      <c r="O1841" s="58" t="n">
        <v>8</v>
      </c>
      <c r="P1841" t="n">
        <v>0</v>
      </c>
      <c r="Q1841" s="59" t="n">
        <v>190</v>
      </c>
      <c r="R1841" s="60">
        <f>IF(N1841="TL",1,IF(N1841="USD",VLOOKUP(C1841,$X$2:$Z$19,2,FALSE),VLOOKUP(C1841,$X$2:$Z$19,3,FALSE)))</f>
        <v/>
      </c>
      <c r="S1841" s="61">
        <f>IF(P1841=1,0,L1841*M1841*R1841*(1-O1841/100))</f>
        <v/>
      </c>
      <c r="T1841" s="61">
        <f>IF(P1841=1,0,L1841*Q1841)</f>
        <v/>
      </c>
      <c r="U1841" s="61">
        <f>S1841-T1841</f>
        <v/>
      </c>
    </row>
    <row r="1842">
      <c r="A1842" t="inlineStr">
        <is>
          <t>S001841</t>
        </is>
      </c>
      <c r="B1842" t="inlineStr">
        <is>
          <t>2025-07-25</t>
        </is>
      </c>
      <c r="C1842" t="inlineStr">
        <is>
          <t>2025-07</t>
        </is>
      </c>
      <c r="D1842" t="inlineStr">
        <is>
          <t>2025-Q3</t>
        </is>
      </c>
      <c r="E1842" t="inlineStr">
        <is>
          <t>T11</t>
        </is>
      </c>
      <c r="F1842" t="inlineStr">
        <is>
          <t>Kaan Öztürk</t>
        </is>
      </c>
      <c r="G1842" t="inlineStr">
        <is>
          <t>İhracat-Körfez</t>
        </is>
      </c>
      <c r="H1842" t="inlineStr">
        <is>
          <t>EM-SGT-01</t>
        </is>
      </c>
      <c r="I1842" t="inlineStr">
        <is>
          <t>Otomatik Sigorta C16 (12'li)</t>
        </is>
      </c>
      <c r="J1842" t="inlineStr">
        <is>
          <t>Koruma</t>
        </is>
      </c>
      <c r="K1842" t="inlineStr">
        <is>
          <t>Bayi</t>
        </is>
      </c>
      <c r="L1842" t="n">
        <v>4</v>
      </c>
      <c r="M1842" s="57" t="n">
        <v>10.1</v>
      </c>
      <c r="N1842" t="inlineStr">
        <is>
          <t>USD</t>
        </is>
      </c>
      <c r="O1842" s="58" t="n">
        <v>5</v>
      </c>
      <c r="P1842" t="n">
        <v>0</v>
      </c>
      <c r="Q1842" s="59" t="n">
        <v>240</v>
      </c>
      <c r="R1842" s="60">
        <f>IF(N1842="TL",1,IF(N1842="USD",VLOOKUP(C1842,$X$2:$Z$19,2,FALSE),VLOOKUP(C1842,$X$2:$Z$19,3,FALSE)))</f>
        <v/>
      </c>
      <c r="S1842" s="61">
        <f>IF(P1842=1,0,L1842*M1842*R1842*(1-O1842/100))</f>
        <v/>
      </c>
      <c r="T1842" s="61">
        <f>IF(P1842=1,0,L1842*Q1842)</f>
        <v/>
      </c>
      <c r="U1842" s="61">
        <f>S1842-T1842</f>
        <v/>
      </c>
    </row>
    <row r="1843">
      <c r="A1843" t="inlineStr">
        <is>
          <t>S001842</t>
        </is>
      </c>
      <c r="B1843" t="inlineStr">
        <is>
          <t>2025-07-08</t>
        </is>
      </c>
      <c r="C1843" t="inlineStr">
        <is>
          <t>2025-07</t>
        </is>
      </c>
      <c r="D1843" t="inlineStr">
        <is>
          <t>2025-Q3</t>
        </is>
      </c>
      <c r="E1843" t="inlineStr">
        <is>
          <t>T11</t>
        </is>
      </c>
      <c r="F1843" t="inlineStr">
        <is>
          <t>Kaan Öztürk</t>
        </is>
      </c>
      <c r="G1843" t="inlineStr">
        <is>
          <t>İhracat-Körfez</t>
        </is>
      </c>
      <c r="H1843" t="inlineStr">
        <is>
          <t>EM-PRZ-02</t>
        </is>
      </c>
      <c r="I1843" t="inlineStr">
        <is>
          <t>Priz-Anahtar Seti (20'li)</t>
        </is>
      </c>
      <c r="J1843" t="inlineStr">
        <is>
          <t>Anahtar</t>
        </is>
      </c>
      <c r="K1843" t="inlineStr">
        <is>
          <t>Bayi</t>
        </is>
      </c>
      <c r="L1843" t="n">
        <v>24</v>
      </c>
      <c r="M1843" s="57" t="n">
        <v>13.89</v>
      </c>
      <c r="N1843" t="inlineStr">
        <is>
          <t>USD</t>
        </is>
      </c>
      <c r="O1843" s="58" t="n">
        <v>0</v>
      </c>
      <c r="P1843" t="n">
        <v>0</v>
      </c>
      <c r="Q1843" s="59" t="n">
        <v>310</v>
      </c>
      <c r="R1843" s="60">
        <f>IF(N1843="TL",1,IF(N1843="USD",VLOOKUP(C1843,$X$2:$Z$19,2,FALSE),VLOOKUP(C1843,$X$2:$Z$19,3,FALSE)))</f>
        <v/>
      </c>
      <c r="S1843" s="61">
        <f>IF(P1843=1,0,L1843*M1843*R1843*(1-O1843/100))</f>
        <v/>
      </c>
      <c r="T1843" s="61">
        <f>IF(P1843=1,0,L1843*Q1843)</f>
        <v/>
      </c>
      <c r="U1843" s="61">
        <f>S1843-T1843</f>
        <v/>
      </c>
    </row>
    <row r="1844">
      <c r="A1844" t="inlineStr">
        <is>
          <t>S001843</t>
        </is>
      </c>
      <c r="B1844" t="inlineStr">
        <is>
          <t>2025-07-25</t>
        </is>
      </c>
      <c r="C1844" t="inlineStr">
        <is>
          <t>2025-07</t>
        </is>
      </c>
      <c r="D1844" t="inlineStr">
        <is>
          <t>2025-Q3</t>
        </is>
      </c>
      <c r="E1844" t="inlineStr">
        <is>
          <t>T11</t>
        </is>
      </c>
      <c r="F1844" t="inlineStr">
        <is>
          <t>Kaan Öztürk</t>
        </is>
      </c>
      <c r="G1844" t="inlineStr">
        <is>
          <t>İhracat-Körfez</t>
        </is>
      </c>
      <c r="H1844" t="inlineStr">
        <is>
          <t>EM-TRF-05</t>
        </is>
      </c>
      <c r="I1844" t="inlineStr">
        <is>
          <t>İzole Trafo 1 kVA</t>
        </is>
      </c>
      <c r="J1844" t="inlineStr">
        <is>
          <t>Güç</t>
        </is>
      </c>
      <c r="K1844" t="inlineStr">
        <is>
          <t>Proje</t>
        </is>
      </c>
      <c r="L1844" t="n">
        <v>54</v>
      </c>
      <c r="M1844" s="57" t="n">
        <v>160.98</v>
      </c>
      <c r="N1844" t="inlineStr">
        <is>
          <t>USD</t>
        </is>
      </c>
      <c r="O1844" s="58" t="n">
        <v>5</v>
      </c>
      <c r="P1844" t="n">
        <v>0</v>
      </c>
      <c r="Q1844" s="59" t="n">
        <v>3900</v>
      </c>
      <c r="R1844" s="60">
        <f>IF(N1844="TL",1,IF(N1844="USD",VLOOKUP(C1844,$X$2:$Z$19,2,FALSE),VLOOKUP(C1844,$X$2:$Z$19,3,FALSE)))</f>
        <v/>
      </c>
      <c r="S1844" s="61">
        <f>IF(P1844=1,0,L1844*M1844*R1844*(1-O1844/100))</f>
        <v/>
      </c>
      <c r="T1844" s="61">
        <f>IF(P1844=1,0,L1844*Q1844)</f>
        <v/>
      </c>
      <c r="U1844" s="61">
        <f>S1844-T1844</f>
        <v/>
      </c>
    </row>
    <row r="1845">
      <c r="A1845" t="inlineStr">
        <is>
          <t>S001844</t>
        </is>
      </c>
      <c r="B1845" t="inlineStr">
        <is>
          <t>2025-07-09</t>
        </is>
      </c>
      <c r="C1845" t="inlineStr">
        <is>
          <t>2025-07</t>
        </is>
      </c>
      <c r="D1845" t="inlineStr">
        <is>
          <t>2025-Q3</t>
        </is>
      </c>
      <c r="E1845" t="inlineStr">
        <is>
          <t>T11</t>
        </is>
      </c>
      <c r="F1845" t="inlineStr">
        <is>
          <t>Kaan Öztürk</t>
        </is>
      </c>
      <c r="G1845" t="inlineStr">
        <is>
          <t>İhracat-Körfez</t>
        </is>
      </c>
      <c r="H1845" t="inlineStr">
        <is>
          <t>EM-KBL-25</t>
        </is>
      </c>
      <c r="I1845" t="inlineStr">
        <is>
          <t>NYY Kablo 4x6 (100 m)</t>
        </is>
      </c>
      <c r="J1845" t="inlineStr">
        <is>
          <t>Kablo</t>
        </is>
      </c>
      <c r="K1845" t="inlineStr">
        <is>
          <t>Kurumsal</t>
        </is>
      </c>
      <c r="L1845" t="n">
        <v>25</v>
      </c>
      <c r="M1845" s="57" t="n">
        <v>79.95</v>
      </c>
      <c r="N1845" t="inlineStr">
        <is>
          <t>USD</t>
        </is>
      </c>
      <c r="O1845" s="58" t="n">
        <v>8</v>
      </c>
      <c r="P1845" t="n">
        <v>0</v>
      </c>
      <c r="Q1845" s="59" t="n">
        <v>2150</v>
      </c>
      <c r="R1845" s="60">
        <f>IF(N1845="TL",1,IF(N1845="USD",VLOOKUP(C1845,$X$2:$Z$19,2,FALSE),VLOOKUP(C1845,$X$2:$Z$19,3,FALSE)))</f>
        <v/>
      </c>
      <c r="S1845" s="61">
        <f>IF(P1845=1,0,L1845*M1845*R1845*(1-O1845/100))</f>
        <v/>
      </c>
      <c r="T1845" s="61">
        <f>IF(P1845=1,0,L1845*Q1845)</f>
        <v/>
      </c>
      <c r="U1845" s="61">
        <f>S1845-T1845</f>
        <v/>
      </c>
    </row>
    <row r="1846">
      <c r="A1846" t="inlineStr">
        <is>
          <t>S001845</t>
        </is>
      </c>
      <c r="B1846" t="inlineStr">
        <is>
          <t>2025-07-01</t>
        </is>
      </c>
      <c r="C1846" t="inlineStr">
        <is>
          <t>2025-07</t>
        </is>
      </c>
      <c r="D1846" t="inlineStr">
        <is>
          <t>2025-Q3</t>
        </is>
      </c>
      <c r="E1846" t="inlineStr">
        <is>
          <t>T11</t>
        </is>
      </c>
      <c r="F1846" t="inlineStr">
        <is>
          <t>Kaan Öztürk</t>
        </is>
      </c>
      <c r="G1846" t="inlineStr">
        <is>
          <t>İhracat-Körfez</t>
        </is>
      </c>
      <c r="H1846" t="inlineStr">
        <is>
          <t>EM-TRF-05</t>
        </is>
      </c>
      <c r="I1846" t="inlineStr">
        <is>
          <t>İzole Trafo 1 kVA</t>
        </is>
      </c>
      <c r="J1846" t="inlineStr">
        <is>
          <t>Güç</t>
        </is>
      </c>
      <c r="K1846" t="inlineStr">
        <is>
          <t>Proje</t>
        </is>
      </c>
      <c r="L1846" t="n">
        <v>23</v>
      </c>
      <c r="M1846" s="57" t="n">
        <v>156.28</v>
      </c>
      <c r="N1846" t="inlineStr">
        <is>
          <t>USD</t>
        </is>
      </c>
      <c r="O1846" s="58" t="n">
        <v>12</v>
      </c>
      <c r="P1846" t="n">
        <v>0</v>
      </c>
      <c r="Q1846" s="59" t="n">
        <v>3900</v>
      </c>
      <c r="R1846" s="60">
        <f>IF(N1846="TL",1,IF(N1846="USD",VLOOKUP(C1846,$X$2:$Z$19,2,FALSE),VLOOKUP(C1846,$X$2:$Z$19,3,FALSE)))</f>
        <v/>
      </c>
      <c r="S1846" s="61">
        <f>IF(P1846=1,0,L1846*M1846*R1846*(1-O1846/100))</f>
        <v/>
      </c>
      <c r="T1846" s="61">
        <f>IF(P1846=1,0,L1846*Q1846)</f>
        <v/>
      </c>
      <c r="U1846" s="61">
        <f>S1846-T1846</f>
        <v/>
      </c>
    </row>
    <row r="1847">
      <c r="A1847" t="inlineStr">
        <is>
          <t>S001846</t>
        </is>
      </c>
      <c r="B1847" t="inlineStr">
        <is>
          <t>2025-07-09</t>
        </is>
      </c>
      <c r="C1847" t="inlineStr">
        <is>
          <t>2025-07</t>
        </is>
      </c>
      <c r="D1847" t="inlineStr">
        <is>
          <t>2025-Q3</t>
        </is>
      </c>
      <c r="E1847" t="inlineStr">
        <is>
          <t>T11</t>
        </is>
      </c>
      <c r="F1847" t="inlineStr">
        <is>
          <t>Kaan Öztürk</t>
        </is>
      </c>
      <c r="G1847" t="inlineStr">
        <is>
          <t>İhracat-Körfez</t>
        </is>
      </c>
      <c r="H1847" t="inlineStr">
        <is>
          <t>EM-UPS-10</t>
        </is>
      </c>
      <c r="I1847" t="inlineStr">
        <is>
          <t>Kesintisiz Güç Kaynağı 3 kVA</t>
        </is>
      </c>
      <c r="J1847" t="inlineStr">
        <is>
          <t>Güç</t>
        </is>
      </c>
      <c r="K1847" t="inlineStr">
        <is>
          <t>Kurumsal</t>
        </is>
      </c>
      <c r="L1847" t="n">
        <v>24</v>
      </c>
      <c r="M1847" s="57" t="n">
        <v>298.39</v>
      </c>
      <c r="N1847" t="inlineStr">
        <is>
          <t>USD</t>
        </is>
      </c>
      <c r="O1847" s="58" t="n">
        <v>0</v>
      </c>
      <c r="P1847" t="n">
        <v>0</v>
      </c>
      <c r="Q1847" s="59" t="n">
        <v>8200</v>
      </c>
      <c r="R1847" s="60">
        <f>IF(N1847="TL",1,IF(N1847="USD",VLOOKUP(C1847,$X$2:$Z$19,2,FALSE),VLOOKUP(C1847,$X$2:$Z$19,3,FALSE)))</f>
        <v/>
      </c>
      <c r="S1847" s="61">
        <f>IF(P1847=1,0,L1847*M1847*R1847*(1-O1847/100))</f>
        <v/>
      </c>
      <c r="T1847" s="61">
        <f>IF(P1847=1,0,L1847*Q1847)</f>
        <v/>
      </c>
      <c r="U1847" s="61">
        <f>S1847-T1847</f>
        <v/>
      </c>
    </row>
    <row r="1848">
      <c r="A1848" t="inlineStr">
        <is>
          <t>S001847</t>
        </is>
      </c>
      <c r="B1848" t="inlineStr">
        <is>
          <t>2025-07-02</t>
        </is>
      </c>
      <c r="C1848" t="inlineStr">
        <is>
          <t>2025-07</t>
        </is>
      </c>
      <c r="D1848" t="inlineStr">
        <is>
          <t>2025-Q3</t>
        </is>
      </c>
      <c r="E1848" t="inlineStr">
        <is>
          <t>T11</t>
        </is>
      </c>
      <c r="F1848" t="inlineStr">
        <is>
          <t>Kaan Öztürk</t>
        </is>
      </c>
      <c r="G1848" t="inlineStr">
        <is>
          <t>İhracat-Körfez</t>
        </is>
      </c>
      <c r="H1848" t="inlineStr">
        <is>
          <t>EM-TRF-05</t>
        </is>
      </c>
      <c r="I1848" t="inlineStr">
        <is>
          <t>İzole Trafo 1 kVA</t>
        </is>
      </c>
      <c r="J1848" t="inlineStr">
        <is>
          <t>Güç</t>
        </is>
      </c>
      <c r="K1848" t="inlineStr">
        <is>
          <t>Proje</t>
        </is>
      </c>
      <c r="L1848" t="n">
        <v>2</v>
      </c>
      <c r="M1848" s="57" t="n">
        <v>149.5</v>
      </c>
      <c r="N1848" t="inlineStr">
        <is>
          <t>USD</t>
        </is>
      </c>
      <c r="O1848" s="58" t="n">
        <v>8</v>
      </c>
      <c r="P1848" t="n">
        <v>0</v>
      </c>
      <c r="Q1848" s="59" t="n">
        <v>3900</v>
      </c>
      <c r="R1848" s="60">
        <f>IF(N1848="TL",1,IF(N1848="USD",VLOOKUP(C1848,$X$2:$Z$19,2,FALSE),VLOOKUP(C1848,$X$2:$Z$19,3,FALSE)))</f>
        <v/>
      </c>
      <c r="S1848" s="61">
        <f>IF(P1848=1,0,L1848*M1848*R1848*(1-O1848/100))</f>
        <v/>
      </c>
      <c r="T1848" s="61">
        <f>IF(P1848=1,0,L1848*Q1848)</f>
        <v/>
      </c>
      <c r="U1848" s="61">
        <f>S1848-T1848</f>
        <v/>
      </c>
    </row>
    <row r="1849">
      <c r="A1849" t="inlineStr">
        <is>
          <t>S001848</t>
        </is>
      </c>
      <c r="B1849" t="inlineStr">
        <is>
          <t>2025-07-19</t>
        </is>
      </c>
      <c r="C1849" t="inlineStr">
        <is>
          <t>2025-07</t>
        </is>
      </c>
      <c r="D1849" t="inlineStr">
        <is>
          <t>2025-Q3</t>
        </is>
      </c>
      <c r="E1849" t="inlineStr">
        <is>
          <t>T11</t>
        </is>
      </c>
      <c r="F1849" t="inlineStr">
        <is>
          <t>Kaan Öztürk</t>
        </is>
      </c>
      <c r="G1849" t="inlineStr">
        <is>
          <t>İhracat-Körfez</t>
        </is>
      </c>
      <c r="H1849" t="inlineStr">
        <is>
          <t>EM-UPS-10</t>
        </is>
      </c>
      <c r="I1849" t="inlineStr">
        <is>
          <t>Kesintisiz Güç Kaynağı 3 kVA</t>
        </is>
      </c>
      <c r="J1849" t="inlineStr">
        <is>
          <t>Güç</t>
        </is>
      </c>
      <c r="K1849" t="inlineStr">
        <is>
          <t>Proje</t>
        </is>
      </c>
      <c r="L1849" t="n">
        <v>18</v>
      </c>
      <c r="M1849" s="57" t="n">
        <v>314.34</v>
      </c>
      <c r="N1849" t="inlineStr">
        <is>
          <t>USD</t>
        </is>
      </c>
      <c r="O1849" s="58" t="n">
        <v>0</v>
      </c>
      <c r="P1849" t="n">
        <v>0</v>
      </c>
      <c r="Q1849" s="59" t="n">
        <v>8200</v>
      </c>
      <c r="R1849" s="60">
        <f>IF(N1849="TL",1,IF(N1849="USD",VLOOKUP(C1849,$X$2:$Z$19,2,FALSE),VLOOKUP(C1849,$X$2:$Z$19,3,FALSE)))</f>
        <v/>
      </c>
      <c r="S1849" s="61">
        <f>IF(P1849=1,0,L1849*M1849*R1849*(1-O1849/100))</f>
        <v/>
      </c>
      <c r="T1849" s="61">
        <f>IF(P1849=1,0,L1849*Q1849)</f>
        <v/>
      </c>
      <c r="U1849" s="61">
        <f>S1849-T1849</f>
        <v/>
      </c>
    </row>
    <row r="1850">
      <c r="A1850" t="inlineStr">
        <is>
          <t>S001849</t>
        </is>
      </c>
      <c r="B1850" t="inlineStr">
        <is>
          <t>2025-07-02</t>
        </is>
      </c>
      <c r="C1850" t="inlineStr">
        <is>
          <t>2025-07</t>
        </is>
      </c>
      <c r="D1850" t="inlineStr">
        <is>
          <t>2025-Q3</t>
        </is>
      </c>
      <c r="E1850" t="inlineStr">
        <is>
          <t>T11</t>
        </is>
      </c>
      <c r="F1850" t="inlineStr">
        <is>
          <t>Kaan Öztürk</t>
        </is>
      </c>
      <c r="G1850" t="inlineStr">
        <is>
          <t>İhracat-Körfez</t>
        </is>
      </c>
      <c r="H1850" t="inlineStr">
        <is>
          <t>EM-PRZ-02</t>
        </is>
      </c>
      <c r="I1850" t="inlineStr">
        <is>
          <t>Priz-Anahtar Seti (20'li)</t>
        </is>
      </c>
      <c r="J1850" t="inlineStr">
        <is>
          <t>Anahtar</t>
        </is>
      </c>
      <c r="K1850" t="inlineStr">
        <is>
          <t>Proje</t>
        </is>
      </c>
      <c r="L1850" t="n">
        <v>19</v>
      </c>
      <c r="M1850" s="57" t="n">
        <v>12.86</v>
      </c>
      <c r="N1850" t="inlineStr">
        <is>
          <t>USD</t>
        </is>
      </c>
      <c r="O1850" s="58" t="n">
        <v>8</v>
      </c>
      <c r="P1850" t="n">
        <v>0</v>
      </c>
      <c r="Q1850" s="59" t="n">
        <v>310</v>
      </c>
      <c r="R1850" s="60">
        <f>IF(N1850="TL",1,IF(N1850="USD",VLOOKUP(C1850,$X$2:$Z$19,2,FALSE),VLOOKUP(C1850,$X$2:$Z$19,3,FALSE)))</f>
        <v/>
      </c>
      <c r="S1850" s="61">
        <f>IF(P1850=1,0,L1850*M1850*R1850*(1-O1850/100))</f>
        <v/>
      </c>
      <c r="T1850" s="61">
        <f>IF(P1850=1,0,L1850*Q1850)</f>
        <v/>
      </c>
      <c r="U1850" s="61">
        <f>S1850-T1850</f>
        <v/>
      </c>
    </row>
    <row r="1851">
      <c r="A1851" t="inlineStr">
        <is>
          <t>S001850</t>
        </is>
      </c>
      <c r="B1851" t="inlineStr">
        <is>
          <t>2025-07-20</t>
        </is>
      </c>
      <c r="C1851" t="inlineStr">
        <is>
          <t>2025-07</t>
        </is>
      </c>
      <c r="D1851" t="inlineStr">
        <is>
          <t>2025-Q3</t>
        </is>
      </c>
      <c r="E1851" t="inlineStr">
        <is>
          <t>T11</t>
        </is>
      </c>
      <c r="F1851" t="inlineStr">
        <is>
          <t>Kaan Öztürk</t>
        </is>
      </c>
      <c r="G1851" t="inlineStr">
        <is>
          <t>İhracat-Körfez</t>
        </is>
      </c>
      <c r="H1851" t="inlineStr">
        <is>
          <t>EM-SGT-01</t>
        </is>
      </c>
      <c r="I1851" t="inlineStr">
        <is>
          <t>Otomatik Sigorta C16 (12'li)</t>
        </is>
      </c>
      <c r="J1851" t="inlineStr">
        <is>
          <t>Koruma</t>
        </is>
      </c>
      <c r="K1851" t="inlineStr">
        <is>
          <t>Bayi</t>
        </is>
      </c>
      <c r="L1851" t="n">
        <v>83</v>
      </c>
      <c r="M1851" s="57" t="n">
        <v>9.869999999999999</v>
      </c>
      <c r="N1851" t="inlineStr">
        <is>
          <t>USD</t>
        </is>
      </c>
      <c r="O1851" s="58" t="n">
        <v>0</v>
      </c>
      <c r="P1851" t="n">
        <v>0</v>
      </c>
      <c r="Q1851" s="59" t="n">
        <v>240</v>
      </c>
      <c r="R1851" s="60">
        <f>IF(N1851="TL",1,IF(N1851="USD",VLOOKUP(C1851,$X$2:$Z$19,2,FALSE),VLOOKUP(C1851,$X$2:$Z$19,3,FALSE)))</f>
        <v/>
      </c>
      <c r="S1851" s="61">
        <f>IF(P1851=1,0,L1851*M1851*R1851*(1-O1851/100))</f>
        <v/>
      </c>
      <c r="T1851" s="61">
        <f>IF(P1851=1,0,L1851*Q1851)</f>
        <v/>
      </c>
      <c r="U1851" s="61">
        <f>S1851-T1851</f>
        <v/>
      </c>
    </row>
    <row r="1852">
      <c r="A1852" t="inlineStr">
        <is>
          <t>S001851</t>
        </is>
      </c>
      <c r="B1852" t="inlineStr">
        <is>
          <t>2025-07-01</t>
        </is>
      </c>
      <c r="C1852" t="inlineStr">
        <is>
          <t>2025-07</t>
        </is>
      </c>
      <c r="D1852" t="inlineStr">
        <is>
          <t>2025-Q3</t>
        </is>
      </c>
      <c r="E1852" t="inlineStr">
        <is>
          <t>T11</t>
        </is>
      </c>
      <c r="F1852" t="inlineStr">
        <is>
          <t>Kaan Öztürk</t>
        </is>
      </c>
      <c r="G1852" t="inlineStr">
        <is>
          <t>İhracat-Körfez</t>
        </is>
      </c>
      <c r="H1852" t="inlineStr">
        <is>
          <t>EM-SNS-06</t>
        </is>
      </c>
      <c r="I1852" t="inlineStr">
        <is>
          <t>Hareket Sensörü PIR</t>
        </is>
      </c>
      <c r="J1852" t="inlineStr">
        <is>
          <t>Otomasyon</t>
        </is>
      </c>
      <c r="K1852" t="inlineStr">
        <is>
          <t>Bayi</t>
        </is>
      </c>
      <c r="L1852" t="n">
        <v>9</v>
      </c>
      <c r="M1852" s="57" t="n">
        <v>5.81</v>
      </c>
      <c r="N1852" t="inlineStr">
        <is>
          <t>USD</t>
        </is>
      </c>
      <c r="O1852" s="58" t="n">
        <v>0</v>
      </c>
      <c r="P1852" t="n">
        <v>0</v>
      </c>
      <c r="Q1852" s="59" t="n">
        <v>120</v>
      </c>
      <c r="R1852" s="60">
        <f>IF(N1852="TL",1,IF(N1852="USD",VLOOKUP(C1852,$X$2:$Z$19,2,FALSE),VLOOKUP(C1852,$X$2:$Z$19,3,FALSE)))</f>
        <v/>
      </c>
      <c r="S1852" s="61">
        <f>IF(P1852=1,0,L1852*M1852*R1852*(1-O1852/100))</f>
        <v/>
      </c>
      <c r="T1852" s="61">
        <f>IF(P1852=1,0,L1852*Q1852)</f>
        <v/>
      </c>
      <c r="U1852" s="61">
        <f>S1852-T1852</f>
        <v/>
      </c>
    </row>
    <row r="1853">
      <c r="A1853" t="inlineStr">
        <is>
          <t>S001852</t>
        </is>
      </c>
      <c r="B1853" t="inlineStr">
        <is>
          <t>2025-07-03</t>
        </is>
      </c>
      <c r="C1853" t="inlineStr">
        <is>
          <t>2025-07</t>
        </is>
      </c>
      <c r="D1853" t="inlineStr">
        <is>
          <t>2025-Q3</t>
        </is>
      </c>
      <c r="E1853" t="inlineStr">
        <is>
          <t>T11</t>
        </is>
      </c>
      <c r="F1853" t="inlineStr">
        <is>
          <t>Kaan Öztürk</t>
        </is>
      </c>
      <c r="G1853" t="inlineStr">
        <is>
          <t>İhracat-Körfez</t>
        </is>
      </c>
      <c r="H1853" t="inlineStr">
        <is>
          <t>EM-PNO-12</t>
        </is>
      </c>
      <c r="I1853" t="inlineStr">
        <is>
          <t>Sıva Üstü Dağıtım Panosu 24'lü</t>
        </is>
      </c>
      <c r="J1853" t="inlineStr">
        <is>
          <t>Pano</t>
        </is>
      </c>
      <c r="K1853" t="inlineStr">
        <is>
          <t>Proje</t>
        </is>
      </c>
      <c r="L1853" t="n">
        <v>13</v>
      </c>
      <c r="M1853" s="57" t="n">
        <v>45.94</v>
      </c>
      <c r="N1853" t="inlineStr">
        <is>
          <t>USD</t>
        </is>
      </c>
      <c r="O1853" s="58" t="n">
        <v>5</v>
      </c>
      <c r="P1853" t="n">
        <v>0</v>
      </c>
      <c r="Q1853" s="59" t="n">
        <v>1180</v>
      </c>
      <c r="R1853" s="60">
        <f>IF(N1853="TL",1,IF(N1853="USD",VLOOKUP(C1853,$X$2:$Z$19,2,FALSE),VLOOKUP(C1853,$X$2:$Z$19,3,FALSE)))</f>
        <v/>
      </c>
      <c r="S1853" s="61">
        <f>IF(P1853=1,0,L1853*M1853*R1853*(1-O1853/100))</f>
        <v/>
      </c>
      <c r="T1853" s="61">
        <f>IF(P1853=1,0,L1853*Q1853)</f>
        <v/>
      </c>
      <c r="U1853" s="61">
        <f>S1853-T1853</f>
        <v/>
      </c>
    </row>
    <row r="1854">
      <c r="A1854" t="inlineStr">
        <is>
          <t>S001853</t>
        </is>
      </c>
      <c r="B1854" t="inlineStr">
        <is>
          <t>2025-07-13</t>
        </is>
      </c>
      <c r="C1854" t="inlineStr">
        <is>
          <t>2025-07</t>
        </is>
      </c>
      <c r="D1854" t="inlineStr">
        <is>
          <t>2025-Q3</t>
        </is>
      </c>
      <c r="E1854" t="inlineStr">
        <is>
          <t>T11</t>
        </is>
      </c>
      <c r="F1854" t="inlineStr">
        <is>
          <t>Kaan Öztürk</t>
        </is>
      </c>
      <c r="G1854" t="inlineStr">
        <is>
          <t>İhracat-Körfez</t>
        </is>
      </c>
      <c r="H1854" t="inlineStr">
        <is>
          <t>EM-TRF-05</t>
        </is>
      </c>
      <c r="I1854" t="inlineStr">
        <is>
          <t>İzole Trafo 1 kVA</t>
        </is>
      </c>
      <c r="J1854" t="inlineStr">
        <is>
          <t>Güç</t>
        </is>
      </c>
      <c r="K1854" t="inlineStr">
        <is>
          <t>Kurumsal</t>
        </is>
      </c>
      <c r="L1854" t="n">
        <v>4</v>
      </c>
      <c r="M1854" s="57" t="n">
        <v>151.97</v>
      </c>
      <c r="N1854" t="inlineStr">
        <is>
          <t>USD</t>
        </is>
      </c>
      <c r="O1854" s="58" t="n">
        <v>8</v>
      </c>
      <c r="P1854" t="n">
        <v>0</v>
      </c>
      <c r="Q1854" s="59" t="n">
        <v>3900</v>
      </c>
      <c r="R1854" s="60">
        <f>IF(N1854="TL",1,IF(N1854="USD",VLOOKUP(C1854,$X$2:$Z$19,2,FALSE),VLOOKUP(C1854,$X$2:$Z$19,3,FALSE)))</f>
        <v/>
      </c>
      <c r="S1854" s="61">
        <f>IF(P1854=1,0,L1854*M1854*R1854*(1-O1854/100))</f>
        <v/>
      </c>
      <c r="T1854" s="61">
        <f>IF(P1854=1,0,L1854*Q1854)</f>
        <v/>
      </c>
      <c r="U1854" s="61">
        <f>S1854-T1854</f>
        <v/>
      </c>
    </row>
    <row r="1855">
      <c r="A1855" t="inlineStr">
        <is>
          <t>S001854</t>
        </is>
      </c>
      <c r="B1855" t="inlineStr">
        <is>
          <t>2025-07-02</t>
        </is>
      </c>
      <c r="C1855" t="inlineStr">
        <is>
          <t>2025-07</t>
        </is>
      </c>
      <c r="D1855" t="inlineStr">
        <is>
          <t>2025-Q3</t>
        </is>
      </c>
      <c r="E1855" t="inlineStr">
        <is>
          <t>T11</t>
        </is>
      </c>
      <c r="F1855" t="inlineStr">
        <is>
          <t>Kaan Öztürk</t>
        </is>
      </c>
      <c r="G1855" t="inlineStr">
        <is>
          <t>İhracat-Körfez</t>
        </is>
      </c>
      <c r="H1855" t="inlineStr">
        <is>
          <t>EM-PRZ-02</t>
        </is>
      </c>
      <c r="I1855" t="inlineStr">
        <is>
          <t>Priz-Anahtar Seti (20'li)</t>
        </is>
      </c>
      <c r="J1855" t="inlineStr">
        <is>
          <t>Anahtar</t>
        </is>
      </c>
      <c r="K1855" t="inlineStr">
        <is>
          <t>Bayi</t>
        </is>
      </c>
      <c r="L1855" t="n">
        <v>72</v>
      </c>
      <c r="M1855" s="57" t="n">
        <v>12.87</v>
      </c>
      <c r="N1855" t="inlineStr">
        <is>
          <t>USD</t>
        </is>
      </c>
      <c r="O1855" s="58" t="n">
        <v>12</v>
      </c>
      <c r="P1855" t="n">
        <v>0</v>
      </c>
      <c r="Q1855" s="59" t="n">
        <v>310</v>
      </c>
      <c r="R1855" s="60">
        <f>IF(N1855="TL",1,IF(N1855="USD",VLOOKUP(C1855,$X$2:$Z$19,2,FALSE),VLOOKUP(C1855,$X$2:$Z$19,3,FALSE)))</f>
        <v/>
      </c>
      <c r="S1855" s="61">
        <f>IF(P1855=1,0,L1855*M1855*R1855*(1-O1855/100))</f>
        <v/>
      </c>
      <c r="T1855" s="61">
        <f>IF(P1855=1,0,L1855*Q1855)</f>
        <v/>
      </c>
      <c r="U1855" s="61">
        <f>S1855-T1855</f>
        <v/>
      </c>
    </row>
    <row r="1856">
      <c r="A1856" t="inlineStr">
        <is>
          <t>S001855</t>
        </is>
      </c>
      <c r="B1856" t="inlineStr">
        <is>
          <t>2025-07-12</t>
        </is>
      </c>
      <c r="C1856" t="inlineStr">
        <is>
          <t>2025-07</t>
        </is>
      </c>
      <c r="D1856" t="inlineStr">
        <is>
          <t>2025-Q3</t>
        </is>
      </c>
      <c r="E1856" t="inlineStr">
        <is>
          <t>T11</t>
        </is>
      </c>
      <c r="F1856" t="inlineStr">
        <is>
          <t>Kaan Öztürk</t>
        </is>
      </c>
      <c r="G1856" t="inlineStr">
        <is>
          <t>İhracat-Körfez</t>
        </is>
      </c>
      <c r="H1856" t="inlineStr">
        <is>
          <t>EM-TOP-08</t>
        </is>
      </c>
      <c r="I1856" t="inlineStr">
        <is>
          <t>Topraklama Seti</t>
        </is>
      </c>
      <c r="J1856" t="inlineStr">
        <is>
          <t>Koruma</t>
        </is>
      </c>
      <c r="K1856" t="inlineStr">
        <is>
          <t>Proje</t>
        </is>
      </c>
      <c r="L1856" t="n">
        <v>2</v>
      </c>
      <c r="M1856" s="57" t="n">
        <v>21.04</v>
      </c>
      <c r="N1856" t="inlineStr">
        <is>
          <t>USD</t>
        </is>
      </c>
      <c r="O1856" s="58" t="n">
        <v>5</v>
      </c>
      <c r="P1856" t="n">
        <v>0</v>
      </c>
      <c r="Q1856" s="59" t="n">
        <v>540</v>
      </c>
      <c r="R1856" s="60">
        <f>IF(N1856="TL",1,IF(N1856="USD",VLOOKUP(C1856,$X$2:$Z$19,2,FALSE),VLOOKUP(C1856,$X$2:$Z$19,3,FALSE)))</f>
        <v/>
      </c>
      <c r="S1856" s="61">
        <f>IF(P1856=1,0,L1856*M1856*R1856*(1-O1856/100))</f>
        <v/>
      </c>
      <c r="T1856" s="61">
        <f>IF(P1856=1,0,L1856*Q1856)</f>
        <v/>
      </c>
      <c r="U1856" s="61">
        <f>S1856-T1856</f>
        <v/>
      </c>
    </row>
    <row r="1857">
      <c r="A1857" t="inlineStr">
        <is>
          <t>S001856</t>
        </is>
      </c>
      <c r="B1857" t="inlineStr">
        <is>
          <t>2025-07-05</t>
        </is>
      </c>
      <c r="C1857" t="inlineStr">
        <is>
          <t>2025-07</t>
        </is>
      </c>
      <c r="D1857" t="inlineStr">
        <is>
          <t>2025-Q3</t>
        </is>
      </c>
      <c r="E1857" t="inlineStr">
        <is>
          <t>T11</t>
        </is>
      </c>
      <c r="F1857" t="inlineStr">
        <is>
          <t>Kaan Öztürk</t>
        </is>
      </c>
      <c r="G1857" t="inlineStr">
        <is>
          <t>İhracat-Körfez</t>
        </is>
      </c>
      <c r="H1857" t="inlineStr">
        <is>
          <t>EM-TRF-05</t>
        </is>
      </c>
      <c r="I1857" t="inlineStr">
        <is>
          <t>İzole Trafo 1 kVA</t>
        </is>
      </c>
      <c r="J1857" t="inlineStr">
        <is>
          <t>Güç</t>
        </is>
      </c>
      <c r="K1857" t="inlineStr">
        <is>
          <t>Bayi</t>
        </is>
      </c>
      <c r="L1857" t="n">
        <v>1</v>
      </c>
      <c r="M1857" s="57" t="n">
        <v>160.2</v>
      </c>
      <c r="N1857" t="inlineStr">
        <is>
          <t>USD</t>
        </is>
      </c>
      <c r="O1857" s="58" t="n">
        <v>12</v>
      </c>
      <c r="P1857" t="n">
        <v>0</v>
      </c>
      <c r="Q1857" s="59" t="n">
        <v>3900</v>
      </c>
      <c r="R1857" s="60">
        <f>IF(N1857="TL",1,IF(N1857="USD",VLOOKUP(C1857,$X$2:$Z$19,2,FALSE),VLOOKUP(C1857,$X$2:$Z$19,3,FALSE)))</f>
        <v/>
      </c>
      <c r="S1857" s="61">
        <f>IF(P1857=1,0,L1857*M1857*R1857*(1-O1857/100))</f>
        <v/>
      </c>
      <c r="T1857" s="61">
        <f>IF(P1857=1,0,L1857*Q1857)</f>
        <v/>
      </c>
      <c r="U1857" s="61">
        <f>S1857-T1857</f>
        <v/>
      </c>
    </row>
    <row r="1858">
      <c r="A1858" t="inlineStr">
        <is>
          <t>S001857</t>
        </is>
      </c>
      <c r="B1858" t="inlineStr">
        <is>
          <t>2025-07-12</t>
        </is>
      </c>
      <c r="C1858" t="inlineStr">
        <is>
          <t>2025-07</t>
        </is>
      </c>
      <c r="D1858" t="inlineStr">
        <is>
          <t>2025-Q3</t>
        </is>
      </c>
      <c r="E1858" t="inlineStr">
        <is>
          <t>T11</t>
        </is>
      </c>
      <c r="F1858" t="inlineStr">
        <is>
          <t>Kaan Öztürk</t>
        </is>
      </c>
      <c r="G1858" t="inlineStr">
        <is>
          <t>İhracat-Körfez</t>
        </is>
      </c>
      <c r="H1858" t="inlineStr">
        <is>
          <t>EM-PNO-12</t>
        </is>
      </c>
      <c r="I1858" t="inlineStr">
        <is>
          <t>Sıva Üstü Dağıtım Panosu 24'lü</t>
        </is>
      </c>
      <c r="J1858" t="inlineStr">
        <is>
          <t>Pano</t>
        </is>
      </c>
      <c r="K1858" t="inlineStr">
        <is>
          <t>Proje</t>
        </is>
      </c>
      <c r="L1858" t="n">
        <v>4</v>
      </c>
      <c r="M1858" s="57" t="n">
        <v>46.49</v>
      </c>
      <c r="N1858" t="inlineStr">
        <is>
          <t>USD</t>
        </is>
      </c>
      <c r="O1858" s="58" t="n">
        <v>8</v>
      </c>
      <c r="P1858" t="n">
        <v>0</v>
      </c>
      <c r="Q1858" s="59" t="n">
        <v>1180</v>
      </c>
      <c r="R1858" s="60">
        <f>IF(N1858="TL",1,IF(N1858="USD",VLOOKUP(C1858,$X$2:$Z$19,2,FALSE),VLOOKUP(C1858,$X$2:$Z$19,3,FALSE)))</f>
        <v/>
      </c>
      <c r="S1858" s="61">
        <f>IF(P1858=1,0,L1858*M1858*R1858*(1-O1858/100))</f>
        <v/>
      </c>
      <c r="T1858" s="61">
        <f>IF(P1858=1,0,L1858*Q1858)</f>
        <v/>
      </c>
      <c r="U1858" s="61">
        <f>S1858-T1858</f>
        <v/>
      </c>
    </row>
    <row r="1859">
      <c r="A1859" t="inlineStr">
        <is>
          <t>S001858</t>
        </is>
      </c>
      <c r="B1859" t="inlineStr">
        <is>
          <t>2025-07-16</t>
        </is>
      </c>
      <c r="C1859" t="inlineStr">
        <is>
          <t>2025-07</t>
        </is>
      </c>
      <c r="D1859" t="inlineStr">
        <is>
          <t>2025-Q3</t>
        </is>
      </c>
      <c r="E1859" t="inlineStr">
        <is>
          <t>T11</t>
        </is>
      </c>
      <c r="F1859" t="inlineStr">
        <is>
          <t>Kaan Öztürk</t>
        </is>
      </c>
      <c r="G1859" t="inlineStr">
        <is>
          <t>İhracat-Körfez</t>
        </is>
      </c>
      <c r="H1859" t="inlineStr">
        <is>
          <t>EM-PRZ-02</t>
        </is>
      </c>
      <c r="I1859" t="inlineStr">
        <is>
          <t>Priz-Anahtar Seti (20'li)</t>
        </is>
      </c>
      <c r="J1859" t="inlineStr">
        <is>
          <t>Anahtar</t>
        </is>
      </c>
      <c r="K1859" t="inlineStr">
        <is>
          <t>Bayi</t>
        </is>
      </c>
      <c r="L1859" t="n">
        <v>102</v>
      </c>
      <c r="M1859" s="57" t="n">
        <v>13.08</v>
      </c>
      <c r="N1859" t="inlineStr">
        <is>
          <t>USD</t>
        </is>
      </c>
      <c r="O1859" s="58" t="n">
        <v>5</v>
      </c>
      <c r="P1859" t="n">
        <v>0</v>
      </c>
      <c r="Q1859" s="59" t="n">
        <v>310</v>
      </c>
      <c r="R1859" s="60">
        <f>IF(N1859="TL",1,IF(N1859="USD",VLOOKUP(C1859,$X$2:$Z$19,2,FALSE),VLOOKUP(C1859,$X$2:$Z$19,3,FALSE)))</f>
        <v/>
      </c>
      <c r="S1859" s="61">
        <f>IF(P1859=1,0,L1859*M1859*R1859*(1-O1859/100))</f>
        <v/>
      </c>
      <c r="T1859" s="61">
        <f>IF(P1859=1,0,L1859*Q1859)</f>
        <v/>
      </c>
      <c r="U1859" s="61">
        <f>S1859-T1859</f>
        <v/>
      </c>
    </row>
    <row r="1860">
      <c r="A1860" t="inlineStr">
        <is>
          <t>S001859</t>
        </is>
      </c>
      <c r="B1860" t="inlineStr">
        <is>
          <t>2025-07-13</t>
        </is>
      </c>
      <c r="C1860" t="inlineStr">
        <is>
          <t>2025-07</t>
        </is>
      </c>
      <c r="D1860" t="inlineStr">
        <is>
          <t>2025-Q3</t>
        </is>
      </c>
      <c r="E1860" t="inlineStr">
        <is>
          <t>T12</t>
        </is>
      </c>
      <c r="F1860" t="inlineStr">
        <is>
          <t>Buse Aksoy</t>
        </is>
      </c>
      <c r="G1860" t="inlineStr">
        <is>
          <t>İhracat-Avrupa</t>
        </is>
      </c>
      <c r="H1860" t="inlineStr">
        <is>
          <t>EM-KND-03</t>
        </is>
      </c>
      <c r="I1860" t="inlineStr">
        <is>
          <t>Kablo Kanalı 40x40 (2 m)</t>
        </is>
      </c>
      <c r="J1860" t="inlineStr">
        <is>
          <t>Tesisat</t>
        </is>
      </c>
      <c r="K1860" t="inlineStr">
        <is>
          <t>Bayi</t>
        </is>
      </c>
      <c r="L1860" t="n">
        <v>13</v>
      </c>
      <c r="M1860" s="57" t="n">
        <v>2.79</v>
      </c>
      <c r="N1860" t="inlineStr">
        <is>
          <t>EUR</t>
        </is>
      </c>
      <c r="O1860" s="58" t="n">
        <v>12</v>
      </c>
      <c r="P1860" t="n">
        <v>0</v>
      </c>
      <c r="Q1860" s="59" t="n">
        <v>65</v>
      </c>
      <c r="R1860" s="60">
        <f>IF(N1860="TL",1,IF(N1860="USD",VLOOKUP(C1860,$X$2:$Z$19,2,FALSE),VLOOKUP(C1860,$X$2:$Z$19,3,FALSE)))</f>
        <v/>
      </c>
      <c r="S1860" s="61">
        <f>IF(P1860=1,0,L1860*M1860*R1860*(1-O1860/100))</f>
        <v/>
      </c>
      <c r="T1860" s="61">
        <f>IF(P1860=1,0,L1860*Q1860)</f>
        <v/>
      </c>
      <c r="U1860" s="61">
        <f>S1860-T1860</f>
        <v/>
      </c>
    </row>
    <row r="1861">
      <c r="A1861" t="inlineStr">
        <is>
          <t>S001860</t>
        </is>
      </c>
      <c r="B1861" t="inlineStr">
        <is>
          <t>2025-07-24</t>
        </is>
      </c>
      <c r="C1861" t="inlineStr">
        <is>
          <t>2025-07</t>
        </is>
      </c>
      <c r="D1861" t="inlineStr">
        <is>
          <t>2025-Q3</t>
        </is>
      </c>
      <c r="E1861" t="inlineStr">
        <is>
          <t>T12</t>
        </is>
      </c>
      <c r="F1861" t="inlineStr">
        <is>
          <t>Buse Aksoy</t>
        </is>
      </c>
      <c r="G1861" t="inlineStr">
        <is>
          <t>İhracat-Avrupa</t>
        </is>
      </c>
      <c r="H1861" t="inlineStr">
        <is>
          <t>EM-PNO-12</t>
        </is>
      </c>
      <c r="I1861" t="inlineStr">
        <is>
          <t>Sıva Üstü Dağıtım Panosu 24'lü</t>
        </is>
      </c>
      <c r="J1861" t="inlineStr">
        <is>
          <t>Pano</t>
        </is>
      </c>
      <c r="K1861" t="inlineStr">
        <is>
          <t>Kurumsal</t>
        </is>
      </c>
      <c r="L1861" t="n">
        <v>5</v>
      </c>
      <c r="M1861" s="57" t="n">
        <v>43.88</v>
      </c>
      <c r="N1861" t="inlineStr">
        <is>
          <t>EUR</t>
        </is>
      </c>
      <c r="O1861" s="58" t="n">
        <v>0</v>
      </c>
      <c r="P1861" t="n">
        <v>0</v>
      </c>
      <c r="Q1861" s="59" t="n">
        <v>1180</v>
      </c>
      <c r="R1861" s="60">
        <f>IF(N1861="TL",1,IF(N1861="USD",VLOOKUP(C1861,$X$2:$Z$19,2,FALSE),VLOOKUP(C1861,$X$2:$Z$19,3,FALSE)))</f>
        <v/>
      </c>
      <c r="S1861" s="61">
        <f>IF(P1861=1,0,L1861*M1861*R1861*(1-O1861/100))</f>
        <v/>
      </c>
      <c r="T1861" s="61">
        <f>IF(P1861=1,0,L1861*Q1861)</f>
        <v/>
      </c>
      <c r="U1861" s="61">
        <f>S1861-T1861</f>
        <v/>
      </c>
    </row>
    <row r="1862">
      <c r="A1862" t="inlineStr">
        <is>
          <t>S001861</t>
        </is>
      </c>
      <c r="B1862" t="inlineStr">
        <is>
          <t>2025-07-23</t>
        </is>
      </c>
      <c r="C1862" t="inlineStr">
        <is>
          <t>2025-07</t>
        </is>
      </c>
      <c r="D1862" t="inlineStr">
        <is>
          <t>2025-Q3</t>
        </is>
      </c>
      <c r="E1862" t="inlineStr">
        <is>
          <t>T12</t>
        </is>
      </c>
      <c r="F1862" t="inlineStr">
        <is>
          <t>Buse Aksoy</t>
        </is>
      </c>
      <c r="G1862" t="inlineStr">
        <is>
          <t>İhracat-Avrupa</t>
        </is>
      </c>
      <c r="H1862" t="inlineStr">
        <is>
          <t>EM-UPS-10</t>
        </is>
      </c>
      <c r="I1862" t="inlineStr">
        <is>
          <t>Kesintisiz Güç Kaynağı 3 kVA</t>
        </is>
      </c>
      <c r="J1862" t="inlineStr">
        <is>
          <t>Güç</t>
        </is>
      </c>
      <c r="K1862" t="inlineStr">
        <is>
          <t>Bayi</t>
        </is>
      </c>
      <c r="L1862" t="n">
        <v>25</v>
      </c>
      <c r="M1862" s="57" t="n">
        <v>284.61</v>
      </c>
      <c r="N1862" t="inlineStr">
        <is>
          <t>EUR</t>
        </is>
      </c>
      <c r="O1862" s="58" t="n">
        <v>18</v>
      </c>
      <c r="P1862" t="n">
        <v>0</v>
      </c>
      <c r="Q1862" s="59" t="n">
        <v>8200</v>
      </c>
      <c r="R1862" s="60">
        <f>IF(N1862="TL",1,IF(N1862="USD",VLOOKUP(C1862,$X$2:$Z$19,2,FALSE),VLOOKUP(C1862,$X$2:$Z$19,3,FALSE)))</f>
        <v/>
      </c>
      <c r="S1862" s="61">
        <f>IF(P1862=1,0,L1862*M1862*R1862*(1-O1862/100))</f>
        <v/>
      </c>
      <c r="T1862" s="61">
        <f>IF(P1862=1,0,L1862*Q1862)</f>
        <v/>
      </c>
      <c r="U1862" s="61">
        <f>S1862-T1862</f>
        <v/>
      </c>
    </row>
    <row r="1863">
      <c r="A1863" t="inlineStr">
        <is>
          <t>S001862</t>
        </is>
      </c>
      <c r="B1863" t="inlineStr">
        <is>
          <t>2025-07-22</t>
        </is>
      </c>
      <c r="C1863" t="inlineStr">
        <is>
          <t>2025-07</t>
        </is>
      </c>
      <c r="D1863" t="inlineStr">
        <is>
          <t>2025-Q3</t>
        </is>
      </c>
      <c r="E1863" t="inlineStr">
        <is>
          <t>T12</t>
        </is>
      </c>
      <c r="F1863" t="inlineStr">
        <is>
          <t>Buse Aksoy</t>
        </is>
      </c>
      <c r="G1863" t="inlineStr">
        <is>
          <t>İhracat-Avrupa</t>
        </is>
      </c>
      <c r="H1863" t="inlineStr">
        <is>
          <t>EM-KND-03</t>
        </is>
      </c>
      <c r="I1863" t="inlineStr">
        <is>
          <t>Kablo Kanalı 40x40 (2 m)</t>
        </is>
      </c>
      <c r="J1863" t="inlineStr">
        <is>
          <t>Tesisat</t>
        </is>
      </c>
      <c r="K1863" t="inlineStr">
        <is>
          <t>Perakende</t>
        </is>
      </c>
      <c r="L1863" t="n">
        <v>7</v>
      </c>
      <c r="M1863" s="57" t="n">
        <v>2.89</v>
      </c>
      <c r="N1863" t="inlineStr">
        <is>
          <t>EUR</t>
        </is>
      </c>
      <c r="O1863" s="58" t="n">
        <v>0</v>
      </c>
      <c r="P1863" t="n">
        <v>0</v>
      </c>
      <c r="Q1863" s="59" t="n">
        <v>65</v>
      </c>
      <c r="R1863" s="60">
        <f>IF(N1863="TL",1,IF(N1863="USD",VLOOKUP(C1863,$X$2:$Z$19,2,FALSE),VLOOKUP(C1863,$X$2:$Z$19,3,FALSE)))</f>
        <v/>
      </c>
      <c r="S1863" s="61">
        <f>IF(P1863=1,0,L1863*M1863*R1863*(1-O1863/100))</f>
        <v/>
      </c>
      <c r="T1863" s="61">
        <f>IF(P1863=1,0,L1863*Q1863)</f>
        <v/>
      </c>
      <c r="U1863" s="61">
        <f>S1863-T1863</f>
        <v/>
      </c>
    </row>
    <row r="1864">
      <c r="A1864" t="inlineStr">
        <is>
          <t>S001863</t>
        </is>
      </c>
      <c r="B1864" t="inlineStr">
        <is>
          <t>2025-07-23</t>
        </is>
      </c>
      <c r="C1864" t="inlineStr">
        <is>
          <t>2025-07</t>
        </is>
      </c>
      <c r="D1864" t="inlineStr">
        <is>
          <t>2025-Q3</t>
        </is>
      </c>
      <c r="E1864" t="inlineStr">
        <is>
          <t>T12</t>
        </is>
      </c>
      <c r="F1864" t="inlineStr">
        <is>
          <t>Buse Aksoy</t>
        </is>
      </c>
      <c r="G1864" t="inlineStr">
        <is>
          <t>İhracat-Avrupa</t>
        </is>
      </c>
      <c r="H1864" t="inlineStr">
        <is>
          <t>EM-KBL-25</t>
        </is>
      </c>
      <c r="I1864" t="inlineStr">
        <is>
          <t>NYY Kablo 4x6 (100 m)</t>
        </is>
      </c>
      <c r="J1864" t="inlineStr">
        <is>
          <t>Kablo</t>
        </is>
      </c>
      <c r="K1864" t="inlineStr">
        <is>
          <t>Bayi</t>
        </is>
      </c>
      <c r="L1864" t="n">
        <v>48</v>
      </c>
      <c r="M1864" s="57" t="n">
        <v>74.84999999999999</v>
      </c>
      <c r="N1864" t="inlineStr">
        <is>
          <t>EUR</t>
        </is>
      </c>
      <c r="O1864" s="58" t="n">
        <v>5</v>
      </c>
      <c r="P1864" t="n">
        <v>0</v>
      </c>
      <c r="Q1864" s="59" t="n">
        <v>2150</v>
      </c>
      <c r="R1864" s="60">
        <f>IF(N1864="TL",1,IF(N1864="USD",VLOOKUP(C1864,$X$2:$Z$19,2,FALSE),VLOOKUP(C1864,$X$2:$Z$19,3,FALSE)))</f>
        <v/>
      </c>
      <c r="S1864" s="61">
        <f>IF(P1864=1,0,L1864*M1864*R1864*(1-O1864/100))</f>
        <v/>
      </c>
      <c r="T1864" s="61">
        <f>IF(P1864=1,0,L1864*Q1864)</f>
        <v/>
      </c>
      <c r="U1864" s="61">
        <f>S1864-T1864</f>
        <v/>
      </c>
    </row>
    <row r="1865">
      <c r="A1865" t="inlineStr">
        <is>
          <t>S001864</t>
        </is>
      </c>
      <c r="B1865" t="inlineStr">
        <is>
          <t>2025-07-18</t>
        </is>
      </c>
      <c r="C1865" t="inlineStr">
        <is>
          <t>2025-07</t>
        </is>
      </c>
      <c r="D1865" t="inlineStr">
        <is>
          <t>2025-Q3</t>
        </is>
      </c>
      <c r="E1865" t="inlineStr">
        <is>
          <t>T12</t>
        </is>
      </c>
      <c r="F1865" t="inlineStr">
        <is>
          <t>Buse Aksoy</t>
        </is>
      </c>
      <c r="G1865" t="inlineStr">
        <is>
          <t>İhracat-Avrupa</t>
        </is>
      </c>
      <c r="H1865" t="inlineStr">
        <is>
          <t>EM-TRF-05</t>
        </is>
      </c>
      <c r="I1865" t="inlineStr">
        <is>
          <t>İzole Trafo 1 kVA</t>
        </is>
      </c>
      <c r="J1865" t="inlineStr">
        <is>
          <t>Güç</t>
        </is>
      </c>
      <c r="K1865" t="inlineStr">
        <is>
          <t>Proje</t>
        </is>
      </c>
      <c r="L1865" t="n">
        <v>70</v>
      </c>
      <c r="M1865" s="57" t="n">
        <v>142.94</v>
      </c>
      <c r="N1865" t="inlineStr">
        <is>
          <t>EUR</t>
        </is>
      </c>
      <c r="O1865" s="58" t="n">
        <v>12</v>
      </c>
      <c r="P1865" t="n">
        <v>0</v>
      </c>
      <c r="Q1865" s="59" t="n">
        <v>3900</v>
      </c>
      <c r="R1865" s="60">
        <f>IF(N1865="TL",1,IF(N1865="USD",VLOOKUP(C1865,$X$2:$Z$19,2,FALSE),VLOOKUP(C1865,$X$2:$Z$19,3,FALSE)))</f>
        <v/>
      </c>
      <c r="S1865" s="61">
        <f>IF(P1865=1,0,L1865*M1865*R1865*(1-O1865/100))</f>
        <v/>
      </c>
      <c r="T1865" s="61">
        <f>IF(P1865=1,0,L1865*Q1865)</f>
        <v/>
      </c>
      <c r="U1865" s="61">
        <f>S1865-T1865</f>
        <v/>
      </c>
    </row>
    <row r="1866">
      <c r="A1866" t="inlineStr">
        <is>
          <t>S001865</t>
        </is>
      </c>
      <c r="B1866" t="inlineStr">
        <is>
          <t>2025-07-13</t>
        </is>
      </c>
      <c r="C1866" t="inlineStr">
        <is>
          <t>2025-07</t>
        </is>
      </c>
      <c r="D1866" t="inlineStr">
        <is>
          <t>2025-Q3</t>
        </is>
      </c>
      <c r="E1866" t="inlineStr">
        <is>
          <t>T12</t>
        </is>
      </c>
      <c r="F1866" t="inlineStr">
        <is>
          <t>Buse Aksoy</t>
        </is>
      </c>
      <c r="G1866" t="inlineStr">
        <is>
          <t>İhracat-Avrupa</t>
        </is>
      </c>
      <c r="H1866" t="inlineStr">
        <is>
          <t>EM-AYD-40</t>
        </is>
      </c>
      <c r="I1866" t="inlineStr">
        <is>
          <t>LED Panel Armatür 40W</t>
        </is>
      </c>
      <c r="J1866" t="inlineStr">
        <is>
          <t>Aydınlatma</t>
        </is>
      </c>
      <c r="K1866" t="inlineStr">
        <is>
          <t>Bayi</t>
        </is>
      </c>
      <c r="L1866" t="n">
        <v>2</v>
      </c>
      <c r="M1866" s="57" t="n">
        <v>7.75</v>
      </c>
      <c r="N1866" t="inlineStr">
        <is>
          <t>EUR</t>
        </is>
      </c>
      <c r="O1866" s="58" t="n">
        <v>5</v>
      </c>
      <c r="P1866" t="n">
        <v>0</v>
      </c>
      <c r="Q1866" s="59" t="n">
        <v>190</v>
      </c>
      <c r="R1866" s="60">
        <f>IF(N1866="TL",1,IF(N1866="USD",VLOOKUP(C1866,$X$2:$Z$19,2,FALSE),VLOOKUP(C1866,$X$2:$Z$19,3,FALSE)))</f>
        <v/>
      </c>
      <c r="S1866" s="61">
        <f>IF(P1866=1,0,L1866*M1866*R1866*(1-O1866/100))</f>
        <v/>
      </c>
      <c r="T1866" s="61">
        <f>IF(P1866=1,0,L1866*Q1866)</f>
        <v/>
      </c>
      <c r="U1866" s="61">
        <f>S1866-T1866</f>
        <v/>
      </c>
    </row>
    <row r="1867">
      <c r="A1867" t="inlineStr">
        <is>
          <t>S001866</t>
        </is>
      </c>
      <c r="B1867" t="inlineStr">
        <is>
          <t>2025-07-17</t>
        </is>
      </c>
      <c r="C1867" t="inlineStr">
        <is>
          <t>2025-07</t>
        </is>
      </c>
      <c r="D1867" t="inlineStr">
        <is>
          <t>2025-Q3</t>
        </is>
      </c>
      <c r="E1867" t="inlineStr">
        <is>
          <t>T12</t>
        </is>
      </c>
      <c r="F1867" t="inlineStr">
        <is>
          <t>Buse Aksoy</t>
        </is>
      </c>
      <c r="G1867" t="inlineStr">
        <is>
          <t>İhracat-Avrupa</t>
        </is>
      </c>
      <c r="H1867" t="inlineStr">
        <is>
          <t>EM-SGT-01</t>
        </is>
      </c>
      <c r="I1867" t="inlineStr">
        <is>
          <t>Otomatik Sigorta C16 (12'li)</t>
        </is>
      </c>
      <c r="J1867" t="inlineStr">
        <is>
          <t>Koruma</t>
        </is>
      </c>
      <c r="K1867" t="inlineStr">
        <is>
          <t>Bayi</t>
        </is>
      </c>
      <c r="L1867" t="n">
        <v>14</v>
      </c>
      <c r="M1867" s="57" t="n">
        <v>9.5</v>
      </c>
      <c r="N1867" t="inlineStr">
        <is>
          <t>EUR</t>
        </is>
      </c>
      <c r="O1867" s="58" t="n">
        <v>5</v>
      </c>
      <c r="P1867" t="n">
        <v>0</v>
      </c>
      <c r="Q1867" s="59" t="n">
        <v>240</v>
      </c>
      <c r="R1867" s="60">
        <f>IF(N1867="TL",1,IF(N1867="USD",VLOOKUP(C1867,$X$2:$Z$19,2,FALSE),VLOOKUP(C1867,$X$2:$Z$19,3,FALSE)))</f>
        <v/>
      </c>
      <c r="S1867" s="61">
        <f>IF(P1867=1,0,L1867*M1867*R1867*(1-O1867/100))</f>
        <v/>
      </c>
      <c r="T1867" s="61">
        <f>IF(P1867=1,0,L1867*Q1867)</f>
        <v/>
      </c>
      <c r="U1867" s="61">
        <f>S1867-T1867</f>
        <v/>
      </c>
    </row>
    <row r="1868">
      <c r="A1868" t="inlineStr">
        <is>
          <t>S001867</t>
        </is>
      </c>
      <c r="B1868" t="inlineStr">
        <is>
          <t>2025-07-26</t>
        </is>
      </c>
      <c r="C1868" t="inlineStr">
        <is>
          <t>2025-07</t>
        </is>
      </c>
      <c r="D1868" t="inlineStr">
        <is>
          <t>2025-Q3</t>
        </is>
      </c>
      <c r="E1868" t="inlineStr">
        <is>
          <t>T12</t>
        </is>
      </c>
      <c r="F1868" t="inlineStr">
        <is>
          <t>Buse Aksoy</t>
        </is>
      </c>
      <c r="G1868" t="inlineStr">
        <is>
          <t>İhracat-Avrupa</t>
        </is>
      </c>
      <c r="H1868" t="inlineStr">
        <is>
          <t>EM-TRF-05</t>
        </is>
      </c>
      <c r="I1868" t="inlineStr">
        <is>
          <t>İzole Trafo 1 kVA</t>
        </is>
      </c>
      <c r="J1868" t="inlineStr">
        <is>
          <t>Güç</t>
        </is>
      </c>
      <c r="K1868" t="inlineStr">
        <is>
          <t>Proje</t>
        </is>
      </c>
      <c r="L1868" t="n">
        <v>14</v>
      </c>
      <c r="M1868" s="57" t="n">
        <v>147.66</v>
      </c>
      <c r="N1868" t="inlineStr">
        <is>
          <t>EUR</t>
        </is>
      </c>
      <c r="O1868" s="58" t="n">
        <v>8</v>
      </c>
      <c r="P1868" t="n">
        <v>0</v>
      </c>
      <c r="Q1868" s="59" t="n">
        <v>3900</v>
      </c>
      <c r="R1868" s="60">
        <f>IF(N1868="TL",1,IF(N1868="USD",VLOOKUP(C1868,$X$2:$Z$19,2,FALSE),VLOOKUP(C1868,$X$2:$Z$19,3,FALSE)))</f>
        <v/>
      </c>
      <c r="S1868" s="61">
        <f>IF(P1868=1,0,L1868*M1868*R1868*(1-O1868/100))</f>
        <v/>
      </c>
      <c r="T1868" s="61">
        <f>IF(P1868=1,0,L1868*Q1868)</f>
        <v/>
      </c>
      <c r="U1868" s="61">
        <f>S1868-T1868</f>
        <v/>
      </c>
    </row>
    <row r="1869">
      <c r="A1869" t="inlineStr">
        <is>
          <t>S001868</t>
        </is>
      </c>
      <c r="B1869" t="inlineStr">
        <is>
          <t>2025-07-23</t>
        </is>
      </c>
      <c r="C1869" t="inlineStr">
        <is>
          <t>2025-07</t>
        </is>
      </c>
      <c r="D1869" t="inlineStr">
        <is>
          <t>2025-Q3</t>
        </is>
      </c>
      <c r="E1869" t="inlineStr">
        <is>
          <t>T12</t>
        </is>
      </c>
      <c r="F1869" t="inlineStr">
        <is>
          <t>Buse Aksoy</t>
        </is>
      </c>
      <c r="G1869" t="inlineStr">
        <is>
          <t>İhracat-Avrupa</t>
        </is>
      </c>
      <c r="H1869" t="inlineStr">
        <is>
          <t>EM-AYD-18</t>
        </is>
      </c>
      <c r="I1869" t="inlineStr">
        <is>
          <t>LED Ampul 18W (10'lu)</t>
        </is>
      </c>
      <c r="J1869" t="inlineStr">
        <is>
          <t>Aydınlatma</t>
        </is>
      </c>
      <c r="K1869" t="inlineStr">
        <is>
          <t>Proje</t>
        </is>
      </c>
      <c r="L1869" t="n">
        <v>105</v>
      </c>
      <c r="M1869" s="57" t="n">
        <v>4.54</v>
      </c>
      <c r="N1869" t="inlineStr">
        <is>
          <t>EUR</t>
        </is>
      </c>
      <c r="O1869" s="58" t="n">
        <v>8</v>
      </c>
      <c r="P1869" t="n">
        <v>0</v>
      </c>
      <c r="Q1869" s="59" t="n">
        <v>95</v>
      </c>
      <c r="R1869" s="60">
        <f>IF(N1869="TL",1,IF(N1869="USD",VLOOKUP(C1869,$X$2:$Z$19,2,FALSE),VLOOKUP(C1869,$X$2:$Z$19,3,FALSE)))</f>
        <v/>
      </c>
      <c r="S1869" s="61">
        <f>IF(P1869=1,0,L1869*M1869*R1869*(1-O1869/100))</f>
        <v/>
      </c>
      <c r="T1869" s="61">
        <f>IF(P1869=1,0,L1869*Q1869)</f>
        <v/>
      </c>
      <c r="U1869" s="61">
        <f>S1869-T1869</f>
        <v/>
      </c>
    </row>
    <row r="1870">
      <c r="A1870" t="inlineStr">
        <is>
          <t>S001869</t>
        </is>
      </c>
      <c r="B1870" t="inlineStr">
        <is>
          <t>2025-07-22</t>
        </is>
      </c>
      <c r="C1870" t="inlineStr">
        <is>
          <t>2025-07</t>
        </is>
      </c>
      <c r="D1870" t="inlineStr">
        <is>
          <t>2025-Q3</t>
        </is>
      </c>
      <c r="E1870" t="inlineStr">
        <is>
          <t>T12</t>
        </is>
      </c>
      <c r="F1870" t="inlineStr">
        <is>
          <t>Buse Aksoy</t>
        </is>
      </c>
      <c r="G1870" t="inlineStr">
        <is>
          <t>İhracat-Avrupa</t>
        </is>
      </c>
      <c r="H1870" t="inlineStr">
        <is>
          <t>EM-SGT-01</t>
        </is>
      </c>
      <c r="I1870" t="inlineStr">
        <is>
          <t>Otomatik Sigorta C16 (12'li)</t>
        </is>
      </c>
      <c r="J1870" t="inlineStr">
        <is>
          <t>Koruma</t>
        </is>
      </c>
      <c r="K1870" t="inlineStr">
        <is>
          <t>Proje</t>
        </is>
      </c>
      <c r="L1870" t="n">
        <v>23</v>
      </c>
      <c r="M1870" s="57" t="n">
        <v>9.69</v>
      </c>
      <c r="N1870" t="inlineStr">
        <is>
          <t>EUR</t>
        </is>
      </c>
      <c r="O1870" s="58" t="n">
        <v>12</v>
      </c>
      <c r="P1870" t="n">
        <v>0</v>
      </c>
      <c r="Q1870" s="59" t="n">
        <v>240</v>
      </c>
      <c r="R1870" s="60">
        <f>IF(N1870="TL",1,IF(N1870="USD",VLOOKUP(C1870,$X$2:$Z$19,2,FALSE),VLOOKUP(C1870,$X$2:$Z$19,3,FALSE)))</f>
        <v/>
      </c>
      <c r="S1870" s="61">
        <f>IF(P1870=1,0,L1870*M1870*R1870*(1-O1870/100))</f>
        <v/>
      </c>
      <c r="T1870" s="61">
        <f>IF(P1870=1,0,L1870*Q1870)</f>
        <v/>
      </c>
      <c r="U1870" s="61">
        <f>S1870-T1870</f>
        <v/>
      </c>
    </row>
    <row r="1871">
      <c r="A1871" t="inlineStr">
        <is>
          <t>S001870</t>
        </is>
      </c>
      <c r="B1871" t="inlineStr">
        <is>
          <t>2025-07-13</t>
        </is>
      </c>
      <c r="C1871" t="inlineStr">
        <is>
          <t>2025-07</t>
        </is>
      </c>
      <c r="D1871" t="inlineStr">
        <is>
          <t>2025-Q3</t>
        </is>
      </c>
      <c r="E1871" t="inlineStr">
        <is>
          <t>T12</t>
        </is>
      </c>
      <c r="F1871" t="inlineStr">
        <is>
          <t>Buse Aksoy</t>
        </is>
      </c>
      <c r="G1871" t="inlineStr">
        <is>
          <t>İhracat-Avrupa</t>
        </is>
      </c>
      <c r="H1871" t="inlineStr">
        <is>
          <t>EM-KBL-16</t>
        </is>
      </c>
      <c r="I1871" t="inlineStr">
        <is>
          <t>NYM Kablo 3x2,5 (100 m)</t>
        </is>
      </c>
      <c r="J1871" t="inlineStr">
        <is>
          <t>Kablo</t>
        </is>
      </c>
      <c r="K1871" t="inlineStr">
        <is>
          <t>Bayi</t>
        </is>
      </c>
      <c r="L1871" t="n">
        <v>3</v>
      </c>
      <c r="M1871" s="57" t="n">
        <v>29.49</v>
      </c>
      <c r="N1871" t="inlineStr">
        <is>
          <t>EUR</t>
        </is>
      </c>
      <c r="O1871" s="58" t="n">
        <v>5</v>
      </c>
      <c r="P1871" t="n">
        <v>0</v>
      </c>
      <c r="Q1871" s="59" t="n">
        <v>820</v>
      </c>
      <c r="R1871" s="60">
        <f>IF(N1871="TL",1,IF(N1871="USD",VLOOKUP(C1871,$X$2:$Z$19,2,FALSE),VLOOKUP(C1871,$X$2:$Z$19,3,FALSE)))</f>
        <v/>
      </c>
      <c r="S1871" s="61">
        <f>IF(P1871=1,0,L1871*M1871*R1871*(1-O1871/100))</f>
        <v/>
      </c>
      <c r="T1871" s="61">
        <f>IF(P1871=1,0,L1871*Q1871)</f>
        <v/>
      </c>
      <c r="U1871" s="61">
        <f>S1871-T1871</f>
        <v/>
      </c>
    </row>
    <row r="1872">
      <c r="A1872" t="inlineStr">
        <is>
          <t>S001871</t>
        </is>
      </c>
      <c r="B1872" t="inlineStr">
        <is>
          <t>2025-07-10</t>
        </is>
      </c>
      <c r="C1872" t="inlineStr">
        <is>
          <t>2025-07</t>
        </is>
      </c>
      <c r="D1872" t="inlineStr">
        <is>
          <t>2025-Q3</t>
        </is>
      </c>
      <c r="E1872" t="inlineStr">
        <is>
          <t>T12</t>
        </is>
      </c>
      <c r="F1872" t="inlineStr">
        <is>
          <t>Buse Aksoy</t>
        </is>
      </c>
      <c r="G1872" t="inlineStr">
        <is>
          <t>İhracat-Avrupa</t>
        </is>
      </c>
      <c r="H1872" t="inlineStr">
        <is>
          <t>EM-KND-03</t>
        </is>
      </c>
      <c r="I1872" t="inlineStr">
        <is>
          <t>Kablo Kanalı 40x40 (2 m)</t>
        </is>
      </c>
      <c r="J1872" t="inlineStr">
        <is>
          <t>Tesisat</t>
        </is>
      </c>
      <c r="K1872" t="inlineStr">
        <is>
          <t>Bayi</t>
        </is>
      </c>
      <c r="L1872" t="n">
        <v>10</v>
      </c>
      <c r="M1872" s="57" t="n">
        <v>2.81</v>
      </c>
      <c r="N1872" t="inlineStr">
        <is>
          <t>EUR</t>
        </is>
      </c>
      <c r="O1872" s="58" t="n">
        <v>0</v>
      </c>
      <c r="P1872" t="n">
        <v>0</v>
      </c>
      <c r="Q1872" s="59" t="n">
        <v>65</v>
      </c>
      <c r="R1872" s="60">
        <f>IF(N1872="TL",1,IF(N1872="USD",VLOOKUP(C1872,$X$2:$Z$19,2,FALSE),VLOOKUP(C1872,$X$2:$Z$19,3,FALSE)))</f>
        <v/>
      </c>
      <c r="S1872" s="61">
        <f>IF(P1872=1,0,L1872*M1872*R1872*(1-O1872/100))</f>
        <v/>
      </c>
      <c r="T1872" s="61">
        <f>IF(P1872=1,0,L1872*Q1872)</f>
        <v/>
      </c>
      <c r="U1872" s="61">
        <f>S1872-T1872</f>
        <v/>
      </c>
    </row>
    <row r="1873">
      <c r="A1873" t="inlineStr">
        <is>
          <t>S001872</t>
        </is>
      </c>
      <c r="B1873" t="inlineStr">
        <is>
          <t>2025-07-15</t>
        </is>
      </c>
      <c r="C1873" t="inlineStr">
        <is>
          <t>2025-07</t>
        </is>
      </c>
      <c r="D1873" t="inlineStr">
        <is>
          <t>2025-Q3</t>
        </is>
      </c>
      <c r="E1873" t="inlineStr">
        <is>
          <t>T12</t>
        </is>
      </c>
      <c r="F1873" t="inlineStr">
        <is>
          <t>Buse Aksoy</t>
        </is>
      </c>
      <c r="G1873" t="inlineStr">
        <is>
          <t>İhracat-Avrupa</t>
        </is>
      </c>
      <c r="H1873" t="inlineStr">
        <is>
          <t>EM-SGT-01</t>
        </is>
      </c>
      <c r="I1873" t="inlineStr">
        <is>
          <t>Otomatik Sigorta C16 (12'li)</t>
        </is>
      </c>
      <c r="J1873" t="inlineStr">
        <is>
          <t>Koruma</t>
        </is>
      </c>
      <c r="K1873" t="inlineStr">
        <is>
          <t>Kurumsal</t>
        </is>
      </c>
      <c r="L1873" t="n">
        <v>2</v>
      </c>
      <c r="M1873" s="57" t="n">
        <v>9.81</v>
      </c>
      <c r="N1873" t="inlineStr">
        <is>
          <t>EUR</t>
        </is>
      </c>
      <c r="O1873" s="58" t="n">
        <v>0</v>
      </c>
      <c r="P1873" t="n">
        <v>0</v>
      </c>
      <c r="Q1873" s="59" t="n">
        <v>240</v>
      </c>
      <c r="R1873" s="60">
        <f>IF(N1873="TL",1,IF(N1873="USD",VLOOKUP(C1873,$X$2:$Z$19,2,FALSE),VLOOKUP(C1873,$X$2:$Z$19,3,FALSE)))</f>
        <v/>
      </c>
      <c r="S1873" s="61">
        <f>IF(P1873=1,0,L1873*M1873*R1873*(1-O1873/100))</f>
        <v/>
      </c>
      <c r="T1873" s="61">
        <f>IF(P1873=1,0,L1873*Q1873)</f>
        <v/>
      </c>
      <c r="U1873" s="61">
        <f>S1873-T1873</f>
        <v/>
      </c>
    </row>
    <row r="1874">
      <c r="A1874" t="inlineStr">
        <is>
          <t>S001873</t>
        </is>
      </c>
      <c r="B1874" t="inlineStr">
        <is>
          <t>2025-07-22</t>
        </is>
      </c>
      <c r="C1874" t="inlineStr">
        <is>
          <t>2025-07</t>
        </is>
      </c>
      <c r="D1874" t="inlineStr">
        <is>
          <t>2025-Q3</t>
        </is>
      </c>
      <c r="E1874" t="inlineStr">
        <is>
          <t>T12</t>
        </is>
      </c>
      <c r="F1874" t="inlineStr">
        <is>
          <t>Buse Aksoy</t>
        </is>
      </c>
      <c r="G1874" t="inlineStr">
        <is>
          <t>İhracat-Avrupa</t>
        </is>
      </c>
      <c r="H1874" t="inlineStr">
        <is>
          <t>EM-AYD-18</t>
        </is>
      </c>
      <c r="I1874" t="inlineStr">
        <is>
          <t>LED Ampul 18W (10'lu)</t>
        </is>
      </c>
      <c r="J1874" t="inlineStr">
        <is>
          <t>Aydınlatma</t>
        </is>
      </c>
      <c r="K1874" t="inlineStr">
        <is>
          <t>Kurumsal</t>
        </is>
      </c>
      <c r="L1874" t="n">
        <v>5</v>
      </c>
      <c r="M1874" s="57" t="n">
        <v>4.48</v>
      </c>
      <c r="N1874" t="inlineStr">
        <is>
          <t>EUR</t>
        </is>
      </c>
      <c r="O1874" s="58" t="n">
        <v>8</v>
      </c>
      <c r="P1874" t="n">
        <v>0</v>
      </c>
      <c r="Q1874" s="59" t="n">
        <v>95</v>
      </c>
      <c r="R1874" s="60">
        <f>IF(N1874="TL",1,IF(N1874="USD",VLOOKUP(C1874,$X$2:$Z$19,2,FALSE),VLOOKUP(C1874,$X$2:$Z$19,3,FALSE)))</f>
        <v/>
      </c>
      <c r="S1874" s="61">
        <f>IF(P1874=1,0,L1874*M1874*R1874*(1-O1874/100))</f>
        <v/>
      </c>
      <c r="T1874" s="61">
        <f>IF(P1874=1,0,L1874*Q1874)</f>
        <v/>
      </c>
      <c r="U1874" s="61">
        <f>S1874-T1874</f>
        <v/>
      </c>
    </row>
    <row r="1875">
      <c r="A1875" t="inlineStr">
        <is>
          <t>S001874</t>
        </is>
      </c>
      <c r="B1875" t="inlineStr">
        <is>
          <t>2025-07-22</t>
        </is>
      </c>
      <c r="C1875" t="inlineStr">
        <is>
          <t>2025-07</t>
        </is>
      </c>
      <c r="D1875" t="inlineStr">
        <is>
          <t>2025-Q3</t>
        </is>
      </c>
      <c r="E1875" t="inlineStr">
        <is>
          <t>T12</t>
        </is>
      </c>
      <c r="F1875" t="inlineStr">
        <is>
          <t>Buse Aksoy</t>
        </is>
      </c>
      <c r="G1875" t="inlineStr">
        <is>
          <t>İhracat-Avrupa</t>
        </is>
      </c>
      <c r="H1875" t="inlineStr">
        <is>
          <t>EM-PRZ-02</t>
        </is>
      </c>
      <c r="I1875" t="inlineStr">
        <is>
          <t>Priz-Anahtar Seti (20'li)</t>
        </is>
      </c>
      <c r="J1875" t="inlineStr">
        <is>
          <t>Anahtar</t>
        </is>
      </c>
      <c r="K1875" t="inlineStr">
        <is>
          <t>Proje</t>
        </is>
      </c>
      <c r="L1875" t="n">
        <v>80</v>
      </c>
      <c r="M1875" s="57" t="n">
        <v>12.5</v>
      </c>
      <c r="N1875" t="inlineStr">
        <is>
          <t>EUR</t>
        </is>
      </c>
      <c r="O1875" s="58" t="n">
        <v>0</v>
      </c>
      <c r="P1875" t="n">
        <v>0</v>
      </c>
      <c r="Q1875" s="59" t="n">
        <v>310</v>
      </c>
      <c r="R1875" s="60">
        <f>IF(N1875="TL",1,IF(N1875="USD",VLOOKUP(C1875,$X$2:$Z$19,2,FALSE),VLOOKUP(C1875,$X$2:$Z$19,3,FALSE)))</f>
        <v/>
      </c>
      <c r="S1875" s="61">
        <f>IF(P1875=1,0,L1875*M1875*R1875*(1-O1875/100))</f>
        <v/>
      </c>
      <c r="T1875" s="61">
        <f>IF(P1875=1,0,L1875*Q1875)</f>
        <v/>
      </c>
      <c r="U1875" s="61">
        <f>S1875-T1875</f>
        <v/>
      </c>
    </row>
    <row r="1876">
      <c r="A1876" t="inlineStr">
        <is>
          <t>S001875</t>
        </is>
      </c>
      <c r="B1876" t="inlineStr">
        <is>
          <t>2025-07-04</t>
        </is>
      </c>
      <c r="C1876" t="inlineStr">
        <is>
          <t>2025-07</t>
        </is>
      </c>
      <c r="D1876" t="inlineStr">
        <is>
          <t>2025-Q3</t>
        </is>
      </c>
      <c r="E1876" t="inlineStr">
        <is>
          <t>T12</t>
        </is>
      </c>
      <c r="F1876" t="inlineStr">
        <is>
          <t>Buse Aksoy</t>
        </is>
      </c>
      <c r="G1876" t="inlineStr">
        <is>
          <t>İhracat-Avrupa</t>
        </is>
      </c>
      <c r="H1876" t="inlineStr">
        <is>
          <t>EM-PNO-12</t>
        </is>
      </c>
      <c r="I1876" t="inlineStr">
        <is>
          <t>Sıva Üstü Dağıtım Panosu 24'lü</t>
        </is>
      </c>
      <c r="J1876" t="inlineStr">
        <is>
          <t>Pano</t>
        </is>
      </c>
      <c r="K1876" t="inlineStr">
        <is>
          <t>Bayi</t>
        </is>
      </c>
      <c r="L1876" t="n">
        <v>5</v>
      </c>
      <c r="M1876" s="57" t="n">
        <v>44.16</v>
      </c>
      <c r="N1876" t="inlineStr">
        <is>
          <t>EUR</t>
        </is>
      </c>
      <c r="O1876" s="58" t="n">
        <v>0</v>
      </c>
      <c r="P1876" t="n">
        <v>0</v>
      </c>
      <c r="Q1876" s="59" t="n">
        <v>1180</v>
      </c>
      <c r="R1876" s="60">
        <f>IF(N1876="TL",1,IF(N1876="USD",VLOOKUP(C1876,$X$2:$Z$19,2,FALSE),VLOOKUP(C1876,$X$2:$Z$19,3,FALSE)))</f>
        <v/>
      </c>
      <c r="S1876" s="61">
        <f>IF(P1876=1,0,L1876*M1876*R1876*(1-O1876/100))</f>
        <v/>
      </c>
      <c r="T1876" s="61">
        <f>IF(P1876=1,0,L1876*Q1876)</f>
        <v/>
      </c>
      <c r="U1876" s="61">
        <f>S1876-T1876</f>
        <v/>
      </c>
    </row>
    <row r="1877">
      <c r="A1877" t="inlineStr">
        <is>
          <t>S001876</t>
        </is>
      </c>
      <c r="B1877" t="inlineStr">
        <is>
          <t>2025-07-14</t>
        </is>
      </c>
      <c r="C1877" t="inlineStr">
        <is>
          <t>2025-07</t>
        </is>
      </c>
      <c r="D1877" t="inlineStr">
        <is>
          <t>2025-Q3</t>
        </is>
      </c>
      <c r="E1877" t="inlineStr">
        <is>
          <t>T12</t>
        </is>
      </c>
      <c r="F1877" t="inlineStr">
        <is>
          <t>Buse Aksoy</t>
        </is>
      </c>
      <c r="G1877" t="inlineStr">
        <is>
          <t>İhracat-Avrupa</t>
        </is>
      </c>
      <c r="H1877" t="inlineStr">
        <is>
          <t>EM-TRF-05</t>
        </is>
      </c>
      <c r="I1877" t="inlineStr">
        <is>
          <t>İzole Trafo 1 kVA</t>
        </is>
      </c>
      <c r="J1877" t="inlineStr">
        <is>
          <t>Güç</t>
        </is>
      </c>
      <c r="K1877" t="inlineStr">
        <is>
          <t>Bayi</t>
        </is>
      </c>
      <c r="L1877" t="n">
        <v>4</v>
      </c>
      <c r="M1877" s="57" t="n">
        <v>146.42</v>
      </c>
      <c r="N1877" t="inlineStr">
        <is>
          <t>EUR</t>
        </is>
      </c>
      <c r="O1877" s="58" t="n">
        <v>5</v>
      </c>
      <c r="P1877" t="n">
        <v>0</v>
      </c>
      <c r="Q1877" s="59" t="n">
        <v>3900</v>
      </c>
      <c r="R1877" s="60">
        <f>IF(N1877="TL",1,IF(N1877="USD",VLOOKUP(C1877,$X$2:$Z$19,2,FALSE),VLOOKUP(C1877,$X$2:$Z$19,3,FALSE)))</f>
        <v/>
      </c>
      <c r="S1877" s="61">
        <f>IF(P1877=1,0,L1877*M1877*R1877*(1-O1877/100))</f>
        <v/>
      </c>
      <c r="T1877" s="61">
        <f>IF(P1877=1,0,L1877*Q1877)</f>
        <v/>
      </c>
      <c r="U1877" s="61">
        <f>S1877-T1877</f>
        <v/>
      </c>
    </row>
    <row r="1878">
      <c r="A1878" t="inlineStr">
        <is>
          <t>S001877</t>
        </is>
      </c>
      <c r="B1878" t="inlineStr">
        <is>
          <t>2025-07-26</t>
        </is>
      </c>
      <c r="C1878" t="inlineStr">
        <is>
          <t>2025-07</t>
        </is>
      </c>
      <c r="D1878" t="inlineStr">
        <is>
          <t>2025-Q3</t>
        </is>
      </c>
      <c r="E1878" t="inlineStr">
        <is>
          <t>T12</t>
        </is>
      </c>
      <c r="F1878" t="inlineStr">
        <is>
          <t>Buse Aksoy</t>
        </is>
      </c>
      <c r="G1878" t="inlineStr">
        <is>
          <t>İhracat-Avrupa</t>
        </is>
      </c>
      <c r="H1878" t="inlineStr">
        <is>
          <t>EM-AYD-18</t>
        </is>
      </c>
      <c r="I1878" t="inlineStr">
        <is>
          <t>LED Ampul 18W (10'lu)</t>
        </is>
      </c>
      <c r="J1878" t="inlineStr">
        <is>
          <t>Aydınlatma</t>
        </is>
      </c>
      <c r="K1878" t="inlineStr">
        <is>
          <t>Kurumsal</t>
        </is>
      </c>
      <c r="L1878" t="n">
        <v>2</v>
      </c>
      <c r="M1878" s="57" t="n">
        <v>4.39</v>
      </c>
      <c r="N1878" t="inlineStr">
        <is>
          <t>EUR</t>
        </is>
      </c>
      <c r="O1878" s="58" t="n">
        <v>5</v>
      </c>
      <c r="P1878" t="n">
        <v>0</v>
      </c>
      <c r="Q1878" s="59" t="n">
        <v>95</v>
      </c>
      <c r="R1878" s="60">
        <f>IF(N1878="TL",1,IF(N1878="USD",VLOOKUP(C1878,$X$2:$Z$19,2,FALSE),VLOOKUP(C1878,$X$2:$Z$19,3,FALSE)))</f>
        <v/>
      </c>
      <c r="S1878" s="61">
        <f>IF(P1878=1,0,L1878*M1878*R1878*(1-O1878/100))</f>
        <v/>
      </c>
      <c r="T1878" s="61">
        <f>IF(P1878=1,0,L1878*Q1878)</f>
        <v/>
      </c>
      <c r="U1878" s="61">
        <f>S1878-T1878</f>
        <v/>
      </c>
    </row>
    <row r="1879">
      <c r="A1879" t="inlineStr">
        <is>
          <t>S001878</t>
        </is>
      </c>
      <c r="B1879" t="inlineStr">
        <is>
          <t>2025-07-16</t>
        </is>
      </c>
      <c r="C1879" t="inlineStr">
        <is>
          <t>2025-07</t>
        </is>
      </c>
      <c r="D1879" t="inlineStr">
        <is>
          <t>2025-Q3</t>
        </is>
      </c>
      <c r="E1879" t="inlineStr">
        <is>
          <t>T13</t>
        </is>
      </c>
      <c r="F1879" t="inlineStr">
        <is>
          <t>Cem Kurt</t>
        </is>
      </c>
      <c r="G1879" t="inlineStr">
        <is>
          <t>Marmara</t>
        </is>
      </c>
      <c r="H1879" t="inlineStr">
        <is>
          <t>EM-SNS-06</t>
        </is>
      </c>
      <c r="I1879" t="inlineStr">
        <is>
          <t>Hareket Sensörü PIR</t>
        </is>
      </c>
      <c r="J1879" t="inlineStr">
        <is>
          <t>Otomasyon</t>
        </is>
      </c>
      <c r="K1879" t="inlineStr">
        <is>
          <t>Bayi</t>
        </is>
      </c>
      <c r="L1879" t="n">
        <v>4</v>
      </c>
      <c r="M1879" s="57" t="n">
        <v>254</v>
      </c>
      <c r="N1879" t="inlineStr">
        <is>
          <t>TL</t>
        </is>
      </c>
      <c r="O1879" s="58" t="n">
        <v>0</v>
      </c>
      <c r="P1879" t="n">
        <v>0</v>
      </c>
      <c r="Q1879" s="59" t="n">
        <v>120</v>
      </c>
      <c r="R1879" s="60">
        <f>IF(N1879="TL",1,IF(N1879="USD",VLOOKUP(C1879,$X$2:$Z$19,2,FALSE),VLOOKUP(C1879,$X$2:$Z$19,3,FALSE)))</f>
        <v/>
      </c>
      <c r="S1879" s="61">
        <f>IF(P1879=1,0,L1879*M1879*R1879*(1-O1879/100))</f>
        <v/>
      </c>
      <c r="T1879" s="61">
        <f>IF(P1879=1,0,L1879*Q1879)</f>
        <v/>
      </c>
      <c r="U1879" s="61">
        <f>S1879-T1879</f>
        <v/>
      </c>
    </row>
    <row r="1880">
      <c r="A1880" t="inlineStr">
        <is>
          <t>S001879</t>
        </is>
      </c>
      <c r="B1880" t="inlineStr">
        <is>
          <t>2025-07-07</t>
        </is>
      </c>
      <c r="C1880" t="inlineStr">
        <is>
          <t>2025-07</t>
        </is>
      </c>
      <c r="D1880" t="inlineStr">
        <is>
          <t>2025-Q3</t>
        </is>
      </c>
      <c r="E1880" t="inlineStr">
        <is>
          <t>T13</t>
        </is>
      </c>
      <c r="F1880" t="inlineStr">
        <is>
          <t>Cem Kurt</t>
        </is>
      </c>
      <c r="G1880" t="inlineStr">
        <is>
          <t>Marmara</t>
        </is>
      </c>
      <c r="H1880" t="inlineStr">
        <is>
          <t>EM-KBL-25</t>
        </is>
      </c>
      <c r="I1880" t="inlineStr">
        <is>
          <t>NYY Kablo 4x6 (100 m)</t>
        </is>
      </c>
      <c r="J1880" t="inlineStr">
        <is>
          <t>Kablo</t>
        </is>
      </c>
      <c r="K1880" t="inlineStr">
        <is>
          <t>Bayi</t>
        </is>
      </c>
      <c r="L1880" t="n">
        <v>5</v>
      </c>
      <c r="M1880" s="57" t="n">
        <v>3520</v>
      </c>
      <c r="N1880" t="inlineStr">
        <is>
          <t>TL</t>
        </is>
      </c>
      <c r="O1880" s="58" t="n">
        <v>12</v>
      </c>
      <c r="P1880" t="n">
        <v>0</v>
      </c>
      <c r="Q1880" s="59" t="n">
        <v>2150</v>
      </c>
      <c r="R1880" s="60">
        <f>IF(N1880="TL",1,IF(N1880="USD",VLOOKUP(C1880,$X$2:$Z$19,2,FALSE),VLOOKUP(C1880,$X$2:$Z$19,3,FALSE)))</f>
        <v/>
      </c>
      <c r="S1880" s="61">
        <f>IF(P1880=1,0,L1880*M1880*R1880*(1-O1880/100))</f>
        <v/>
      </c>
      <c r="T1880" s="61">
        <f>IF(P1880=1,0,L1880*Q1880)</f>
        <v/>
      </c>
      <c r="U1880" s="61">
        <f>S1880-T1880</f>
        <v/>
      </c>
    </row>
    <row r="1881">
      <c r="A1881" t="inlineStr">
        <is>
          <t>S001880</t>
        </is>
      </c>
      <c r="B1881" t="inlineStr">
        <is>
          <t>2025-07-20</t>
        </is>
      </c>
      <c r="C1881" t="inlineStr">
        <is>
          <t>2025-07</t>
        </is>
      </c>
      <c r="D1881" t="inlineStr">
        <is>
          <t>2025-Q3</t>
        </is>
      </c>
      <c r="E1881" t="inlineStr">
        <is>
          <t>T13</t>
        </is>
      </c>
      <c r="F1881" t="inlineStr">
        <is>
          <t>Cem Kurt</t>
        </is>
      </c>
      <c r="G1881" t="inlineStr">
        <is>
          <t>Marmara</t>
        </is>
      </c>
      <c r="H1881" t="inlineStr">
        <is>
          <t>EM-AYD-40</t>
        </is>
      </c>
      <c r="I1881" t="inlineStr">
        <is>
          <t>LED Panel Armatür 40W</t>
        </is>
      </c>
      <c r="J1881" t="inlineStr">
        <is>
          <t>Aydınlatma</t>
        </is>
      </c>
      <c r="K1881" t="inlineStr">
        <is>
          <t>Bayi</t>
        </is>
      </c>
      <c r="L1881" t="n">
        <v>20</v>
      </c>
      <c r="M1881" s="57" t="n">
        <v>357</v>
      </c>
      <c r="N1881" t="inlineStr">
        <is>
          <t>TL</t>
        </is>
      </c>
      <c r="O1881" s="58" t="n">
        <v>12</v>
      </c>
      <c r="P1881" t="n">
        <v>0</v>
      </c>
      <c r="Q1881" s="59" t="n">
        <v>190</v>
      </c>
      <c r="R1881" s="60">
        <f>IF(N1881="TL",1,IF(N1881="USD",VLOOKUP(C1881,$X$2:$Z$19,2,FALSE),VLOOKUP(C1881,$X$2:$Z$19,3,FALSE)))</f>
        <v/>
      </c>
      <c r="S1881" s="61">
        <f>IF(P1881=1,0,L1881*M1881*R1881*(1-O1881/100))</f>
        <v/>
      </c>
      <c r="T1881" s="61">
        <f>IF(P1881=1,0,L1881*Q1881)</f>
        <v/>
      </c>
      <c r="U1881" s="61">
        <f>S1881-T1881</f>
        <v/>
      </c>
    </row>
    <row r="1882">
      <c r="A1882" t="inlineStr">
        <is>
          <t>S001881</t>
        </is>
      </c>
      <c r="B1882" t="inlineStr">
        <is>
          <t>2025-07-04</t>
        </is>
      </c>
      <c r="C1882" t="inlineStr">
        <is>
          <t>2025-07</t>
        </is>
      </c>
      <c r="D1882" t="inlineStr">
        <is>
          <t>2025-Q3</t>
        </is>
      </c>
      <c r="E1882" t="inlineStr">
        <is>
          <t>T13</t>
        </is>
      </c>
      <c r="F1882" t="inlineStr">
        <is>
          <t>Cem Kurt</t>
        </is>
      </c>
      <c r="G1882" t="inlineStr">
        <is>
          <t>Marmara</t>
        </is>
      </c>
      <c r="H1882" t="inlineStr">
        <is>
          <t>EM-AYD-18</t>
        </is>
      </c>
      <c r="I1882" t="inlineStr">
        <is>
          <t>LED Ampul 18W (10'lu)</t>
        </is>
      </c>
      <c r="J1882" t="inlineStr">
        <is>
          <t>Aydınlatma</t>
        </is>
      </c>
      <c r="K1882" t="inlineStr">
        <is>
          <t>Perakende</t>
        </is>
      </c>
      <c r="L1882" t="n">
        <v>9</v>
      </c>
      <c r="M1882" s="57" t="n">
        <v>200</v>
      </c>
      <c r="N1882" t="inlineStr">
        <is>
          <t>TL</t>
        </is>
      </c>
      <c r="O1882" s="58" t="n">
        <v>0</v>
      </c>
      <c r="P1882" t="n">
        <v>0</v>
      </c>
      <c r="Q1882" s="59" t="n">
        <v>95</v>
      </c>
      <c r="R1882" s="60">
        <f>IF(N1882="TL",1,IF(N1882="USD",VLOOKUP(C1882,$X$2:$Z$19,2,FALSE),VLOOKUP(C1882,$X$2:$Z$19,3,FALSE)))</f>
        <v/>
      </c>
      <c r="S1882" s="61">
        <f>IF(P1882=1,0,L1882*M1882*R1882*(1-O1882/100))</f>
        <v/>
      </c>
      <c r="T1882" s="61">
        <f>IF(P1882=1,0,L1882*Q1882)</f>
        <v/>
      </c>
      <c r="U1882" s="61">
        <f>S1882-T1882</f>
        <v/>
      </c>
    </row>
    <row r="1883">
      <c r="A1883" t="inlineStr">
        <is>
          <t>S001882</t>
        </is>
      </c>
      <c r="B1883" t="inlineStr">
        <is>
          <t>2025-07-17</t>
        </is>
      </c>
      <c r="C1883" t="inlineStr">
        <is>
          <t>2025-07</t>
        </is>
      </c>
      <c r="D1883" t="inlineStr">
        <is>
          <t>2025-Q3</t>
        </is>
      </c>
      <c r="E1883" t="inlineStr">
        <is>
          <t>T13</t>
        </is>
      </c>
      <c r="F1883" t="inlineStr">
        <is>
          <t>Cem Kurt</t>
        </is>
      </c>
      <c r="G1883" t="inlineStr">
        <is>
          <t>Marmara</t>
        </is>
      </c>
      <c r="H1883" t="inlineStr">
        <is>
          <t>EM-SNS-06</t>
        </is>
      </c>
      <c r="I1883" t="inlineStr">
        <is>
          <t>Hareket Sensörü PIR</t>
        </is>
      </c>
      <c r="J1883" t="inlineStr">
        <is>
          <t>Otomasyon</t>
        </is>
      </c>
      <c r="K1883" t="inlineStr">
        <is>
          <t>Proje</t>
        </is>
      </c>
      <c r="L1883" t="n">
        <v>2</v>
      </c>
      <c r="M1883" s="57" t="n">
        <v>250</v>
      </c>
      <c r="N1883" t="inlineStr">
        <is>
          <t>TL</t>
        </is>
      </c>
      <c r="O1883" s="58" t="n">
        <v>8</v>
      </c>
      <c r="P1883" t="n">
        <v>0</v>
      </c>
      <c r="Q1883" s="59" t="n">
        <v>120</v>
      </c>
      <c r="R1883" s="60">
        <f>IF(N1883="TL",1,IF(N1883="USD",VLOOKUP(C1883,$X$2:$Z$19,2,FALSE),VLOOKUP(C1883,$X$2:$Z$19,3,FALSE)))</f>
        <v/>
      </c>
      <c r="S1883" s="61">
        <f>IF(P1883=1,0,L1883*M1883*R1883*(1-O1883/100))</f>
        <v/>
      </c>
      <c r="T1883" s="61">
        <f>IF(P1883=1,0,L1883*Q1883)</f>
        <v/>
      </c>
      <c r="U1883" s="61">
        <f>S1883-T1883</f>
        <v/>
      </c>
    </row>
    <row r="1884">
      <c r="A1884" t="inlineStr">
        <is>
          <t>S001883</t>
        </is>
      </c>
      <c r="B1884" t="inlineStr">
        <is>
          <t>2025-07-14</t>
        </is>
      </c>
      <c r="C1884" t="inlineStr">
        <is>
          <t>2025-07</t>
        </is>
      </c>
      <c r="D1884" t="inlineStr">
        <is>
          <t>2025-Q3</t>
        </is>
      </c>
      <c r="E1884" t="inlineStr">
        <is>
          <t>T13</t>
        </is>
      </c>
      <c r="F1884" t="inlineStr">
        <is>
          <t>Cem Kurt</t>
        </is>
      </c>
      <c r="G1884" t="inlineStr">
        <is>
          <t>Marmara</t>
        </is>
      </c>
      <c r="H1884" t="inlineStr">
        <is>
          <t>EM-UPS-10</t>
        </is>
      </c>
      <c r="I1884" t="inlineStr">
        <is>
          <t>Kesintisiz Güç Kaynağı 3 kVA</t>
        </is>
      </c>
      <c r="J1884" t="inlineStr">
        <is>
          <t>Güç</t>
        </is>
      </c>
      <c r="K1884" t="inlineStr">
        <is>
          <t>Bayi</t>
        </is>
      </c>
      <c r="L1884" t="n">
        <v>113</v>
      </c>
      <c r="M1884" s="57" t="n">
        <v>13489</v>
      </c>
      <c r="N1884" t="inlineStr">
        <is>
          <t>TL</t>
        </is>
      </c>
      <c r="O1884" s="58" t="n">
        <v>5</v>
      </c>
      <c r="P1884" t="n">
        <v>0</v>
      </c>
      <c r="Q1884" s="59" t="n">
        <v>8200</v>
      </c>
      <c r="R1884" s="60">
        <f>IF(N1884="TL",1,IF(N1884="USD",VLOOKUP(C1884,$X$2:$Z$19,2,FALSE),VLOOKUP(C1884,$X$2:$Z$19,3,FALSE)))</f>
        <v/>
      </c>
      <c r="S1884" s="61">
        <f>IF(P1884=1,0,L1884*M1884*R1884*(1-O1884/100))</f>
        <v/>
      </c>
      <c r="T1884" s="61">
        <f>IF(P1884=1,0,L1884*Q1884)</f>
        <v/>
      </c>
      <c r="U1884" s="61">
        <f>S1884-T1884</f>
        <v/>
      </c>
    </row>
    <row r="1885">
      <c r="A1885" t="inlineStr">
        <is>
          <t>S001884</t>
        </is>
      </c>
      <c r="B1885" t="inlineStr">
        <is>
          <t>2025-07-07</t>
        </is>
      </c>
      <c r="C1885" t="inlineStr">
        <is>
          <t>2025-07</t>
        </is>
      </c>
      <c r="D1885" t="inlineStr">
        <is>
          <t>2025-Q3</t>
        </is>
      </c>
      <c r="E1885" t="inlineStr">
        <is>
          <t>T13</t>
        </is>
      </c>
      <c r="F1885" t="inlineStr">
        <is>
          <t>Cem Kurt</t>
        </is>
      </c>
      <c r="G1885" t="inlineStr">
        <is>
          <t>Marmara</t>
        </is>
      </c>
      <c r="H1885" t="inlineStr">
        <is>
          <t>EM-KND-03</t>
        </is>
      </c>
      <c r="I1885" t="inlineStr">
        <is>
          <t>Kablo Kanalı 40x40 (2 m)</t>
        </is>
      </c>
      <c r="J1885" t="inlineStr">
        <is>
          <t>Tesisat</t>
        </is>
      </c>
      <c r="K1885" t="inlineStr">
        <is>
          <t>Proje</t>
        </is>
      </c>
      <c r="L1885" t="n">
        <v>2</v>
      </c>
      <c r="M1885" s="57" t="n">
        <v>133</v>
      </c>
      <c r="N1885" t="inlineStr">
        <is>
          <t>TL</t>
        </is>
      </c>
      <c r="O1885" s="58" t="n">
        <v>8</v>
      </c>
      <c r="P1885" t="n">
        <v>0</v>
      </c>
      <c r="Q1885" s="59" t="n">
        <v>65</v>
      </c>
      <c r="R1885" s="60">
        <f>IF(N1885="TL",1,IF(N1885="USD",VLOOKUP(C1885,$X$2:$Z$19,2,FALSE),VLOOKUP(C1885,$X$2:$Z$19,3,FALSE)))</f>
        <v/>
      </c>
      <c r="S1885" s="61">
        <f>IF(P1885=1,0,L1885*M1885*R1885*(1-O1885/100))</f>
        <v/>
      </c>
      <c r="T1885" s="61">
        <f>IF(P1885=1,0,L1885*Q1885)</f>
        <v/>
      </c>
      <c r="U1885" s="61">
        <f>S1885-T1885</f>
        <v/>
      </c>
    </row>
    <row r="1886">
      <c r="A1886" t="inlineStr">
        <is>
          <t>S001885</t>
        </is>
      </c>
      <c r="B1886" t="inlineStr">
        <is>
          <t>2025-07-02</t>
        </is>
      </c>
      <c r="C1886" t="inlineStr">
        <is>
          <t>2025-07</t>
        </is>
      </c>
      <c r="D1886" t="inlineStr">
        <is>
          <t>2025-Q3</t>
        </is>
      </c>
      <c r="E1886" t="inlineStr">
        <is>
          <t>T13</t>
        </is>
      </c>
      <c r="F1886" t="inlineStr">
        <is>
          <t>Cem Kurt</t>
        </is>
      </c>
      <c r="G1886" t="inlineStr">
        <is>
          <t>Marmara</t>
        </is>
      </c>
      <c r="H1886" t="inlineStr">
        <is>
          <t>EM-KBL-16</t>
        </is>
      </c>
      <c r="I1886" t="inlineStr">
        <is>
          <t>NYM Kablo 3x2,5 (100 m)</t>
        </is>
      </c>
      <c r="J1886" t="inlineStr">
        <is>
          <t>Kablo</t>
        </is>
      </c>
      <c r="K1886" t="inlineStr">
        <is>
          <t>Bayi</t>
        </is>
      </c>
      <c r="L1886" t="n">
        <v>114</v>
      </c>
      <c r="M1886" s="57" t="n">
        <v>1362</v>
      </c>
      <c r="N1886" t="inlineStr">
        <is>
          <t>TL</t>
        </is>
      </c>
      <c r="O1886" s="58" t="n">
        <v>0</v>
      </c>
      <c r="P1886" t="n">
        <v>0</v>
      </c>
      <c r="Q1886" s="59" t="n">
        <v>820</v>
      </c>
      <c r="R1886" s="60">
        <f>IF(N1886="TL",1,IF(N1886="USD",VLOOKUP(C1886,$X$2:$Z$19,2,FALSE),VLOOKUP(C1886,$X$2:$Z$19,3,FALSE)))</f>
        <v/>
      </c>
      <c r="S1886" s="61">
        <f>IF(P1886=1,0,L1886*M1886*R1886*(1-O1886/100))</f>
        <v/>
      </c>
      <c r="T1886" s="61">
        <f>IF(P1886=1,0,L1886*Q1886)</f>
        <v/>
      </c>
      <c r="U1886" s="61">
        <f>S1886-T1886</f>
        <v/>
      </c>
    </row>
    <row r="1887">
      <c r="A1887" t="inlineStr">
        <is>
          <t>S001886</t>
        </is>
      </c>
      <c r="B1887" t="inlineStr">
        <is>
          <t>2025-07-13</t>
        </is>
      </c>
      <c r="C1887" t="inlineStr">
        <is>
          <t>2025-07</t>
        </is>
      </c>
      <c r="D1887" t="inlineStr">
        <is>
          <t>2025-Q3</t>
        </is>
      </c>
      <c r="E1887" t="inlineStr">
        <is>
          <t>T13</t>
        </is>
      </c>
      <c r="F1887" t="inlineStr">
        <is>
          <t>Cem Kurt</t>
        </is>
      </c>
      <c r="G1887" t="inlineStr">
        <is>
          <t>Marmara</t>
        </is>
      </c>
      <c r="H1887" t="inlineStr">
        <is>
          <t>EM-TRF-05</t>
        </is>
      </c>
      <c r="I1887" t="inlineStr">
        <is>
          <t>İzole Trafo 1 kVA</t>
        </is>
      </c>
      <c r="J1887" t="inlineStr">
        <is>
          <t>Güç</t>
        </is>
      </c>
      <c r="K1887" t="inlineStr">
        <is>
          <t>Bayi</t>
        </is>
      </c>
      <c r="L1887" t="n">
        <v>4</v>
      </c>
      <c r="M1887" s="57" t="n">
        <v>6519</v>
      </c>
      <c r="N1887" t="inlineStr">
        <is>
          <t>TL</t>
        </is>
      </c>
      <c r="O1887" s="58" t="n">
        <v>0</v>
      </c>
      <c r="P1887" t="n">
        <v>0</v>
      </c>
      <c r="Q1887" s="59" t="n">
        <v>3900</v>
      </c>
      <c r="R1887" s="60">
        <f>IF(N1887="TL",1,IF(N1887="USD",VLOOKUP(C1887,$X$2:$Z$19,2,FALSE),VLOOKUP(C1887,$X$2:$Z$19,3,FALSE)))</f>
        <v/>
      </c>
      <c r="S1887" s="61">
        <f>IF(P1887=1,0,L1887*M1887*R1887*(1-O1887/100))</f>
        <v/>
      </c>
      <c r="T1887" s="61">
        <f>IF(P1887=1,0,L1887*Q1887)</f>
        <v/>
      </c>
      <c r="U1887" s="61">
        <f>S1887-T1887</f>
        <v/>
      </c>
    </row>
    <row r="1888">
      <c r="A1888" t="inlineStr">
        <is>
          <t>S001887</t>
        </is>
      </c>
      <c r="B1888" t="inlineStr">
        <is>
          <t>2025-07-16</t>
        </is>
      </c>
      <c r="C1888" t="inlineStr">
        <is>
          <t>2025-07</t>
        </is>
      </c>
      <c r="D1888" t="inlineStr">
        <is>
          <t>2025-Q3</t>
        </is>
      </c>
      <c r="E1888" t="inlineStr">
        <is>
          <t>T13</t>
        </is>
      </c>
      <c r="F1888" t="inlineStr">
        <is>
          <t>Cem Kurt</t>
        </is>
      </c>
      <c r="G1888" t="inlineStr">
        <is>
          <t>Marmara</t>
        </is>
      </c>
      <c r="H1888" t="inlineStr">
        <is>
          <t>EM-AYD-18</t>
        </is>
      </c>
      <c r="I1888" t="inlineStr">
        <is>
          <t>LED Ampul 18W (10'lu)</t>
        </is>
      </c>
      <c r="J1888" t="inlineStr">
        <is>
          <t>Aydınlatma</t>
        </is>
      </c>
      <c r="K1888" t="inlineStr">
        <is>
          <t>Bayi</t>
        </is>
      </c>
      <c r="L1888" t="n">
        <v>15</v>
      </c>
      <c r="M1888" s="57" t="n">
        <v>200</v>
      </c>
      <c r="N1888" t="inlineStr">
        <is>
          <t>TL</t>
        </is>
      </c>
      <c r="O1888" s="58" t="n">
        <v>0</v>
      </c>
      <c r="P1888" t="n">
        <v>0</v>
      </c>
      <c r="Q1888" s="59" t="n">
        <v>95</v>
      </c>
      <c r="R1888" s="60">
        <f>IF(N1888="TL",1,IF(N1888="USD",VLOOKUP(C1888,$X$2:$Z$19,2,FALSE),VLOOKUP(C1888,$X$2:$Z$19,3,FALSE)))</f>
        <v/>
      </c>
      <c r="S1888" s="61">
        <f>IF(P1888=1,0,L1888*M1888*R1888*(1-O1888/100))</f>
        <v/>
      </c>
      <c r="T1888" s="61">
        <f>IF(P1888=1,0,L1888*Q1888)</f>
        <v/>
      </c>
      <c r="U1888" s="61">
        <f>S1888-T1888</f>
        <v/>
      </c>
    </row>
    <row r="1889">
      <c r="A1889" t="inlineStr">
        <is>
          <t>S001888</t>
        </is>
      </c>
      <c r="B1889" t="inlineStr">
        <is>
          <t>2025-07-22</t>
        </is>
      </c>
      <c r="C1889" t="inlineStr">
        <is>
          <t>2025-07</t>
        </is>
      </c>
      <c r="D1889" t="inlineStr">
        <is>
          <t>2025-Q3</t>
        </is>
      </c>
      <c r="E1889" t="inlineStr">
        <is>
          <t>T13</t>
        </is>
      </c>
      <c r="F1889" t="inlineStr">
        <is>
          <t>Cem Kurt</t>
        </is>
      </c>
      <c r="G1889" t="inlineStr">
        <is>
          <t>Marmara</t>
        </is>
      </c>
      <c r="H1889" t="inlineStr">
        <is>
          <t>EM-KND-03</t>
        </is>
      </c>
      <c r="I1889" t="inlineStr">
        <is>
          <t>Kablo Kanalı 40x40 (2 m)</t>
        </is>
      </c>
      <c r="J1889" t="inlineStr">
        <is>
          <t>Tesisat</t>
        </is>
      </c>
      <c r="K1889" t="inlineStr">
        <is>
          <t>Perakende</t>
        </is>
      </c>
      <c r="L1889" t="n">
        <v>20</v>
      </c>
      <c r="M1889" s="57" t="n">
        <v>128</v>
      </c>
      <c r="N1889" t="inlineStr">
        <is>
          <t>TL</t>
        </is>
      </c>
      <c r="O1889" s="58" t="n">
        <v>12</v>
      </c>
      <c r="P1889" t="n">
        <v>0</v>
      </c>
      <c r="Q1889" s="59" t="n">
        <v>65</v>
      </c>
      <c r="R1889" s="60">
        <f>IF(N1889="TL",1,IF(N1889="USD",VLOOKUP(C1889,$X$2:$Z$19,2,FALSE),VLOOKUP(C1889,$X$2:$Z$19,3,FALSE)))</f>
        <v/>
      </c>
      <c r="S1889" s="61">
        <f>IF(P1889=1,0,L1889*M1889*R1889*(1-O1889/100))</f>
        <v/>
      </c>
      <c r="T1889" s="61">
        <f>IF(P1889=1,0,L1889*Q1889)</f>
        <v/>
      </c>
      <c r="U1889" s="61">
        <f>S1889-T1889</f>
        <v/>
      </c>
    </row>
    <row r="1890">
      <c r="A1890" t="inlineStr">
        <is>
          <t>S001889</t>
        </is>
      </c>
      <c r="B1890" t="inlineStr">
        <is>
          <t>2025-07-15</t>
        </is>
      </c>
      <c r="C1890" t="inlineStr">
        <is>
          <t>2025-07</t>
        </is>
      </c>
      <c r="D1890" t="inlineStr">
        <is>
          <t>2025-Q3</t>
        </is>
      </c>
      <c r="E1890" t="inlineStr">
        <is>
          <t>T13</t>
        </is>
      </c>
      <c r="F1890" t="inlineStr">
        <is>
          <t>Cem Kurt</t>
        </is>
      </c>
      <c r="G1890" t="inlineStr">
        <is>
          <t>Marmara</t>
        </is>
      </c>
      <c r="H1890" t="inlineStr">
        <is>
          <t>EM-PNO-12</t>
        </is>
      </c>
      <c r="I1890" t="inlineStr">
        <is>
          <t>Sıva Üstü Dağıtım Panosu 24'lü</t>
        </is>
      </c>
      <c r="J1890" t="inlineStr">
        <is>
          <t>Pano</t>
        </is>
      </c>
      <c r="K1890" t="inlineStr">
        <is>
          <t>Perakende</t>
        </is>
      </c>
      <c r="L1890" t="n">
        <v>25</v>
      </c>
      <c r="M1890" s="57" t="n">
        <v>2104</v>
      </c>
      <c r="N1890" t="inlineStr">
        <is>
          <t>TL</t>
        </is>
      </c>
      <c r="O1890" s="58" t="n">
        <v>5</v>
      </c>
      <c r="P1890" t="n">
        <v>0</v>
      </c>
      <c r="Q1890" s="59" t="n">
        <v>1180</v>
      </c>
      <c r="R1890" s="60">
        <f>IF(N1890="TL",1,IF(N1890="USD",VLOOKUP(C1890,$X$2:$Z$19,2,FALSE),VLOOKUP(C1890,$X$2:$Z$19,3,FALSE)))</f>
        <v/>
      </c>
      <c r="S1890" s="61">
        <f>IF(P1890=1,0,L1890*M1890*R1890*(1-O1890/100))</f>
        <v/>
      </c>
      <c r="T1890" s="61">
        <f>IF(P1890=1,0,L1890*Q1890)</f>
        <v/>
      </c>
      <c r="U1890" s="61">
        <f>S1890-T1890</f>
        <v/>
      </c>
    </row>
    <row r="1891">
      <c r="A1891" t="inlineStr">
        <is>
          <t>S001890</t>
        </is>
      </c>
      <c r="B1891" t="inlineStr">
        <is>
          <t>2025-07-12</t>
        </is>
      </c>
      <c r="C1891" t="inlineStr">
        <is>
          <t>2025-07</t>
        </is>
      </c>
      <c r="D1891" t="inlineStr">
        <is>
          <t>2025-Q3</t>
        </is>
      </c>
      <c r="E1891" t="inlineStr">
        <is>
          <t>T13</t>
        </is>
      </c>
      <c r="F1891" t="inlineStr">
        <is>
          <t>Cem Kurt</t>
        </is>
      </c>
      <c r="G1891" t="inlineStr">
        <is>
          <t>Marmara</t>
        </is>
      </c>
      <c r="H1891" t="inlineStr">
        <is>
          <t>EM-TOP-08</t>
        </is>
      </c>
      <c r="I1891" t="inlineStr">
        <is>
          <t>Topraklama Seti</t>
        </is>
      </c>
      <c r="J1891" t="inlineStr">
        <is>
          <t>Koruma</t>
        </is>
      </c>
      <c r="K1891" t="inlineStr">
        <is>
          <t>Proje</t>
        </is>
      </c>
      <c r="L1891" t="n">
        <v>3</v>
      </c>
      <c r="M1891" s="57" t="n">
        <v>897</v>
      </c>
      <c r="N1891" t="inlineStr">
        <is>
          <t>TL</t>
        </is>
      </c>
      <c r="O1891" s="58" t="n">
        <v>18</v>
      </c>
      <c r="P1891" t="n">
        <v>0</v>
      </c>
      <c r="Q1891" s="59" t="n">
        <v>540</v>
      </c>
      <c r="R1891" s="60">
        <f>IF(N1891="TL",1,IF(N1891="USD",VLOOKUP(C1891,$X$2:$Z$19,2,FALSE),VLOOKUP(C1891,$X$2:$Z$19,3,FALSE)))</f>
        <v/>
      </c>
      <c r="S1891" s="61">
        <f>IF(P1891=1,0,L1891*M1891*R1891*(1-O1891/100))</f>
        <v/>
      </c>
      <c r="T1891" s="61">
        <f>IF(P1891=1,0,L1891*Q1891)</f>
        <v/>
      </c>
      <c r="U1891" s="61">
        <f>S1891-T1891</f>
        <v/>
      </c>
    </row>
    <row r="1892">
      <c r="A1892" t="inlineStr">
        <is>
          <t>S001891</t>
        </is>
      </c>
      <c r="B1892" t="inlineStr">
        <is>
          <t>2025-07-16</t>
        </is>
      </c>
      <c r="C1892" t="inlineStr">
        <is>
          <t>2025-07</t>
        </is>
      </c>
      <c r="D1892" t="inlineStr">
        <is>
          <t>2025-Q3</t>
        </is>
      </c>
      <c r="E1892" t="inlineStr">
        <is>
          <t>T13</t>
        </is>
      </c>
      <c r="F1892" t="inlineStr">
        <is>
          <t>Cem Kurt</t>
        </is>
      </c>
      <c r="G1892" t="inlineStr">
        <is>
          <t>Marmara</t>
        </is>
      </c>
      <c r="H1892" t="inlineStr">
        <is>
          <t>EM-SGT-01</t>
        </is>
      </c>
      <c r="I1892" t="inlineStr">
        <is>
          <t>Otomatik Sigorta C16 (12'li)</t>
        </is>
      </c>
      <c r="J1892" t="inlineStr">
        <is>
          <t>Koruma</t>
        </is>
      </c>
      <c r="K1892" t="inlineStr">
        <is>
          <t>Kurumsal</t>
        </is>
      </c>
      <c r="L1892" t="n">
        <v>2</v>
      </c>
      <c r="M1892" s="57" t="n">
        <v>423</v>
      </c>
      <c r="N1892" t="inlineStr">
        <is>
          <t>TL</t>
        </is>
      </c>
      <c r="O1892" s="58" t="n">
        <v>0</v>
      </c>
      <c r="P1892" t="n">
        <v>0</v>
      </c>
      <c r="Q1892" s="59" t="n">
        <v>240</v>
      </c>
      <c r="R1892" s="60">
        <f>IF(N1892="TL",1,IF(N1892="USD",VLOOKUP(C1892,$X$2:$Z$19,2,FALSE),VLOOKUP(C1892,$X$2:$Z$19,3,FALSE)))</f>
        <v/>
      </c>
      <c r="S1892" s="61">
        <f>IF(P1892=1,0,L1892*M1892*R1892*(1-O1892/100))</f>
        <v/>
      </c>
      <c r="T1892" s="61">
        <f>IF(P1892=1,0,L1892*Q1892)</f>
        <v/>
      </c>
      <c r="U1892" s="61">
        <f>S1892-T1892</f>
        <v/>
      </c>
    </row>
    <row r="1893">
      <c r="A1893" t="inlineStr">
        <is>
          <t>S001892</t>
        </is>
      </c>
      <c r="B1893" t="inlineStr">
        <is>
          <t>2025-07-12</t>
        </is>
      </c>
      <c r="C1893" t="inlineStr">
        <is>
          <t>2025-07</t>
        </is>
      </c>
      <c r="D1893" t="inlineStr">
        <is>
          <t>2025-Q3</t>
        </is>
      </c>
      <c r="E1893" t="inlineStr">
        <is>
          <t>T13</t>
        </is>
      </c>
      <c r="F1893" t="inlineStr">
        <is>
          <t>Cem Kurt</t>
        </is>
      </c>
      <c r="G1893" t="inlineStr">
        <is>
          <t>Marmara</t>
        </is>
      </c>
      <c r="H1893" t="inlineStr">
        <is>
          <t>EM-KBL-16</t>
        </is>
      </c>
      <c r="I1893" t="inlineStr">
        <is>
          <t>NYM Kablo 3x2,5 (100 m)</t>
        </is>
      </c>
      <c r="J1893" t="inlineStr">
        <is>
          <t>Kablo</t>
        </is>
      </c>
      <c r="K1893" t="inlineStr">
        <is>
          <t>Perakende</t>
        </is>
      </c>
      <c r="L1893" t="n">
        <v>18</v>
      </c>
      <c r="M1893" s="57" t="n">
        <v>1334</v>
      </c>
      <c r="N1893" t="inlineStr">
        <is>
          <t>TL</t>
        </is>
      </c>
      <c r="O1893" s="58" t="n">
        <v>8</v>
      </c>
      <c r="P1893" t="n">
        <v>0</v>
      </c>
      <c r="Q1893" s="59" t="n">
        <v>820</v>
      </c>
      <c r="R1893" s="60">
        <f>IF(N1893="TL",1,IF(N1893="USD",VLOOKUP(C1893,$X$2:$Z$19,2,FALSE),VLOOKUP(C1893,$X$2:$Z$19,3,FALSE)))</f>
        <v/>
      </c>
      <c r="S1893" s="61">
        <f>IF(P1893=1,0,L1893*M1893*R1893*(1-O1893/100))</f>
        <v/>
      </c>
      <c r="T1893" s="61">
        <f>IF(P1893=1,0,L1893*Q1893)</f>
        <v/>
      </c>
      <c r="U1893" s="61">
        <f>S1893-T1893</f>
        <v/>
      </c>
    </row>
    <row r="1894">
      <c r="A1894" t="inlineStr">
        <is>
          <t>S001893</t>
        </is>
      </c>
      <c r="B1894" t="inlineStr">
        <is>
          <t>2025-07-26</t>
        </is>
      </c>
      <c r="C1894" t="inlineStr">
        <is>
          <t>2025-07</t>
        </is>
      </c>
      <c r="D1894" t="inlineStr">
        <is>
          <t>2025-Q3</t>
        </is>
      </c>
      <c r="E1894" t="inlineStr">
        <is>
          <t>T13</t>
        </is>
      </c>
      <c r="F1894" t="inlineStr">
        <is>
          <t>Cem Kurt</t>
        </is>
      </c>
      <c r="G1894" t="inlineStr">
        <is>
          <t>Marmara</t>
        </is>
      </c>
      <c r="H1894" t="inlineStr">
        <is>
          <t>EM-PNO-12</t>
        </is>
      </c>
      <c r="I1894" t="inlineStr">
        <is>
          <t>Sıva Üstü Dağıtım Panosu 24'lü</t>
        </is>
      </c>
      <c r="J1894" t="inlineStr">
        <is>
          <t>Pano</t>
        </is>
      </c>
      <c r="K1894" t="inlineStr">
        <is>
          <t>Proje</t>
        </is>
      </c>
      <c r="L1894" t="n">
        <v>1</v>
      </c>
      <c r="M1894" s="57" t="n">
        <v>2096</v>
      </c>
      <c r="N1894" t="inlineStr">
        <is>
          <t>TL</t>
        </is>
      </c>
      <c r="O1894" s="58" t="n">
        <v>0</v>
      </c>
      <c r="P1894" t="n">
        <v>0</v>
      </c>
      <c r="Q1894" s="59" t="n">
        <v>1180</v>
      </c>
      <c r="R1894" s="60">
        <f>IF(N1894="TL",1,IF(N1894="USD",VLOOKUP(C1894,$X$2:$Z$19,2,FALSE),VLOOKUP(C1894,$X$2:$Z$19,3,FALSE)))</f>
        <v/>
      </c>
      <c r="S1894" s="61">
        <f>IF(P1894=1,0,L1894*M1894*R1894*(1-O1894/100))</f>
        <v/>
      </c>
      <c r="T1894" s="61">
        <f>IF(P1894=1,0,L1894*Q1894)</f>
        <v/>
      </c>
      <c r="U1894" s="61">
        <f>S1894-T1894</f>
        <v/>
      </c>
    </row>
    <row r="1895">
      <c r="A1895" t="inlineStr">
        <is>
          <t>S001894</t>
        </is>
      </c>
      <c r="B1895" t="inlineStr">
        <is>
          <t>2025-07-04</t>
        </is>
      </c>
      <c r="C1895" t="inlineStr">
        <is>
          <t>2025-07</t>
        </is>
      </c>
      <c r="D1895" t="inlineStr">
        <is>
          <t>2025-Q3</t>
        </is>
      </c>
      <c r="E1895" t="inlineStr">
        <is>
          <t>T13</t>
        </is>
      </c>
      <c r="F1895" t="inlineStr">
        <is>
          <t>Cem Kurt</t>
        </is>
      </c>
      <c r="G1895" t="inlineStr">
        <is>
          <t>Marmara</t>
        </is>
      </c>
      <c r="H1895" t="inlineStr">
        <is>
          <t>EM-SNS-06</t>
        </is>
      </c>
      <c r="I1895" t="inlineStr">
        <is>
          <t>Hareket Sensörü PIR</t>
        </is>
      </c>
      <c r="J1895" t="inlineStr">
        <is>
          <t>Otomasyon</t>
        </is>
      </c>
      <c r="K1895" t="inlineStr">
        <is>
          <t>Proje</t>
        </is>
      </c>
      <c r="L1895" t="n">
        <v>19</v>
      </c>
      <c r="M1895" s="57" t="n">
        <v>257</v>
      </c>
      <c r="N1895" t="inlineStr">
        <is>
          <t>TL</t>
        </is>
      </c>
      <c r="O1895" s="58" t="n">
        <v>5</v>
      </c>
      <c r="P1895" t="n">
        <v>0</v>
      </c>
      <c r="Q1895" s="59" t="n">
        <v>120</v>
      </c>
      <c r="R1895" s="60">
        <f>IF(N1895="TL",1,IF(N1895="USD",VLOOKUP(C1895,$X$2:$Z$19,2,FALSE),VLOOKUP(C1895,$X$2:$Z$19,3,FALSE)))</f>
        <v/>
      </c>
      <c r="S1895" s="61">
        <f>IF(P1895=1,0,L1895*M1895*R1895*(1-O1895/100))</f>
        <v/>
      </c>
      <c r="T1895" s="61">
        <f>IF(P1895=1,0,L1895*Q1895)</f>
        <v/>
      </c>
      <c r="U1895" s="61">
        <f>S1895-T1895</f>
        <v/>
      </c>
    </row>
    <row r="1896">
      <c r="A1896" t="inlineStr">
        <is>
          <t>S001895</t>
        </is>
      </c>
      <c r="B1896" t="inlineStr">
        <is>
          <t>2025-07-18</t>
        </is>
      </c>
      <c r="C1896" t="inlineStr">
        <is>
          <t>2025-07</t>
        </is>
      </c>
      <c r="D1896" t="inlineStr">
        <is>
          <t>2025-Q3</t>
        </is>
      </c>
      <c r="E1896" t="inlineStr">
        <is>
          <t>T13</t>
        </is>
      </c>
      <c r="F1896" t="inlineStr">
        <is>
          <t>Cem Kurt</t>
        </is>
      </c>
      <c r="G1896" t="inlineStr">
        <is>
          <t>Marmara</t>
        </is>
      </c>
      <c r="H1896" t="inlineStr">
        <is>
          <t>EM-PNO-12</t>
        </is>
      </c>
      <c r="I1896" t="inlineStr">
        <is>
          <t>Sıva Üstü Dağıtım Panosu 24'lü</t>
        </is>
      </c>
      <c r="J1896" t="inlineStr">
        <is>
          <t>Pano</t>
        </is>
      </c>
      <c r="K1896" t="inlineStr">
        <is>
          <t>Bayi</t>
        </is>
      </c>
      <c r="L1896" t="n">
        <v>54</v>
      </c>
      <c r="M1896" s="57" t="n">
        <v>2034</v>
      </c>
      <c r="N1896" t="inlineStr">
        <is>
          <t>TL</t>
        </is>
      </c>
      <c r="O1896" s="58" t="n">
        <v>8</v>
      </c>
      <c r="P1896" t="n">
        <v>0</v>
      </c>
      <c r="Q1896" s="59" t="n">
        <v>1180</v>
      </c>
      <c r="R1896" s="60">
        <f>IF(N1896="TL",1,IF(N1896="USD",VLOOKUP(C1896,$X$2:$Z$19,2,FALSE),VLOOKUP(C1896,$X$2:$Z$19,3,FALSE)))</f>
        <v/>
      </c>
      <c r="S1896" s="61">
        <f>IF(P1896=1,0,L1896*M1896*R1896*(1-O1896/100))</f>
        <v/>
      </c>
      <c r="T1896" s="61">
        <f>IF(P1896=1,0,L1896*Q1896)</f>
        <v/>
      </c>
      <c r="U1896" s="61">
        <f>S1896-T1896</f>
        <v/>
      </c>
    </row>
    <row r="1897">
      <c r="A1897" t="inlineStr">
        <is>
          <t>S001896</t>
        </is>
      </c>
      <c r="B1897" t="inlineStr">
        <is>
          <t>2025-07-16</t>
        </is>
      </c>
      <c r="C1897" t="inlineStr">
        <is>
          <t>2025-07</t>
        </is>
      </c>
      <c r="D1897" t="inlineStr">
        <is>
          <t>2025-Q3</t>
        </is>
      </c>
      <c r="E1897" t="inlineStr">
        <is>
          <t>T13</t>
        </is>
      </c>
      <c r="F1897" t="inlineStr">
        <is>
          <t>Cem Kurt</t>
        </is>
      </c>
      <c r="G1897" t="inlineStr">
        <is>
          <t>Marmara</t>
        </is>
      </c>
      <c r="H1897" t="inlineStr">
        <is>
          <t>EM-KND-03</t>
        </is>
      </c>
      <c r="I1897" t="inlineStr">
        <is>
          <t>Kablo Kanalı 40x40 (2 m)</t>
        </is>
      </c>
      <c r="J1897" t="inlineStr">
        <is>
          <t>Tesisat</t>
        </is>
      </c>
      <c r="K1897" t="inlineStr">
        <is>
          <t>Bayi</t>
        </is>
      </c>
      <c r="L1897" t="n">
        <v>1</v>
      </c>
      <c r="M1897" s="57" t="n">
        <v>127</v>
      </c>
      <c r="N1897" t="inlineStr">
        <is>
          <t>TL</t>
        </is>
      </c>
      <c r="O1897" s="58" t="n">
        <v>8</v>
      </c>
      <c r="P1897" t="n">
        <v>0</v>
      </c>
      <c r="Q1897" s="59" t="n">
        <v>65</v>
      </c>
      <c r="R1897" s="60">
        <f>IF(N1897="TL",1,IF(N1897="USD",VLOOKUP(C1897,$X$2:$Z$19,2,FALSE),VLOOKUP(C1897,$X$2:$Z$19,3,FALSE)))</f>
        <v/>
      </c>
      <c r="S1897" s="61">
        <f>IF(P1897=1,0,L1897*M1897*R1897*(1-O1897/100))</f>
        <v/>
      </c>
      <c r="T1897" s="61">
        <f>IF(P1897=1,0,L1897*Q1897)</f>
        <v/>
      </c>
      <c r="U1897" s="61">
        <f>S1897-T1897</f>
        <v/>
      </c>
    </row>
    <row r="1898">
      <c r="A1898" t="inlineStr">
        <is>
          <t>S001897</t>
        </is>
      </c>
      <c r="B1898" t="inlineStr">
        <is>
          <t>2025-07-26</t>
        </is>
      </c>
      <c r="C1898" t="inlineStr">
        <is>
          <t>2025-07</t>
        </is>
      </c>
      <c r="D1898" t="inlineStr">
        <is>
          <t>2025-Q3</t>
        </is>
      </c>
      <c r="E1898" t="inlineStr">
        <is>
          <t>T13</t>
        </is>
      </c>
      <c r="F1898" t="inlineStr">
        <is>
          <t>Cem Kurt</t>
        </is>
      </c>
      <c r="G1898" t="inlineStr">
        <is>
          <t>Marmara</t>
        </is>
      </c>
      <c r="H1898" t="inlineStr">
        <is>
          <t>EM-KBL-25</t>
        </is>
      </c>
      <c r="I1898" t="inlineStr">
        <is>
          <t>NYY Kablo 4x6 (100 m)</t>
        </is>
      </c>
      <c r="J1898" t="inlineStr">
        <is>
          <t>Kablo</t>
        </is>
      </c>
      <c r="K1898" t="inlineStr">
        <is>
          <t>Perakende</t>
        </is>
      </c>
      <c r="L1898" t="n">
        <v>10</v>
      </c>
      <c r="M1898" s="57" t="n">
        <v>3549</v>
      </c>
      <c r="N1898" t="inlineStr">
        <is>
          <t>TL</t>
        </is>
      </c>
      <c r="O1898" s="58" t="n">
        <v>5</v>
      </c>
      <c r="P1898" t="n">
        <v>0</v>
      </c>
      <c r="Q1898" s="59" t="n">
        <v>2150</v>
      </c>
      <c r="R1898" s="60">
        <f>IF(N1898="TL",1,IF(N1898="USD",VLOOKUP(C1898,$X$2:$Z$19,2,FALSE),VLOOKUP(C1898,$X$2:$Z$19,3,FALSE)))</f>
        <v/>
      </c>
      <c r="S1898" s="61">
        <f>IF(P1898=1,0,L1898*M1898*R1898*(1-O1898/100))</f>
        <v/>
      </c>
      <c r="T1898" s="61">
        <f>IF(P1898=1,0,L1898*Q1898)</f>
        <v/>
      </c>
      <c r="U1898" s="61">
        <f>S1898-T1898</f>
        <v/>
      </c>
    </row>
    <row r="1899">
      <c r="A1899" t="inlineStr">
        <is>
          <t>S001898</t>
        </is>
      </c>
      <c r="B1899" t="inlineStr">
        <is>
          <t>2025-07-20</t>
        </is>
      </c>
      <c r="C1899" t="inlineStr">
        <is>
          <t>2025-07</t>
        </is>
      </c>
      <c r="D1899" t="inlineStr">
        <is>
          <t>2025-Q3</t>
        </is>
      </c>
      <c r="E1899" t="inlineStr">
        <is>
          <t>T14</t>
        </is>
      </c>
      <c r="F1899" t="inlineStr">
        <is>
          <t>Elif Şen</t>
        </is>
      </c>
      <c r="G1899" t="inlineStr">
        <is>
          <t>İç Anadolu</t>
        </is>
      </c>
      <c r="H1899" t="inlineStr">
        <is>
          <t>EM-PNO-12</t>
        </is>
      </c>
      <c r="I1899" t="inlineStr">
        <is>
          <t>Sıva Üstü Dağıtım Panosu 24'lü</t>
        </is>
      </c>
      <c r="J1899" t="inlineStr">
        <is>
          <t>Pano</t>
        </is>
      </c>
      <c r="K1899" t="inlineStr">
        <is>
          <t>Proje</t>
        </is>
      </c>
      <c r="L1899" t="n">
        <v>2</v>
      </c>
      <c r="M1899" s="57" t="n">
        <v>1951</v>
      </c>
      <c r="N1899" t="inlineStr">
        <is>
          <t>TL</t>
        </is>
      </c>
      <c r="O1899" s="58" t="n">
        <v>8</v>
      </c>
      <c r="P1899" t="n">
        <v>0</v>
      </c>
      <c r="Q1899" s="59" t="n">
        <v>1180</v>
      </c>
      <c r="R1899" s="60">
        <f>IF(N1899="TL",1,IF(N1899="USD",VLOOKUP(C1899,$X$2:$Z$19,2,FALSE),VLOOKUP(C1899,$X$2:$Z$19,3,FALSE)))</f>
        <v/>
      </c>
      <c r="S1899" s="61">
        <f>IF(P1899=1,0,L1899*M1899*R1899*(1-O1899/100))</f>
        <v/>
      </c>
      <c r="T1899" s="61">
        <f>IF(P1899=1,0,L1899*Q1899)</f>
        <v/>
      </c>
      <c r="U1899" s="61">
        <f>S1899-T1899</f>
        <v/>
      </c>
    </row>
    <row r="1900">
      <c r="A1900" t="inlineStr">
        <is>
          <t>S001899</t>
        </is>
      </c>
      <c r="B1900" t="inlineStr">
        <is>
          <t>2025-07-28</t>
        </is>
      </c>
      <c r="C1900" t="inlineStr">
        <is>
          <t>2025-07</t>
        </is>
      </c>
      <c r="D1900" t="inlineStr">
        <is>
          <t>2025-Q3</t>
        </is>
      </c>
      <c r="E1900" t="inlineStr">
        <is>
          <t>T14</t>
        </is>
      </c>
      <c r="F1900" t="inlineStr">
        <is>
          <t>Elif Şen</t>
        </is>
      </c>
      <c r="G1900" t="inlineStr">
        <is>
          <t>İç Anadolu</t>
        </is>
      </c>
      <c r="H1900" t="inlineStr">
        <is>
          <t>EM-TOP-08</t>
        </is>
      </c>
      <c r="I1900" t="inlineStr">
        <is>
          <t>Topraklama Seti</t>
        </is>
      </c>
      <c r="J1900" t="inlineStr">
        <is>
          <t>Koruma</t>
        </is>
      </c>
      <c r="K1900" t="inlineStr">
        <is>
          <t>Proje</t>
        </is>
      </c>
      <c r="L1900" t="n">
        <v>88</v>
      </c>
      <c r="M1900" s="57" t="n">
        <v>930</v>
      </c>
      <c r="N1900" t="inlineStr">
        <is>
          <t>TL</t>
        </is>
      </c>
      <c r="O1900" s="58" t="n">
        <v>8</v>
      </c>
      <c r="P1900" t="n">
        <v>0</v>
      </c>
      <c r="Q1900" s="59" t="n">
        <v>540</v>
      </c>
      <c r="R1900" s="60">
        <f>IF(N1900="TL",1,IF(N1900="USD",VLOOKUP(C1900,$X$2:$Z$19,2,FALSE),VLOOKUP(C1900,$X$2:$Z$19,3,FALSE)))</f>
        <v/>
      </c>
      <c r="S1900" s="61">
        <f>IF(P1900=1,0,L1900*M1900*R1900*(1-O1900/100))</f>
        <v/>
      </c>
      <c r="T1900" s="61">
        <f>IF(P1900=1,0,L1900*Q1900)</f>
        <v/>
      </c>
      <c r="U1900" s="61">
        <f>S1900-T1900</f>
        <v/>
      </c>
    </row>
    <row r="1901">
      <c r="A1901" t="inlineStr">
        <is>
          <t>S001900</t>
        </is>
      </c>
      <c r="B1901" t="inlineStr">
        <is>
          <t>2025-07-10</t>
        </is>
      </c>
      <c r="C1901" t="inlineStr">
        <is>
          <t>2025-07</t>
        </is>
      </c>
      <c r="D1901" t="inlineStr">
        <is>
          <t>2025-Q3</t>
        </is>
      </c>
      <c r="E1901" t="inlineStr">
        <is>
          <t>T14</t>
        </is>
      </c>
      <c r="F1901" t="inlineStr">
        <is>
          <t>Elif Şen</t>
        </is>
      </c>
      <c r="G1901" t="inlineStr">
        <is>
          <t>İç Anadolu</t>
        </is>
      </c>
      <c r="H1901" t="inlineStr">
        <is>
          <t>EM-AYD-18</t>
        </is>
      </c>
      <c r="I1901" t="inlineStr">
        <is>
          <t>LED Ampul 18W (10'lu)</t>
        </is>
      </c>
      <c r="J1901" t="inlineStr">
        <is>
          <t>Aydınlatma</t>
        </is>
      </c>
      <c r="K1901" t="inlineStr">
        <is>
          <t>Bayi</t>
        </is>
      </c>
      <c r="L1901" t="n">
        <v>21</v>
      </c>
      <c r="M1901" s="57" t="n">
        <v>204</v>
      </c>
      <c r="N1901" t="inlineStr">
        <is>
          <t>TL</t>
        </is>
      </c>
      <c r="O1901" s="58" t="n">
        <v>12</v>
      </c>
      <c r="P1901" t="n">
        <v>0</v>
      </c>
      <c r="Q1901" s="59" t="n">
        <v>95</v>
      </c>
      <c r="R1901" s="60">
        <f>IF(N1901="TL",1,IF(N1901="USD",VLOOKUP(C1901,$X$2:$Z$19,2,FALSE),VLOOKUP(C1901,$X$2:$Z$19,3,FALSE)))</f>
        <v/>
      </c>
      <c r="S1901" s="61">
        <f>IF(P1901=1,0,L1901*M1901*R1901*(1-O1901/100))</f>
        <v/>
      </c>
      <c r="T1901" s="61">
        <f>IF(P1901=1,0,L1901*Q1901)</f>
        <v/>
      </c>
      <c r="U1901" s="61">
        <f>S1901-T1901</f>
        <v/>
      </c>
    </row>
    <row r="1902">
      <c r="A1902" t="inlineStr">
        <is>
          <t>S001901</t>
        </is>
      </c>
      <c r="B1902" t="inlineStr">
        <is>
          <t>2025-07-16</t>
        </is>
      </c>
      <c r="C1902" t="inlineStr">
        <is>
          <t>2025-07</t>
        </is>
      </c>
      <c r="D1902" t="inlineStr">
        <is>
          <t>2025-Q3</t>
        </is>
      </c>
      <c r="E1902" t="inlineStr">
        <is>
          <t>T14</t>
        </is>
      </c>
      <c r="F1902" t="inlineStr">
        <is>
          <t>Elif Şen</t>
        </is>
      </c>
      <c r="G1902" t="inlineStr">
        <is>
          <t>İç Anadolu</t>
        </is>
      </c>
      <c r="H1902" t="inlineStr">
        <is>
          <t>EM-TRF-05</t>
        </is>
      </c>
      <c r="I1902" t="inlineStr">
        <is>
          <t>İzole Trafo 1 kVA</t>
        </is>
      </c>
      <c r="J1902" t="inlineStr">
        <is>
          <t>Güç</t>
        </is>
      </c>
      <c r="K1902" t="inlineStr">
        <is>
          <t>Kurumsal</t>
        </is>
      </c>
      <c r="L1902" t="n">
        <v>12</v>
      </c>
      <c r="M1902" s="57" t="n">
        <v>6665</v>
      </c>
      <c r="N1902" t="inlineStr">
        <is>
          <t>TL</t>
        </is>
      </c>
      <c r="O1902" s="58" t="n">
        <v>12</v>
      </c>
      <c r="P1902" t="n">
        <v>0</v>
      </c>
      <c r="Q1902" s="59" t="n">
        <v>3900</v>
      </c>
      <c r="R1902" s="60">
        <f>IF(N1902="TL",1,IF(N1902="USD",VLOOKUP(C1902,$X$2:$Z$19,2,FALSE),VLOOKUP(C1902,$X$2:$Z$19,3,FALSE)))</f>
        <v/>
      </c>
      <c r="S1902" s="61">
        <f>IF(P1902=1,0,L1902*M1902*R1902*(1-O1902/100))</f>
        <v/>
      </c>
      <c r="T1902" s="61">
        <f>IF(P1902=1,0,L1902*Q1902)</f>
        <v/>
      </c>
      <c r="U1902" s="61">
        <f>S1902-T1902</f>
        <v/>
      </c>
    </row>
    <row r="1903">
      <c r="A1903" t="inlineStr">
        <is>
          <t>S001902</t>
        </is>
      </c>
      <c r="B1903" t="inlineStr">
        <is>
          <t>2025-07-26</t>
        </is>
      </c>
      <c r="C1903" t="inlineStr">
        <is>
          <t>2025-07</t>
        </is>
      </c>
      <c r="D1903" t="inlineStr">
        <is>
          <t>2025-Q3</t>
        </is>
      </c>
      <c r="E1903" t="inlineStr">
        <is>
          <t>T14</t>
        </is>
      </c>
      <c r="F1903" t="inlineStr">
        <is>
          <t>Elif Şen</t>
        </is>
      </c>
      <c r="G1903" t="inlineStr">
        <is>
          <t>İç Anadolu</t>
        </is>
      </c>
      <c r="H1903" t="inlineStr">
        <is>
          <t>EM-TOP-08</t>
        </is>
      </c>
      <c r="I1903" t="inlineStr">
        <is>
          <t>Topraklama Seti</t>
        </is>
      </c>
      <c r="J1903" t="inlineStr">
        <is>
          <t>Koruma</t>
        </is>
      </c>
      <c r="K1903" t="inlineStr">
        <is>
          <t>Kurumsal</t>
        </is>
      </c>
      <c r="L1903" t="n">
        <v>71</v>
      </c>
      <c r="M1903" s="57" t="n">
        <v>912</v>
      </c>
      <c r="N1903" t="inlineStr">
        <is>
          <t>TL</t>
        </is>
      </c>
      <c r="O1903" s="58" t="n">
        <v>0</v>
      </c>
      <c r="P1903" t="n">
        <v>0</v>
      </c>
      <c r="Q1903" s="59" t="n">
        <v>540</v>
      </c>
      <c r="R1903" s="60">
        <f>IF(N1903="TL",1,IF(N1903="USD",VLOOKUP(C1903,$X$2:$Z$19,2,FALSE),VLOOKUP(C1903,$X$2:$Z$19,3,FALSE)))</f>
        <v/>
      </c>
      <c r="S1903" s="61">
        <f>IF(P1903=1,0,L1903*M1903*R1903*(1-O1903/100))</f>
        <v/>
      </c>
      <c r="T1903" s="61">
        <f>IF(P1903=1,0,L1903*Q1903)</f>
        <v/>
      </c>
      <c r="U1903" s="61">
        <f>S1903-T1903</f>
        <v/>
      </c>
    </row>
    <row r="1904">
      <c r="A1904" t="inlineStr">
        <is>
          <t>S001903</t>
        </is>
      </c>
      <c r="B1904" t="inlineStr">
        <is>
          <t>2025-07-17</t>
        </is>
      </c>
      <c r="C1904" t="inlineStr">
        <is>
          <t>2025-07</t>
        </is>
      </c>
      <c r="D1904" t="inlineStr">
        <is>
          <t>2025-Q3</t>
        </is>
      </c>
      <c r="E1904" t="inlineStr">
        <is>
          <t>T14</t>
        </is>
      </c>
      <c r="F1904" t="inlineStr">
        <is>
          <t>Elif Şen</t>
        </is>
      </c>
      <c r="G1904" t="inlineStr">
        <is>
          <t>İç Anadolu</t>
        </is>
      </c>
      <c r="H1904" t="inlineStr">
        <is>
          <t>EM-PNO-12</t>
        </is>
      </c>
      <c r="I1904" t="inlineStr">
        <is>
          <t>Sıva Üstü Dağıtım Panosu 24'lü</t>
        </is>
      </c>
      <c r="J1904" t="inlineStr">
        <is>
          <t>Pano</t>
        </is>
      </c>
      <c r="K1904" t="inlineStr">
        <is>
          <t>Bayi</t>
        </is>
      </c>
      <c r="L1904" t="n">
        <v>3</v>
      </c>
      <c r="M1904" s="57" t="n">
        <v>2041</v>
      </c>
      <c r="N1904" t="inlineStr">
        <is>
          <t>TL</t>
        </is>
      </c>
      <c r="O1904" s="58" t="n">
        <v>5</v>
      </c>
      <c r="P1904" t="n">
        <v>0</v>
      </c>
      <c r="Q1904" s="59" t="n">
        <v>1180</v>
      </c>
      <c r="R1904" s="60">
        <f>IF(N1904="TL",1,IF(N1904="USD",VLOOKUP(C1904,$X$2:$Z$19,2,FALSE),VLOOKUP(C1904,$X$2:$Z$19,3,FALSE)))</f>
        <v/>
      </c>
      <c r="S1904" s="61">
        <f>IF(P1904=1,0,L1904*M1904*R1904*(1-O1904/100))</f>
        <v/>
      </c>
      <c r="T1904" s="61">
        <f>IF(P1904=1,0,L1904*Q1904)</f>
        <v/>
      </c>
      <c r="U1904" s="61">
        <f>S1904-T1904</f>
        <v/>
      </c>
    </row>
    <row r="1905">
      <c r="A1905" t="inlineStr">
        <is>
          <t>S001904</t>
        </is>
      </c>
      <c r="B1905" t="inlineStr">
        <is>
          <t>2025-07-13</t>
        </is>
      </c>
      <c r="C1905" t="inlineStr">
        <is>
          <t>2025-07</t>
        </is>
      </c>
      <c r="D1905" t="inlineStr">
        <is>
          <t>2025-Q3</t>
        </is>
      </c>
      <c r="E1905" t="inlineStr">
        <is>
          <t>T14</t>
        </is>
      </c>
      <c r="F1905" t="inlineStr">
        <is>
          <t>Elif Şen</t>
        </is>
      </c>
      <c r="G1905" t="inlineStr">
        <is>
          <t>İç Anadolu</t>
        </is>
      </c>
      <c r="H1905" t="inlineStr">
        <is>
          <t>EM-KBL-25</t>
        </is>
      </c>
      <c r="I1905" t="inlineStr">
        <is>
          <t>NYY Kablo 4x6 (100 m)</t>
        </is>
      </c>
      <c r="J1905" t="inlineStr">
        <is>
          <t>Kablo</t>
        </is>
      </c>
      <c r="K1905" t="inlineStr">
        <is>
          <t>Bayi</t>
        </is>
      </c>
      <c r="L1905" t="n">
        <v>15</v>
      </c>
      <c r="M1905" s="57" t="n">
        <v>3429</v>
      </c>
      <c r="N1905" t="inlineStr">
        <is>
          <t>TL</t>
        </is>
      </c>
      <c r="O1905" s="58" t="n">
        <v>5</v>
      </c>
      <c r="P1905" t="n">
        <v>0</v>
      </c>
      <c r="Q1905" s="59" t="n">
        <v>2150</v>
      </c>
      <c r="R1905" s="60">
        <f>IF(N1905="TL",1,IF(N1905="USD",VLOOKUP(C1905,$X$2:$Z$19,2,FALSE),VLOOKUP(C1905,$X$2:$Z$19,3,FALSE)))</f>
        <v/>
      </c>
      <c r="S1905" s="61">
        <f>IF(P1905=1,0,L1905*M1905*R1905*(1-O1905/100))</f>
        <v/>
      </c>
      <c r="T1905" s="61">
        <f>IF(P1905=1,0,L1905*Q1905)</f>
        <v/>
      </c>
      <c r="U1905" s="61">
        <f>S1905-T1905</f>
        <v/>
      </c>
    </row>
    <row r="1906">
      <c r="A1906" t="inlineStr">
        <is>
          <t>S001905</t>
        </is>
      </c>
      <c r="B1906" t="inlineStr">
        <is>
          <t>2025-07-25</t>
        </is>
      </c>
      <c r="C1906" t="inlineStr">
        <is>
          <t>2025-07</t>
        </is>
      </c>
      <c r="D1906" t="inlineStr">
        <is>
          <t>2025-Q3</t>
        </is>
      </c>
      <c r="E1906" t="inlineStr">
        <is>
          <t>T14</t>
        </is>
      </c>
      <c r="F1906" t="inlineStr">
        <is>
          <t>Elif Şen</t>
        </is>
      </c>
      <c r="G1906" t="inlineStr">
        <is>
          <t>İç Anadolu</t>
        </is>
      </c>
      <c r="H1906" t="inlineStr">
        <is>
          <t>EM-KBL-25</t>
        </is>
      </c>
      <c r="I1906" t="inlineStr">
        <is>
          <t>NYY Kablo 4x6 (100 m)</t>
        </is>
      </c>
      <c r="J1906" t="inlineStr">
        <is>
          <t>Kablo</t>
        </is>
      </c>
      <c r="K1906" t="inlineStr">
        <is>
          <t>Bayi</t>
        </is>
      </c>
      <c r="L1906" t="n">
        <v>1</v>
      </c>
      <c r="M1906" s="57" t="n">
        <v>3514</v>
      </c>
      <c r="N1906" t="inlineStr">
        <is>
          <t>TL</t>
        </is>
      </c>
      <c r="O1906" s="58" t="n">
        <v>0</v>
      </c>
      <c r="P1906" t="n">
        <v>0</v>
      </c>
      <c r="Q1906" s="59" t="n">
        <v>2150</v>
      </c>
      <c r="R1906" s="60">
        <f>IF(N1906="TL",1,IF(N1906="USD",VLOOKUP(C1906,$X$2:$Z$19,2,FALSE),VLOOKUP(C1906,$X$2:$Z$19,3,FALSE)))</f>
        <v/>
      </c>
      <c r="S1906" s="61">
        <f>IF(P1906=1,0,L1906*M1906*R1906*(1-O1906/100))</f>
        <v/>
      </c>
      <c r="T1906" s="61">
        <f>IF(P1906=1,0,L1906*Q1906)</f>
        <v/>
      </c>
      <c r="U1906" s="61">
        <f>S1906-T1906</f>
        <v/>
      </c>
    </row>
    <row r="1907">
      <c r="A1907" t="inlineStr">
        <is>
          <t>S001906</t>
        </is>
      </c>
      <c r="B1907" t="inlineStr">
        <is>
          <t>2025-07-23</t>
        </is>
      </c>
      <c r="C1907" t="inlineStr">
        <is>
          <t>2025-07</t>
        </is>
      </c>
      <c r="D1907" t="inlineStr">
        <is>
          <t>2025-Q3</t>
        </is>
      </c>
      <c r="E1907" t="inlineStr">
        <is>
          <t>T14</t>
        </is>
      </c>
      <c r="F1907" t="inlineStr">
        <is>
          <t>Elif Şen</t>
        </is>
      </c>
      <c r="G1907" t="inlineStr">
        <is>
          <t>İç Anadolu</t>
        </is>
      </c>
      <c r="H1907" t="inlineStr">
        <is>
          <t>EM-TOP-08</t>
        </is>
      </c>
      <c r="I1907" t="inlineStr">
        <is>
          <t>Topraklama Seti</t>
        </is>
      </c>
      <c r="J1907" t="inlineStr">
        <is>
          <t>Koruma</t>
        </is>
      </c>
      <c r="K1907" t="inlineStr">
        <is>
          <t>Bayi</t>
        </is>
      </c>
      <c r="L1907" t="n">
        <v>4</v>
      </c>
      <c r="M1907" s="57" t="n">
        <v>883</v>
      </c>
      <c r="N1907" t="inlineStr">
        <is>
          <t>TL</t>
        </is>
      </c>
      <c r="O1907" s="58" t="n">
        <v>8</v>
      </c>
      <c r="P1907" t="n">
        <v>0</v>
      </c>
      <c r="Q1907" s="59" t="n">
        <v>540</v>
      </c>
      <c r="R1907" s="60">
        <f>IF(N1907="TL",1,IF(N1907="USD",VLOOKUP(C1907,$X$2:$Z$19,2,FALSE),VLOOKUP(C1907,$X$2:$Z$19,3,FALSE)))</f>
        <v/>
      </c>
      <c r="S1907" s="61">
        <f>IF(P1907=1,0,L1907*M1907*R1907*(1-O1907/100))</f>
        <v/>
      </c>
      <c r="T1907" s="61">
        <f>IF(P1907=1,0,L1907*Q1907)</f>
        <v/>
      </c>
      <c r="U1907" s="61">
        <f>S1907-T1907</f>
        <v/>
      </c>
    </row>
    <row r="1908">
      <c r="A1908" t="inlineStr">
        <is>
          <t>S001907</t>
        </is>
      </c>
      <c r="B1908" t="inlineStr">
        <is>
          <t>2025-07-19</t>
        </is>
      </c>
      <c r="C1908" t="inlineStr">
        <is>
          <t>2025-07</t>
        </is>
      </c>
      <c r="D1908" t="inlineStr">
        <is>
          <t>2025-Q3</t>
        </is>
      </c>
      <c r="E1908" t="inlineStr">
        <is>
          <t>T14</t>
        </is>
      </c>
      <c r="F1908" t="inlineStr">
        <is>
          <t>Elif Şen</t>
        </is>
      </c>
      <c r="G1908" t="inlineStr">
        <is>
          <t>İç Anadolu</t>
        </is>
      </c>
      <c r="H1908" t="inlineStr">
        <is>
          <t>EM-AYD-18</t>
        </is>
      </c>
      <c r="I1908" t="inlineStr">
        <is>
          <t>LED Ampul 18W (10'lu)</t>
        </is>
      </c>
      <c r="J1908" t="inlineStr">
        <is>
          <t>Aydınlatma</t>
        </is>
      </c>
      <c r="K1908" t="inlineStr">
        <is>
          <t>Perakende</t>
        </is>
      </c>
      <c r="L1908" t="n">
        <v>93</v>
      </c>
      <c r="M1908" s="57" t="n">
        <v>206</v>
      </c>
      <c r="N1908" t="inlineStr">
        <is>
          <t>TL</t>
        </is>
      </c>
      <c r="O1908" s="58" t="n">
        <v>5</v>
      </c>
      <c r="P1908" t="n">
        <v>0</v>
      </c>
      <c r="Q1908" s="59" t="n">
        <v>95</v>
      </c>
      <c r="R1908" s="60">
        <f>IF(N1908="TL",1,IF(N1908="USD",VLOOKUP(C1908,$X$2:$Z$19,2,FALSE),VLOOKUP(C1908,$X$2:$Z$19,3,FALSE)))</f>
        <v/>
      </c>
      <c r="S1908" s="61">
        <f>IF(P1908=1,0,L1908*M1908*R1908*(1-O1908/100))</f>
        <v/>
      </c>
      <c r="T1908" s="61">
        <f>IF(P1908=1,0,L1908*Q1908)</f>
        <v/>
      </c>
      <c r="U1908" s="61">
        <f>S1908-T1908</f>
        <v/>
      </c>
    </row>
    <row r="1909">
      <c r="A1909" t="inlineStr">
        <is>
          <t>S001908</t>
        </is>
      </c>
      <c r="B1909" t="inlineStr">
        <is>
          <t>2025-07-21</t>
        </is>
      </c>
      <c r="C1909" t="inlineStr">
        <is>
          <t>2025-07</t>
        </is>
      </c>
      <c r="D1909" t="inlineStr">
        <is>
          <t>2025-Q3</t>
        </is>
      </c>
      <c r="E1909" t="inlineStr">
        <is>
          <t>T14</t>
        </is>
      </c>
      <c r="F1909" t="inlineStr">
        <is>
          <t>Elif Şen</t>
        </is>
      </c>
      <c r="G1909" t="inlineStr">
        <is>
          <t>İç Anadolu</t>
        </is>
      </c>
      <c r="H1909" t="inlineStr">
        <is>
          <t>EM-AYD-40</t>
        </is>
      </c>
      <c r="I1909" t="inlineStr">
        <is>
          <t>LED Panel Armatür 40W</t>
        </is>
      </c>
      <c r="J1909" t="inlineStr">
        <is>
          <t>Aydınlatma</t>
        </is>
      </c>
      <c r="K1909" t="inlineStr">
        <is>
          <t>Proje</t>
        </is>
      </c>
      <c r="L1909" t="n">
        <v>3</v>
      </c>
      <c r="M1909" s="57" t="n">
        <v>355</v>
      </c>
      <c r="N1909" t="inlineStr">
        <is>
          <t>TL</t>
        </is>
      </c>
      <c r="O1909" s="58" t="n">
        <v>12</v>
      </c>
      <c r="P1909" t="n">
        <v>0</v>
      </c>
      <c r="Q1909" s="59" t="n">
        <v>190</v>
      </c>
      <c r="R1909" s="60">
        <f>IF(N1909="TL",1,IF(N1909="USD",VLOOKUP(C1909,$X$2:$Z$19,2,FALSE),VLOOKUP(C1909,$X$2:$Z$19,3,FALSE)))</f>
        <v/>
      </c>
      <c r="S1909" s="61">
        <f>IF(P1909=1,0,L1909*M1909*R1909*(1-O1909/100))</f>
        <v/>
      </c>
      <c r="T1909" s="61">
        <f>IF(P1909=1,0,L1909*Q1909)</f>
        <v/>
      </c>
      <c r="U1909" s="61">
        <f>S1909-T1909</f>
        <v/>
      </c>
    </row>
    <row r="1910">
      <c r="A1910" t="inlineStr">
        <is>
          <t>S001909</t>
        </is>
      </c>
      <c r="B1910" t="inlineStr">
        <is>
          <t>2025-07-02</t>
        </is>
      </c>
      <c r="C1910" t="inlineStr">
        <is>
          <t>2025-07</t>
        </is>
      </c>
      <c r="D1910" t="inlineStr">
        <is>
          <t>2025-Q3</t>
        </is>
      </c>
      <c r="E1910" t="inlineStr">
        <is>
          <t>T14</t>
        </is>
      </c>
      <c r="F1910" t="inlineStr">
        <is>
          <t>Elif Şen</t>
        </is>
      </c>
      <c r="G1910" t="inlineStr">
        <is>
          <t>İç Anadolu</t>
        </is>
      </c>
      <c r="H1910" t="inlineStr">
        <is>
          <t>EM-AYD-18</t>
        </is>
      </c>
      <c r="I1910" t="inlineStr">
        <is>
          <t>LED Ampul 18W (10'lu)</t>
        </is>
      </c>
      <c r="J1910" t="inlineStr">
        <is>
          <t>Aydınlatma</t>
        </is>
      </c>
      <c r="K1910" t="inlineStr">
        <is>
          <t>Kurumsal</t>
        </is>
      </c>
      <c r="L1910" t="n">
        <v>1</v>
      </c>
      <c r="M1910" s="57" t="n">
        <v>195</v>
      </c>
      <c r="N1910" t="inlineStr">
        <is>
          <t>TL</t>
        </is>
      </c>
      <c r="O1910" s="58" t="n">
        <v>12</v>
      </c>
      <c r="P1910" t="n">
        <v>0</v>
      </c>
      <c r="Q1910" s="59" t="n">
        <v>95</v>
      </c>
      <c r="R1910" s="60">
        <f>IF(N1910="TL",1,IF(N1910="USD",VLOOKUP(C1910,$X$2:$Z$19,2,FALSE),VLOOKUP(C1910,$X$2:$Z$19,3,FALSE)))</f>
        <v/>
      </c>
      <c r="S1910" s="61">
        <f>IF(P1910=1,0,L1910*M1910*R1910*(1-O1910/100))</f>
        <v/>
      </c>
      <c r="T1910" s="61">
        <f>IF(P1910=1,0,L1910*Q1910)</f>
        <v/>
      </c>
      <c r="U1910" s="61">
        <f>S1910-T1910</f>
        <v/>
      </c>
    </row>
    <row r="1911">
      <c r="A1911" t="inlineStr">
        <is>
          <t>S001910</t>
        </is>
      </c>
      <c r="B1911" t="inlineStr">
        <is>
          <t>2025-07-03</t>
        </is>
      </c>
      <c r="C1911" t="inlineStr">
        <is>
          <t>2025-07</t>
        </is>
      </c>
      <c r="D1911" t="inlineStr">
        <is>
          <t>2025-Q3</t>
        </is>
      </c>
      <c r="E1911" t="inlineStr">
        <is>
          <t>T14</t>
        </is>
      </c>
      <c r="F1911" t="inlineStr">
        <is>
          <t>Elif Şen</t>
        </is>
      </c>
      <c r="G1911" t="inlineStr">
        <is>
          <t>İç Anadolu</t>
        </is>
      </c>
      <c r="H1911" t="inlineStr">
        <is>
          <t>EM-UPS-10</t>
        </is>
      </c>
      <c r="I1911" t="inlineStr">
        <is>
          <t>Kesintisiz Güç Kaynağı 3 kVA</t>
        </is>
      </c>
      <c r="J1911" t="inlineStr">
        <is>
          <t>Güç</t>
        </is>
      </c>
      <c r="K1911" t="inlineStr">
        <is>
          <t>Bayi</t>
        </is>
      </c>
      <c r="L1911" t="n">
        <v>8</v>
      </c>
      <c r="M1911" s="57" t="n">
        <v>12768</v>
      </c>
      <c r="N1911" t="inlineStr">
        <is>
          <t>TL</t>
        </is>
      </c>
      <c r="O1911" s="58" t="n">
        <v>0</v>
      </c>
      <c r="P1911" t="n">
        <v>0</v>
      </c>
      <c r="Q1911" s="59" t="n">
        <v>8200</v>
      </c>
      <c r="R1911" s="60">
        <f>IF(N1911="TL",1,IF(N1911="USD",VLOOKUP(C1911,$X$2:$Z$19,2,FALSE),VLOOKUP(C1911,$X$2:$Z$19,3,FALSE)))</f>
        <v/>
      </c>
      <c r="S1911" s="61">
        <f>IF(P1911=1,0,L1911*M1911*R1911*(1-O1911/100))</f>
        <v/>
      </c>
      <c r="T1911" s="61">
        <f>IF(P1911=1,0,L1911*Q1911)</f>
        <v/>
      </c>
      <c r="U1911" s="61">
        <f>S1911-T1911</f>
        <v/>
      </c>
    </row>
    <row r="1912">
      <c r="A1912" t="inlineStr">
        <is>
          <t>S001911</t>
        </is>
      </c>
      <c r="B1912" t="inlineStr">
        <is>
          <t>2025-07-05</t>
        </is>
      </c>
      <c r="C1912" t="inlineStr">
        <is>
          <t>2025-07</t>
        </is>
      </c>
      <c r="D1912" t="inlineStr">
        <is>
          <t>2025-Q3</t>
        </is>
      </c>
      <c r="E1912" t="inlineStr">
        <is>
          <t>T14</t>
        </is>
      </c>
      <c r="F1912" t="inlineStr">
        <is>
          <t>Elif Şen</t>
        </is>
      </c>
      <c r="G1912" t="inlineStr">
        <is>
          <t>İç Anadolu</t>
        </is>
      </c>
      <c r="H1912" t="inlineStr">
        <is>
          <t>EM-SGT-01</t>
        </is>
      </c>
      <c r="I1912" t="inlineStr">
        <is>
          <t>Otomatik Sigorta C16 (12'li)</t>
        </is>
      </c>
      <c r="J1912" t="inlineStr">
        <is>
          <t>Koruma</t>
        </is>
      </c>
      <c r="K1912" t="inlineStr">
        <is>
          <t>Perakende</t>
        </is>
      </c>
      <c r="L1912" t="n">
        <v>9</v>
      </c>
      <c r="M1912" s="57" t="n">
        <v>451</v>
      </c>
      <c r="N1912" t="inlineStr">
        <is>
          <t>TL</t>
        </is>
      </c>
      <c r="O1912" s="58" t="n">
        <v>0</v>
      </c>
      <c r="P1912" t="n">
        <v>0</v>
      </c>
      <c r="Q1912" s="59" t="n">
        <v>240</v>
      </c>
      <c r="R1912" s="60">
        <f>IF(N1912="TL",1,IF(N1912="USD",VLOOKUP(C1912,$X$2:$Z$19,2,FALSE),VLOOKUP(C1912,$X$2:$Z$19,3,FALSE)))</f>
        <v/>
      </c>
      <c r="S1912" s="61">
        <f>IF(P1912=1,0,L1912*M1912*R1912*(1-O1912/100))</f>
        <v/>
      </c>
      <c r="T1912" s="61">
        <f>IF(P1912=1,0,L1912*Q1912)</f>
        <v/>
      </c>
      <c r="U1912" s="61">
        <f>S1912-T1912</f>
        <v/>
      </c>
    </row>
    <row r="1913">
      <c r="A1913" t="inlineStr">
        <is>
          <t>S001912</t>
        </is>
      </c>
      <c r="B1913" t="inlineStr">
        <is>
          <t>2025-07-22</t>
        </is>
      </c>
      <c r="C1913" t="inlineStr">
        <is>
          <t>2025-07</t>
        </is>
      </c>
      <c r="D1913" t="inlineStr">
        <is>
          <t>2025-Q3</t>
        </is>
      </c>
      <c r="E1913" t="inlineStr">
        <is>
          <t>T14</t>
        </is>
      </c>
      <c r="F1913" t="inlineStr">
        <is>
          <t>Elif Şen</t>
        </is>
      </c>
      <c r="G1913" t="inlineStr">
        <is>
          <t>İç Anadolu</t>
        </is>
      </c>
      <c r="H1913" t="inlineStr">
        <is>
          <t>EM-KBL-16</t>
        </is>
      </c>
      <c r="I1913" t="inlineStr">
        <is>
          <t>NYM Kablo 3x2,5 (100 m)</t>
        </is>
      </c>
      <c r="J1913" t="inlineStr">
        <is>
          <t>Kablo</t>
        </is>
      </c>
      <c r="K1913" t="inlineStr">
        <is>
          <t>Bayi</t>
        </is>
      </c>
      <c r="L1913" t="n">
        <v>1</v>
      </c>
      <c r="M1913" s="57" t="n">
        <v>1349</v>
      </c>
      <c r="N1913" t="inlineStr">
        <is>
          <t>TL</t>
        </is>
      </c>
      <c r="O1913" s="58" t="n">
        <v>8</v>
      </c>
      <c r="P1913" t="n">
        <v>0</v>
      </c>
      <c r="Q1913" s="59" t="n">
        <v>820</v>
      </c>
      <c r="R1913" s="60">
        <f>IF(N1913="TL",1,IF(N1913="USD",VLOOKUP(C1913,$X$2:$Z$19,2,FALSE),VLOOKUP(C1913,$X$2:$Z$19,3,FALSE)))</f>
        <v/>
      </c>
      <c r="S1913" s="61">
        <f>IF(P1913=1,0,L1913*M1913*R1913*(1-O1913/100))</f>
        <v/>
      </c>
      <c r="T1913" s="61">
        <f>IF(P1913=1,0,L1913*Q1913)</f>
        <v/>
      </c>
      <c r="U1913" s="61">
        <f>S1913-T1913</f>
        <v/>
      </c>
    </row>
    <row r="1914">
      <c r="A1914" t="inlineStr">
        <is>
          <t>S001913</t>
        </is>
      </c>
      <c r="B1914" t="inlineStr">
        <is>
          <t>2025-07-19</t>
        </is>
      </c>
      <c r="C1914" t="inlineStr">
        <is>
          <t>2025-07</t>
        </is>
      </c>
      <c r="D1914" t="inlineStr">
        <is>
          <t>2025-Q3</t>
        </is>
      </c>
      <c r="E1914" t="inlineStr">
        <is>
          <t>T14</t>
        </is>
      </c>
      <c r="F1914" t="inlineStr">
        <is>
          <t>Elif Şen</t>
        </is>
      </c>
      <c r="G1914" t="inlineStr">
        <is>
          <t>İç Anadolu</t>
        </is>
      </c>
      <c r="H1914" t="inlineStr">
        <is>
          <t>EM-SNS-06</t>
        </is>
      </c>
      <c r="I1914" t="inlineStr">
        <is>
          <t>Hareket Sensörü PIR</t>
        </is>
      </c>
      <c r="J1914" t="inlineStr">
        <is>
          <t>Otomasyon</t>
        </is>
      </c>
      <c r="K1914" t="inlineStr">
        <is>
          <t>Perakende</t>
        </is>
      </c>
      <c r="L1914" t="n">
        <v>59</v>
      </c>
      <c r="M1914" s="57" t="n">
        <v>259</v>
      </c>
      <c r="N1914" t="inlineStr">
        <is>
          <t>TL</t>
        </is>
      </c>
      <c r="O1914" s="58" t="n">
        <v>5</v>
      </c>
      <c r="P1914" t="n">
        <v>0</v>
      </c>
      <c r="Q1914" s="59" t="n">
        <v>120</v>
      </c>
      <c r="R1914" s="60">
        <f>IF(N1914="TL",1,IF(N1914="USD",VLOOKUP(C1914,$X$2:$Z$19,2,FALSE),VLOOKUP(C1914,$X$2:$Z$19,3,FALSE)))</f>
        <v/>
      </c>
      <c r="S1914" s="61">
        <f>IF(P1914=1,0,L1914*M1914*R1914*(1-O1914/100))</f>
        <v/>
      </c>
      <c r="T1914" s="61">
        <f>IF(P1914=1,0,L1914*Q1914)</f>
        <v/>
      </c>
      <c r="U1914" s="61">
        <f>S1914-T1914</f>
        <v/>
      </c>
    </row>
    <row r="1915">
      <c r="A1915" t="inlineStr">
        <is>
          <t>S001914</t>
        </is>
      </c>
      <c r="B1915" t="inlineStr">
        <is>
          <t>2025-07-22</t>
        </is>
      </c>
      <c r="C1915" t="inlineStr">
        <is>
          <t>2025-07</t>
        </is>
      </c>
      <c r="D1915" t="inlineStr">
        <is>
          <t>2025-Q3</t>
        </is>
      </c>
      <c r="E1915" t="inlineStr">
        <is>
          <t>T14</t>
        </is>
      </c>
      <c r="F1915" t="inlineStr">
        <is>
          <t>Elif Şen</t>
        </is>
      </c>
      <c r="G1915" t="inlineStr">
        <is>
          <t>İç Anadolu</t>
        </is>
      </c>
      <c r="H1915" t="inlineStr">
        <is>
          <t>EM-AYD-18</t>
        </is>
      </c>
      <c r="I1915" t="inlineStr">
        <is>
          <t>LED Ampul 18W (10'lu)</t>
        </is>
      </c>
      <c r="J1915" t="inlineStr">
        <is>
          <t>Aydınlatma</t>
        </is>
      </c>
      <c r="K1915" t="inlineStr">
        <is>
          <t>Proje</t>
        </is>
      </c>
      <c r="L1915" t="n">
        <v>19</v>
      </c>
      <c r="M1915" s="57" t="n">
        <v>203</v>
      </c>
      <c r="N1915" t="inlineStr">
        <is>
          <t>TL</t>
        </is>
      </c>
      <c r="O1915" s="58" t="n">
        <v>5</v>
      </c>
      <c r="P1915" t="n">
        <v>0</v>
      </c>
      <c r="Q1915" s="59" t="n">
        <v>95</v>
      </c>
      <c r="R1915" s="60">
        <f>IF(N1915="TL",1,IF(N1915="USD",VLOOKUP(C1915,$X$2:$Z$19,2,FALSE),VLOOKUP(C1915,$X$2:$Z$19,3,FALSE)))</f>
        <v/>
      </c>
      <c r="S1915" s="61">
        <f>IF(P1915=1,0,L1915*M1915*R1915*(1-O1915/100))</f>
        <v/>
      </c>
      <c r="T1915" s="61">
        <f>IF(P1915=1,0,L1915*Q1915)</f>
        <v/>
      </c>
      <c r="U1915" s="61">
        <f>S1915-T1915</f>
        <v/>
      </c>
    </row>
    <row r="1916">
      <c r="A1916" t="inlineStr">
        <is>
          <t>S001915</t>
        </is>
      </c>
      <c r="B1916" t="inlineStr">
        <is>
          <t>2025-07-06</t>
        </is>
      </c>
      <c r="C1916" t="inlineStr">
        <is>
          <t>2025-07</t>
        </is>
      </c>
      <c r="D1916" t="inlineStr">
        <is>
          <t>2025-Q3</t>
        </is>
      </c>
      <c r="E1916" t="inlineStr">
        <is>
          <t>T14</t>
        </is>
      </c>
      <c r="F1916" t="inlineStr">
        <is>
          <t>Elif Şen</t>
        </is>
      </c>
      <c r="G1916" t="inlineStr">
        <is>
          <t>İç Anadolu</t>
        </is>
      </c>
      <c r="H1916" t="inlineStr">
        <is>
          <t>EM-AYD-40</t>
        </is>
      </c>
      <c r="I1916" t="inlineStr">
        <is>
          <t>LED Panel Armatür 40W</t>
        </is>
      </c>
      <c r="J1916" t="inlineStr">
        <is>
          <t>Aydınlatma</t>
        </is>
      </c>
      <c r="K1916" t="inlineStr">
        <is>
          <t>Proje</t>
        </is>
      </c>
      <c r="L1916" t="n">
        <v>5</v>
      </c>
      <c r="M1916" s="57" t="n">
        <v>354</v>
      </c>
      <c r="N1916" t="inlineStr">
        <is>
          <t>TL</t>
        </is>
      </c>
      <c r="O1916" s="58" t="n">
        <v>0</v>
      </c>
      <c r="P1916" t="n">
        <v>0</v>
      </c>
      <c r="Q1916" s="59" t="n">
        <v>190</v>
      </c>
      <c r="R1916" s="60">
        <f>IF(N1916="TL",1,IF(N1916="USD",VLOOKUP(C1916,$X$2:$Z$19,2,FALSE),VLOOKUP(C1916,$X$2:$Z$19,3,FALSE)))</f>
        <v/>
      </c>
      <c r="S1916" s="61">
        <f>IF(P1916=1,0,L1916*M1916*R1916*(1-O1916/100))</f>
        <v/>
      </c>
      <c r="T1916" s="61">
        <f>IF(P1916=1,0,L1916*Q1916)</f>
        <v/>
      </c>
      <c r="U1916" s="61">
        <f>S1916-T1916</f>
        <v/>
      </c>
    </row>
    <row r="1917">
      <c r="A1917" t="inlineStr">
        <is>
          <t>S001916</t>
        </is>
      </c>
      <c r="B1917" t="inlineStr">
        <is>
          <t>2025-07-16</t>
        </is>
      </c>
      <c r="C1917" t="inlineStr">
        <is>
          <t>2025-07</t>
        </is>
      </c>
      <c r="D1917" t="inlineStr">
        <is>
          <t>2025-Q3</t>
        </is>
      </c>
      <c r="E1917" t="inlineStr">
        <is>
          <t>T14</t>
        </is>
      </c>
      <c r="F1917" t="inlineStr">
        <is>
          <t>Elif Şen</t>
        </is>
      </c>
      <c r="G1917" t="inlineStr">
        <is>
          <t>İç Anadolu</t>
        </is>
      </c>
      <c r="H1917" t="inlineStr">
        <is>
          <t>EM-AYD-18</t>
        </is>
      </c>
      <c r="I1917" t="inlineStr">
        <is>
          <t>LED Ampul 18W (10'lu)</t>
        </is>
      </c>
      <c r="J1917" t="inlineStr">
        <is>
          <t>Aydınlatma</t>
        </is>
      </c>
      <c r="K1917" t="inlineStr">
        <is>
          <t>Perakende</t>
        </is>
      </c>
      <c r="L1917" t="n">
        <v>1</v>
      </c>
      <c r="M1917" s="57" t="n">
        <v>196</v>
      </c>
      <c r="N1917" t="inlineStr">
        <is>
          <t>TL</t>
        </is>
      </c>
      <c r="O1917" s="58" t="n">
        <v>5</v>
      </c>
      <c r="P1917" t="n">
        <v>0</v>
      </c>
      <c r="Q1917" s="59" t="n">
        <v>95</v>
      </c>
      <c r="R1917" s="60">
        <f>IF(N1917="TL",1,IF(N1917="USD",VLOOKUP(C1917,$X$2:$Z$19,2,FALSE),VLOOKUP(C1917,$X$2:$Z$19,3,FALSE)))</f>
        <v/>
      </c>
      <c r="S1917" s="61">
        <f>IF(P1917=1,0,L1917*M1917*R1917*(1-O1917/100))</f>
        <v/>
      </c>
      <c r="T1917" s="61">
        <f>IF(P1917=1,0,L1917*Q1917)</f>
        <v/>
      </c>
      <c r="U1917" s="61">
        <f>S1917-T1917</f>
        <v/>
      </c>
    </row>
    <row r="1918">
      <c r="A1918" t="inlineStr">
        <is>
          <t>S001917</t>
        </is>
      </c>
      <c r="B1918" t="inlineStr">
        <is>
          <t>2025-07-13</t>
        </is>
      </c>
      <c r="C1918" t="inlineStr">
        <is>
          <t>2025-07</t>
        </is>
      </c>
      <c r="D1918" t="inlineStr">
        <is>
          <t>2025-Q3</t>
        </is>
      </c>
      <c r="E1918" t="inlineStr">
        <is>
          <t>T14</t>
        </is>
      </c>
      <c r="F1918" t="inlineStr">
        <is>
          <t>Elif Şen</t>
        </is>
      </c>
      <c r="G1918" t="inlineStr">
        <is>
          <t>İç Anadolu</t>
        </is>
      </c>
      <c r="H1918" t="inlineStr">
        <is>
          <t>EM-PRZ-02</t>
        </is>
      </c>
      <c r="I1918" t="inlineStr">
        <is>
          <t>Priz-Anahtar Seti (20'li)</t>
        </is>
      </c>
      <c r="J1918" t="inlineStr">
        <is>
          <t>Anahtar</t>
        </is>
      </c>
      <c r="K1918" t="inlineStr">
        <is>
          <t>Kurumsal</t>
        </is>
      </c>
      <c r="L1918" t="n">
        <v>13</v>
      </c>
      <c r="M1918" s="57" t="n">
        <v>589</v>
      </c>
      <c r="N1918" t="inlineStr">
        <is>
          <t>TL</t>
        </is>
      </c>
      <c r="O1918" s="58" t="n">
        <v>12</v>
      </c>
      <c r="P1918" t="n">
        <v>0</v>
      </c>
      <c r="Q1918" s="59" t="n">
        <v>310</v>
      </c>
      <c r="R1918" s="60">
        <f>IF(N1918="TL",1,IF(N1918="USD",VLOOKUP(C1918,$X$2:$Z$19,2,FALSE),VLOOKUP(C1918,$X$2:$Z$19,3,FALSE)))</f>
        <v/>
      </c>
      <c r="S1918" s="61">
        <f>IF(P1918=1,0,L1918*M1918*R1918*(1-O1918/100))</f>
        <v/>
      </c>
      <c r="T1918" s="61">
        <f>IF(P1918=1,0,L1918*Q1918)</f>
        <v/>
      </c>
      <c r="U1918" s="61">
        <f>S1918-T1918</f>
        <v/>
      </c>
    </row>
    <row r="1919">
      <c r="A1919" t="inlineStr">
        <is>
          <t>S001918</t>
        </is>
      </c>
      <c r="B1919" t="inlineStr">
        <is>
          <t>2025-07-24</t>
        </is>
      </c>
      <c r="C1919" t="inlineStr">
        <is>
          <t>2025-07</t>
        </is>
      </c>
      <c r="D1919" t="inlineStr">
        <is>
          <t>2025-Q3</t>
        </is>
      </c>
      <c r="E1919" t="inlineStr">
        <is>
          <t>T14</t>
        </is>
      </c>
      <c r="F1919" t="inlineStr">
        <is>
          <t>Elif Şen</t>
        </is>
      </c>
      <c r="G1919" t="inlineStr">
        <is>
          <t>İç Anadolu</t>
        </is>
      </c>
      <c r="H1919" t="inlineStr">
        <is>
          <t>EM-TOP-08</t>
        </is>
      </c>
      <c r="I1919" t="inlineStr">
        <is>
          <t>Topraklama Seti</t>
        </is>
      </c>
      <c r="J1919" t="inlineStr">
        <is>
          <t>Koruma</t>
        </is>
      </c>
      <c r="K1919" t="inlineStr">
        <is>
          <t>Proje</t>
        </is>
      </c>
      <c r="L1919" t="n">
        <v>47</v>
      </c>
      <c r="M1919" s="57" t="n">
        <v>887</v>
      </c>
      <c r="N1919" t="inlineStr">
        <is>
          <t>TL</t>
        </is>
      </c>
      <c r="O1919" s="58" t="n">
        <v>5</v>
      </c>
      <c r="P1919" t="n">
        <v>0</v>
      </c>
      <c r="Q1919" s="59" t="n">
        <v>540</v>
      </c>
      <c r="R1919" s="60">
        <f>IF(N1919="TL",1,IF(N1919="USD",VLOOKUP(C1919,$X$2:$Z$19,2,FALSE),VLOOKUP(C1919,$X$2:$Z$19,3,FALSE)))</f>
        <v/>
      </c>
      <c r="S1919" s="61">
        <f>IF(P1919=1,0,L1919*M1919*R1919*(1-O1919/100))</f>
        <v/>
      </c>
      <c r="T1919" s="61">
        <f>IF(P1919=1,0,L1919*Q1919)</f>
        <v/>
      </c>
      <c r="U1919" s="61">
        <f>S1919-T1919</f>
        <v/>
      </c>
    </row>
    <row r="1920">
      <c r="A1920" t="inlineStr">
        <is>
          <t>S001919</t>
        </is>
      </c>
      <c r="B1920" t="inlineStr">
        <is>
          <t>2025-07-14</t>
        </is>
      </c>
      <c r="C1920" t="inlineStr">
        <is>
          <t>2025-07</t>
        </is>
      </c>
      <c r="D1920" t="inlineStr">
        <is>
          <t>2025-Q3</t>
        </is>
      </c>
      <c r="E1920" t="inlineStr">
        <is>
          <t>T14</t>
        </is>
      </c>
      <c r="F1920" t="inlineStr">
        <is>
          <t>Elif Şen</t>
        </is>
      </c>
      <c r="G1920" t="inlineStr">
        <is>
          <t>İç Anadolu</t>
        </is>
      </c>
      <c r="H1920" t="inlineStr">
        <is>
          <t>EM-SNS-06</t>
        </is>
      </c>
      <c r="I1920" t="inlineStr">
        <is>
          <t>Hareket Sensörü PIR</t>
        </is>
      </c>
      <c r="J1920" t="inlineStr">
        <is>
          <t>Otomasyon</t>
        </is>
      </c>
      <c r="K1920" t="inlineStr">
        <is>
          <t>Perakende</t>
        </is>
      </c>
      <c r="L1920" t="n">
        <v>5</v>
      </c>
      <c r="M1920" s="57" t="n">
        <v>244</v>
      </c>
      <c r="N1920" t="inlineStr">
        <is>
          <t>TL</t>
        </is>
      </c>
      <c r="O1920" s="58" t="n">
        <v>8</v>
      </c>
      <c r="P1920" t="n">
        <v>0</v>
      </c>
      <c r="Q1920" s="59" t="n">
        <v>120</v>
      </c>
      <c r="R1920" s="60">
        <f>IF(N1920="TL",1,IF(N1920="USD",VLOOKUP(C1920,$X$2:$Z$19,2,FALSE),VLOOKUP(C1920,$X$2:$Z$19,3,FALSE)))</f>
        <v/>
      </c>
      <c r="S1920" s="61">
        <f>IF(P1920=1,0,L1920*M1920*R1920*(1-O1920/100))</f>
        <v/>
      </c>
      <c r="T1920" s="61">
        <f>IF(P1920=1,0,L1920*Q1920)</f>
        <v/>
      </c>
      <c r="U1920" s="61">
        <f>S1920-T1920</f>
        <v/>
      </c>
    </row>
    <row r="1921">
      <c r="A1921" t="inlineStr">
        <is>
          <t>S001920</t>
        </is>
      </c>
      <c r="B1921" t="inlineStr">
        <is>
          <t>2025-07-26</t>
        </is>
      </c>
      <c r="C1921" t="inlineStr">
        <is>
          <t>2025-07</t>
        </is>
      </c>
      <c r="D1921" t="inlineStr">
        <is>
          <t>2025-Q3</t>
        </is>
      </c>
      <c r="E1921" t="inlineStr">
        <is>
          <t>T14</t>
        </is>
      </c>
      <c r="F1921" t="inlineStr">
        <is>
          <t>Elif Şen</t>
        </is>
      </c>
      <c r="G1921" t="inlineStr">
        <is>
          <t>İç Anadolu</t>
        </is>
      </c>
      <c r="H1921" t="inlineStr">
        <is>
          <t>EM-SNS-06</t>
        </is>
      </c>
      <c r="I1921" t="inlineStr">
        <is>
          <t>Hareket Sensörü PIR</t>
        </is>
      </c>
      <c r="J1921" t="inlineStr">
        <is>
          <t>Otomasyon</t>
        </is>
      </c>
      <c r="K1921" t="inlineStr">
        <is>
          <t>Bayi</t>
        </is>
      </c>
      <c r="L1921" t="n">
        <v>13</v>
      </c>
      <c r="M1921" s="57" t="n">
        <v>257</v>
      </c>
      <c r="N1921" t="inlineStr">
        <is>
          <t>TL</t>
        </is>
      </c>
      <c r="O1921" s="58" t="n">
        <v>0</v>
      </c>
      <c r="P1921" t="n">
        <v>0</v>
      </c>
      <c r="Q1921" s="59" t="n">
        <v>120</v>
      </c>
      <c r="R1921" s="60">
        <f>IF(N1921="TL",1,IF(N1921="USD",VLOOKUP(C1921,$X$2:$Z$19,2,FALSE),VLOOKUP(C1921,$X$2:$Z$19,3,FALSE)))</f>
        <v/>
      </c>
      <c r="S1921" s="61">
        <f>IF(P1921=1,0,L1921*M1921*R1921*(1-O1921/100))</f>
        <v/>
      </c>
      <c r="T1921" s="61">
        <f>IF(P1921=1,0,L1921*Q1921)</f>
        <v/>
      </c>
      <c r="U1921" s="61">
        <f>S1921-T1921</f>
        <v/>
      </c>
    </row>
    <row r="1922">
      <c r="A1922" t="inlineStr">
        <is>
          <t>S001921</t>
        </is>
      </c>
      <c r="B1922" t="inlineStr">
        <is>
          <t>2025-07-23</t>
        </is>
      </c>
      <c r="C1922" t="inlineStr">
        <is>
          <t>2025-07</t>
        </is>
      </c>
      <c r="D1922" t="inlineStr">
        <is>
          <t>2025-Q3</t>
        </is>
      </c>
      <c r="E1922" t="inlineStr">
        <is>
          <t>T14</t>
        </is>
      </c>
      <c r="F1922" t="inlineStr">
        <is>
          <t>Elif Şen</t>
        </is>
      </c>
      <c r="G1922" t="inlineStr">
        <is>
          <t>İç Anadolu</t>
        </is>
      </c>
      <c r="H1922" t="inlineStr">
        <is>
          <t>EM-AYD-40</t>
        </is>
      </c>
      <c r="I1922" t="inlineStr">
        <is>
          <t>LED Panel Armatür 40W</t>
        </is>
      </c>
      <c r="J1922" t="inlineStr">
        <is>
          <t>Aydınlatma</t>
        </is>
      </c>
      <c r="K1922" t="inlineStr">
        <is>
          <t>Perakende</t>
        </is>
      </c>
      <c r="L1922" t="n">
        <v>82</v>
      </c>
      <c r="M1922" s="57" t="n">
        <v>347</v>
      </c>
      <c r="N1922" t="inlineStr">
        <is>
          <t>TL</t>
        </is>
      </c>
      <c r="O1922" s="58" t="n">
        <v>5</v>
      </c>
      <c r="P1922" t="n">
        <v>0</v>
      </c>
      <c r="Q1922" s="59" t="n">
        <v>190</v>
      </c>
      <c r="R1922" s="60">
        <f>IF(N1922="TL",1,IF(N1922="USD",VLOOKUP(C1922,$X$2:$Z$19,2,FALSE),VLOOKUP(C1922,$X$2:$Z$19,3,FALSE)))</f>
        <v/>
      </c>
      <c r="S1922" s="61">
        <f>IF(P1922=1,0,L1922*M1922*R1922*(1-O1922/100))</f>
        <v/>
      </c>
      <c r="T1922" s="61">
        <f>IF(P1922=1,0,L1922*Q1922)</f>
        <v/>
      </c>
      <c r="U1922" s="61">
        <f>S1922-T1922</f>
        <v/>
      </c>
    </row>
    <row r="1923">
      <c r="A1923" t="inlineStr">
        <is>
          <t>S001922</t>
        </is>
      </c>
      <c r="B1923" t="inlineStr">
        <is>
          <t>2025-07-03</t>
        </is>
      </c>
      <c r="C1923" t="inlineStr">
        <is>
          <t>2025-07</t>
        </is>
      </c>
      <c r="D1923" t="inlineStr">
        <is>
          <t>2025-Q3</t>
        </is>
      </c>
      <c r="E1923" t="inlineStr">
        <is>
          <t>T14</t>
        </is>
      </c>
      <c r="F1923" t="inlineStr">
        <is>
          <t>Elif Şen</t>
        </is>
      </c>
      <c r="G1923" t="inlineStr">
        <is>
          <t>İç Anadolu</t>
        </is>
      </c>
      <c r="H1923" t="inlineStr">
        <is>
          <t>EM-UPS-10</t>
        </is>
      </c>
      <c r="I1923" t="inlineStr">
        <is>
          <t>Kesintisiz Güç Kaynağı 3 kVA</t>
        </is>
      </c>
      <c r="J1923" t="inlineStr">
        <is>
          <t>Güç</t>
        </is>
      </c>
      <c r="K1923" t="inlineStr">
        <is>
          <t>Bayi</t>
        </is>
      </c>
      <c r="L1923" t="n">
        <v>17</v>
      </c>
      <c r="M1923" s="57" t="n">
        <v>13006</v>
      </c>
      <c r="N1923" t="inlineStr">
        <is>
          <t>TL</t>
        </is>
      </c>
      <c r="O1923" s="58" t="n">
        <v>0</v>
      </c>
      <c r="P1923" t="n">
        <v>0</v>
      </c>
      <c r="Q1923" s="59" t="n">
        <v>8200</v>
      </c>
      <c r="R1923" s="60">
        <f>IF(N1923="TL",1,IF(N1923="USD",VLOOKUP(C1923,$X$2:$Z$19,2,FALSE),VLOOKUP(C1923,$X$2:$Z$19,3,FALSE)))</f>
        <v/>
      </c>
      <c r="S1923" s="61">
        <f>IF(P1923=1,0,L1923*M1923*R1923*(1-O1923/100))</f>
        <v/>
      </c>
      <c r="T1923" s="61">
        <f>IF(P1923=1,0,L1923*Q1923)</f>
        <v/>
      </c>
      <c r="U1923" s="61">
        <f>S1923-T1923</f>
        <v/>
      </c>
    </row>
    <row r="1924">
      <c r="A1924" t="inlineStr">
        <is>
          <t>S001923</t>
        </is>
      </c>
      <c r="B1924" t="inlineStr">
        <is>
          <t>2025-07-17</t>
        </is>
      </c>
      <c r="C1924" t="inlineStr">
        <is>
          <t>2025-07</t>
        </is>
      </c>
      <c r="D1924" t="inlineStr">
        <is>
          <t>2025-Q3</t>
        </is>
      </c>
      <c r="E1924" t="inlineStr">
        <is>
          <t>T14</t>
        </is>
      </c>
      <c r="F1924" t="inlineStr">
        <is>
          <t>Elif Şen</t>
        </is>
      </c>
      <c r="G1924" t="inlineStr">
        <is>
          <t>İç Anadolu</t>
        </is>
      </c>
      <c r="H1924" t="inlineStr">
        <is>
          <t>EM-KBL-16</t>
        </is>
      </c>
      <c r="I1924" t="inlineStr">
        <is>
          <t>NYM Kablo 3x2,5 (100 m)</t>
        </is>
      </c>
      <c r="J1924" t="inlineStr">
        <is>
          <t>Kablo</t>
        </is>
      </c>
      <c r="K1924" t="inlineStr">
        <is>
          <t>Bayi</t>
        </is>
      </c>
      <c r="L1924" t="n">
        <v>23</v>
      </c>
      <c r="M1924" s="57" t="n">
        <v>1359</v>
      </c>
      <c r="N1924" t="inlineStr">
        <is>
          <t>TL</t>
        </is>
      </c>
      <c r="O1924" s="58" t="n">
        <v>0</v>
      </c>
      <c r="P1924" t="n">
        <v>0</v>
      </c>
      <c r="Q1924" s="59" t="n">
        <v>820</v>
      </c>
      <c r="R1924" s="60">
        <f>IF(N1924="TL",1,IF(N1924="USD",VLOOKUP(C1924,$X$2:$Z$19,2,FALSE),VLOOKUP(C1924,$X$2:$Z$19,3,FALSE)))</f>
        <v/>
      </c>
      <c r="S1924" s="61">
        <f>IF(P1924=1,0,L1924*M1924*R1924*(1-O1924/100))</f>
        <v/>
      </c>
      <c r="T1924" s="61">
        <f>IF(P1924=1,0,L1924*Q1924)</f>
        <v/>
      </c>
      <c r="U1924" s="61">
        <f>S1924-T1924</f>
        <v/>
      </c>
    </row>
    <row r="1925">
      <c r="A1925" t="inlineStr">
        <is>
          <t>S001924</t>
        </is>
      </c>
      <c r="B1925" t="inlineStr">
        <is>
          <t>2025-07-28</t>
        </is>
      </c>
      <c r="C1925" t="inlineStr">
        <is>
          <t>2025-07</t>
        </is>
      </c>
      <c r="D1925" t="inlineStr">
        <is>
          <t>2025-Q3</t>
        </is>
      </c>
      <c r="E1925" t="inlineStr">
        <is>
          <t>T14</t>
        </is>
      </c>
      <c r="F1925" t="inlineStr">
        <is>
          <t>Elif Şen</t>
        </is>
      </c>
      <c r="G1925" t="inlineStr">
        <is>
          <t>İç Anadolu</t>
        </is>
      </c>
      <c r="H1925" t="inlineStr">
        <is>
          <t>EM-AYD-18</t>
        </is>
      </c>
      <c r="I1925" t="inlineStr">
        <is>
          <t>LED Ampul 18W (10'lu)</t>
        </is>
      </c>
      <c r="J1925" t="inlineStr">
        <is>
          <t>Aydınlatma</t>
        </is>
      </c>
      <c r="K1925" t="inlineStr">
        <is>
          <t>Perakende</t>
        </is>
      </c>
      <c r="L1925" t="n">
        <v>14</v>
      </c>
      <c r="M1925" s="57" t="n">
        <v>196</v>
      </c>
      <c r="N1925" t="inlineStr">
        <is>
          <t>TL</t>
        </is>
      </c>
      <c r="O1925" s="58" t="n">
        <v>12</v>
      </c>
      <c r="P1925" t="n">
        <v>0</v>
      </c>
      <c r="Q1925" s="59" t="n">
        <v>95</v>
      </c>
      <c r="R1925" s="60">
        <f>IF(N1925="TL",1,IF(N1925="USD",VLOOKUP(C1925,$X$2:$Z$19,2,FALSE),VLOOKUP(C1925,$X$2:$Z$19,3,FALSE)))</f>
        <v/>
      </c>
      <c r="S1925" s="61">
        <f>IF(P1925=1,0,L1925*M1925*R1925*(1-O1925/100))</f>
        <v/>
      </c>
      <c r="T1925" s="61">
        <f>IF(P1925=1,0,L1925*Q1925)</f>
        <v/>
      </c>
      <c r="U1925" s="61">
        <f>S1925-T1925</f>
        <v/>
      </c>
    </row>
    <row r="1926">
      <c r="A1926" t="inlineStr">
        <is>
          <t>S001925</t>
        </is>
      </c>
      <c r="B1926" t="inlineStr">
        <is>
          <t>2025-07-04</t>
        </is>
      </c>
      <c r="C1926" t="inlineStr">
        <is>
          <t>2025-07</t>
        </is>
      </c>
      <c r="D1926" t="inlineStr">
        <is>
          <t>2025-Q3</t>
        </is>
      </c>
      <c r="E1926" t="inlineStr">
        <is>
          <t>T14</t>
        </is>
      </c>
      <c r="F1926" t="inlineStr">
        <is>
          <t>Elif Şen</t>
        </is>
      </c>
      <c r="G1926" t="inlineStr">
        <is>
          <t>İç Anadolu</t>
        </is>
      </c>
      <c r="H1926" t="inlineStr">
        <is>
          <t>EM-SNS-06</t>
        </is>
      </c>
      <c r="I1926" t="inlineStr">
        <is>
          <t>Hareket Sensörü PIR</t>
        </is>
      </c>
      <c r="J1926" t="inlineStr">
        <is>
          <t>Otomasyon</t>
        </is>
      </c>
      <c r="K1926" t="inlineStr">
        <is>
          <t>Perakende</t>
        </is>
      </c>
      <c r="L1926" t="n">
        <v>3</v>
      </c>
      <c r="M1926" s="57" t="n">
        <v>253</v>
      </c>
      <c r="N1926" t="inlineStr">
        <is>
          <t>TL</t>
        </is>
      </c>
      <c r="O1926" s="58" t="n">
        <v>0</v>
      </c>
      <c r="P1926" t="n">
        <v>0</v>
      </c>
      <c r="Q1926" s="59" t="n">
        <v>120</v>
      </c>
      <c r="R1926" s="60">
        <f>IF(N1926="TL",1,IF(N1926="USD",VLOOKUP(C1926,$X$2:$Z$19,2,FALSE),VLOOKUP(C1926,$X$2:$Z$19,3,FALSE)))</f>
        <v/>
      </c>
      <c r="S1926" s="61">
        <f>IF(P1926=1,0,L1926*M1926*R1926*(1-O1926/100))</f>
        <v/>
      </c>
      <c r="T1926" s="61">
        <f>IF(P1926=1,0,L1926*Q1926)</f>
        <v/>
      </c>
      <c r="U1926" s="61">
        <f>S1926-T1926</f>
        <v/>
      </c>
    </row>
    <row r="1927">
      <c r="A1927" t="inlineStr">
        <is>
          <t>S001926</t>
        </is>
      </c>
      <c r="B1927" t="inlineStr">
        <is>
          <t>2025-07-24</t>
        </is>
      </c>
      <c r="C1927" t="inlineStr">
        <is>
          <t>2025-07</t>
        </is>
      </c>
      <c r="D1927" t="inlineStr">
        <is>
          <t>2025-Q3</t>
        </is>
      </c>
      <c r="E1927" t="inlineStr">
        <is>
          <t>T14</t>
        </is>
      </c>
      <c r="F1927" t="inlineStr">
        <is>
          <t>Elif Şen</t>
        </is>
      </c>
      <c r="G1927" t="inlineStr">
        <is>
          <t>İç Anadolu</t>
        </is>
      </c>
      <c r="H1927" t="inlineStr">
        <is>
          <t>EM-SGT-01</t>
        </is>
      </c>
      <c r="I1927" t="inlineStr">
        <is>
          <t>Otomatik Sigorta C16 (12'li)</t>
        </is>
      </c>
      <c r="J1927" t="inlineStr">
        <is>
          <t>Koruma</t>
        </is>
      </c>
      <c r="K1927" t="inlineStr">
        <is>
          <t>Perakende</t>
        </is>
      </c>
      <c r="L1927" t="n">
        <v>43</v>
      </c>
      <c r="M1927" s="57" t="n">
        <v>422</v>
      </c>
      <c r="N1927" t="inlineStr">
        <is>
          <t>TL</t>
        </is>
      </c>
      <c r="O1927" s="58" t="n">
        <v>5</v>
      </c>
      <c r="P1927" t="n">
        <v>0</v>
      </c>
      <c r="Q1927" s="59" t="n">
        <v>240</v>
      </c>
      <c r="R1927" s="60">
        <f>IF(N1927="TL",1,IF(N1927="USD",VLOOKUP(C1927,$X$2:$Z$19,2,FALSE),VLOOKUP(C1927,$X$2:$Z$19,3,FALSE)))</f>
        <v/>
      </c>
      <c r="S1927" s="61">
        <f>IF(P1927=1,0,L1927*M1927*R1927*(1-O1927/100))</f>
        <v/>
      </c>
      <c r="T1927" s="61">
        <f>IF(P1927=1,0,L1927*Q1927)</f>
        <v/>
      </c>
      <c r="U1927" s="61">
        <f>S1927-T1927</f>
        <v/>
      </c>
    </row>
    <row r="1928">
      <c r="A1928" t="inlineStr">
        <is>
          <t>S001927</t>
        </is>
      </c>
      <c r="B1928" t="inlineStr">
        <is>
          <t>2025-07-22</t>
        </is>
      </c>
      <c r="C1928" t="inlineStr">
        <is>
          <t>2025-07</t>
        </is>
      </c>
      <c r="D1928" t="inlineStr">
        <is>
          <t>2025-Q3</t>
        </is>
      </c>
      <c r="E1928" t="inlineStr">
        <is>
          <t>T15</t>
        </is>
      </c>
      <c r="F1928" t="inlineStr">
        <is>
          <t>Barış Polat</t>
        </is>
      </c>
      <c r="G1928" t="inlineStr">
        <is>
          <t>Ege</t>
        </is>
      </c>
      <c r="H1928" t="inlineStr">
        <is>
          <t>EM-KBL-16</t>
        </is>
      </c>
      <c r="I1928" t="inlineStr">
        <is>
          <t>NYM Kablo 3x2,5 (100 m)</t>
        </is>
      </c>
      <c r="J1928" t="inlineStr">
        <is>
          <t>Kablo</t>
        </is>
      </c>
      <c r="K1928" t="inlineStr">
        <is>
          <t>Bayi</t>
        </is>
      </c>
      <c r="L1928" t="n">
        <v>27</v>
      </c>
      <c r="M1928" s="57" t="n">
        <v>1329</v>
      </c>
      <c r="N1928" t="inlineStr">
        <is>
          <t>TL</t>
        </is>
      </c>
      <c r="O1928" s="58" t="n">
        <v>8</v>
      </c>
      <c r="P1928" t="n">
        <v>1</v>
      </c>
      <c r="Q1928" s="59" t="n">
        <v>820</v>
      </c>
      <c r="R1928" s="60">
        <f>IF(N1928="TL",1,IF(N1928="USD",VLOOKUP(C1928,$X$2:$Z$19,2,FALSE),VLOOKUP(C1928,$X$2:$Z$19,3,FALSE)))</f>
        <v/>
      </c>
      <c r="S1928" s="61">
        <f>IF(P1928=1,0,L1928*M1928*R1928*(1-O1928/100))</f>
        <v/>
      </c>
      <c r="T1928" s="61">
        <f>IF(P1928=1,0,L1928*Q1928)</f>
        <v/>
      </c>
      <c r="U1928" s="61">
        <f>S1928-T1928</f>
        <v/>
      </c>
    </row>
    <row r="1929">
      <c r="A1929" t="inlineStr">
        <is>
          <t>S001928</t>
        </is>
      </c>
      <c r="B1929" t="inlineStr">
        <is>
          <t>2025-07-19</t>
        </is>
      </c>
      <c r="C1929" t="inlineStr">
        <is>
          <t>2025-07</t>
        </is>
      </c>
      <c r="D1929" t="inlineStr">
        <is>
          <t>2025-Q3</t>
        </is>
      </c>
      <c r="E1929" t="inlineStr">
        <is>
          <t>T15</t>
        </is>
      </c>
      <c r="F1929" t="inlineStr">
        <is>
          <t>Barış Polat</t>
        </is>
      </c>
      <c r="G1929" t="inlineStr">
        <is>
          <t>Ege</t>
        </is>
      </c>
      <c r="H1929" t="inlineStr">
        <is>
          <t>EM-TRF-05</t>
        </is>
      </c>
      <c r="I1929" t="inlineStr">
        <is>
          <t>İzole Trafo 1 kVA</t>
        </is>
      </c>
      <c r="J1929" t="inlineStr">
        <is>
          <t>Güç</t>
        </is>
      </c>
      <c r="K1929" t="inlineStr">
        <is>
          <t>Proje</t>
        </is>
      </c>
      <c r="L1929" t="n">
        <v>13</v>
      </c>
      <c r="M1929" s="57" t="n">
        <v>6792</v>
      </c>
      <c r="N1929" t="inlineStr">
        <is>
          <t>TL</t>
        </is>
      </c>
      <c r="O1929" s="58" t="n">
        <v>0</v>
      </c>
      <c r="P1929" t="n">
        <v>0</v>
      </c>
      <c r="Q1929" s="59" t="n">
        <v>3900</v>
      </c>
      <c r="R1929" s="60">
        <f>IF(N1929="TL",1,IF(N1929="USD",VLOOKUP(C1929,$X$2:$Z$19,2,FALSE),VLOOKUP(C1929,$X$2:$Z$19,3,FALSE)))</f>
        <v/>
      </c>
      <c r="S1929" s="61">
        <f>IF(P1929=1,0,L1929*M1929*R1929*(1-O1929/100))</f>
        <v/>
      </c>
      <c r="T1929" s="61">
        <f>IF(P1929=1,0,L1929*Q1929)</f>
        <v/>
      </c>
      <c r="U1929" s="61">
        <f>S1929-T1929</f>
        <v/>
      </c>
    </row>
    <row r="1930">
      <c r="A1930" t="inlineStr">
        <is>
          <t>S001929</t>
        </is>
      </c>
      <c r="B1930" t="inlineStr">
        <is>
          <t>2025-07-16</t>
        </is>
      </c>
      <c r="C1930" t="inlineStr">
        <is>
          <t>2025-07</t>
        </is>
      </c>
      <c r="D1930" t="inlineStr">
        <is>
          <t>2025-Q3</t>
        </is>
      </c>
      <c r="E1930" t="inlineStr">
        <is>
          <t>T15</t>
        </is>
      </c>
      <c r="F1930" t="inlineStr">
        <is>
          <t>Barış Polat</t>
        </is>
      </c>
      <c r="G1930" t="inlineStr">
        <is>
          <t>Ege</t>
        </is>
      </c>
      <c r="H1930" t="inlineStr">
        <is>
          <t>EM-SGT-01</t>
        </is>
      </c>
      <c r="I1930" t="inlineStr">
        <is>
          <t>Otomatik Sigorta C16 (12'li)</t>
        </is>
      </c>
      <c r="J1930" t="inlineStr">
        <is>
          <t>Koruma</t>
        </is>
      </c>
      <c r="K1930" t="inlineStr">
        <is>
          <t>Bayi</t>
        </is>
      </c>
      <c r="L1930" t="n">
        <v>5</v>
      </c>
      <c r="M1930" s="57" t="n">
        <v>453</v>
      </c>
      <c r="N1930" t="inlineStr">
        <is>
          <t>TL</t>
        </is>
      </c>
      <c r="O1930" s="58" t="n">
        <v>18</v>
      </c>
      <c r="P1930" t="n">
        <v>0</v>
      </c>
      <c r="Q1930" s="59" t="n">
        <v>240</v>
      </c>
      <c r="R1930" s="60">
        <f>IF(N1930="TL",1,IF(N1930="USD",VLOOKUP(C1930,$X$2:$Z$19,2,FALSE),VLOOKUP(C1930,$X$2:$Z$19,3,FALSE)))</f>
        <v/>
      </c>
      <c r="S1930" s="61">
        <f>IF(P1930=1,0,L1930*M1930*R1930*(1-O1930/100))</f>
        <v/>
      </c>
      <c r="T1930" s="61">
        <f>IF(P1930=1,0,L1930*Q1930)</f>
        <v/>
      </c>
      <c r="U1930" s="61">
        <f>S1930-T1930</f>
        <v/>
      </c>
    </row>
    <row r="1931">
      <c r="A1931" t="inlineStr">
        <is>
          <t>S001930</t>
        </is>
      </c>
      <c r="B1931" t="inlineStr">
        <is>
          <t>2025-07-19</t>
        </is>
      </c>
      <c r="C1931" t="inlineStr">
        <is>
          <t>2025-07</t>
        </is>
      </c>
      <c r="D1931" t="inlineStr">
        <is>
          <t>2025-Q3</t>
        </is>
      </c>
      <c r="E1931" t="inlineStr">
        <is>
          <t>T15</t>
        </is>
      </c>
      <c r="F1931" t="inlineStr">
        <is>
          <t>Barış Polat</t>
        </is>
      </c>
      <c r="G1931" t="inlineStr">
        <is>
          <t>Ege</t>
        </is>
      </c>
      <c r="H1931" t="inlineStr">
        <is>
          <t>EM-KND-03</t>
        </is>
      </c>
      <c r="I1931" t="inlineStr">
        <is>
          <t>Kablo Kanalı 40x40 (2 m)</t>
        </is>
      </c>
      <c r="J1931" t="inlineStr">
        <is>
          <t>Tesisat</t>
        </is>
      </c>
      <c r="K1931" t="inlineStr">
        <is>
          <t>Perakende</t>
        </is>
      </c>
      <c r="L1931" t="n">
        <v>13</v>
      </c>
      <c r="M1931" s="57" t="n">
        <v>126</v>
      </c>
      <c r="N1931" t="inlineStr">
        <is>
          <t>TL</t>
        </is>
      </c>
      <c r="O1931" s="58" t="n">
        <v>5</v>
      </c>
      <c r="P1931" t="n">
        <v>0</v>
      </c>
      <c r="Q1931" s="59" t="n">
        <v>65</v>
      </c>
      <c r="R1931" s="60">
        <f>IF(N1931="TL",1,IF(N1931="USD",VLOOKUP(C1931,$X$2:$Z$19,2,FALSE),VLOOKUP(C1931,$X$2:$Z$19,3,FALSE)))</f>
        <v/>
      </c>
      <c r="S1931" s="61">
        <f>IF(P1931=1,0,L1931*M1931*R1931*(1-O1931/100))</f>
        <v/>
      </c>
      <c r="T1931" s="61">
        <f>IF(P1931=1,0,L1931*Q1931)</f>
        <v/>
      </c>
      <c r="U1931" s="61">
        <f>S1931-T1931</f>
        <v/>
      </c>
    </row>
    <row r="1932">
      <c r="A1932" t="inlineStr">
        <is>
          <t>S001931</t>
        </is>
      </c>
      <c r="B1932" t="inlineStr">
        <is>
          <t>2025-07-16</t>
        </is>
      </c>
      <c r="C1932" t="inlineStr">
        <is>
          <t>2025-07</t>
        </is>
      </c>
      <c r="D1932" t="inlineStr">
        <is>
          <t>2025-Q3</t>
        </is>
      </c>
      <c r="E1932" t="inlineStr">
        <is>
          <t>T15</t>
        </is>
      </c>
      <c r="F1932" t="inlineStr">
        <is>
          <t>Barış Polat</t>
        </is>
      </c>
      <c r="G1932" t="inlineStr">
        <is>
          <t>Ege</t>
        </is>
      </c>
      <c r="H1932" t="inlineStr">
        <is>
          <t>EM-AYD-18</t>
        </is>
      </c>
      <c r="I1932" t="inlineStr">
        <is>
          <t>LED Ampul 18W (10'lu)</t>
        </is>
      </c>
      <c r="J1932" t="inlineStr">
        <is>
          <t>Aydınlatma</t>
        </is>
      </c>
      <c r="K1932" t="inlineStr">
        <is>
          <t>Proje</t>
        </is>
      </c>
      <c r="L1932" t="n">
        <v>4</v>
      </c>
      <c r="M1932" s="57" t="n">
        <v>204</v>
      </c>
      <c r="N1932" t="inlineStr">
        <is>
          <t>TL</t>
        </is>
      </c>
      <c r="O1932" s="58" t="n">
        <v>8</v>
      </c>
      <c r="P1932" t="n">
        <v>0</v>
      </c>
      <c r="Q1932" s="59" t="n">
        <v>95</v>
      </c>
      <c r="R1932" s="60">
        <f>IF(N1932="TL",1,IF(N1932="USD",VLOOKUP(C1932,$X$2:$Z$19,2,FALSE),VLOOKUP(C1932,$X$2:$Z$19,3,FALSE)))</f>
        <v/>
      </c>
      <c r="S1932" s="61">
        <f>IF(P1932=1,0,L1932*M1932*R1932*(1-O1932/100))</f>
        <v/>
      </c>
      <c r="T1932" s="61">
        <f>IF(P1932=1,0,L1932*Q1932)</f>
        <v/>
      </c>
      <c r="U1932" s="61">
        <f>S1932-T1932</f>
        <v/>
      </c>
    </row>
    <row r="1933">
      <c r="A1933" t="inlineStr">
        <is>
          <t>S001932</t>
        </is>
      </c>
      <c r="B1933" t="inlineStr">
        <is>
          <t>2025-07-10</t>
        </is>
      </c>
      <c r="C1933" t="inlineStr">
        <is>
          <t>2025-07</t>
        </is>
      </c>
      <c r="D1933" t="inlineStr">
        <is>
          <t>2025-Q3</t>
        </is>
      </c>
      <c r="E1933" t="inlineStr">
        <is>
          <t>T15</t>
        </is>
      </c>
      <c r="F1933" t="inlineStr">
        <is>
          <t>Barış Polat</t>
        </is>
      </c>
      <c r="G1933" t="inlineStr">
        <is>
          <t>Ege</t>
        </is>
      </c>
      <c r="H1933" t="inlineStr">
        <is>
          <t>EM-KBL-16</t>
        </is>
      </c>
      <c r="I1933" t="inlineStr">
        <is>
          <t>NYM Kablo 3x2,5 (100 m)</t>
        </is>
      </c>
      <c r="J1933" t="inlineStr">
        <is>
          <t>Kablo</t>
        </is>
      </c>
      <c r="K1933" t="inlineStr">
        <is>
          <t>Proje</t>
        </is>
      </c>
      <c r="L1933" t="n">
        <v>11</v>
      </c>
      <c r="M1933" s="57" t="n">
        <v>1316</v>
      </c>
      <c r="N1933" t="inlineStr">
        <is>
          <t>TL</t>
        </is>
      </c>
      <c r="O1933" s="58" t="n">
        <v>0</v>
      </c>
      <c r="P1933" t="n">
        <v>1</v>
      </c>
      <c r="Q1933" s="59" t="n">
        <v>820</v>
      </c>
      <c r="R1933" s="60">
        <f>IF(N1933="TL",1,IF(N1933="USD",VLOOKUP(C1933,$X$2:$Z$19,2,FALSE),VLOOKUP(C1933,$X$2:$Z$19,3,FALSE)))</f>
        <v/>
      </c>
      <c r="S1933" s="61">
        <f>IF(P1933=1,0,L1933*M1933*R1933*(1-O1933/100))</f>
        <v/>
      </c>
      <c r="T1933" s="61">
        <f>IF(P1933=1,0,L1933*Q1933)</f>
        <v/>
      </c>
      <c r="U1933" s="61">
        <f>S1933-T1933</f>
        <v/>
      </c>
    </row>
    <row r="1934">
      <c r="A1934" t="inlineStr">
        <is>
          <t>S001933</t>
        </is>
      </c>
      <c r="B1934" t="inlineStr">
        <is>
          <t>2025-07-07</t>
        </is>
      </c>
      <c r="C1934" t="inlineStr">
        <is>
          <t>2025-07</t>
        </is>
      </c>
      <c r="D1934" t="inlineStr">
        <is>
          <t>2025-Q3</t>
        </is>
      </c>
      <c r="E1934" t="inlineStr">
        <is>
          <t>T15</t>
        </is>
      </c>
      <c r="F1934" t="inlineStr">
        <is>
          <t>Barış Polat</t>
        </is>
      </c>
      <c r="G1934" t="inlineStr">
        <is>
          <t>Ege</t>
        </is>
      </c>
      <c r="H1934" t="inlineStr">
        <is>
          <t>EM-SNS-06</t>
        </is>
      </c>
      <c r="I1934" t="inlineStr">
        <is>
          <t>Hareket Sensörü PIR</t>
        </is>
      </c>
      <c r="J1934" t="inlineStr">
        <is>
          <t>Otomasyon</t>
        </is>
      </c>
      <c r="K1934" t="inlineStr">
        <is>
          <t>Bayi</t>
        </is>
      </c>
      <c r="L1934" t="n">
        <v>5</v>
      </c>
      <c r="M1934" s="57" t="n">
        <v>254</v>
      </c>
      <c r="N1934" t="inlineStr">
        <is>
          <t>TL</t>
        </is>
      </c>
      <c r="O1934" s="58" t="n">
        <v>0</v>
      </c>
      <c r="P1934" t="n">
        <v>0</v>
      </c>
      <c r="Q1934" s="59" t="n">
        <v>120</v>
      </c>
      <c r="R1934" s="60">
        <f>IF(N1934="TL",1,IF(N1934="USD",VLOOKUP(C1934,$X$2:$Z$19,2,FALSE),VLOOKUP(C1934,$X$2:$Z$19,3,FALSE)))</f>
        <v/>
      </c>
      <c r="S1934" s="61">
        <f>IF(P1934=1,0,L1934*M1934*R1934*(1-O1934/100))</f>
        <v/>
      </c>
      <c r="T1934" s="61">
        <f>IF(P1934=1,0,L1934*Q1934)</f>
        <v/>
      </c>
      <c r="U1934" s="61">
        <f>S1934-T1934</f>
        <v/>
      </c>
    </row>
    <row r="1935">
      <c r="A1935" t="inlineStr">
        <is>
          <t>S001934</t>
        </is>
      </c>
      <c r="B1935" t="inlineStr">
        <is>
          <t>2025-07-09</t>
        </is>
      </c>
      <c r="C1935" t="inlineStr">
        <is>
          <t>2025-07</t>
        </is>
      </c>
      <c r="D1935" t="inlineStr">
        <is>
          <t>2025-Q3</t>
        </is>
      </c>
      <c r="E1935" t="inlineStr">
        <is>
          <t>T15</t>
        </is>
      </c>
      <c r="F1935" t="inlineStr">
        <is>
          <t>Barış Polat</t>
        </is>
      </c>
      <c r="G1935" t="inlineStr">
        <is>
          <t>Ege</t>
        </is>
      </c>
      <c r="H1935" t="inlineStr">
        <is>
          <t>EM-KND-03</t>
        </is>
      </c>
      <c r="I1935" t="inlineStr">
        <is>
          <t>Kablo Kanalı 40x40 (2 m)</t>
        </is>
      </c>
      <c r="J1935" t="inlineStr">
        <is>
          <t>Tesisat</t>
        </is>
      </c>
      <c r="K1935" t="inlineStr">
        <is>
          <t>Perakende</t>
        </is>
      </c>
      <c r="L1935" t="n">
        <v>4</v>
      </c>
      <c r="M1935" s="57" t="n">
        <v>130</v>
      </c>
      <c r="N1935" t="inlineStr">
        <is>
          <t>TL</t>
        </is>
      </c>
      <c r="O1935" s="58" t="n">
        <v>0</v>
      </c>
      <c r="P1935" t="n">
        <v>0</v>
      </c>
      <c r="Q1935" s="59" t="n">
        <v>65</v>
      </c>
      <c r="R1935" s="60">
        <f>IF(N1935="TL",1,IF(N1935="USD",VLOOKUP(C1935,$X$2:$Z$19,2,FALSE),VLOOKUP(C1935,$X$2:$Z$19,3,FALSE)))</f>
        <v/>
      </c>
      <c r="S1935" s="61">
        <f>IF(P1935=1,0,L1935*M1935*R1935*(1-O1935/100))</f>
        <v/>
      </c>
      <c r="T1935" s="61">
        <f>IF(P1935=1,0,L1935*Q1935)</f>
        <v/>
      </c>
      <c r="U1935" s="61">
        <f>S1935-T1935</f>
        <v/>
      </c>
    </row>
    <row r="1936">
      <c r="A1936" t="inlineStr">
        <is>
          <t>S001935</t>
        </is>
      </c>
      <c r="B1936" t="inlineStr">
        <is>
          <t>2025-07-27</t>
        </is>
      </c>
      <c r="C1936" t="inlineStr">
        <is>
          <t>2025-07</t>
        </is>
      </c>
      <c r="D1936" t="inlineStr">
        <is>
          <t>2025-Q3</t>
        </is>
      </c>
      <c r="E1936" t="inlineStr">
        <is>
          <t>T15</t>
        </is>
      </c>
      <c r="F1936" t="inlineStr">
        <is>
          <t>Barış Polat</t>
        </is>
      </c>
      <c r="G1936" t="inlineStr">
        <is>
          <t>Ege</t>
        </is>
      </c>
      <c r="H1936" t="inlineStr">
        <is>
          <t>EM-SGT-01</t>
        </is>
      </c>
      <c r="I1936" t="inlineStr">
        <is>
          <t>Otomatik Sigorta C16 (12'li)</t>
        </is>
      </c>
      <c r="J1936" t="inlineStr">
        <is>
          <t>Koruma</t>
        </is>
      </c>
      <c r="K1936" t="inlineStr">
        <is>
          <t>Kurumsal</t>
        </is>
      </c>
      <c r="L1936" t="n">
        <v>5</v>
      </c>
      <c r="M1936" s="57" t="n">
        <v>445</v>
      </c>
      <c r="N1936" t="inlineStr">
        <is>
          <t>TL</t>
        </is>
      </c>
      <c r="O1936" s="58" t="n">
        <v>12</v>
      </c>
      <c r="P1936" t="n">
        <v>0</v>
      </c>
      <c r="Q1936" s="59" t="n">
        <v>240</v>
      </c>
      <c r="R1936" s="60">
        <f>IF(N1936="TL",1,IF(N1936="USD",VLOOKUP(C1936,$X$2:$Z$19,2,FALSE),VLOOKUP(C1936,$X$2:$Z$19,3,FALSE)))</f>
        <v/>
      </c>
      <c r="S1936" s="61">
        <f>IF(P1936=1,0,L1936*M1936*R1936*(1-O1936/100))</f>
        <v/>
      </c>
      <c r="T1936" s="61">
        <f>IF(P1936=1,0,L1936*Q1936)</f>
        <v/>
      </c>
      <c r="U1936" s="61">
        <f>S1936-T1936</f>
        <v/>
      </c>
    </row>
    <row r="1937">
      <c r="A1937" t="inlineStr">
        <is>
          <t>S001936</t>
        </is>
      </c>
      <c r="B1937" t="inlineStr">
        <is>
          <t>2025-07-26</t>
        </is>
      </c>
      <c r="C1937" t="inlineStr">
        <is>
          <t>2025-07</t>
        </is>
      </c>
      <c r="D1937" t="inlineStr">
        <is>
          <t>2025-Q3</t>
        </is>
      </c>
      <c r="E1937" t="inlineStr">
        <is>
          <t>T15</t>
        </is>
      </c>
      <c r="F1937" t="inlineStr">
        <is>
          <t>Barış Polat</t>
        </is>
      </c>
      <c r="G1937" t="inlineStr">
        <is>
          <t>Ege</t>
        </is>
      </c>
      <c r="H1937" t="inlineStr">
        <is>
          <t>EM-PRZ-02</t>
        </is>
      </c>
      <c r="I1937" t="inlineStr">
        <is>
          <t>Priz-Anahtar Seti (20'li)</t>
        </is>
      </c>
      <c r="J1937" t="inlineStr">
        <is>
          <t>Anahtar</t>
        </is>
      </c>
      <c r="K1937" t="inlineStr">
        <is>
          <t>Perakende</t>
        </is>
      </c>
      <c r="L1937" t="n">
        <v>4</v>
      </c>
      <c r="M1937" s="57" t="n">
        <v>548</v>
      </c>
      <c r="N1937" t="inlineStr">
        <is>
          <t>TL</t>
        </is>
      </c>
      <c r="O1937" s="58" t="n">
        <v>0</v>
      </c>
      <c r="P1937" t="n">
        <v>0</v>
      </c>
      <c r="Q1937" s="59" t="n">
        <v>310</v>
      </c>
      <c r="R1937" s="60">
        <f>IF(N1937="TL",1,IF(N1937="USD",VLOOKUP(C1937,$X$2:$Z$19,2,FALSE),VLOOKUP(C1937,$X$2:$Z$19,3,FALSE)))</f>
        <v/>
      </c>
      <c r="S1937" s="61">
        <f>IF(P1937=1,0,L1937*M1937*R1937*(1-O1937/100))</f>
        <v/>
      </c>
      <c r="T1937" s="61">
        <f>IF(P1937=1,0,L1937*Q1937)</f>
        <v/>
      </c>
      <c r="U1937" s="61">
        <f>S1937-T1937</f>
        <v/>
      </c>
    </row>
    <row r="1938">
      <c r="A1938" t="inlineStr">
        <is>
          <t>S001937</t>
        </is>
      </c>
      <c r="B1938" t="inlineStr">
        <is>
          <t>2025-07-04</t>
        </is>
      </c>
      <c r="C1938" t="inlineStr">
        <is>
          <t>2025-07</t>
        </is>
      </c>
      <c r="D1938" t="inlineStr">
        <is>
          <t>2025-Q3</t>
        </is>
      </c>
      <c r="E1938" t="inlineStr">
        <is>
          <t>T15</t>
        </is>
      </c>
      <c r="F1938" t="inlineStr">
        <is>
          <t>Barış Polat</t>
        </is>
      </c>
      <c r="G1938" t="inlineStr">
        <is>
          <t>Ege</t>
        </is>
      </c>
      <c r="H1938" t="inlineStr">
        <is>
          <t>EM-PNO-12</t>
        </is>
      </c>
      <c r="I1938" t="inlineStr">
        <is>
          <t>Sıva Üstü Dağıtım Panosu 24'lü</t>
        </is>
      </c>
      <c r="J1938" t="inlineStr">
        <is>
          <t>Pano</t>
        </is>
      </c>
      <c r="K1938" t="inlineStr">
        <is>
          <t>Kurumsal</t>
        </is>
      </c>
      <c r="L1938" t="n">
        <v>2</v>
      </c>
      <c r="M1938" s="57" t="n">
        <v>2042</v>
      </c>
      <c r="N1938" t="inlineStr">
        <is>
          <t>TL</t>
        </is>
      </c>
      <c r="O1938" s="58" t="n">
        <v>0</v>
      </c>
      <c r="P1938" t="n">
        <v>0</v>
      </c>
      <c r="Q1938" s="59" t="n">
        <v>1180</v>
      </c>
      <c r="R1938" s="60">
        <f>IF(N1938="TL",1,IF(N1938="USD",VLOOKUP(C1938,$X$2:$Z$19,2,FALSE),VLOOKUP(C1938,$X$2:$Z$19,3,FALSE)))</f>
        <v/>
      </c>
      <c r="S1938" s="61">
        <f>IF(P1938=1,0,L1938*M1938*R1938*(1-O1938/100))</f>
        <v/>
      </c>
      <c r="T1938" s="61">
        <f>IF(P1938=1,0,L1938*Q1938)</f>
        <v/>
      </c>
      <c r="U1938" s="61">
        <f>S1938-T1938</f>
        <v/>
      </c>
    </row>
    <row r="1939">
      <c r="A1939" t="inlineStr">
        <is>
          <t>S001938</t>
        </is>
      </c>
      <c r="B1939" t="inlineStr">
        <is>
          <t>2025-07-11</t>
        </is>
      </c>
      <c r="C1939" t="inlineStr">
        <is>
          <t>2025-07</t>
        </is>
      </c>
      <c r="D1939" t="inlineStr">
        <is>
          <t>2025-Q3</t>
        </is>
      </c>
      <c r="E1939" t="inlineStr">
        <is>
          <t>T15</t>
        </is>
      </c>
      <c r="F1939" t="inlineStr">
        <is>
          <t>Barış Polat</t>
        </is>
      </c>
      <c r="G1939" t="inlineStr">
        <is>
          <t>Ege</t>
        </is>
      </c>
      <c r="H1939" t="inlineStr">
        <is>
          <t>EM-AYD-18</t>
        </is>
      </c>
      <c r="I1939" t="inlineStr">
        <is>
          <t>LED Ampul 18W (10'lu)</t>
        </is>
      </c>
      <c r="J1939" t="inlineStr">
        <is>
          <t>Aydınlatma</t>
        </is>
      </c>
      <c r="K1939" t="inlineStr">
        <is>
          <t>Bayi</t>
        </is>
      </c>
      <c r="L1939" t="n">
        <v>18</v>
      </c>
      <c r="M1939" s="57" t="n">
        <v>200</v>
      </c>
      <c r="N1939" t="inlineStr">
        <is>
          <t>TL</t>
        </is>
      </c>
      <c r="O1939" s="58" t="n">
        <v>5</v>
      </c>
      <c r="P1939" t="n">
        <v>0</v>
      </c>
      <c r="Q1939" s="59" t="n">
        <v>95</v>
      </c>
      <c r="R1939" s="60">
        <f>IF(N1939="TL",1,IF(N1939="USD",VLOOKUP(C1939,$X$2:$Z$19,2,FALSE),VLOOKUP(C1939,$X$2:$Z$19,3,FALSE)))</f>
        <v/>
      </c>
      <c r="S1939" s="61">
        <f>IF(P1939=1,0,L1939*M1939*R1939*(1-O1939/100))</f>
        <v/>
      </c>
      <c r="T1939" s="61">
        <f>IF(P1939=1,0,L1939*Q1939)</f>
        <v/>
      </c>
      <c r="U1939" s="61">
        <f>S1939-T1939</f>
        <v/>
      </c>
    </row>
    <row r="1940">
      <c r="A1940" t="inlineStr">
        <is>
          <t>S001939</t>
        </is>
      </c>
      <c r="B1940" t="inlineStr">
        <is>
          <t>2025-07-02</t>
        </is>
      </c>
      <c r="C1940" t="inlineStr">
        <is>
          <t>2025-07</t>
        </is>
      </c>
      <c r="D1940" t="inlineStr">
        <is>
          <t>2025-Q3</t>
        </is>
      </c>
      <c r="E1940" t="inlineStr">
        <is>
          <t>T15</t>
        </is>
      </c>
      <c r="F1940" t="inlineStr">
        <is>
          <t>Barış Polat</t>
        </is>
      </c>
      <c r="G1940" t="inlineStr">
        <is>
          <t>Ege</t>
        </is>
      </c>
      <c r="H1940" t="inlineStr">
        <is>
          <t>EM-KND-03</t>
        </is>
      </c>
      <c r="I1940" t="inlineStr">
        <is>
          <t>Kablo Kanalı 40x40 (2 m)</t>
        </is>
      </c>
      <c r="J1940" t="inlineStr">
        <is>
          <t>Tesisat</t>
        </is>
      </c>
      <c r="K1940" t="inlineStr">
        <is>
          <t>Proje</t>
        </is>
      </c>
      <c r="L1940" t="n">
        <v>80</v>
      </c>
      <c r="M1940" s="57" t="n">
        <v>127</v>
      </c>
      <c r="N1940" t="inlineStr">
        <is>
          <t>TL</t>
        </is>
      </c>
      <c r="O1940" s="58" t="n">
        <v>5</v>
      </c>
      <c r="P1940" t="n">
        <v>0</v>
      </c>
      <c r="Q1940" s="59" t="n">
        <v>65</v>
      </c>
      <c r="R1940" s="60">
        <f>IF(N1940="TL",1,IF(N1940="USD",VLOOKUP(C1940,$X$2:$Z$19,2,FALSE),VLOOKUP(C1940,$X$2:$Z$19,3,FALSE)))</f>
        <v/>
      </c>
      <c r="S1940" s="61">
        <f>IF(P1940=1,0,L1940*M1940*R1940*(1-O1940/100))</f>
        <v/>
      </c>
      <c r="T1940" s="61">
        <f>IF(P1940=1,0,L1940*Q1940)</f>
        <v/>
      </c>
      <c r="U1940" s="61">
        <f>S1940-T1940</f>
        <v/>
      </c>
    </row>
    <row r="1941">
      <c r="A1941" t="inlineStr">
        <is>
          <t>S001940</t>
        </is>
      </c>
      <c r="B1941" t="inlineStr">
        <is>
          <t>2025-07-22</t>
        </is>
      </c>
      <c r="C1941" t="inlineStr">
        <is>
          <t>2025-07</t>
        </is>
      </c>
      <c r="D1941" t="inlineStr">
        <is>
          <t>2025-Q3</t>
        </is>
      </c>
      <c r="E1941" t="inlineStr">
        <is>
          <t>T15</t>
        </is>
      </c>
      <c r="F1941" t="inlineStr">
        <is>
          <t>Barış Polat</t>
        </is>
      </c>
      <c r="G1941" t="inlineStr">
        <is>
          <t>Ege</t>
        </is>
      </c>
      <c r="H1941" t="inlineStr">
        <is>
          <t>EM-KBL-25</t>
        </is>
      </c>
      <c r="I1941" t="inlineStr">
        <is>
          <t>NYY Kablo 4x6 (100 m)</t>
        </is>
      </c>
      <c r="J1941" t="inlineStr">
        <is>
          <t>Kablo</t>
        </is>
      </c>
      <c r="K1941" t="inlineStr">
        <is>
          <t>Bayi</t>
        </is>
      </c>
      <c r="L1941" t="n">
        <v>5</v>
      </c>
      <c r="M1941" s="57" t="n">
        <v>3348</v>
      </c>
      <c r="N1941" t="inlineStr">
        <is>
          <t>TL</t>
        </is>
      </c>
      <c r="O1941" s="58" t="n">
        <v>5</v>
      </c>
      <c r="P1941" t="n">
        <v>0</v>
      </c>
      <c r="Q1941" s="59" t="n">
        <v>2150</v>
      </c>
      <c r="R1941" s="60">
        <f>IF(N1941="TL",1,IF(N1941="USD",VLOOKUP(C1941,$X$2:$Z$19,2,FALSE),VLOOKUP(C1941,$X$2:$Z$19,3,FALSE)))</f>
        <v/>
      </c>
      <c r="S1941" s="61">
        <f>IF(P1941=1,0,L1941*M1941*R1941*(1-O1941/100))</f>
        <v/>
      </c>
      <c r="T1941" s="61">
        <f>IF(P1941=1,0,L1941*Q1941)</f>
        <v/>
      </c>
      <c r="U1941" s="61">
        <f>S1941-T1941</f>
        <v/>
      </c>
    </row>
    <row r="1942">
      <c r="A1942" t="inlineStr">
        <is>
          <t>S001941</t>
        </is>
      </c>
      <c r="B1942" t="inlineStr">
        <is>
          <t>2025-07-04</t>
        </is>
      </c>
      <c r="C1942" t="inlineStr">
        <is>
          <t>2025-07</t>
        </is>
      </c>
      <c r="D1942" t="inlineStr">
        <is>
          <t>2025-Q3</t>
        </is>
      </c>
      <c r="E1942" t="inlineStr">
        <is>
          <t>T15</t>
        </is>
      </c>
      <c r="F1942" t="inlineStr">
        <is>
          <t>Barış Polat</t>
        </is>
      </c>
      <c r="G1942" t="inlineStr">
        <is>
          <t>Ege</t>
        </is>
      </c>
      <c r="H1942" t="inlineStr">
        <is>
          <t>EM-PRZ-02</t>
        </is>
      </c>
      <c r="I1942" t="inlineStr">
        <is>
          <t>Priz-Anahtar Seti (20'li)</t>
        </is>
      </c>
      <c r="J1942" t="inlineStr">
        <is>
          <t>Anahtar</t>
        </is>
      </c>
      <c r="K1942" t="inlineStr">
        <is>
          <t>Proje</t>
        </is>
      </c>
      <c r="L1942" t="n">
        <v>10</v>
      </c>
      <c r="M1942" s="57" t="n">
        <v>577</v>
      </c>
      <c r="N1942" t="inlineStr">
        <is>
          <t>TL</t>
        </is>
      </c>
      <c r="O1942" s="58" t="n">
        <v>5</v>
      </c>
      <c r="P1942" t="n">
        <v>0</v>
      </c>
      <c r="Q1942" s="59" t="n">
        <v>310</v>
      </c>
      <c r="R1942" s="60">
        <f>IF(N1942="TL",1,IF(N1942="USD",VLOOKUP(C1942,$X$2:$Z$19,2,FALSE),VLOOKUP(C1942,$X$2:$Z$19,3,FALSE)))</f>
        <v/>
      </c>
      <c r="S1942" s="61">
        <f>IF(P1942=1,0,L1942*M1942*R1942*(1-O1942/100))</f>
        <v/>
      </c>
      <c r="T1942" s="61">
        <f>IF(P1942=1,0,L1942*Q1942)</f>
        <v/>
      </c>
      <c r="U1942" s="61">
        <f>S1942-T1942</f>
        <v/>
      </c>
    </row>
    <row r="1943">
      <c r="A1943" t="inlineStr">
        <is>
          <t>S001942</t>
        </is>
      </c>
      <c r="B1943" t="inlineStr">
        <is>
          <t>2025-07-13</t>
        </is>
      </c>
      <c r="C1943" t="inlineStr">
        <is>
          <t>2025-07</t>
        </is>
      </c>
      <c r="D1943" t="inlineStr">
        <is>
          <t>2025-Q3</t>
        </is>
      </c>
      <c r="E1943" t="inlineStr">
        <is>
          <t>T15</t>
        </is>
      </c>
      <c r="F1943" t="inlineStr">
        <is>
          <t>Barış Polat</t>
        </is>
      </c>
      <c r="G1943" t="inlineStr">
        <is>
          <t>Ege</t>
        </is>
      </c>
      <c r="H1943" t="inlineStr">
        <is>
          <t>EM-KBL-25</t>
        </is>
      </c>
      <c r="I1943" t="inlineStr">
        <is>
          <t>NYY Kablo 4x6 (100 m)</t>
        </is>
      </c>
      <c r="J1943" t="inlineStr">
        <is>
          <t>Kablo</t>
        </is>
      </c>
      <c r="K1943" t="inlineStr">
        <is>
          <t>Proje</t>
        </is>
      </c>
      <c r="L1943" t="n">
        <v>4</v>
      </c>
      <c r="M1943" s="57" t="n">
        <v>3516</v>
      </c>
      <c r="N1943" t="inlineStr">
        <is>
          <t>TL</t>
        </is>
      </c>
      <c r="O1943" s="58" t="n">
        <v>0</v>
      </c>
      <c r="P1943" t="n">
        <v>0</v>
      </c>
      <c r="Q1943" s="59" t="n">
        <v>2150</v>
      </c>
      <c r="R1943" s="60">
        <f>IF(N1943="TL",1,IF(N1943="USD",VLOOKUP(C1943,$X$2:$Z$19,2,FALSE),VLOOKUP(C1943,$X$2:$Z$19,3,FALSE)))</f>
        <v/>
      </c>
      <c r="S1943" s="61">
        <f>IF(P1943=1,0,L1943*M1943*R1943*(1-O1943/100))</f>
        <v/>
      </c>
      <c r="T1943" s="61">
        <f>IF(P1943=1,0,L1943*Q1943)</f>
        <v/>
      </c>
      <c r="U1943" s="61">
        <f>S1943-T1943</f>
        <v/>
      </c>
    </row>
    <row r="1944">
      <c r="A1944" t="inlineStr">
        <is>
          <t>S001943</t>
        </is>
      </c>
      <c r="B1944" t="inlineStr">
        <is>
          <t>2025-07-13</t>
        </is>
      </c>
      <c r="C1944" t="inlineStr">
        <is>
          <t>2025-07</t>
        </is>
      </c>
      <c r="D1944" t="inlineStr">
        <is>
          <t>2025-Q3</t>
        </is>
      </c>
      <c r="E1944" t="inlineStr">
        <is>
          <t>T15</t>
        </is>
      </c>
      <c r="F1944" t="inlineStr">
        <is>
          <t>Barış Polat</t>
        </is>
      </c>
      <c r="G1944" t="inlineStr">
        <is>
          <t>Ege</t>
        </is>
      </c>
      <c r="H1944" t="inlineStr">
        <is>
          <t>EM-PRZ-02</t>
        </is>
      </c>
      <c r="I1944" t="inlineStr">
        <is>
          <t>Priz-Anahtar Seti (20'li)</t>
        </is>
      </c>
      <c r="J1944" t="inlineStr">
        <is>
          <t>Anahtar</t>
        </is>
      </c>
      <c r="K1944" t="inlineStr">
        <is>
          <t>Kurumsal</t>
        </is>
      </c>
      <c r="L1944" t="n">
        <v>4</v>
      </c>
      <c r="M1944" s="57" t="n">
        <v>564</v>
      </c>
      <c r="N1944" t="inlineStr">
        <is>
          <t>TL</t>
        </is>
      </c>
      <c r="O1944" s="58" t="n">
        <v>5</v>
      </c>
      <c r="P1944" t="n">
        <v>0</v>
      </c>
      <c r="Q1944" s="59" t="n">
        <v>310</v>
      </c>
      <c r="R1944" s="60">
        <f>IF(N1944="TL",1,IF(N1944="USD",VLOOKUP(C1944,$X$2:$Z$19,2,FALSE),VLOOKUP(C1944,$X$2:$Z$19,3,FALSE)))</f>
        <v/>
      </c>
      <c r="S1944" s="61">
        <f>IF(P1944=1,0,L1944*M1944*R1944*(1-O1944/100))</f>
        <v/>
      </c>
      <c r="T1944" s="61">
        <f>IF(P1944=1,0,L1944*Q1944)</f>
        <v/>
      </c>
      <c r="U1944" s="61">
        <f>S1944-T1944</f>
        <v/>
      </c>
    </row>
    <row r="1945">
      <c r="A1945" t="inlineStr">
        <is>
          <t>S001944</t>
        </is>
      </c>
      <c r="B1945" t="inlineStr">
        <is>
          <t>2025-07-08</t>
        </is>
      </c>
      <c r="C1945" t="inlineStr">
        <is>
          <t>2025-07</t>
        </is>
      </c>
      <c r="D1945" t="inlineStr">
        <is>
          <t>2025-Q3</t>
        </is>
      </c>
      <c r="E1945" t="inlineStr">
        <is>
          <t>T15</t>
        </is>
      </c>
      <c r="F1945" t="inlineStr">
        <is>
          <t>Barış Polat</t>
        </is>
      </c>
      <c r="G1945" t="inlineStr">
        <is>
          <t>Ege</t>
        </is>
      </c>
      <c r="H1945" t="inlineStr">
        <is>
          <t>EM-TOP-08</t>
        </is>
      </c>
      <c r="I1945" t="inlineStr">
        <is>
          <t>Topraklama Seti</t>
        </is>
      </c>
      <c r="J1945" t="inlineStr">
        <is>
          <t>Koruma</t>
        </is>
      </c>
      <c r="K1945" t="inlineStr">
        <is>
          <t>Kurumsal</t>
        </is>
      </c>
      <c r="L1945" t="n">
        <v>7</v>
      </c>
      <c r="M1945" s="57" t="n">
        <v>897</v>
      </c>
      <c r="N1945" t="inlineStr">
        <is>
          <t>TL</t>
        </is>
      </c>
      <c r="O1945" s="58" t="n">
        <v>8</v>
      </c>
      <c r="P1945" t="n">
        <v>0</v>
      </c>
      <c r="Q1945" s="59" t="n">
        <v>540</v>
      </c>
      <c r="R1945" s="60">
        <f>IF(N1945="TL",1,IF(N1945="USD",VLOOKUP(C1945,$X$2:$Z$19,2,FALSE),VLOOKUP(C1945,$X$2:$Z$19,3,FALSE)))</f>
        <v/>
      </c>
      <c r="S1945" s="61">
        <f>IF(P1945=1,0,L1945*M1945*R1945*(1-O1945/100))</f>
        <v/>
      </c>
      <c r="T1945" s="61">
        <f>IF(P1945=1,0,L1945*Q1945)</f>
        <v/>
      </c>
      <c r="U1945" s="61">
        <f>S1945-T1945</f>
        <v/>
      </c>
    </row>
    <row r="1946">
      <c r="A1946" t="inlineStr">
        <is>
          <t>S001945</t>
        </is>
      </c>
      <c r="B1946" t="inlineStr">
        <is>
          <t>2025-07-20</t>
        </is>
      </c>
      <c r="C1946" t="inlineStr">
        <is>
          <t>2025-07</t>
        </is>
      </c>
      <c r="D1946" t="inlineStr">
        <is>
          <t>2025-Q3</t>
        </is>
      </c>
      <c r="E1946" t="inlineStr">
        <is>
          <t>T15</t>
        </is>
      </c>
      <c r="F1946" t="inlineStr">
        <is>
          <t>Barış Polat</t>
        </is>
      </c>
      <c r="G1946" t="inlineStr">
        <is>
          <t>Ege</t>
        </is>
      </c>
      <c r="H1946" t="inlineStr">
        <is>
          <t>EM-AYD-40</t>
        </is>
      </c>
      <c r="I1946" t="inlineStr">
        <is>
          <t>LED Panel Armatür 40W</t>
        </is>
      </c>
      <c r="J1946" t="inlineStr">
        <is>
          <t>Aydınlatma</t>
        </is>
      </c>
      <c r="K1946" t="inlineStr">
        <is>
          <t>Proje</t>
        </is>
      </c>
      <c r="L1946" t="n">
        <v>5</v>
      </c>
      <c r="M1946" s="57" t="n">
        <v>358</v>
      </c>
      <c r="N1946" t="inlineStr">
        <is>
          <t>TL</t>
        </is>
      </c>
      <c r="O1946" s="58" t="n">
        <v>0</v>
      </c>
      <c r="P1946" t="n">
        <v>0</v>
      </c>
      <c r="Q1946" s="59" t="n">
        <v>190</v>
      </c>
      <c r="R1946" s="60">
        <f>IF(N1946="TL",1,IF(N1946="USD",VLOOKUP(C1946,$X$2:$Z$19,2,FALSE),VLOOKUP(C1946,$X$2:$Z$19,3,FALSE)))</f>
        <v/>
      </c>
      <c r="S1946" s="61">
        <f>IF(P1946=1,0,L1946*M1946*R1946*(1-O1946/100))</f>
        <v/>
      </c>
      <c r="T1946" s="61">
        <f>IF(P1946=1,0,L1946*Q1946)</f>
        <v/>
      </c>
      <c r="U1946" s="61">
        <f>S1946-T1946</f>
        <v/>
      </c>
    </row>
    <row r="1947">
      <c r="A1947" t="inlineStr">
        <is>
          <t>S001946</t>
        </is>
      </c>
      <c r="B1947" t="inlineStr">
        <is>
          <t>2025-07-09</t>
        </is>
      </c>
      <c r="C1947" t="inlineStr">
        <is>
          <t>2025-07</t>
        </is>
      </c>
      <c r="D1947" t="inlineStr">
        <is>
          <t>2025-Q3</t>
        </is>
      </c>
      <c r="E1947" t="inlineStr">
        <is>
          <t>T15</t>
        </is>
      </c>
      <c r="F1947" t="inlineStr">
        <is>
          <t>Barış Polat</t>
        </is>
      </c>
      <c r="G1947" t="inlineStr">
        <is>
          <t>Ege</t>
        </is>
      </c>
      <c r="H1947" t="inlineStr">
        <is>
          <t>EM-KND-03</t>
        </is>
      </c>
      <c r="I1947" t="inlineStr">
        <is>
          <t>Kablo Kanalı 40x40 (2 m)</t>
        </is>
      </c>
      <c r="J1947" t="inlineStr">
        <is>
          <t>Tesisat</t>
        </is>
      </c>
      <c r="K1947" t="inlineStr">
        <is>
          <t>Proje</t>
        </is>
      </c>
      <c r="L1947" t="n">
        <v>1</v>
      </c>
      <c r="M1947" s="57" t="n">
        <v>129</v>
      </c>
      <c r="N1947" t="inlineStr">
        <is>
          <t>TL</t>
        </is>
      </c>
      <c r="O1947" s="58" t="n">
        <v>0</v>
      </c>
      <c r="P1947" t="n">
        <v>0</v>
      </c>
      <c r="Q1947" s="59" t="n">
        <v>65</v>
      </c>
      <c r="R1947" s="60">
        <f>IF(N1947="TL",1,IF(N1947="USD",VLOOKUP(C1947,$X$2:$Z$19,2,FALSE),VLOOKUP(C1947,$X$2:$Z$19,3,FALSE)))</f>
        <v/>
      </c>
      <c r="S1947" s="61">
        <f>IF(P1947=1,0,L1947*M1947*R1947*(1-O1947/100))</f>
        <v/>
      </c>
      <c r="T1947" s="61">
        <f>IF(P1947=1,0,L1947*Q1947)</f>
        <v/>
      </c>
      <c r="U1947" s="61">
        <f>S1947-T1947</f>
        <v/>
      </c>
    </row>
    <row r="1948">
      <c r="A1948" t="inlineStr">
        <is>
          <t>S001947</t>
        </is>
      </c>
      <c r="B1948" t="inlineStr">
        <is>
          <t>2025-07-08</t>
        </is>
      </c>
      <c r="C1948" t="inlineStr">
        <is>
          <t>2025-07</t>
        </is>
      </c>
      <c r="D1948" t="inlineStr">
        <is>
          <t>2025-Q3</t>
        </is>
      </c>
      <c r="E1948" t="inlineStr">
        <is>
          <t>T15</t>
        </is>
      </c>
      <c r="F1948" t="inlineStr">
        <is>
          <t>Barış Polat</t>
        </is>
      </c>
      <c r="G1948" t="inlineStr">
        <is>
          <t>Ege</t>
        </is>
      </c>
      <c r="H1948" t="inlineStr">
        <is>
          <t>EM-AYD-18</t>
        </is>
      </c>
      <c r="I1948" t="inlineStr">
        <is>
          <t>LED Ampul 18W (10'lu)</t>
        </is>
      </c>
      <c r="J1948" t="inlineStr">
        <is>
          <t>Aydınlatma</t>
        </is>
      </c>
      <c r="K1948" t="inlineStr">
        <is>
          <t>Perakende</t>
        </is>
      </c>
      <c r="L1948" t="n">
        <v>114</v>
      </c>
      <c r="M1948" s="57" t="n">
        <v>205</v>
      </c>
      <c r="N1948" t="inlineStr">
        <is>
          <t>TL</t>
        </is>
      </c>
      <c r="O1948" s="58" t="n">
        <v>0</v>
      </c>
      <c r="P1948" t="n">
        <v>0</v>
      </c>
      <c r="Q1948" s="59" t="n">
        <v>95</v>
      </c>
      <c r="R1948" s="60">
        <f>IF(N1948="TL",1,IF(N1948="USD",VLOOKUP(C1948,$X$2:$Z$19,2,FALSE),VLOOKUP(C1948,$X$2:$Z$19,3,FALSE)))</f>
        <v/>
      </c>
      <c r="S1948" s="61">
        <f>IF(P1948=1,0,L1948*M1948*R1948*(1-O1948/100))</f>
        <v/>
      </c>
      <c r="T1948" s="61">
        <f>IF(P1948=1,0,L1948*Q1948)</f>
        <v/>
      </c>
      <c r="U1948" s="61">
        <f>S1948-T1948</f>
        <v/>
      </c>
    </row>
    <row r="1949">
      <c r="A1949" t="inlineStr">
        <is>
          <t>S001948</t>
        </is>
      </c>
      <c r="B1949" t="inlineStr">
        <is>
          <t>2025-07-25</t>
        </is>
      </c>
      <c r="C1949" t="inlineStr">
        <is>
          <t>2025-07</t>
        </is>
      </c>
      <c r="D1949" t="inlineStr">
        <is>
          <t>2025-Q3</t>
        </is>
      </c>
      <c r="E1949" t="inlineStr">
        <is>
          <t>T15</t>
        </is>
      </c>
      <c r="F1949" t="inlineStr">
        <is>
          <t>Barış Polat</t>
        </is>
      </c>
      <c r="G1949" t="inlineStr">
        <is>
          <t>Ege</t>
        </is>
      </c>
      <c r="H1949" t="inlineStr">
        <is>
          <t>EM-TOP-08</t>
        </is>
      </c>
      <c r="I1949" t="inlineStr">
        <is>
          <t>Topraklama Seti</t>
        </is>
      </c>
      <c r="J1949" t="inlineStr">
        <is>
          <t>Koruma</t>
        </is>
      </c>
      <c r="K1949" t="inlineStr">
        <is>
          <t>Kurumsal</t>
        </is>
      </c>
      <c r="L1949" t="n">
        <v>62</v>
      </c>
      <c r="M1949" s="57" t="n">
        <v>919</v>
      </c>
      <c r="N1949" t="inlineStr">
        <is>
          <t>TL</t>
        </is>
      </c>
      <c r="O1949" s="58" t="n">
        <v>18</v>
      </c>
      <c r="P1949" t="n">
        <v>0</v>
      </c>
      <c r="Q1949" s="59" t="n">
        <v>540</v>
      </c>
      <c r="R1949" s="60">
        <f>IF(N1949="TL",1,IF(N1949="USD",VLOOKUP(C1949,$X$2:$Z$19,2,FALSE),VLOOKUP(C1949,$X$2:$Z$19,3,FALSE)))</f>
        <v/>
      </c>
      <c r="S1949" s="61">
        <f>IF(P1949=1,0,L1949*M1949*R1949*(1-O1949/100))</f>
        <v/>
      </c>
      <c r="T1949" s="61">
        <f>IF(P1949=1,0,L1949*Q1949)</f>
        <v/>
      </c>
      <c r="U1949" s="61">
        <f>S1949-T1949</f>
        <v/>
      </c>
    </row>
    <row r="1950">
      <c r="A1950" t="inlineStr">
        <is>
          <t>S001949</t>
        </is>
      </c>
      <c r="B1950" t="inlineStr">
        <is>
          <t>2025-08-10</t>
        </is>
      </c>
      <c r="C1950" t="inlineStr">
        <is>
          <t>2025-08</t>
        </is>
      </c>
      <c r="D1950" t="inlineStr">
        <is>
          <t>2025-Q3</t>
        </is>
      </c>
      <c r="E1950" t="inlineStr">
        <is>
          <t>T01</t>
        </is>
      </c>
      <c r="F1950" t="inlineStr">
        <is>
          <t>Deniz Yılmaz</t>
        </is>
      </c>
      <c r="G1950" t="inlineStr">
        <is>
          <t>Marmara</t>
        </is>
      </c>
      <c r="H1950" t="inlineStr">
        <is>
          <t>EM-PNO-12</t>
        </is>
      </c>
      <c r="I1950" t="inlineStr">
        <is>
          <t>Sıva Üstü Dağıtım Panosu 24'lü</t>
        </is>
      </c>
      <c r="J1950" t="inlineStr">
        <is>
          <t>Pano</t>
        </is>
      </c>
      <c r="K1950" t="inlineStr">
        <is>
          <t>Bayi</t>
        </is>
      </c>
      <c r="L1950" t="n">
        <v>14</v>
      </c>
      <c r="M1950" s="57" t="n">
        <v>2006</v>
      </c>
      <c r="N1950" t="inlineStr">
        <is>
          <t>TL</t>
        </is>
      </c>
      <c r="O1950" s="58" t="n">
        <v>18</v>
      </c>
      <c r="P1950" t="n">
        <v>0</v>
      </c>
      <c r="Q1950" s="59" t="n">
        <v>1180</v>
      </c>
      <c r="R1950" s="60">
        <f>IF(N1950="TL",1,IF(N1950="USD",VLOOKUP(C1950,$X$2:$Z$19,2,FALSE),VLOOKUP(C1950,$X$2:$Z$19,3,FALSE)))</f>
        <v/>
      </c>
      <c r="S1950" s="61">
        <f>IF(P1950=1,0,L1950*M1950*R1950*(1-O1950/100))</f>
        <v/>
      </c>
      <c r="T1950" s="61">
        <f>IF(P1950=1,0,L1950*Q1950)</f>
        <v/>
      </c>
      <c r="U1950" s="61">
        <f>S1950-T1950</f>
        <v/>
      </c>
    </row>
    <row r="1951">
      <c r="A1951" t="inlineStr">
        <is>
          <t>S001950</t>
        </is>
      </c>
      <c r="B1951" t="inlineStr">
        <is>
          <t>2025-08-05</t>
        </is>
      </c>
      <c r="C1951" t="inlineStr">
        <is>
          <t>2025-08</t>
        </is>
      </c>
      <c r="D1951" t="inlineStr">
        <is>
          <t>2025-Q3</t>
        </is>
      </c>
      <c r="E1951" t="inlineStr">
        <is>
          <t>T01</t>
        </is>
      </c>
      <c r="F1951" t="inlineStr">
        <is>
          <t>Deniz Yılmaz</t>
        </is>
      </c>
      <c r="G1951" t="inlineStr">
        <is>
          <t>Marmara</t>
        </is>
      </c>
      <c r="H1951" t="inlineStr">
        <is>
          <t>EM-SNS-06</t>
        </is>
      </c>
      <c r="I1951" t="inlineStr">
        <is>
          <t>Hareket Sensörü PIR</t>
        </is>
      </c>
      <c r="J1951" t="inlineStr">
        <is>
          <t>Otomasyon</t>
        </is>
      </c>
      <c r="K1951" t="inlineStr">
        <is>
          <t>Bayi</t>
        </is>
      </c>
      <c r="L1951" t="n">
        <v>3</v>
      </c>
      <c r="M1951" s="57" t="n">
        <v>257</v>
      </c>
      <c r="N1951" t="inlineStr">
        <is>
          <t>TL</t>
        </is>
      </c>
      <c r="O1951" s="58" t="n">
        <v>0</v>
      </c>
      <c r="P1951" t="n">
        <v>0</v>
      </c>
      <c r="Q1951" s="59" t="n">
        <v>120</v>
      </c>
      <c r="R1951" s="60">
        <f>IF(N1951="TL",1,IF(N1951="USD",VLOOKUP(C1951,$X$2:$Z$19,2,FALSE),VLOOKUP(C1951,$X$2:$Z$19,3,FALSE)))</f>
        <v/>
      </c>
      <c r="S1951" s="61">
        <f>IF(P1951=1,0,L1951*M1951*R1951*(1-O1951/100))</f>
        <v/>
      </c>
      <c r="T1951" s="61">
        <f>IF(P1951=1,0,L1951*Q1951)</f>
        <v/>
      </c>
      <c r="U1951" s="61">
        <f>S1951-T1951</f>
        <v/>
      </c>
    </row>
    <row r="1952">
      <c r="A1952" t="inlineStr">
        <is>
          <t>S001951</t>
        </is>
      </c>
      <c r="B1952" t="inlineStr">
        <is>
          <t>2025-08-03</t>
        </is>
      </c>
      <c r="C1952" t="inlineStr">
        <is>
          <t>2025-08</t>
        </is>
      </c>
      <c r="D1952" t="inlineStr">
        <is>
          <t>2025-Q3</t>
        </is>
      </c>
      <c r="E1952" t="inlineStr">
        <is>
          <t>T01</t>
        </is>
      </c>
      <c r="F1952" t="inlineStr">
        <is>
          <t>Deniz Yılmaz</t>
        </is>
      </c>
      <c r="G1952" t="inlineStr">
        <is>
          <t>Marmara</t>
        </is>
      </c>
      <c r="H1952" t="inlineStr">
        <is>
          <t>EM-KBL-16</t>
        </is>
      </c>
      <c r="I1952" t="inlineStr">
        <is>
          <t>NYM Kablo 3x2,5 (100 m)</t>
        </is>
      </c>
      <c r="J1952" t="inlineStr">
        <is>
          <t>Kablo</t>
        </is>
      </c>
      <c r="K1952" t="inlineStr">
        <is>
          <t>Proje</t>
        </is>
      </c>
      <c r="L1952" t="n">
        <v>6</v>
      </c>
      <c r="M1952" s="57" t="n">
        <v>1329</v>
      </c>
      <c r="N1952" t="inlineStr">
        <is>
          <t>TL</t>
        </is>
      </c>
      <c r="O1952" s="58" t="n">
        <v>5</v>
      </c>
      <c r="P1952" t="n">
        <v>0</v>
      </c>
      <c r="Q1952" s="59" t="n">
        <v>820</v>
      </c>
      <c r="R1952" s="60">
        <f>IF(N1952="TL",1,IF(N1952="USD",VLOOKUP(C1952,$X$2:$Z$19,2,FALSE),VLOOKUP(C1952,$X$2:$Z$19,3,FALSE)))</f>
        <v/>
      </c>
      <c r="S1952" s="61">
        <f>IF(P1952=1,0,L1952*M1952*R1952*(1-O1952/100))</f>
        <v/>
      </c>
      <c r="T1952" s="61">
        <f>IF(P1952=1,0,L1952*Q1952)</f>
        <v/>
      </c>
      <c r="U1952" s="61">
        <f>S1952-T1952</f>
        <v/>
      </c>
    </row>
    <row r="1953">
      <c r="A1953" t="inlineStr">
        <is>
          <t>S001952</t>
        </is>
      </c>
      <c r="B1953" t="inlineStr">
        <is>
          <t>2025-08-16</t>
        </is>
      </c>
      <c r="C1953" t="inlineStr">
        <is>
          <t>2025-08</t>
        </is>
      </c>
      <c r="D1953" t="inlineStr">
        <is>
          <t>2025-Q3</t>
        </is>
      </c>
      <c r="E1953" t="inlineStr">
        <is>
          <t>T01</t>
        </is>
      </c>
      <c r="F1953" t="inlineStr">
        <is>
          <t>Deniz Yılmaz</t>
        </is>
      </c>
      <c r="G1953" t="inlineStr">
        <is>
          <t>Marmara</t>
        </is>
      </c>
      <c r="H1953" t="inlineStr">
        <is>
          <t>EM-KND-03</t>
        </is>
      </c>
      <c r="I1953" t="inlineStr">
        <is>
          <t>Kablo Kanalı 40x40 (2 m)</t>
        </is>
      </c>
      <c r="J1953" t="inlineStr">
        <is>
          <t>Tesisat</t>
        </is>
      </c>
      <c r="K1953" t="inlineStr">
        <is>
          <t>Bayi</t>
        </is>
      </c>
      <c r="L1953" t="n">
        <v>108</v>
      </c>
      <c r="M1953" s="57" t="n">
        <v>130</v>
      </c>
      <c r="N1953" t="inlineStr">
        <is>
          <t>TL</t>
        </is>
      </c>
      <c r="O1953" s="58" t="n">
        <v>5</v>
      </c>
      <c r="P1953" t="n">
        <v>0</v>
      </c>
      <c r="Q1953" s="59" t="n">
        <v>65</v>
      </c>
      <c r="R1953" s="60">
        <f>IF(N1953="TL",1,IF(N1953="USD",VLOOKUP(C1953,$X$2:$Z$19,2,FALSE),VLOOKUP(C1953,$X$2:$Z$19,3,FALSE)))</f>
        <v/>
      </c>
      <c r="S1953" s="61">
        <f>IF(P1953=1,0,L1953*M1953*R1953*(1-O1953/100))</f>
        <v/>
      </c>
      <c r="T1953" s="61">
        <f>IF(P1953=1,0,L1953*Q1953)</f>
        <v/>
      </c>
      <c r="U1953" s="61">
        <f>S1953-T1953</f>
        <v/>
      </c>
    </row>
    <row r="1954">
      <c r="A1954" t="inlineStr">
        <is>
          <t>S001953</t>
        </is>
      </c>
      <c r="B1954" t="inlineStr">
        <is>
          <t>2025-08-01</t>
        </is>
      </c>
      <c r="C1954" t="inlineStr">
        <is>
          <t>2025-08</t>
        </is>
      </c>
      <c r="D1954" t="inlineStr">
        <is>
          <t>2025-Q3</t>
        </is>
      </c>
      <c r="E1954" t="inlineStr">
        <is>
          <t>T01</t>
        </is>
      </c>
      <c r="F1954" t="inlineStr">
        <is>
          <t>Deniz Yılmaz</t>
        </is>
      </c>
      <c r="G1954" t="inlineStr">
        <is>
          <t>Marmara</t>
        </is>
      </c>
      <c r="H1954" t="inlineStr">
        <is>
          <t>EM-AYD-40</t>
        </is>
      </c>
      <c r="I1954" t="inlineStr">
        <is>
          <t>LED Panel Armatür 40W</t>
        </is>
      </c>
      <c r="J1954" t="inlineStr">
        <is>
          <t>Aydınlatma</t>
        </is>
      </c>
      <c r="K1954" t="inlineStr">
        <is>
          <t>Bayi</t>
        </is>
      </c>
      <c r="L1954" t="n">
        <v>5</v>
      </c>
      <c r="M1954" s="57" t="n">
        <v>367</v>
      </c>
      <c r="N1954" t="inlineStr">
        <is>
          <t>TL</t>
        </is>
      </c>
      <c r="O1954" s="58" t="n">
        <v>12</v>
      </c>
      <c r="P1954" t="n">
        <v>0</v>
      </c>
      <c r="Q1954" s="59" t="n">
        <v>190</v>
      </c>
      <c r="R1954" s="60">
        <f>IF(N1954="TL",1,IF(N1954="USD",VLOOKUP(C1954,$X$2:$Z$19,2,FALSE),VLOOKUP(C1954,$X$2:$Z$19,3,FALSE)))</f>
        <v/>
      </c>
      <c r="S1954" s="61">
        <f>IF(P1954=1,0,L1954*M1954*R1954*(1-O1954/100))</f>
        <v/>
      </c>
      <c r="T1954" s="61">
        <f>IF(P1954=1,0,L1954*Q1954)</f>
        <v/>
      </c>
      <c r="U1954" s="61">
        <f>S1954-T1954</f>
        <v/>
      </c>
    </row>
    <row r="1955">
      <c r="A1955" t="inlineStr">
        <is>
          <t>S001954</t>
        </is>
      </c>
      <c r="B1955" t="inlineStr">
        <is>
          <t>2025-08-25</t>
        </is>
      </c>
      <c r="C1955" t="inlineStr">
        <is>
          <t>2025-08</t>
        </is>
      </c>
      <c r="D1955" t="inlineStr">
        <is>
          <t>2025-Q3</t>
        </is>
      </c>
      <c r="E1955" t="inlineStr">
        <is>
          <t>T01</t>
        </is>
      </c>
      <c r="F1955" t="inlineStr">
        <is>
          <t>Deniz Yılmaz</t>
        </is>
      </c>
      <c r="G1955" t="inlineStr">
        <is>
          <t>Marmara</t>
        </is>
      </c>
      <c r="H1955" t="inlineStr">
        <is>
          <t>EM-KBL-25</t>
        </is>
      </c>
      <c r="I1955" t="inlineStr">
        <is>
          <t>NYY Kablo 4x6 (100 m)</t>
        </is>
      </c>
      <c r="J1955" t="inlineStr">
        <is>
          <t>Kablo</t>
        </is>
      </c>
      <c r="K1955" t="inlineStr">
        <is>
          <t>Kurumsal</t>
        </is>
      </c>
      <c r="L1955" t="n">
        <v>1</v>
      </c>
      <c r="M1955" s="57" t="n">
        <v>3443</v>
      </c>
      <c r="N1955" t="inlineStr">
        <is>
          <t>TL</t>
        </is>
      </c>
      <c r="O1955" s="58" t="n">
        <v>5</v>
      </c>
      <c r="P1955" t="n">
        <v>0</v>
      </c>
      <c r="Q1955" s="59" t="n">
        <v>2150</v>
      </c>
      <c r="R1955" s="60">
        <f>IF(N1955="TL",1,IF(N1955="USD",VLOOKUP(C1955,$X$2:$Z$19,2,FALSE),VLOOKUP(C1955,$X$2:$Z$19,3,FALSE)))</f>
        <v/>
      </c>
      <c r="S1955" s="61">
        <f>IF(P1955=1,0,L1955*M1955*R1955*(1-O1955/100))</f>
        <v/>
      </c>
      <c r="T1955" s="61">
        <f>IF(P1955=1,0,L1955*Q1955)</f>
        <v/>
      </c>
      <c r="U1955" s="61">
        <f>S1955-T1955</f>
        <v/>
      </c>
    </row>
    <row r="1956">
      <c r="A1956" t="inlineStr">
        <is>
          <t>S001955</t>
        </is>
      </c>
      <c r="B1956" t="inlineStr">
        <is>
          <t>2025-08-08</t>
        </is>
      </c>
      <c r="C1956" t="inlineStr">
        <is>
          <t>2025-08</t>
        </is>
      </c>
      <c r="D1956" t="inlineStr">
        <is>
          <t>2025-Q3</t>
        </is>
      </c>
      <c r="E1956" t="inlineStr">
        <is>
          <t>T01</t>
        </is>
      </c>
      <c r="F1956" t="inlineStr">
        <is>
          <t>Deniz Yılmaz</t>
        </is>
      </c>
      <c r="G1956" t="inlineStr">
        <is>
          <t>Marmara</t>
        </is>
      </c>
      <c r="H1956" t="inlineStr">
        <is>
          <t>EM-AYD-40</t>
        </is>
      </c>
      <c r="I1956" t="inlineStr">
        <is>
          <t>LED Panel Armatür 40W</t>
        </is>
      </c>
      <c r="J1956" t="inlineStr">
        <is>
          <t>Aydınlatma</t>
        </is>
      </c>
      <c r="K1956" t="inlineStr">
        <is>
          <t>Bayi</t>
        </is>
      </c>
      <c r="L1956" t="n">
        <v>84</v>
      </c>
      <c r="M1956" s="57" t="n">
        <v>368</v>
      </c>
      <c r="N1956" t="inlineStr">
        <is>
          <t>TL</t>
        </is>
      </c>
      <c r="O1956" s="58" t="n">
        <v>5</v>
      </c>
      <c r="P1956" t="n">
        <v>0</v>
      </c>
      <c r="Q1956" s="59" t="n">
        <v>190</v>
      </c>
      <c r="R1956" s="60">
        <f>IF(N1956="TL",1,IF(N1956="USD",VLOOKUP(C1956,$X$2:$Z$19,2,FALSE),VLOOKUP(C1956,$X$2:$Z$19,3,FALSE)))</f>
        <v/>
      </c>
      <c r="S1956" s="61">
        <f>IF(P1956=1,0,L1956*M1956*R1956*(1-O1956/100))</f>
        <v/>
      </c>
      <c r="T1956" s="61">
        <f>IF(P1956=1,0,L1956*Q1956)</f>
        <v/>
      </c>
      <c r="U1956" s="61">
        <f>S1956-T1956</f>
        <v/>
      </c>
    </row>
    <row r="1957">
      <c r="A1957" t="inlineStr">
        <is>
          <t>S001956</t>
        </is>
      </c>
      <c r="B1957" t="inlineStr">
        <is>
          <t>2025-08-19</t>
        </is>
      </c>
      <c r="C1957" t="inlineStr">
        <is>
          <t>2025-08</t>
        </is>
      </c>
      <c r="D1957" t="inlineStr">
        <is>
          <t>2025-Q3</t>
        </is>
      </c>
      <c r="E1957" t="inlineStr">
        <is>
          <t>T01</t>
        </is>
      </c>
      <c r="F1957" t="inlineStr">
        <is>
          <t>Deniz Yılmaz</t>
        </is>
      </c>
      <c r="G1957" t="inlineStr">
        <is>
          <t>Marmara</t>
        </is>
      </c>
      <c r="H1957" t="inlineStr">
        <is>
          <t>EM-TOP-08</t>
        </is>
      </c>
      <c r="I1957" t="inlineStr">
        <is>
          <t>Topraklama Seti</t>
        </is>
      </c>
      <c r="J1957" t="inlineStr">
        <is>
          <t>Koruma</t>
        </is>
      </c>
      <c r="K1957" t="inlineStr">
        <is>
          <t>Kurumsal</t>
        </is>
      </c>
      <c r="L1957" t="n">
        <v>20</v>
      </c>
      <c r="M1957" s="57" t="n">
        <v>940</v>
      </c>
      <c r="N1957" t="inlineStr">
        <is>
          <t>TL</t>
        </is>
      </c>
      <c r="O1957" s="58" t="n">
        <v>8</v>
      </c>
      <c r="P1957" t="n">
        <v>0</v>
      </c>
      <c r="Q1957" s="59" t="n">
        <v>540</v>
      </c>
      <c r="R1957" s="60">
        <f>IF(N1957="TL",1,IF(N1957="USD",VLOOKUP(C1957,$X$2:$Z$19,2,FALSE),VLOOKUP(C1957,$X$2:$Z$19,3,FALSE)))</f>
        <v/>
      </c>
      <c r="S1957" s="61">
        <f>IF(P1957=1,0,L1957*M1957*R1957*(1-O1957/100))</f>
        <v/>
      </c>
      <c r="T1957" s="61">
        <f>IF(P1957=1,0,L1957*Q1957)</f>
        <v/>
      </c>
      <c r="U1957" s="61">
        <f>S1957-T1957</f>
        <v/>
      </c>
    </row>
    <row r="1958">
      <c r="A1958" t="inlineStr">
        <is>
          <t>S001957</t>
        </is>
      </c>
      <c r="B1958" t="inlineStr">
        <is>
          <t>2025-08-05</t>
        </is>
      </c>
      <c r="C1958" t="inlineStr">
        <is>
          <t>2025-08</t>
        </is>
      </c>
      <c r="D1958" t="inlineStr">
        <is>
          <t>2025-Q3</t>
        </is>
      </c>
      <c r="E1958" t="inlineStr">
        <is>
          <t>T01</t>
        </is>
      </c>
      <c r="F1958" t="inlineStr">
        <is>
          <t>Deniz Yılmaz</t>
        </is>
      </c>
      <c r="G1958" t="inlineStr">
        <is>
          <t>Marmara</t>
        </is>
      </c>
      <c r="H1958" t="inlineStr">
        <is>
          <t>EM-PNO-12</t>
        </is>
      </c>
      <c r="I1958" t="inlineStr">
        <is>
          <t>Sıva Üstü Dağıtım Panosu 24'lü</t>
        </is>
      </c>
      <c r="J1958" t="inlineStr">
        <is>
          <t>Pano</t>
        </is>
      </c>
      <c r="K1958" t="inlineStr">
        <is>
          <t>Bayi</t>
        </is>
      </c>
      <c r="L1958" t="n">
        <v>15</v>
      </c>
      <c r="M1958" s="57" t="n">
        <v>2088</v>
      </c>
      <c r="N1958" t="inlineStr">
        <is>
          <t>TL</t>
        </is>
      </c>
      <c r="O1958" s="58" t="n">
        <v>0</v>
      </c>
      <c r="P1958" t="n">
        <v>0</v>
      </c>
      <c r="Q1958" s="59" t="n">
        <v>1180</v>
      </c>
      <c r="R1958" s="60">
        <f>IF(N1958="TL",1,IF(N1958="USD",VLOOKUP(C1958,$X$2:$Z$19,2,FALSE),VLOOKUP(C1958,$X$2:$Z$19,3,FALSE)))</f>
        <v/>
      </c>
      <c r="S1958" s="61">
        <f>IF(P1958=1,0,L1958*M1958*R1958*(1-O1958/100))</f>
        <v/>
      </c>
      <c r="T1958" s="61">
        <f>IF(P1958=1,0,L1958*Q1958)</f>
        <v/>
      </c>
      <c r="U1958" s="61">
        <f>S1958-T1958</f>
        <v/>
      </c>
    </row>
    <row r="1959">
      <c r="A1959" t="inlineStr">
        <is>
          <t>S001958</t>
        </is>
      </c>
      <c r="B1959" t="inlineStr">
        <is>
          <t>2025-08-17</t>
        </is>
      </c>
      <c r="C1959" t="inlineStr">
        <is>
          <t>2025-08</t>
        </is>
      </c>
      <c r="D1959" t="inlineStr">
        <is>
          <t>2025-Q3</t>
        </is>
      </c>
      <c r="E1959" t="inlineStr">
        <is>
          <t>T01</t>
        </is>
      </c>
      <c r="F1959" t="inlineStr">
        <is>
          <t>Deniz Yılmaz</t>
        </is>
      </c>
      <c r="G1959" t="inlineStr">
        <is>
          <t>Marmara</t>
        </is>
      </c>
      <c r="H1959" t="inlineStr">
        <is>
          <t>EM-PNO-12</t>
        </is>
      </c>
      <c r="I1959" t="inlineStr">
        <is>
          <t>Sıva Üstü Dağıtım Panosu 24'lü</t>
        </is>
      </c>
      <c r="J1959" t="inlineStr">
        <is>
          <t>Pano</t>
        </is>
      </c>
      <c r="K1959" t="inlineStr">
        <is>
          <t>Kurumsal</t>
        </is>
      </c>
      <c r="L1959" t="n">
        <v>5</v>
      </c>
      <c r="M1959" s="57" t="n">
        <v>2108</v>
      </c>
      <c r="N1959" t="inlineStr">
        <is>
          <t>TL</t>
        </is>
      </c>
      <c r="O1959" s="58" t="n">
        <v>8</v>
      </c>
      <c r="P1959" t="n">
        <v>0</v>
      </c>
      <c r="Q1959" s="59" t="n">
        <v>1180</v>
      </c>
      <c r="R1959" s="60">
        <f>IF(N1959="TL",1,IF(N1959="USD",VLOOKUP(C1959,$X$2:$Z$19,2,FALSE),VLOOKUP(C1959,$X$2:$Z$19,3,FALSE)))</f>
        <v/>
      </c>
      <c r="S1959" s="61">
        <f>IF(P1959=1,0,L1959*M1959*R1959*(1-O1959/100))</f>
        <v/>
      </c>
      <c r="T1959" s="61">
        <f>IF(P1959=1,0,L1959*Q1959)</f>
        <v/>
      </c>
      <c r="U1959" s="61">
        <f>S1959-T1959</f>
        <v/>
      </c>
    </row>
    <row r="1960">
      <c r="A1960" t="inlineStr">
        <is>
          <t>S001959</t>
        </is>
      </c>
      <c r="B1960" t="inlineStr">
        <is>
          <t>2025-08-18</t>
        </is>
      </c>
      <c r="C1960" t="inlineStr">
        <is>
          <t>2025-08</t>
        </is>
      </c>
      <c r="D1960" t="inlineStr">
        <is>
          <t>2025-Q3</t>
        </is>
      </c>
      <c r="E1960" t="inlineStr">
        <is>
          <t>T01</t>
        </is>
      </c>
      <c r="F1960" t="inlineStr">
        <is>
          <t>Deniz Yılmaz</t>
        </is>
      </c>
      <c r="G1960" t="inlineStr">
        <is>
          <t>Marmara</t>
        </is>
      </c>
      <c r="H1960" t="inlineStr">
        <is>
          <t>EM-PNO-12</t>
        </is>
      </c>
      <c r="I1960" t="inlineStr">
        <is>
          <t>Sıva Üstü Dağıtım Panosu 24'lü</t>
        </is>
      </c>
      <c r="J1960" t="inlineStr">
        <is>
          <t>Pano</t>
        </is>
      </c>
      <c r="K1960" t="inlineStr">
        <is>
          <t>Proje</t>
        </is>
      </c>
      <c r="L1960" t="n">
        <v>23</v>
      </c>
      <c r="M1960" s="57" t="n">
        <v>2029</v>
      </c>
      <c r="N1960" t="inlineStr">
        <is>
          <t>TL</t>
        </is>
      </c>
      <c r="O1960" s="58" t="n">
        <v>5</v>
      </c>
      <c r="P1960" t="n">
        <v>0</v>
      </c>
      <c r="Q1960" s="59" t="n">
        <v>1180</v>
      </c>
      <c r="R1960" s="60">
        <f>IF(N1960="TL",1,IF(N1960="USD",VLOOKUP(C1960,$X$2:$Z$19,2,FALSE),VLOOKUP(C1960,$X$2:$Z$19,3,FALSE)))</f>
        <v/>
      </c>
      <c r="S1960" s="61">
        <f>IF(P1960=1,0,L1960*M1960*R1960*(1-O1960/100))</f>
        <v/>
      </c>
      <c r="T1960" s="61">
        <f>IF(P1960=1,0,L1960*Q1960)</f>
        <v/>
      </c>
      <c r="U1960" s="61">
        <f>S1960-T1960</f>
        <v/>
      </c>
    </row>
    <row r="1961">
      <c r="A1961" t="inlineStr">
        <is>
          <t>S001960</t>
        </is>
      </c>
      <c r="B1961" t="inlineStr">
        <is>
          <t>2025-08-17</t>
        </is>
      </c>
      <c r="C1961" t="inlineStr">
        <is>
          <t>2025-08</t>
        </is>
      </c>
      <c r="D1961" t="inlineStr">
        <is>
          <t>2025-Q3</t>
        </is>
      </c>
      <c r="E1961" t="inlineStr">
        <is>
          <t>T01</t>
        </is>
      </c>
      <c r="F1961" t="inlineStr">
        <is>
          <t>Deniz Yılmaz</t>
        </is>
      </c>
      <c r="G1961" t="inlineStr">
        <is>
          <t>Marmara</t>
        </is>
      </c>
      <c r="H1961" t="inlineStr">
        <is>
          <t>EM-AYD-18</t>
        </is>
      </c>
      <c r="I1961" t="inlineStr">
        <is>
          <t>LED Ampul 18W (10'lu)</t>
        </is>
      </c>
      <c r="J1961" t="inlineStr">
        <is>
          <t>Aydınlatma</t>
        </is>
      </c>
      <c r="K1961" t="inlineStr">
        <is>
          <t>Bayi</t>
        </is>
      </c>
      <c r="L1961" t="n">
        <v>32</v>
      </c>
      <c r="M1961" s="57" t="n">
        <v>210</v>
      </c>
      <c r="N1961" t="inlineStr">
        <is>
          <t>TL</t>
        </is>
      </c>
      <c r="O1961" s="58" t="n">
        <v>5</v>
      </c>
      <c r="P1961" t="n">
        <v>0</v>
      </c>
      <c r="Q1961" s="59" t="n">
        <v>95</v>
      </c>
      <c r="R1961" s="60">
        <f>IF(N1961="TL",1,IF(N1961="USD",VLOOKUP(C1961,$X$2:$Z$19,2,FALSE),VLOOKUP(C1961,$X$2:$Z$19,3,FALSE)))</f>
        <v/>
      </c>
      <c r="S1961" s="61">
        <f>IF(P1961=1,0,L1961*M1961*R1961*(1-O1961/100))</f>
        <v/>
      </c>
      <c r="T1961" s="61">
        <f>IF(P1961=1,0,L1961*Q1961)</f>
        <v/>
      </c>
      <c r="U1961" s="61">
        <f>S1961-T1961</f>
        <v/>
      </c>
    </row>
    <row r="1962">
      <c r="A1962" t="inlineStr">
        <is>
          <t>S001961</t>
        </is>
      </c>
      <c r="B1962" t="inlineStr">
        <is>
          <t>2025-08-27</t>
        </is>
      </c>
      <c r="C1962" t="inlineStr">
        <is>
          <t>2025-08</t>
        </is>
      </c>
      <c r="D1962" t="inlineStr">
        <is>
          <t>2025-Q3</t>
        </is>
      </c>
      <c r="E1962" t="inlineStr">
        <is>
          <t>T01</t>
        </is>
      </c>
      <c r="F1962" t="inlineStr">
        <is>
          <t>Deniz Yılmaz</t>
        </is>
      </c>
      <c r="G1962" t="inlineStr">
        <is>
          <t>Marmara</t>
        </is>
      </c>
      <c r="H1962" t="inlineStr">
        <is>
          <t>EM-UPS-10</t>
        </is>
      </c>
      <c r="I1962" t="inlineStr">
        <is>
          <t>Kesintisiz Güç Kaynağı 3 kVA</t>
        </is>
      </c>
      <c r="J1962" t="inlineStr">
        <is>
          <t>Güç</t>
        </is>
      </c>
      <c r="K1962" t="inlineStr">
        <is>
          <t>Bayi</t>
        </is>
      </c>
      <c r="L1962" t="n">
        <v>20</v>
      </c>
      <c r="M1962" s="57" t="n">
        <v>13412</v>
      </c>
      <c r="N1962" t="inlineStr">
        <is>
          <t>TL</t>
        </is>
      </c>
      <c r="O1962" s="58" t="n">
        <v>8</v>
      </c>
      <c r="P1962" t="n">
        <v>0</v>
      </c>
      <c r="Q1962" s="59" t="n">
        <v>8200</v>
      </c>
      <c r="R1962" s="60">
        <f>IF(N1962="TL",1,IF(N1962="USD",VLOOKUP(C1962,$X$2:$Z$19,2,FALSE),VLOOKUP(C1962,$X$2:$Z$19,3,FALSE)))</f>
        <v/>
      </c>
      <c r="S1962" s="61">
        <f>IF(P1962=1,0,L1962*M1962*R1962*(1-O1962/100))</f>
        <v/>
      </c>
      <c r="T1962" s="61">
        <f>IF(P1962=1,0,L1962*Q1962)</f>
        <v/>
      </c>
      <c r="U1962" s="61">
        <f>S1962-T1962</f>
        <v/>
      </c>
    </row>
    <row r="1963">
      <c r="A1963" t="inlineStr">
        <is>
          <t>S001962</t>
        </is>
      </c>
      <c r="B1963" t="inlineStr">
        <is>
          <t>2025-08-09</t>
        </is>
      </c>
      <c r="C1963" t="inlineStr">
        <is>
          <t>2025-08</t>
        </is>
      </c>
      <c r="D1963" t="inlineStr">
        <is>
          <t>2025-Q3</t>
        </is>
      </c>
      <c r="E1963" t="inlineStr">
        <is>
          <t>T01</t>
        </is>
      </c>
      <c r="F1963" t="inlineStr">
        <is>
          <t>Deniz Yılmaz</t>
        </is>
      </c>
      <c r="G1963" t="inlineStr">
        <is>
          <t>Marmara</t>
        </is>
      </c>
      <c r="H1963" t="inlineStr">
        <is>
          <t>EM-PRZ-02</t>
        </is>
      </c>
      <c r="I1963" t="inlineStr">
        <is>
          <t>Priz-Anahtar Seti (20'li)</t>
        </is>
      </c>
      <c r="J1963" t="inlineStr">
        <is>
          <t>Anahtar</t>
        </is>
      </c>
      <c r="K1963" t="inlineStr">
        <is>
          <t>Kurumsal</t>
        </is>
      </c>
      <c r="L1963" t="n">
        <v>107</v>
      </c>
      <c r="M1963" s="57" t="n">
        <v>548</v>
      </c>
      <c r="N1963" t="inlineStr">
        <is>
          <t>TL</t>
        </is>
      </c>
      <c r="O1963" s="58" t="n">
        <v>0</v>
      </c>
      <c r="P1963" t="n">
        <v>0</v>
      </c>
      <c r="Q1963" s="59" t="n">
        <v>310</v>
      </c>
      <c r="R1963" s="60">
        <f>IF(N1963="TL",1,IF(N1963="USD",VLOOKUP(C1963,$X$2:$Z$19,2,FALSE),VLOOKUP(C1963,$X$2:$Z$19,3,FALSE)))</f>
        <v/>
      </c>
      <c r="S1963" s="61">
        <f>IF(P1963=1,0,L1963*M1963*R1963*(1-O1963/100))</f>
        <v/>
      </c>
      <c r="T1963" s="61">
        <f>IF(P1963=1,0,L1963*Q1963)</f>
        <v/>
      </c>
      <c r="U1963" s="61">
        <f>S1963-T1963</f>
        <v/>
      </c>
    </row>
    <row r="1964">
      <c r="A1964" t="inlineStr">
        <is>
          <t>S001963</t>
        </is>
      </c>
      <c r="B1964" t="inlineStr">
        <is>
          <t>2025-08-12</t>
        </is>
      </c>
      <c r="C1964" t="inlineStr">
        <is>
          <t>2025-08</t>
        </is>
      </c>
      <c r="D1964" t="inlineStr">
        <is>
          <t>2025-Q3</t>
        </is>
      </c>
      <c r="E1964" t="inlineStr">
        <is>
          <t>T01</t>
        </is>
      </c>
      <c r="F1964" t="inlineStr">
        <is>
          <t>Deniz Yılmaz</t>
        </is>
      </c>
      <c r="G1964" t="inlineStr">
        <is>
          <t>Marmara</t>
        </is>
      </c>
      <c r="H1964" t="inlineStr">
        <is>
          <t>EM-SGT-01</t>
        </is>
      </c>
      <c r="I1964" t="inlineStr">
        <is>
          <t>Otomatik Sigorta C16 (12'li)</t>
        </is>
      </c>
      <c r="J1964" t="inlineStr">
        <is>
          <t>Koruma</t>
        </is>
      </c>
      <c r="K1964" t="inlineStr">
        <is>
          <t>Perakende</t>
        </is>
      </c>
      <c r="L1964" t="n">
        <v>1</v>
      </c>
      <c r="M1964" s="57" t="n">
        <v>430</v>
      </c>
      <c r="N1964" t="inlineStr">
        <is>
          <t>TL</t>
        </is>
      </c>
      <c r="O1964" s="58" t="n">
        <v>12</v>
      </c>
      <c r="P1964" t="n">
        <v>0</v>
      </c>
      <c r="Q1964" s="59" t="n">
        <v>240</v>
      </c>
      <c r="R1964" s="60">
        <f>IF(N1964="TL",1,IF(N1964="USD",VLOOKUP(C1964,$X$2:$Z$19,2,FALSE),VLOOKUP(C1964,$X$2:$Z$19,3,FALSE)))</f>
        <v/>
      </c>
      <c r="S1964" s="61">
        <f>IF(P1964=1,0,L1964*M1964*R1964*(1-O1964/100))</f>
        <v/>
      </c>
      <c r="T1964" s="61">
        <f>IF(P1964=1,0,L1964*Q1964)</f>
        <v/>
      </c>
      <c r="U1964" s="61">
        <f>S1964-T1964</f>
        <v/>
      </c>
    </row>
    <row r="1965">
      <c r="A1965" t="inlineStr">
        <is>
          <t>S001964</t>
        </is>
      </c>
      <c r="B1965" t="inlineStr">
        <is>
          <t>2025-08-18</t>
        </is>
      </c>
      <c r="C1965" t="inlineStr">
        <is>
          <t>2025-08</t>
        </is>
      </c>
      <c r="D1965" t="inlineStr">
        <is>
          <t>2025-Q3</t>
        </is>
      </c>
      <c r="E1965" t="inlineStr">
        <is>
          <t>T01</t>
        </is>
      </c>
      <c r="F1965" t="inlineStr">
        <is>
          <t>Deniz Yılmaz</t>
        </is>
      </c>
      <c r="G1965" t="inlineStr">
        <is>
          <t>Marmara</t>
        </is>
      </c>
      <c r="H1965" t="inlineStr">
        <is>
          <t>EM-KBL-25</t>
        </is>
      </c>
      <c r="I1965" t="inlineStr">
        <is>
          <t>NYY Kablo 4x6 (100 m)</t>
        </is>
      </c>
      <c r="J1965" t="inlineStr">
        <is>
          <t>Kablo</t>
        </is>
      </c>
      <c r="K1965" t="inlineStr">
        <is>
          <t>Perakende</t>
        </is>
      </c>
      <c r="L1965" t="n">
        <v>1</v>
      </c>
      <c r="M1965" s="57" t="n">
        <v>3361</v>
      </c>
      <c r="N1965" t="inlineStr">
        <is>
          <t>TL</t>
        </is>
      </c>
      <c r="O1965" s="58" t="n">
        <v>5</v>
      </c>
      <c r="P1965" t="n">
        <v>0</v>
      </c>
      <c r="Q1965" s="59" t="n">
        <v>2150</v>
      </c>
      <c r="R1965" s="60">
        <f>IF(N1965="TL",1,IF(N1965="USD",VLOOKUP(C1965,$X$2:$Z$19,2,FALSE),VLOOKUP(C1965,$X$2:$Z$19,3,FALSE)))</f>
        <v/>
      </c>
      <c r="S1965" s="61">
        <f>IF(P1965=1,0,L1965*M1965*R1965*(1-O1965/100))</f>
        <v/>
      </c>
      <c r="T1965" s="61">
        <f>IF(P1965=1,0,L1965*Q1965)</f>
        <v/>
      </c>
      <c r="U1965" s="61">
        <f>S1965-T1965</f>
        <v/>
      </c>
    </row>
    <row r="1966">
      <c r="A1966" t="inlineStr">
        <is>
          <t>S001965</t>
        </is>
      </c>
      <c r="B1966" t="inlineStr">
        <is>
          <t>2025-08-28</t>
        </is>
      </c>
      <c r="C1966" t="inlineStr">
        <is>
          <t>2025-08</t>
        </is>
      </c>
      <c r="D1966" t="inlineStr">
        <is>
          <t>2025-Q3</t>
        </is>
      </c>
      <c r="E1966" t="inlineStr">
        <is>
          <t>T01</t>
        </is>
      </c>
      <c r="F1966" t="inlineStr">
        <is>
          <t>Deniz Yılmaz</t>
        </is>
      </c>
      <c r="G1966" t="inlineStr">
        <is>
          <t>Marmara</t>
        </is>
      </c>
      <c r="H1966" t="inlineStr">
        <is>
          <t>EM-KND-03</t>
        </is>
      </c>
      <c r="I1966" t="inlineStr">
        <is>
          <t>Kablo Kanalı 40x40 (2 m)</t>
        </is>
      </c>
      <c r="J1966" t="inlineStr">
        <is>
          <t>Tesisat</t>
        </is>
      </c>
      <c r="K1966" t="inlineStr">
        <is>
          <t>Proje</t>
        </is>
      </c>
      <c r="L1966" t="n">
        <v>5</v>
      </c>
      <c r="M1966" s="57" t="n">
        <v>132</v>
      </c>
      <c r="N1966" t="inlineStr">
        <is>
          <t>TL</t>
        </is>
      </c>
      <c r="O1966" s="58" t="n">
        <v>12</v>
      </c>
      <c r="P1966" t="n">
        <v>0</v>
      </c>
      <c r="Q1966" s="59" t="n">
        <v>65</v>
      </c>
      <c r="R1966" s="60">
        <f>IF(N1966="TL",1,IF(N1966="USD",VLOOKUP(C1966,$X$2:$Z$19,2,FALSE),VLOOKUP(C1966,$X$2:$Z$19,3,FALSE)))</f>
        <v/>
      </c>
      <c r="S1966" s="61">
        <f>IF(P1966=1,0,L1966*M1966*R1966*(1-O1966/100))</f>
        <v/>
      </c>
      <c r="T1966" s="61">
        <f>IF(P1966=1,0,L1966*Q1966)</f>
        <v/>
      </c>
      <c r="U1966" s="61">
        <f>S1966-T1966</f>
        <v/>
      </c>
    </row>
    <row r="1967">
      <c r="A1967" t="inlineStr">
        <is>
          <t>S001966</t>
        </is>
      </c>
      <c r="B1967" t="inlineStr">
        <is>
          <t>2025-08-16</t>
        </is>
      </c>
      <c r="C1967" t="inlineStr">
        <is>
          <t>2025-08</t>
        </is>
      </c>
      <c r="D1967" t="inlineStr">
        <is>
          <t>2025-Q3</t>
        </is>
      </c>
      <c r="E1967" t="inlineStr">
        <is>
          <t>T01</t>
        </is>
      </c>
      <c r="F1967" t="inlineStr">
        <is>
          <t>Deniz Yılmaz</t>
        </is>
      </c>
      <c r="G1967" t="inlineStr">
        <is>
          <t>Marmara</t>
        </is>
      </c>
      <c r="H1967" t="inlineStr">
        <is>
          <t>EM-PNO-12</t>
        </is>
      </c>
      <c r="I1967" t="inlineStr">
        <is>
          <t>Sıva Üstü Dağıtım Panosu 24'lü</t>
        </is>
      </c>
      <c r="J1967" t="inlineStr">
        <is>
          <t>Pano</t>
        </is>
      </c>
      <c r="K1967" t="inlineStr">
        <is>
          <t>Bayi</t>
        </is>
      </c>
      <c r="L1967" t="n">
        <v>24</v>
      </c>
      <c r="M1967" s="57" t="n">
        <v>1972</v>
      </c>
      <c r="N1967" t="inlineStr">
        <is>
          <t>TL</t>
        </is>
      </c>
      <c r="O1967" s="58" t="n">
        <v>12</v>
      </c>
      <c r="P1967" t="n">
        <v>0</v>
      </c>
      <c r="Q1967" s="59" t="n">
        <v>1180</v>
      </c>
      <c r="R1967" s="60">
        <f>IF(N1967="TL",1,IF(N1967="USD",VLOOKUP(C1967,$X$2:$Z$19,2,FALSE),VLOOKUP(C1967,$X$2:$Z$19,3,FALSE)))</f>
        <v/>
      </c>
      <c r="S1967" s="61">
        <f>IF(P1967=1,0,L1967*M1967*R1967*(1-O1967/100))</f>
        <v/>
      </c>
      <c r="T1967" s="61">
        <f>IF(P1967=1,0,L1967*Q1967)</f>
        <v/>
      </c>
      <c r="U1967" s="61">
        <f>S1967-T1967</f>
        <v/>
      </c>
    </row>
    <row r="1968">
      <c r="A1968" t="inlineStr">
        <is>
          <t>S001967</t>
        </is>
      </c>
      <c r="B1968" t="inlineStr">
        <is>
          <t>2025-08-10</t>
        </is>
      </c>
      <c r="C1968" t="inlineStr">
        <is>
          <t>2025-08</t>
        </is>
      </c>
      <c r="D1968" t="inlineStr">
        <is>
          <t>2025-Q3</t>
        </is>
      </c>
      <c r="E1968" t="inlineStr">
        <is>
          <t>T01</t>
        </is>
      </c>
      <c r="F1968" t="inlineStr">
        <is>
          <t>Deniz Yılmaz</t>
        </is>
      </c>
      <c r="G1968" t="inlineStr">
        <is>
          <t>Marmara</t>
        </is>
      </c>
      <c r="H1968" t="inlineStr">
        <is>
          <t>EM-PRZ-02</t>
        </is>
      </c>
      <c r="I1968" t="inlineStr">
        <is>
          <t>Priz-Anahtar Seti (20'li)</t>
        </is>
      </c>
      <c r="J1968" t="inlineStr">
        <is>
          <t>Anahtar</t>
        </is>
      </c>
      <c r="K1968" t="inlineStr">
        <is>
          <t>Bayi</t>
        </is>
      </c>
      <c r="L1968" t="n">
        <v>5</v>
      </c>
      <c r="M1968" s="57" t="n">
        <v>556</v>
      </c>
      <c r="N1968" t="inlineStr">
        <is>
          <t>TL</t>
        </is>
      </c>
      <c r="O1968" s="58" t="n">
        <v>0</v>
      </c>
      <c r="P1968" t="n">
        <v>0</v>
      </c>
      <c r="Q1968" s="59" t="n">
        <v>310</v>
      </c>
      <c r="R1968" s="60">
        <f>IF(N1968="TL",1,IF(N1968="USD",VLOOKUP(C1968,$X$2:$Z$19,2,FALSE),VLOOKUP(C1968,$X$2:$Z$19,3,FALSE)))</f>
        <v/>
      </c>
      <c r="S1968" s="61">
        <f>IF(P1968=1,0,L1968*M1968*R1968*(1-O1968/100))</f>
        <v/>
      </c>
      <c r="T1968" s="61">
        <f>IF(P1968=1,0,L1968*Q1968)</f>
        <v/>
      </c>
      <c r="U1968" s="61">
        <f>S1968-T1968</f>
        <v/>
      </c>
    </row>
    <row r="1969">
      <c r="A1969" t="inlineStr">
        <is>
          <t>S001968</t>
        </is>
      </c>
      <c r="B1969" t="inlineStr">
        <is>
          <t>2025-08-12</t>
        </is>
      </c>
      <c r="C1969" t="inlineStr">
        <is>
          <t>2025-08</t>
        </is>
      </c>
      <c r="D1969" t="inlineStr">
        <is>
          <t>2025-Q3</t>
        </is>
      </c>
      <c r="E1969" t="inlineStr">
        <is>
          <t>T01</t>
        </is>
      </c>
      <c r="F1969" t="inlineStr">
        <is>
          <t>Deniz Yılmaz</t>
        </is>
      </c>
      <c r="G1969" t="inlineStr">
        <is>
          <t>Marmara</t>
        </is>
      </c>
      <c r="H1969" t="inlineStr">
        <is>
          <t>EM-KBL-16</t>
        </is>
      </c>
      <c r="I1969" t="inlineStr">
        <is>
          <t>NYM Kablo 3x2,5 (100 m)</t>
        </is>
      </c>
      <c r="J1969" t="inlineStr">
        <is>
          <t>Kablo</t>
        </is>
      </c>
      <c r="K1969" t="inlineStr">
        <is>
          <t>Proje</t>
        </is>
      </c>
      <c r="L1969" t="n">
        <v>12</v>
      </c>
      <c r="M1969" s="57" t="n">
        <v>1302</v>
      </c>
      <c r="N1969" t="inlineStr">
        <is>
          <t>TL</t>
        </is>
      </c>
      <c r="O1969" s="58" t="n">
        <v>5</v>
      </c>
      <c r="P1969" t="n">
        <v>0</v>
      </c>
      <c r="Q1969" s="59" t="n">
        <v>820</v>
      </c>
      <c r="R1969" s="60">
        <f>IF(N1969="TL",1,IF(N1969="USD",VLOOKUP(C1969,$X$2:$Z$19,2,FALSE),VLOOKUP(C1969,$X$2:$Z$19,3,FALSE)))</f>
        <v/>
      </c>
      <c r="S1969" s="61">
        <f>IF(P1969=1,0,L1969*M1969*R1969*(1-O1969/100))</f>
        <v/>
      </c>
      <c r="T1969" s="61">
        <f>IF(P1969=1,0,L1969*Q1969)</f>
        <v/>
      </c>
      <c r="U1969" s="61">
        <f>S1969-T1969</f>
        <v/>
      </c>
    </row>
    <row r="1970">
      <c r="A1970" t="inlineStr">
        <is>
          <t>S001969</t>
        </is>
      </c>
      <c r="B1970" t="inlineStr">
        <is>
          <t>2025-08-13</t>
        </is>
      </c>
      <c r="C1970" t="inlineStr">
        <is>
          <t>2025-08</t>
        </is>
      </c>
      <c r="D1970" t="inlineStr">
        <is>
          <t>2025-Q3</t>
        </is>
      </c>
      <c r="E1970" t="inlineStr">
        <is>
          <t>T01</t>
        </is>
      </c>
      <c r="F1970" t="inlineStr">
        <is>
          <t>Deniz Yılmaz</t>
        </is>
      </c>
      <c r="G1970" t="inlineStr">
        <is>
          <t>Marmara</t>
        </is>
      </c>
      <c r="H1970" t="inlineStr">
        <is>
          <t>EM-AYD-18</t>
        </is>
      </c>
      <c r="I1970" t="inlineStr">
        <is>
          <t>LED Ampul 18W (10'lu)</t>
        </is>
      </c>
      <c r="J1970" t="inlineStr">
        <is>
          <t>Aydınlatma</t>
        </is>
      </c>
      <c r="K1970" t="inlineStr">
        <is>
          <t>Bayi</t>
        </is>
      </c>
      <c r="L1970" t="n">
        <v>8</v>
      </c>
      <c r="M1970" s="57" t="n">
        <v>202</v>
      </c>
      <c r="N1970" t="inlineStr">
        <is>
          <t>TL</t>
        </is>
      </c>
      <c r="O1970" s="58" t="n">
        <v>18</v>
      </c>
      <c r="P1970" t="n">
        <v>0</v>
      </c>
      <c r="Q1970" s="59" t="n">
        <v>95</v>
      </c>
      <c r="R1970" s="60">
        <f>IF(N1970="TL",1,IF(N1970="USD",VLOOKUP(C1970,$X$2:$Z$19,2,FALSE),VLOOKUP(C1970,$X$2:$Z$19,3,FALSE)))</f>
        <v/>
      </c>
      <c r="S1970" s="61">
        <f>IF(P1970=1,0,L1970*M1970*R1970*(1-O1970/100))</f>
        <v/>
      </c>
      <c r="T1970" s="61">
        <f>IF(P1970=1,0,L1970*Q1970)</f>
        <v/>
      </c>
      <c r="U1970" s="61">
        <f>S1970-T1970</f>
        <v/>
      </c>
    </row>
    <row r="1971">
      <c r="A1971" t="inlineStr">
        <is>
          <t>S001970</t>
        </is>
      </c>
      <c r="B1971" t="inlineStr">
        <is>
          <t>2025-08-11</t>
        </is>
      </c>
      <c r="C1971" t="inlineStr">
        <is>
          <t>2025-08</t>
        </is>
      </c>
      <c r="D1971" t="inlineStr">
        <is>
          <t>2025-Q3</t>
        </is>
      </c>
      <c r="E1971" t="inlineStr">
        <is>
          <t>T01</t>
        </is>
      </c>
      <c r="F1971" t="inlineStr">
        <is>
          <t>Deniz Yılmaz</t>
        </is>
      </c>
      <c r="G1971" t="inlineStr">
        <is>
          <t>Marmara</t>
        </is>
      </c>
      <c r="H1971" t="inlineStr">
        <is>
          <t>EM-KND-03</t>
        </is>
      </c>
      <c r="I1971" t="inlineStr">
        <is>
          <t>Kablo Kanalı 40x40 (2 m)</t>
        </is>
      </c>
      <c r="J1971" t="inlineStr">
        <is>
          <t>Tesisat</t>
        </is>
      </c>
      <c r="K1971" t="inlineStr">
        <is>
          <t>Perakende</t>
        </is>
      </c>
      <c r="L1971" t="n">
        <v>2</v>
      </c>
      <c r="M1971" s="57" t="n">
        <v>134</v>
      </c>
      <c r="N1971" t="inlineStr">
        <is>
          <t>TL</t>
        </is>
      </c>
      <c r="O1971" s="58" t="n">
        <v>0</v>
      </c>
      <c r="P1971" t="n">
        <v>0</v>
      </c>
      <c r="Q1971" s="59" t="n">
        <v>65</v>
      </c>
      <c r="R1971" s="60">
        <f>IF(N1971="TL",1,IF(N1971="USD",VLOOKUP(C1971,$X$2:$Z$19,2,FALSE),VLOOKUP(C1971,$X$2:$Z$19,3,FALSE)))</f>
        <v/>
      </c>
      <c r="S1971" s="61">
        <f>IF(P1971=1,0,L1971*M1971*R1971*(1-O1971/100))</f>
        <v/>
      </c>
      <c r="T1971" s="61">
        <f>IF(P1971=1,0,L1971*Q1971)</f>
        <v/>
      </c>
      <c r="U1971" s="61">
        <f>S1971-T1971</f>
        <v/>
      </c>
    </row>
    <row r="1972">
      <c r="A1972" t="inlineStr">
        <is>
          <t>S001971</t>
        </is>
      </c>
      <c r="B1972" t="inlineStr">
        <is>
          <t>2025-08-15</t>
        </is>
      </c>
      <c r="C1972" t="inlineStr">
        <is>
          <t>2025-08</t>
        </is>
      </c>
      <c r="D1972" t="inlineStr">
        <is>
          <t>2025-Q3</t>
        </is>
      </c>
      <c r="E1972" t="inlineStr">
        <is>
          <t>T01</t>
        </is>
      </c>
      <c r="F1972" t="inlineStr">
        <is>
          <t>Deniz Yılmaz</t>
        </is>
      </c>
      <c r="G1972" t="inlineStr">
        <is>
          <t>Marmara</t>
        </is>
      </c>
      <c r="H1972" t="inlineStr">
        <is>
          <t>EM-SNS-06</t>
        </is>
      </c>
      <c r="I1972" t="inlineStr">
        <is>
          <t>Hareket Sensörü PIR</t>
        </is>
      </c>
      <c r="J1972" t="inlineStr">
        <is>
          <t>Otomasyon</t>
        </is>
      </c>
      <c r="K1972" t="inlineStr">
        <is>
          <t>Proje</t>
        </is>
      </c>
      <c r="L1972" t="n">
        <v>5</v>
      </c>
      <c r="M1972" s="57" t="n">
        <v>250</v>
      </c>
      <c r="N1972" t="inlineStr">
        <is>
          <t>TL</t>
        </is>
      </c>
      <c r="O1972" s="58" t="n">
        <v>5</v>
      </c>
      <c r="P1972" t="n">
        <v>0</v>
      </c>
      <c r="Q1972" s="59" t="n">
        <v>120</v>
      </c>
      <c r="R1972" s="60">
        <f>IF(N1972="TL",1,IF(N1972="USD",VLOOKUP(C1972,$X$2:$Z$19,2,FALSE),VLOOKUP(C1972,$X$2:$Z$19,3,FALSE)))</f>
        <v/>
      </c>
      <c r="S1972" s="61">
        <f>IF(P1972=1,0,L1972*M1972*R1972*(1-O1972/100))</f>
        <v/>
      </c>
      <c r="T1972" s="61">
        <f>IF(P1972=1,0,L1972*Q1972)</f>
        <v/>
      </c>
      <c r="U1972" s="61">
        <f>S1972-T1972</f>
        <v/>
      </c>
    </row>
    <row r="1973">
      <c r="A1973" t="inlineStr">
        <is>
          <t>S001972</t>
        </is>
      </c>
      <c r="B1973" t="inlineStr">
        <is>
          <t>2025-08-08</t>
        </is>
      </c>
      <c r="C1973" t="inlineStr">
        <is>
          <t>2025-08</t>
        </is>
      </c>
      <c r="D1973" t="inlineStr">
        <is>
          <t>2025-Q3</t>
        </is>
      </c>
      <c r="E1973" t="inlineStr">
        <is>
          <t>T02</t>
        </is>
      </c>
      <c r="F1973" t="inlineStr">
        <is>
          <t>Ece Kaya</t>
        </is>
      </c>
      <c r="G1973" t="inlineStr">
        <is>
          <t>İç Anadolu</t>
        </is>
      </c>
      <c r="H1973" t="inlineStr">
        <is>
          <t>EM-TOP-08</t>
        </is>
      </c>
      <c r="I1973" t="inlineStr">
        <is>
          <t>Topraklama Seti</t>
        </is>
      </c>
      <c r="J1973" t="inlineStr">
        <is>
          <t>Koruma</t>
        </is>
      </c>
      <c r="K1973" t="inlineStr">
        <is>
          <t>Kurumsal</t>
        </is>
      </c>
      <c r="L1973" t="n">
        <v>2</v>
      </c>
      <c r="M1973" s="57" t="n">
        <v>883</v>
      </c>
      <c r="N1973" t="inlineStr">
        <is>
          <t>TL</t>
        </is>
      </c>
      <c r="O1973" s="58" t="n">
        <v>5</v>
      </c>
      <c r="P1973" t="n">
        <v>0</v>
      </c>
      <c r="Q1973" s="59" t="n">
        <v>540</v>
      </c>
      <c r="R1973" s="60">
        <f>IF(N1973="TL",1,IF(N1973="USD",VLOOKUP(C1973,$X$2:$Z$19,2,FALSE),VLOOKUP(C1973,$X$2:$Z$19,3,FALSE)))</f>
        <v/>
      </c>
      <c r="S1973" s="61">
        <f>IF(P1973=1,0,L1973*M1973*R1973*(1-O1973/100))</f>
        <v/>
      </c>
      <c r="T1973" s="61">
        <f>IF(P1973=1,0,L1973*Q1973)</f>
        <v/>
      </c>
      <c r="U1973" s="61">
        <f>S1973-T1973</f>
        <v/>
      </c>
    </row>
    <row r="1974">
      <c r="A1974" t="inlineStr">
        <is>
          <t>S001973</t>
        </is>
      </c>
      <c r="B1974" t="inlineStr">
        <is>
          <t>2025-08-27</t>
        </is>
      </c>
      <c r="C1974" t="inlineStr">
        <is>
          <t>2025-08</t>
        </is>
      </c>
      <c r="D1974" t="inlineStr">
        <is>
          <t>2025-Q3</t>
        </is>
      </c>
      <c r="E1974" t="inlineStr">
        <is>
          <t>T02</t>
        </is>
      </c>
      <c r="F1974" t="inlineStr">
        <is>
          <t>Ece Kaya</t>
        </is>
      </c>
      <c r="G1974" t="inlineStr">
        <is>
          <t>İç Anadolu</t>
        </is>
      </c>
      <c r="H1974" t="inlineStr">
        <is>
          <t>EM-SNS-06</t>
        </is>
      </c>
      <c r="I1974" t="inlineStr">
        <is>
          <t>Hareket Sensörü PIR</t>
        </is>
      </c>
      <c r="J1974" t="inlineStr">
        <is>
          <t>Otomasyon</t>
        </is>
      </c>
      <c r="K1974" t="inlineStr">
        <is>
          <t>Bayi</t>
        </is>
      </c>
      <c r="L1974" t="n">
        <v>21</v>
      </c>
      <c r="M1974" s="57" t="n">
        <v>248</v>
      </c>
      <c r="N1974" t="inlineStr">
        <is>
          <t>TL</t>
        </is>
      </c>
      <c r="O1974" s="58" t="n">
        <v>0</v>
      </c>
      <c r="P1974" t="n">
        <v>0</v>
      </c>
      <c r="Q1974" s="59" t="n">
        <v>120</v>
      </c>
      <c r="R1974" s="60">
        <f>IF(N1974="TL",1,IF(N1974="USD",VLOOKUP(C1974,$X$2:$Z$19,2,FALSE),VLOOKUP(C1974,$X$2:$Z$19,3,FALSE)))</f>
        <v/>
      </c>
      <c r="S1974" s="61">
        <f>IF(P1974=1,0,L1974*M1974*R1974*(1-O1974/100))</f>
        <v/>
      </c>
      <c r="T1974" s="61">
        <f>IF(P1974=1,0,L1974*Q1974)</f>
        <v/>
      </c>
      <c r="U1974" s="61">
        <f>S1974-T1974</f>
        <v/>
      </c>
    </row>
    <row r="1975">
      <c r="A1975" t="inlineStr">
        <is>
          <t>S001974</t>
        </is>
      </c>
      <c r="B1975" t="inlineStr">
        <is>
          <t>2025-08-28</t>
        </is>
      </c>
      <c r="C1975" t="inlineStr">
        <is>
          <t>2025-08</t>
        </is>
      </c>
      <c r="D1975" t="inlineStr">
        <is>
          <t>2025-Q3</t>
        </is>
      </c>
      <c r="E1975" t="inlineStr">
        <is>
          <t>T02</t>
        </is>
      </c>
      <c r="F1975" t="inlineStr">
        <is>
          <t>Ece Kaya</t>
        </is>
      </c>
      <c r="G1975" t="inlineStr">
        <is>
          <t>İç Anadolu</t>
        </is>
      </c>
      <c r="H1975" t="inlineStr">
        <is>
          <t>EM-TRF-05</t>
        </is>
      </c>
      <c r="I1975" t="inlineStr">
        <is>
          <t>İzole Trafo 1 kVA</t>
        </is>
      </c>
      <c r="J1975" t="inlineStr">
        <is>
          <t>Güç</t>
        </is>
      </c>
      <c r="K1975" t="inlineStr">
        <is>
          <t>Kurumsal</t>
        </is>
      </c>
      <c r="L1975" t="n">
        <v>11</v>
      </c>
      <c r="M1975" s="57" t="n">
        <v>6724</v>
      </c>
      <c r="N1975" t="inlineStr">
        <is>
          <t>TL</t>
        </is>
      </c>
      <c r="O1975" s="58" t="n">
        <v>0</v>
      </c>
      <c r="P1975" t="n">
        <v>0</v>
      </c>
      <c r="Q1975" s="59" t="n">
        <v>3900</v>
      </c>
      <c r="R1975" s="60">
        <f>IF(N1975="TL",1,IF(N1975="USD",VLOOKUP(C1975,$X$2:$Z$19,2,FALSE),VLOOKUP(C1975,$X$2:$Z$19,3,FALSE)))</f>
        <v/>
      </c>
      <c r="S1975" s="61">
        <f>IF(P1975=1,0,L1975*M1975*R1975*(1-O1975/100))</f>
        <v/>
      </c>
      <c r="T1975" s="61">
        <f>IF(P1975=1,0,L1975*Q1975)</f>
        <v/>
      </c>
      <c r="U1975" s="61">
        <f>S1975-T1975</f>
        <v/>
      </c>
    </row>
    <row r="1976">
      <c r="A1976" t="inlineStr">
        <is>
          <t>S001975</t>
        </is>
      </c>
      <c r="B1976" t="inlineStr">
        <is>
          <t>2025-08-02</t>
        </is>
      </c>
      <c r="C1976" t="inlineStr">
        <is>
          <t>2025-08</t>
        </is>
      </c>
      <c r="D1976" t="inlineStr">
        <is>
          <t>2025-Q3</t>
        </is>
      </c>
      <c r="E1976" t="inlineStr">
        <is>
          <t>T02</t>
        </is>
      </c>
      <c r="F1976" t="inlineStr">
        <is>
          <t>Ece Kaya</t>
        </is>
      </c>
      <c r="G1976" t="inlineStr">
        <is>
          <t>İç Anadolu</t>
        </is>
      </c>
      <c r="H1976" t="inlineStr">
        <is>
          <t>EM-TRF-05</t>
        </is>
      </c>
      <c r="I1976" t="inlineStr">
        <is>
          <t>İzole Trafo 1 kVA</t>
        </is>
      </c>
      <c r="J1976" t="inlineStr">
        <is>
          <t>Güç</t>
        </is>
      </c>
      <c r="K1976" t="inlineStr">
        <is>
          <t>Kurumsal</t>
        </is>
      </c>
      <c r="L1976" t="n">
        <v>87</v>
      </c>
      <c r="M1976" s="57" t="n">
        <v>6510</v>
      </c>
      <c r="N1976" t="inlineStr">
        <is>
          <t>TL</t>
        </is>
      </c>
      <c r="O1976" s="58" t="n">
        <v>8</v>
      </c>
      <c r="P1976" t="n">
        <v>1</v>
      </c>
      <c r="Q1976" s="59" t="n">
        <v>3900</v>
      </c>
      <c r="R1976" s="60">
        <f>IF(N1976="TL",1,IF(N1976="USD",VLOOKUP(C1976,$X$2:$Z$19,2,FALSE),VLOOKUP(C1976,$X$2:$Z$19,3,FALSE)))</f>
        <v/>
      </c>
      <c r="S1976" s="61">
        <f>IF(P1976=1,0,L1976*M1976*R1976*(1-O1976/100))</f>
        <v/>
      </c>
      <c r="T1976" s="61">
        <f>IF(P1976=1,0,L1976*Q1976)</f>
        <v/>
      </c>
      <c r="U1976" s="61">
        <f>S1976-T1976</f>
        <v/>
      </c>
    </row>
    <row r="1977">
      <c r="A1977" t="inlineStr">
        <is>
          <t>S001976</t>
        </is>
      </c>
      <c r="B1977" t="inlineStr">
        <is>
          <t>2025-08-14</t>
        </is>
      </c>
      <c r="C1977" t="inlineStr">
        <is>
          <t>2025-08</t>
        </is>
      </c>
      <c r="D1977" t="inlineStr">
        <is>
          <t>2025-Q3</t>
        </is>
      </c>
      <c r="E1977" t="inlineStr">
        <is>
          <t>T02</t>
        </is>
      </c>
      <c r="F1977" t="inlineStr">
        <is>
          <t>Ece Kaya</t>
        </is>
      </c>
      <c r="G1977" t="inlineStr">
        <is>
          <t>İç Anadolu</t>
        </is>
      </c>
      <c r="H1977" t="inlineStr">
        <is>
          <t>EM-TOP-08</t>
        </is>
      </c>
      <c r="I1977" t="inlineStr">
        <is>
          <t>Topraklama Seti</t>
        </is>
      </c>
      <c r="J1977" t="inlineStr">
        <is>
          <t>Koruma</t>
        </is>
      </c>
      <c r="K1977" t="inlineStr">
        <is>
          <t>Bayi</t>
        </is>
      </c>
      <c r="L1977" t="n">
        <v>119</v>
      </c>
      <c r="M1977" s="57" t="n">
        <v>935</v>
      </c>
      <c r="N1977" t="inlineStr">
        <is>
          <t>TL</t>
        </is>
      </c>
      <c r="O1977" s="58" t="n">
        <v>0</v>
      </c>
      <c r="P1977" t="n">
        <v>0</v>
      </c>
      <c r="Q1977" s="59" t="n">
        <v>540</v>
      </c>
      <c r="R1977" s="60">
        <f>IF(N1977="TL",1,IF(N1977="USD",VLOOKUP(C1977,$X$2:$Z$19,2,FALSE),VLOOKUP(C1977,$X$2:$Z$19,3,FALSE)))</f>
        <v/>
      </c>
      <c r="S1977" s="61">
        <f>IF(P1977=1,0,L1977*M1977*R1977*(1-O1977/100))</f>
        <v/>
      </c>
      <c r="T1977" s="61">
        <f>IF(P1977=1,0,L1977*Q1977)</f>
        <v/>
      </c>
      <c r="U1977" s="61">
        <f>S1977-T1977</f>
        <v/>
      </c>
    </row>
    <row r="1978">
      <c r="A1978" t="inlineStr">
        <is>
          <t>S001977</t>
        </is>
      </c>
      <c r="B1978" t="inlineStr">
        <is>
          <t>2025-08-03</t>
        </is>
      </c>
      <c r="C1978" t="inlineStr">
        <is>
          <t>2025-08</t>
        </is>
      </c>
      <c r="D1978" t="inlineStr">
        <is>
          <t>2025-Q3</t>
        </is>
      </c>
      <c r="E1978" t="inlineStr">
        <is>
          <t>T02</t>
        </is>
      </c>
      <c r="F1978" t="inlineStr">
        <is>
          <t>Ece Kaya</t>
        </is>
      </c>
      <c r="G1978" t="inlineStr">
        <is>
          <t>İç Anadolu</t>
        </is>
      </c>
      <c r="H1978" t="inlineStr">
        <is>
          <t>EM-KBL-25</t>
        </is>
      </c>
      <c r="I1978" t="inlineStr">
        <is>
          <t>NYY Kablo 4x6 (100 m)</t>
        </is>
      </c>
      <c r="J1978" t="inlineStr">
        <is>
          <t>Kablo</t>
        </is>
      </c>
      <c r="K1978" t="inlineStr">
        <is>
          <t>Bayi</t>
        </is>
      </c>
      <c r="L1978" t="n">
        <v>5</v>
      </c>
      <c r="M1978" s="57" t="n">
        <v>3398</v>
      </c>
      <c r="N1978" t="inlineStr">
        <is>
          <t>TL</t>
        </is>
      </c>
      <c r="O1978" s="58" t="n">
        <v>8</v>
      </c>
      <c r="P1978" t="n">
        <v>0</v>
      </c>
      <c r="Q1978" s="59" t="n">
        <v>2150</v>
      </c>
      <c r="R1978" s="60">
        <f>IF(N1978="TL",1,IF(N1978="USD",VLOOKUP(C1978,$X$2:$Z$19,2,FALSE),VLOOKUP(C1978,$X$2:$Z$19,3,FALSE)))</f>
        <v/>
      </c>
      <c r="S1978" s="61">
        <f>IF(P1978=1,0,L1978*M1978*R1978*(1-O1978/100))</f>
        <v/>
      </c>
      <c r="T1978" s="61">
        <f>IF(P1978=1,0,L1978*Q1978)</f>
        <v/>
      </c>
      <c r="U1978" s="61">
        <f>S1978-T1978</f>
        <v/>
      </c>
    </row>
    <row r="1979">
      <c r="A1979" t="inlineStr">
        <is>
          <t>S001978</t>
        </is>
      </c>
      <c r="B1979" t="inlineStr">
        <is>
          <t>2025-08-23</t>
        </is>
      </c>
      <c r="C1979" t="inlineStr">
        <is>
          <t>2025-08</t>
        </is>
      </c>
      <c r="D1979" t="inlineStr">
        <is>
          <t>2025-Q3</t>
        </is>
      </c>
      <c r="E1979" t="inlineStr">
        <is>
          <t>T02</t>
        </is>
      </c>
      <c r="F1979" t="inlineStr">
        <is>
          <t>Ece Kaya</t>
        </is>
      </c>
      <c r="G1979" t="inlineStr">
        <is>
          <t>İç Anadolu</t>
        </is>
      </c>
      <c r="H1979" t="inlineStr">
        <is>
          <t>EM-KND-03</t>
        </is>
      </c>
      <c r="I1979" t="inlineStr">
        <is>
          <t>Kablo Kanalı 40x40 (2 m)</t>
        </is>
      </c>
      <c r="J1979" t="inlineStr">
        <is>
          <t>Tesisat</t>
        </is>
      </c>
      <c r="K1979" t="inlineStr">
        <is>
          <t>Proje</t>
        </is>
      </c>
      <c r="L1979" t="n">
        <v>2</v>
      </c>
      <c r="M1979" s="57" t="n">
        <v>132</v>
      </c>
      <c r="N1979" t="inlineStr">
        <is>
          <t>TL</t>
        </is>
      </c>
      <c r="O1979" s="58" t="n">
        <v>8</v>
      </c>
      <c r="P1979" t="n">
        <v>0</v>
      </c>
      <c r="Q1979" s="59" t="n">
        <v>65</v>
      </c>
      <c r="R1979" s="60">
        <f>IF(N1979="TL",1,IF(N1979="USD",VLOOKUP(C1979,$X$2:$Z$19,2,FALSE),VLOOKUP(C1979,$X$2:$Z$19,3,FALSE)))</f>
        <v/>
      </c>
      <c r="S1979" s="61">
        <f>IF(P1979=1,0,L1979*M1979*R1979*(1-O1979/100))</f>
        <v/>
      </c>
      <c r="T1979" s="61">
        <f>IF(P1979=1,0,L1979*Q1979)</f>
        <v/>
      </c>
      <c r="U1979" s="61">
        <f>S1979-T1979</f>
        <v/>
      </c>
    </row>
    <row r="1980">
      <c r="A1980" t="inlineStr">
        <is>
          <t>S001979</t>
        </is>
      </c>
      <c r="B1980" t="inlineStr">
        <is>
          <t>2025-08-04</t>
        </is>
      </c>
      <c r="C1980" t="inlineStr">
        <is>
          <t>2025-08</t>
        </is>
      </c>
      <c r="D1980" t="inlineStr">
        <is>
          <t>2025-Q3</t>
        </is>
      </c>
      <c r="E1980" t="inlineStr">
        <is>
          <t>T02</t>
        </is>
      </c>
      <c r="F1980" t="inlineStr">
        <is>
          <t>Ece Kaya</t>
        </is>
      </c>
      <c r="G1980" t="inlineStr">
        <is>
          <t>İç Anadolu</t>
        </is>
      </c>
      <c r="H1980" t="inlineStr">
        <is>
          <t>EM-TRF-05</t>
        </is>
      </c>
      <c r="I1980" t="inlineStr">
        <is>
          <t>İzole Trafo 1 kVA</t>
        </is>
      </c>
      <c r="J1980" t="inlineStr">
        <is>
          <t>Güç</t>
        </is>
      </c>
      <c r="K1980" t="inlineStr">
        <is>
          <t>Proje</t>
        </is>
      </c>
      <c r="L1980" t="n">
        <v>30</v>
      </c>
      <c r="M1980" s="57" t="n">
        <v>6641</v>
      </c>
      <c r="N1980" t="inlineStr">
        <is>
          <t>TL</t>
        </is>
      </c>
      <c r="O1980" s="58" t="n">
        <v>18</v>
      </c>
      <c r="P1980" t="n">
        <v>0</v>
      </c>
      <c r="Q1980" s="59" t="n">
        <v>3900</v>
      </c>
      <c r="R1980" s="60">
        <f>IF(N1980="TL",1,IF(N1980="USD",VLOOKUP(C1980,$X$2:$Z$19,2,FALSE),VLOOKUP(C1980,$X$2:$Z$19,3,FALSE)))</f>
        <v/>
      </c>
      <c r="S1980" s="61">
        <f>IF(P1980=1,0,L1980*M1980*R1980*(1-O1980/100))</f>
        <v/>
      </c>
      <c r="T1980" s="61">
        <f>IF(P1980=1,0,L1980*Q1980)</f>
        <v/>
      </c>
      <c r="U1980" s="61">
        <f>S1980-T1980</f>
        <v/>
      </c>
    </row>
    <row r="1981">
      <c r="A1981" t="inlineStr">
        <is>
          <t>S001980</t>
        </is>
      </c>
      <c r="B1981" t="inlineStr">
        <is>
          <t>2025-08-14</t>
        </is>
      </c>
      <c r="C1981" t="inlineStr">
        <is>
          <t>2025-08</t>
        </is>
      </c>
      <c r="D1981" t="inlineStr">
        <is>
          <t>2025-Q3</t>
        </is>
      </c>
      <c r="E1981" t="inlineStr">
        <is>
          <t>T02</t>
        </is>
      </c>
      <c r="F1981" t="inlineStr">
        <is>
          <t>Ece Kaya</t>
        </is>
      </c>
      <c r="G1981" t="inlineStr">
        <is>
          <t>İç Anadolu</t>
        </is>
      </c>
      <c r="H1981" t="inlineStr">
        <is>
          <t>EM-SGT-01</t>
        </is>
      </c>
      <c r="I1981" t="inlineStr">
        <is>
          <t>Otomatik Sigorta C16 (12'li)</t>
        </is>
      </c>
      <c r="J1981" t="inlineStr">
        <is>
          <t>Koruma</t>
        </is>
      </c>
      <c r="K1981" t="inlineStr">
        <is>
          <t>Perakende</t>
        </is>
      </c>
      <c r="L1981" t="n">
        <v>5</v>
      </c>
      <c r="M1981" s="57" t="n">
        <v>445</v>
      </c>
      <c r="N1981" t="inlineStr">
        <is>
          <t>TL</t>
        </is>
      </c>
      <c r="O1981" s="58" t="n">
        <v>5</v>
      </c>
      <c r="P1981" t="n">
        <v>0</v>
      </c>
      <c r="Q1981" s="59" t="n">
        <v>240</v>
      </c>
      <c r="R1981" s="60">
        <f>IF(N1981="TL",1,IF(N1981="USD",VLOOKUP(C1981,$X$2:$Z$19,2,FALSE),VLOOKUP(C1981,$X$2:$Z$19,3,FALSE)))</f>
        <v/>
      </c>
      <c r="S1981" s="61">
        <f>IF(P1981=1,0,L1981*M1981*R1981*(1-O1981/100))</f>
        <v/>
      </c>
      <c r="T1981" s="61">
        <f>IF(P1981=1,0,L1981*Q1981)</f>
        <v/>
      </c>
      <c r="U1981" s="61">
        <f>S1981-T1981</f>
        <v/>
      </c>
    </row>
    <row r="1982">
      <c r="A1982" t="inlineStr">
        <is>
          <t>S001981</t>
        </is>
      </c>
      <c r="B1982" t="inlineStr">
        <is>
          <t>2025-08-15</t>
        </is>
      </c>
      <c r="C1982" t="inlineStr">
        <is>
          <t>2025-08</t>
        </is>
      </c>
      <c r="D1982" t="inlineStr">
        <is>
          <t>2025-Q3</t>
        </is>
      </c>
      <c r="E1982" t="inlineStr">
        <is>
          <t>T02</t>
        </is>
      </c>
      <c r="F1982" t="inlineStr">
        <is>
          <t>Ece Kaya</t>
        </is>
      </c>
      <c r="G1982" t="inlineStr">
        <is>
          <t>İç Anadolu</t>
        </is>
      </c>
      <c r="H1982" t="inlineStr">
        <is>
          <t>EM-KBL-25</t>
        </is>
      </c>
      <c r="I1982" t="inlineStr">
        <is>
          <t>NYY Kablo 4x6 (100 m)</t>
        </is>
      </c>
      <c r="J1982" t="inlineStr">
        <is>
          <t>Kablo</t>
        </is>
      </c>
      <c r="K1982" t="inlineStr">
        <is>
          <t>Perakende</t>
        </is>
      </c>
      <c r="L1982" t="n">
        <v>3</v>
      </c>
      <c r="M1982" s="57" t="n">
        <v>3475</v>
      </c>
      <c r="N1982" t="inlineStr">
        <is>
          <t>TL</t>
        </is>
      </c>
      <c r="O1982" s="58" t="n">
        <v>0</v>
      </c>
      <c r="P1982" t="n">
        <v>0</v>
      </c>
      <c r="Q1982" s="59" t="n">
        <v>2150</v>
      </c>
      <c r="R1982" s="60">
        <f>IF(N1982="TL",1,IF(N1982="USD",VLOOKUP(C1982,$X$2:$Z$19,2,FALSE),VLOOKUP(C1982,$X$2:$Z$19,3,FALSE)))</f>
        <v/>
      </c>
      <c r="S1982" s="61">
        <f>IF(P1982=1,0,L1982*M1982*R1982*(1-O1982/100))</f>
        <v/>
      </c>
      <c r="T1982" s="61">
        <f>IF(P1982=1,0,L1982*Q1982)</f>
        <v/>
      </c>
      <c r="U1982" s="61">
        <f>S1982-T1982</f>
        <v/>
      </c>
    </row>
    <row r="1983">
      <c r="A1983" t="inlineStr">
        <is>
          <t>S001982</t>
        </is>
      </c>
      <c r="B1983" t="inlineStr">
        <is>
          <t>2025-08-18</t>
        </is>
      </c>
      <c r="C1983" t="inlineStr">
        <is>
          <t>2025-08</t>
        </is>
      </c>
      <c r="D1983" t="inlineStr">
        <is>
          <t>2025-Q3</t>
        </is>
      </c>
      <c r="E1983" t="inlineStr">
        <is>
          <t>T02</t>
        </is>
      </c>
      <c r="F1983" t="inlineStr">
        <is>
          <t>Ece Kaya</t>
        </is>
      </c>
      <c r="G1983" t="inlineStr">
        <is>
          <t>İç Anadolu</t>
        </is>
      </c>
      <c r="H1983" t="inlineStr">
        <is>
          <t>EM-PRZ-02</t>
        </is>
      </c>
      <c r="I1983" t="inlineStr">
        <is>
          <t>Priz-Anahtar Seti (20'li)</t>
        </is>
      </c>
      <c r="J1983" t="inlineStr">
        <is>
          <t>Anahtar</t>
        </is>
      </c>
      <c r="K1983" t="inlineStr">
        <is>
          <t>Perakende</t>
        </is>
      </c>
      <c r="L1983" t="n">
        <v>24</v>
      </c>
      <c r="M1983" s="57" t="n">
        <v>570</v>
      </c>
      <c r="N1983" t="inlineStr">
        <is>
          <t>TL</t>
        </is>
      </c>
      <c r="O1983" s="58" t="n">
        <v>12</v>
      </c>
      <c r="P1983" t="n">
        <v>0</v>
      </c>
      <c r="Q1983" s="59" t="n">
        <v>310</v>
      </c>
      <c r="R1983" s="60">
        <f>IF(N1983="TL",1,IF(N1983="USD",VLOOKUP(C1983,$X$2:$Z$19,2,FALSE),VLOOKUP(C1983,$X$2:$Z$19,3,FALSE)))</f>
        <v/>
      </c>
      <c r="S1983" s="61">
        <f>IF(P1983=1,0,L1983*M1983*R1983*(1-O1983/100))</f>
        <v/>
      </c>
      <c r="T1983" s="61">
        <f>IF(P1983=1,0,L1983*Q1983)</f>
        <v/>
      </c>
      <c r="U1983" s="61">
        <f>S1983-T1983</f>
        <v/>
      </c>
    </row>
    <row r="1984">
      <c r="A1984" t="inlineStr">
        <is>
          <t>S001983</t>
        </is>
      </c>
      <c r="B1984" t="inlineStr">
        <is>
          <t>2025-08-28</t>
        </is>
      </c>
      <c r="C1984" t="inlineStr">
        <is>
          <t>2025-08</t>
        </is>
      </c>
      <c r="D1984" t="inlineStr">
        <is>
          <t>2025-Q3</t>
        </is>
      </c>
      <c r="E1984" t="inlineStr">
        <is>
          <t>T02</t>
        </is>
      </c>
      <c r="F1984" t="inlineStr">
        <is>
          <t>Ece Kaya</t>
        </is>
      </c>
      <c r="G1984" t="inlineStr">
        <is>
          <t>İç Anadolu</t>
        </is>
      </c>
      <c r="H1984" t="inlineStr">
        <is>
          <t>EM-KND-03</t>
        </is>
      </c>
      <c r="I1984" t="inlineStr">
        <is>
          <t>Kablo Kanalı 40x40 (2 m)</t>
        </is>
      </c>
      <c r="J1984" t="inlineStr">
        <is>
          <t>Tesisat</t>
        </is>
      </c>
      <c r="K1984" t="inlineStr">
        <is>
          <t>Perakende</t>
        </is>
      </c>
      <c r="L1984" t="n">
        <v>12</v>
      </c>
      <c r="M1984" s="57" t="n">
        <v>127</v>
      </c>
      <c r="N1984" t="inlineStr">
        <is>
          <t>TL</t>
        </is>
      </c>
      <c r="O1984" s="58" t="n">
        <v>12</v>
      </c>
      <c r="P1984" t="n">
        <v>0</v>
      </c>
      <c r="Q1984" s="59" t="n">
        <v>65</v>
      </c>
      <c r="R1984" s="60">
        <f>IF(N1984="TL",1,IF(N1984="USD",VLOOKUP(C1984,$X$2:$Z$19,2,FALSE),VLOOKUP(C1984,$X$2:$Z$19,3,FALSE)))</f>
        <v/>
      </c>
      <c r="S1984" s="61">
        <f>IF(P1984=1,0,L1984*M1984*R1984*(1-O1984/100))</f>
        <v/>
      </c>
      <c r="T1984" s="61">
        <f>IF(P1984=1,0,L1984*Q1984)</f>
        <v/>
      </c>
      <c r="U1984" s="61">
        <f>S1984-T1984</f>
        <v/>
      </c>
    </row>
    <row r="1985">
      <c r="A1985" t="inlineStr">
        <is>
          <t>S001984</t>
        </is>
      </c>
      <c r="B1985" t="inlineStr">
        <is>
          <t>2025-08-28</t>
        </is>
      </c>
      <c r="C1985" t="inlineStr">
        <is>
          <t>2025-08</t>
        </is>
      </c>
      <c r="D1985" t="inlineStr">
        <is>
          <t>2025-Q3</t>
        </is>
      </c>
      <c r="E1985" t="inlineStr">
        <is>
          <t>T02</t>
        </is>
      </c>
      <c r="F1985" t="inlineStr">
        <is>
          <t>Ece Kaya</t>
        </is>
      </c>
      <c r="G1985" t="inlineStr">
        <is>
          <t>İç Anadolu</t>
        </is>
      </c>
      <c r="H1985" t="inlineStr">
        <is>
          <t>EM-KBL-25</t>
        </is>
      </c>
      <c r="I1985" t="inlineStr">
        <is>
          <t>NYY Kablo 4x6 (100 m)</t>
        </is>
      </c>
      <c r="J1985" t="inlineStr">
        <is>
          <t>Kablo</t>
        </is>
      </c>
      <c r="K1985" t="inlineStr">
        <is>
          <t>Bayi</t>
        </is>
      </c>
      <c r="L1985" t="n">
        <v>17</v>
      </c>
      <c r="M1985" s="57" t="n">
        <v>3581</v>
      </c>
      <c r="N1985" t="inlineStr">
        <is>
          <t>TL</t>
        </is>
      </c>
      <c r="O1985" s="58" t="n">
        <v>5</v>
      </c>
      <c r="P1985" t="n">
        <v>0</v>
      </c>
      <c r="Q1985" s="59" t="n">
        <v>2150</v>
      </c>
      <c r="R1985" s="60">
        <f>IF(N1985="TL",1,IF(N1985="USD",VLOOKUP(C1985,$X$2:$Z$19,2,FALSE),VLOOKUP(C1985,$X$2:$Z$19,3,FALSE)))</f>
        <v/>
      </c>
      <c r="S1985" s="61">
        <f>IF(P1985=1,0,L1985*M1985*R1985*(1-O1985/100))</f>
        <v/>
      </c>
      <c r="T1985" s="61">
        <f>IF(P1985=1,0,L1985*Q1985)</f>
        <v/>
      </c>
      <c r="U1985" s="61">
        <f>S1985-T1985</f>
        <v/>
      </c>
    </row>
    <row r="1986">
      <c r="A1986" t="inlineStr">
        <is>
          <t>S001985</t>
        </is>
      </c>
      <c r="B1986" t="inlineStr">
        <is>
          <t>2025-08-03</t>
        </is>
      </c>
      <c r="C1986" t="inlineStr">
        <is>
          <t>2025-08</t>
        </is>
      </c>
      <c r="D1986" t="inlineStr">
        <is>
          <t>2025-Q3</t>
        </is>
      </c>
      <c r="E1986" t="inlineStr">
        <is>
          <t>T02</t>
        </is>
      </c>
      <c r="F1986" t="inlineStr">
        <is>
          <t>Ece Kaya</t>
        </is>
      </c>
      <c r="G1986" t="inlineStr">
        <is>
          <t>İç Anadolu</t>
        </is>
      </c>
      <c r="H1986" t="inlineStr">
        <is>
          <t>EM-AYD-40</t>
        </is>
      </c>
      <c r="I1986" t="inlineStr">
        <is>
          <t>LED Panel Armatür 40W</t>
        </is>
      </c>
      <c r="J1986" t="inlineStr">
        <is>
          <t>Aydınlatma</t>
        </is>
      </c>
      <c r="K1986" t="inlineStr">
        <is>
          <t>Bayi</t>
        </is>
      </c>
      <c r="L1986" t="n">
        <v>11</v>
      </c>
      <c r="M1986" s="57" t="n">
        <v>368</v>
      </c>
      <c r="N1986" t="inlineStr">
        <is>
          <t>TL</t>
        </is>
      </c>
      <c r="O1986" s="58" t="n">
        <v>12</v>
      </c>
      <c r="P1986" t="n">
        <v>0</v>
      </c>
      <c r="Q1986" s="59" t="n">
        <v>190</v>
      </c>
      <c r="R1986" s="60">
        <f>IF(N1986="TL",1,IF(N1986="USD",VLOOKUP(C1986,$X$2:$Z$19,2,FALSE),VLOOKUP(C1986,$X$2:$Z$19,3,FALSE)))</f>
        <v/>
      </c>
      <c r="S1986" s="61">
        <f>IF(P1986=1,0,L1986*M1986*R1986*(1-O1986/100))</f>
        <v/>
      </c>
      <c r="T1986" s="61">
        <f>IF(P1986=1,0,L1986*Q1986)</f>
        <v/>
      </c>
      <c r="U1986" s="61">
        <f>S1986-T1986</f>
        <v/>
      </c>
    </row>
    <row r="1987">
      <c r="A1987" t="inlineStr">
        <is>
          <t>S001986</t>
        </is>
      </c>
      <c r="B1987" t="inlineStr">
        <is>
          <t>2025-08-24</t>
        </is>
      </c>
      <c r="C1987" t="inlineStr">
        <is>
          <t>2025-08</t>
        </is>
      </c>
      <c r="D1987" t="inlineStr">
        <is>
          <t>2025-Q3</t>
        </is>
      </c>
      <c r="E1987" t="inlineStr">
        <is>
          <t>T02</t>
        </is>
      </c>
      <c r="F1987" t="inlineStr">
        <is>
          <t>Ece Kaya</t>
        </is>
      </c>
      <c r="G1987" t="inlineStr">
        <is>
          <t>İç Anadolu</t>
        </is>
      </c>
      <c r="H1987" t="inlineStr">
        <is>
          <t>EM-KBL-25</t>
        </is>
      </c>
      <c r="I1987" t="inlineStr">
        <is>
          <t>NYY Kablo 4x6 (100 m)</t>
        </is>
      </c>
      <c r="J1987" t="inlineStr">
        <is>
          <t>Kablo</t>
        </is>
      </c>
      <c r="K1987" t="inlineStr">
        <is>
          <t>Perakende</t>
        </is>
      </c>
      <c r="L1987" t="n">
        <v>2</v>
      </c>
      <c r="M1987" s="57" t="n">
        <v>3543</v>
      </c>
      <c r="N1987" t="inlineStr">
        <is>
          <t>TL</t>
        </is>
      </c>
      <c r="O1987" s="58" t="n">
        <v>5</v>
      </c>
      <c r="P1987" t="n">
        <v>0</v>
      </c>
      <c r="Q1987" s="59" t="n">
        <v>2150</v>
      </c>
      <c r="R1987" s="60">
        <f>IF(N1987="TL",1,IF(N1987="USD",VLOOKUP(C1987,$X$2:$Z$19,2,FALSE),VLOOKUP(C1987,$X$2:$Z$19,3,FALSE)))</f>
        <v/>
      </c>
      <c r="S1987" s="61">
        <f>IF(P1987=1,0,L1987*M1987*R1987*(1-O1987/100))</f>
        <v/>
      </c>
      <c r="T1987" s="61">
        <f>IF(P1987=1,0,L1987*Q1987)</f>
        <v/>
      </c>
      <c r="U1987" s="61">
        <f>S1987-T1987</f>
        <v/>
      </c>
    </row>
    <row r="1988">
      <c r="A1988" t="inlineStr">
        <is>
          <t>S001987</t>
        </is>
      </c>
      <c r="B1988" t="inlineStr">
        <is>
          <t>2025-08-24</t>
        </is>
      </c>
      <c r="C1988" t="inlineStr">
        <is>
          <t>2025-08</t>
        </is>
      </c>
      <c r="D1988" t="inlineStr">
        <is>
          <t>2025-Q3</t>
        </is>
      </c>
      <c r="E1988" t="inlineStr">
        <is>
          <t>T02</t>
        </is>
      </c>
      <c r="F1988" t="inlineStr">
        <is>
          <t>Ece Kaya</t>
        </is>
      </c>
      <c r="G1988" t="inlineStr">
        <is>
          <t>İç Anadolu</t>
        </is>
      </c>
      <c r="H1988" t="inlineStr">
        <is>
          <t>EM-AYD-40</t>
        </is>
      </c>
      <c r="I1988" t="inlineStr">
        <is>
          <t>LED Panel Armatür 40W</t>
        </is>
      </c>
      <c r="J1988" t="inlineStr">
        <is>
          <t>Aydınlatma</t>
        </is>
      </c>
      <c r="K1988" t="inlineStr">
        <is>
          <t>Bayi</t>
        </is>
      </c>
      <c r="L1988" t="n">
        <v>2</v>
      </c>
      <c r="M1988" s="57" t="n">
        <v>368</v>
      </c>
      <c r="N1988" t="inlineStr">
        <is>
          <t>TL</t>
        </is>
      </c>
      <c r="O1988" s="58" t="n">
        <v>5</v>
      </c>
      <c r="P1988" t="n">
        <v>0</v>
      </c>
      <c r="Q1988" s="59" t="n">
        <v>190</v>
      </c>
      <c r="R1988" s="60">
        <f>IF(N1988="TL",1,IF(N1988="USD",VLOOKUP(C1988,$X$2:$Z$19,2,FALSE),VLOOKUP(C1988,$X$2:$Z$19,3,FALSE)))</f>
        <v/>
      </c>
      <c r="S1988" s="61">
        <f>IF(P1988=1,0,L1988*M1988*R1988*(1-O1988/100))</f>
        <v/>
      </c>
      <c r="T1988" s="61">
        <f>IF(P1988=1,0,L1988*Q1988)</f>
        <v/>
      </c>
      <c r="U1988" s="61">
        <f>S1988-T1988</f>
        <v/>
      </c>
    </row>
    <row r="1989">
      <c r="A1989" t="inlineStr">
        <is>
          <t>S001988</t>
        </is>
      </c>
      <c r="B1989" t="inlineStr">
        <is>
          <t>2025-08-26</t>
        </is>
      </c>
      <c r="C1989" t="inlineStr">
        <is>
          <t>2025-08</t>
        </is>
      </c>
      <c r="D1989" t="inlineStr">
        <is>
          <t>2025-Q3</t>
        </is>
      </c>
      <c r="E1989" t="inlineStr">
        <is>
          <t>T02</t>
        </is>
      </c>
      <c r="F1989" t="inlineStr">
        <is>
          <t>Ece Kaya</t>
        </is>
      </c>
      <c r="G1989" t="inlineStr">
        <is>
          <t>İç Anadolu</t>
        </is>
      </c>
      <c r="H1989" t="inlineStr">
        <is>
          <t>EM-TRF-05</t>
        </is>
      </c>
      <c r="I1989" t="inlineStr">
        <is>
          <t>İzole Trafo 1 kVA</t>
        </is>
      </c>
      <c r="J1989" t="inlineStr">
        <is>
          <t>Güç</t>
        </is>
      </c>
      <c r="K1989" t="inlineStr">
        <is>
          <t>Proje</t>
        </is>
      </c>
      <c r="L1989" t="n">
        <v>5</v>
      </c>
      <c r="M1989" s="57" t="n">
        <v>6515</v>
      </c>
      <c r="N1989" t="inlineStr">
        <is>
          <t>TL</t>
        </is>
      </c>
      <c r="O1989" s="58" t="n">
        <v>8</v>
      </c>
      <c r="P1989" t="n">
        <v>0</v>
      </c>
      <c r="Q1989" s="59" t="n">
        <v>3900</v>
      </c>
      <c r="R1989" s="60">
        <f>IF(N1989="TL",1,IF(N1989="USD",VLOOKUP(C1989,$X$2:$Z$19,2,FALSE),VLOOKUP(C1989,$X$2:$Z$19,3,FALSE)))</f>
        <v/>
      </c>
      <c r="S1989" s="61">
        <f>IF(P1989=1,0,L1989*M1989*R1989*(1-O1989/100))</f>
        <v/>
      </c>
      <c r="T1989" s="61">
        <f>IF(P1989=1,0,L1989*Q1989)</f>
        <v/>
      </c>
      <c r="U1989" s="61">
        <f>S1989-T1989</f>
        <v/>
      </c>
    </row>
    <row r="1990">
      <c r="A1990" t="inlineStr">
        <is>
          <t>S001989</t>
        </is>
      </c>
      <c r="B1990" t="inlineStr">
        <is>
          <t>2025-08-13</t>
        </is>
      </c>
      <c r="C1990" t="inlineStr">
        <is>
          <t>2025-08</t>
        </is>
      </c>
      <c r="D1990" t="inlineStr">
        <is>
          <t>2025-Q3</t>
        </is>
      </c>
      <c r="E1990" t="inlineStr">
        <is>
          <t>T02</t>
        </is>
      </c>
      <c r="F1990" t="inlineStr">
        <is>
          <t>Ece Kaya</t>
        </is>
      </c>
      <c r="G1990" t="inlineStr">
        <is>
          <t>İç Anadolu</t>
        </is>
      </c>
      <c r="H1990" t="inlineStr">
        <is>
          <t>EM-KBL-25</t>
        </is>
      </c>
      <c r="I1990" t="inlineStr">
        <is>
          <t>NYY Kablo 4x6 (100 m)</t>
        </is>
      </c>
      <c r="J1990" t="inlineStr">
        <is>
          <t>Kablo</t>
        </is>
      </c>
      <c r="K1990" t="inlineStr">
        <is>
          <t>Proje</t>
        </is>
      </c>
      <c r="L1990" t="n">
        <v>19</v>
      </c>
      <c r="M1990" s="57" t="n">
        <v>3436</v>
      </c>
      <c r="N1990" t="inlineStr">
        <is>
          <t>TL</t>
        </is>
      </c>
      <c r="O1990" s="58" t="n">
        <v>0</v>
      </c>
      <c r="P1990" t="n">
        <v>0</v>
      </c>
      <c r="Q1990" s="59" t="n">
        <v>2150</v>
      </c>
      <c r="R1990" s="60">
        <f>IF(N1990="TL",1,IF(N1990="USD",VLOOKUP(C1990,$X$2:$Z$19,2,FALSE),VLOOKUP(C1990,$X$2:$Z$19,3,FALSE)))</f>
        <v/>
      </c>
      <c r="S1990" s="61">
        <f>IF(P1990=1,0,L1990*M1990*R1990*(1-O1990/100))</f>
        <v/>
      </c>
      <c r="T1990" s="61">
        <f>IF(P1990=1,0,L1990*Q1990)</f>
        <v/>
      </c>
      <c r="U1990" s="61">
        <f>S1990-T1990</f>
        <v/>
      </c>
    </row>
    <row r="1991">
      <c r="A1991" t="inlineStr">
        <is>
          <t>S001990</t>
        </is>
      </c>
      <c r="B1991" t="inlineStr">
        <is>
          <t>2025-08-22</t>
        </is>
      </c>
      <c r="C1991" t="inlineStr">
        <is>
          <t>2025-08</t>
        </is>
      </c>
      <c r="D1991" t="inlineStr">
        <is>
          <t>2025-Q3</t>
        </is>
      </c>
      <c r="E1991" t="inlineStr">
        <is>
          <t>T02</t>
        </is>
      </c>
      <c r="F1991" t="inlineStr">
        <is>
          <t>Ece Kaya</t>
        </is>
      </c>
      <c r="G1991" t="inlineStr">
        <is>
          <t>İç Anadolu</t>
        </is>
      </c>
      <c r="H1991" t="inlineStr">
        <is>
          <t>EM-KBL-25</t>
        </is>
      </c>
      <c r="I1991" t="inlineStr">
        <is>
          <t>NYY Kablo 4x6 (100 m)</t>
        </is>
      </c>
      <c r="J1991" t="inlineStr">
        <is>
          <t>Kablo</t>
        </is>
      </c>
      <c r="K1991" t="inlineStr">
        <is>
          <t>Bayi</t>
        </is>
      </c>
      <c r="L1991" t="n">
        <v>15</v>
      </c>
      <c r="M1991" s="57" t="n">
        <v>3343</v>
      </c>
      <c r="N1991" t="inlineStr">
        <is>
          <t>TL</t>
        </is>
      </c>
      <c r="O1991" s="58" t="n">
        <v>5</v>
      </c>
      <c r="P1991" t="n">
        <v>0</v>
      </c>
      <c r="Q1991" s="59" t="n">
        <v>2150</v>
      </c>
      <c r="R1991" s="60">
        <f>IF(N1991="TL",1,IF(N1991="USD",VLOOKUP(C1991,$X$2:$Z$19,2,FALSE),VLOOKUP(C1991,$X$2:$Z$19,3,FALSE)))</f>
        <v/>
      </c>
      <c r="S1991" s="61">
        <f>IF(P1991=1,0,L1991*M1991*R1991*(1-O1991/100))</f>
        <v/>
      </c>
      <c r="T1991" s="61">
        <f>IF(P1991=1,0,L1991*Q1991)</f>
        <v/>
      </c>
      <c r="U1991" s="61">
        <f>S1991-T1991</f>
        <v/>
      </c>
    </row>
    <row r="1992">
      <c r="A1992" t="inlineStr">
        <is>
          <t>S001991</t>
        </is>
      </c>
      <c r="B1992" t="inlineStr">
        <is>
          <t>2025-08-02</t>
        </is>
      </c>
      <c r="C1992" t="inlineStr">
        <is>
          <t>2025-08</t>
        </is>
      </c>
      <c r="D1992" t="inlineStr">
        <is>
          <t>2025-Q3</t>
        </is>
      </c>
      <c r="E1992" t="inlineStr">
        <is>
          <t>T02</t>
        </is>
      </c>
      <c r="F1992" t="inlineStr">
        <is>
          <t>Ece Kaya</t>
        </is>
      </c>
      <c r="G1992" t="inlineStr">
        <is>
          <t>İç Anadolu</t>
        </is>
      </c>
      <c r="H1992" t="inlineStr">
        <is>
          <t>EM-SGT-01</t>
        </is>
      </c>
      <c r="I1992" t="inlineStr">
        <is>
          <t>Otomatik Sigorta C16 (12'li)</t>
        </is>
      </c>
      <c r="J1992" t="inlineStr">
        <is>
          <t>Koruma</t>
        </is>
      </c>
      <c r="K1992" t="inlineStr">
        <is>
          <t>Perakende</t>
        </is>
      </c>
      <c r="L1992" t="n">
        <v>71</v>
      </c>
      <c r="M1992" s="57" t="n">
        <v>425</v>
      </c>
      <c r="N1992" t="inlineStr">
        <is>
          <t>TL</t>
        </is>
      </c>
      <c r="O1992" s="58" t="n">
        <v>5</v>
      </c>
      <c r="P1992" t="n">
        <v>0</v>
      </c>
      <c r="Q1992" s="59" t="n">
        <v>240</v>
      </c>
      <c r="R1992" s="60">
        <f>IF(N1992="TL",1,IF(N1992="USD",VLOOKUP(C1992,$X$2:$Z$19,2,FALSE),VLOOKUP(C1992,$X$2:$Z$19,3,FALSE)))</f>
        <v/>
      </c>
      <c r="S1992" s="61">
        <f>IF(P1992=1,0,L1992*M1992*R1992*(1-O1992/100))</f>
        <v/>
      </c>
      <c r="T1992" s="61">
        <f>IF(P1992=1,0,L1992*Q1992)</f>
        <v/>
      </c>
      <c r="U1992" s="61">
        <f>S1992-T1992</f>
        <v/>
      </c>
    </row>
    <row r="1993">
      <c r="A1993" t="inlineStr">
        <is>
          <t>S001992</t>
        </is>
      </c>
      <c r="B1993" t="inlineStr">
        <is>
          <t>2025-08-25</t>
        </is>
      </c>
      <c r="C1993" t="inlineStr">
        <is>
          <t>2025-08</t>
        </is>
      </c>
      <c r="D1993" t="inlineStr">
        <is>
          <t>2025-Q3</t>
        </is>
      </c>
      <c r="E1993" t="inlineStr">
        <is>
          <t>T02</t>
        </is>
      </c>
      <c r="F1993" t="inlineStr">
        <is>
          <t>Ece Kaya</t>
        </is>
      </c>
      <c r="G1993" t="inlineStr">
        <is>
          <t>İç Anadolu</t>
        </is>
      </c>
      <c r="H1993" t="inlineStr">
        <is>
          <t>EM-UPS-10</t>
        </is>
      </c>
      <c r="I1993" t="inlineStr">
        <is>
          <t>Kesintisiz Güç Kaynağı 3 kVA</t>
        </is>
      </c>
      <c r="J1993" t="inlineStr">
        <is>
          <t>Güç</t>
        </is>
      </c>
      <c r="K1993" t="inlineStr">
        <is>
          <t>Bayi</t>
        </is>
      </c>
      <c r="L1993" t="n">
        <v>2</v>
      </c>
      <c r="M1993" s="57" t="n">
        <v>12944</v>
      </c>
      <c r="N1993" t="inlineStr">
        <is>
          <t>TL</t>
        </is>
      </c>
      <c r="O1993" s="58" t="n">
        <v>18</v>
      </c>
      <c r="P1993" t="n">
        <v>0</v>
      </c>
      <c r="Q1993" s="59" t="n">
        <v>8200</v>
      </c>
      <c r="R1993" s="60">
        <f>IF(N1993="TL",1,IF(N1993="USD",VLOOKUP(C1993,$X$2:$Z$19,2,FALSE),VLOOKUP(C1993,$X$2:$Z$19,3,FALSE)))</f>
        <v/>
      </c>
      <c r="S1993" s="61">
        <f>IF(P1993=1,0,L1993*M1993*R1993*(1-O1993/100))</f>
        <v/>
      </c>
      <c r="T1993" s="61">
        <f>IF(P1993=1,0,L1993*Q1993)</f>
        <v/>
      </c>
      <c r="U1993" s="61">
        <f>S1993-T1993</f>
        <v/>
      </c>
    </row>
    <row r="1994">
      <c r="A1994" t="inlineStr">
        <is>
          <t>S001993</t>
        </is>
      </c>
      <c r="B1994" t="inlineStr">
        <is>
          <t>2025-08-18</t>
        </is>
      </c>
      <c r="C1994" t="inlineStr">
        <is>
          <t>2025-08</t>
        </is>
      </c>
      <c r="D1994" t="inlineStr">
        <is>
          <t>2025-Q3</t>
        </is>
      </c>
      <c r="E1994" t="inlineStr">
        <is>
          <t>T02</t>
        </is>
      </c>
      <c r="F1994" t="inlineStr">
        <is>
          <t>Ece Kaya</t>
        </is>
      </c>
      <c r="G1994" t="inlineStr">
        <is>
          <t>İç Anadolu</t>
        </is>
      </c>
      <c r="H1994" t="inlineStr">
        <is>
          <t>EM-KBL-16</t>
        </is>
      </c>
      <c r="I1994" t="inlineStr">
        <is>
          <t>NYM Kablo 3x2,5 (100 m)</t>
        </is>
      </c>
      <c r="J1994" t="inlineStr">
        <is>
          <t>Kablo</t>
        </is>
      </c>
      <c r="K1994" t="inlineStr">
        <is>
          <t>Bayi</t>
        </is>
      </c>
      <c r="L1994" t="n">
        <v>2</v>
      </c>
      <c r="M1994" s="57" t="n">
        <v>1333</v>
      </c>
      <c r="N1994" t="inlineStr">
        <is>
          <t>TL</t>
        </is>
      </c>
      <c r="O1994" s="58" t="n">
        <v>0</v>
      </c>
      <c r="P1994" t="n">
        <v>0</v>
      </c>
      <c r="Q1994" s="59" t="n">
        <v>820</v>
      </c>
      <c r="R1994" s="60">
        <f>IF(N1994="TL",1,IF(N1994="USD",VLOOKUP(C1994,$X$2:$Z$19,2,FALSE),VLOOKUP(C1994,$X$2:$Z$19,3,FALSE)))</f>
        <v/>
      </c>
      <c r="S1994" s="61">
        <f>IF(P1994=1,0,L1994*M1994*R1994*(1-O1994/100))</f>
        <v/>
      </c>
      <c r="T1994" s="61">
        <f>IF(P1994=1,0,L1994*Q1994)</f>
        <v/>
      </c>
      <c r="U1994" s="61">
        <f>S1994-T1994</f>
        <v/>
      </c>
    </row>
    <row r="1995">
      <c r="A1995" t="inlineStr">
        <is>
          <t>S001994</t>
        </is>
      </c>
      <c r="B1995" t="inlineStr">
        <is>
          <t>2025-08-15</t>
        </is>
      </c>
      <c r="C1995" t="inlineStr">
        <is>
          <t>2025-08</t>
        </is>
      </c>
      <c r="D1995" t="inlineStr">
        <is>
          <t>2025-Q3</t>
        </is>
      </c>
      <c r="E1995" t="inlineStr">
        <is>
          <t>T02</t>
        </is>
      </c>
      <c r="F1995" t="inlineStr">
        <is>
          <t>Ece Kaya</t>
        </is>
      </c>
      <c r="G1995" t="inlineStr">
        <is>
          <t>İç Anadolu</t>
        </is>
      </c>
      <c r="H1995" t="inlineStr">
        <is>
          <t>EM-SGT-01</t>
        </is>
      </c>
      <c r="I1995" t="inlineStr">
        <is>
          <t>Otomatik Sigorta C16 (12'li)</t>
        </is>
      </c>
      <c r="J1995" t="inlineStr">
        <is>
          <t>Koruma</t>
        </is>
      </c>
      <c r="K1995" t="inlineStr">
        <is>
          <t>Bayi</t>
        </is>
      </c>
      <c r="L1995" t="n">
        <v>15</v>
      </c>
      <c r="M1995" s="57" t="n">
        <v>445</v>
      </c>
      <c r="N1995" t="inlineStr">
        <is>
          <t>TL</t>
        </is>
      </c>
      <c r="O1995" s="58" t="n">
        <v>0</v>
      </c>
      <c r="P1995" t="n">
        <v>0</v>
      </c>
      <c r="Q1995" s="59" t="n">
        <v>240</v>
      </c>
      <c r="R1995" s="60">
        <f>IF(N1995="TL",1,IF(N1995="USD",VLOOKUP(C1995,$X$2:$Z$19,2,FALSE),VLOOKUP(C1995,$X$2:$Z$19,3,FALSE)))</f>
        <v/>
      </c>
      <c r="S1995" s="61">
        <f>IF(P1995=1,0,L1995*M1995*R1995*(1-O1995/100))</f>
        <v/>
      </c>
      <c r="T1995" s="61">
        <f>IF(P1995=1,0,L1995*Q1995)</f>
        <v/>
      </c>
      <c r="U1995" s="61">
        <f>S1995-T1995</f>
        <v/>
      </c>
    </row>
    <row r="1996">
      <c r="A1996" t="inlineStr">
        <is>
          <t>S001995</t>
        </is>
      </c>
      <c r="B1996" t="inlineStr">
        <is>
          <t>2025-08-17</t>
        </is>
      </c>
      <c r="C1996" t="inlineStr">
        <is>
          <t>2025-08</t>
        </is>
      </c>
      <c r="D1996" t="inlineStr">
        <is>
          <t>2025-Q3</t>
        </is>
      </c>
      <c r="E1996" t="inlineStr">
        <is>
          <t>T02</t>
        </is>
      </c>
      <c r="F1996" t="inlineStr">
        <is>
          <t>Ece Kaya</t>
        </is>
      </c>
      <c r="G1996" t="inlineStr">
        <is>
          <t>İç Anadolu</t>
        </is>
      </c>
      <c r="H1996" t="inlineStr">
        <is>
          <t>EM-KBL-16</t>
        </is>
      </c>
      <c r="I1996" t="inlineStr">
        <is>
          <t>NYM Kablo 3x2,5 (100 m)</t>
        </is>
      </c>
      <c r="J1996" t="inlineStr">
        <is>
          <t>Kablo</t>
        </is>
      </c>
      <c r="K1996" t="inlineStr">
        <is>
          <t>Bayi</t>
        </is>
      </c>
      <c r="L1996" t="n">
        <v>5</v>
      </c>
      <c r="M1996" s="57" t="n">
        <v>1284</v>
      </c>
      <c r="N1996" t="inlineStr">
        <is>
          <t>TL</t>
        </is>
      </c>
      <c r="O1996" s="58" t="n">
        <v>18</v>
      </c>
      <c r="P1996" t="n">
        <v>0</v>
      </c>
      <c r="Q1996" s="59" t="n">
        <v>820</v>
      </c>
      <c r="R1996" s="60">
        <f>IF(N1996="TL",1,IF(N1996="USD",VLOOKUP(C1996,$X$2:$Z$19,2,FALSE),VLOOKUP(C1996,$X$2:$Z$19,3,FALSE)))</f>
        <v/>
      </c>
      <c r="S1996" s="61">
        <f>IF(P1996=1,0,L1996*M1996*R1996*(1-O1996/100))</f>
        <v/>
      </c>
      <c r="T1996" s="61">
        <f>IF(P1996=1,0,L1996*Q1996)</f>
        <v/>
      </c>
      <c r="U1996" s="61">
        <f>S1996-T1996</f>
        <v/>
      </c>
    </row>
    <row r="1997">
      <c r="A1997" t="inlineStr">
        <is>
          <t>S001996</t>
        </is>
      </c>
      <c r="B1997" t="inlineStr">
        <is>
          <t>2025-08-04</t>
        </is>
      </c>
      <c r="C1997" t="inlineStr">
        <is>
          <t>2025-08</t>
        </is>
      </c>
      <c r="D1997" t="inlineStr">
        <is>
          <t>2025-Q3</t>
        </is>
      </c>
      <c r="E1997" t="inlineStr">
        <is>
          <t>T02</t>
        </is>
      </c>
      <c r="F1997" t="inlineStr">
        <is>
          <t>Ece Kaya</t>
        </is>
      </c>
      <c r="G1997" t="inlineStr">
        <is>
          <t>İç Anadolu</t>
        </is>
      </c>
      <c r="H1997" t="inlineStr">
        <is>
          <t>EM-PNO-12</t>
        </is>
      </c>
      <c r="I1997" t="inlineStr">
        <is>
          <t>Sıva Üstü Dağıtım Panosu 24'lü</t>
        </is>
      </c>
      <c r="J1997" t="inlineStr">
        <is>
          <t>Pano</t>
        </is>
      </c>
      <c r="K1997" t="inlineStr">
        <is>
          <t>Proje</t>
        </is>
      </c>
      <c r="L1997" t="n">
        <v>38</v>
      </c>
      <c r="M1997" s="57" t="n">
        <v>1950</v>
      </c>
      <c r="N1997" t="inlineStr">
        <is>
          <t>TL</t>
        </is>
      </c>
      <c r="O1997" s="58" t="n">
        <v>5</v>
      </c>
      <c r="P1997" t="n">
        <v>0</v>
      </c>
      <c r="Q1997" s="59" t="n">
        <v>1180</v>
      </c>
      <c r="R1997" s="60">
        <f>IF(N1997="TL",1,IF(N1997="USD",VLOOKUP(C1997,$X$2:$Z$19,2,FALSE),VLOOKUP(C1997,$X$2:$Z$19,3,FALSE)))</f>
        <v/>
      </c>
      <c r="S1997" s="61">
        <f>IF(P1997=1,0,L1997*M1997*R1997*(1-O1997/100))</f>
        <v/>
      </c>
      <c r="T1997" s="61">
        <f>IF(P1997=1,0,L1997*Q1997)</f>
        <v/>
      </c>
      <c r="U1997" s="61">
        <f>S1997-T1997</f>
        <v/>
      </c>
    </row>
    <row r="1998">
      <c r="A1998" t="inlineStr">
        <is>
          <t>S001997</t>
        </is>
      </c>
      <c r="B1998" t="inlineStr">
        <is>
          <t>2025-08-17</t>
        </is>
      </c>
      <c r="C1998" t="inlineStr">
        <is>
          <t>2025-08</t>
        </is>
      </c>
      <c r="D1998" t="inlineStr">
        <is>
          <t>2025-Q3</t>
        </is>
      </c>
      <c r="E1998" t="inlineStr">
        <is>
          <t>T03</t>
        </is>
      </c>
      <c r="F1998" t="inlineStr">
        <is>
          <t>Mert Demir</t>
        </is>
      </c>
      <c r="G1998" t="inlineStr">
        <is>
          <t>Ege</t>
        </is>
      </c>
      <c r="H1998" t="inlineStr">
        <is>
          <t>EM-TRF-05</t>
        </is>
      </c>
      <c r="I1998" t="inlineStr">
        <is>
          <t>İzole Trafo 1 kVA</t>
        </is>
      </c>
      <c r="J1998" t="inlineStr">
        <is>
          <t>Güç</t>
        </is>
      </c>
      <c r="K1998" t="inlineStr">
        <is>
          <t>Kurumsal</t>
        </is>
      </c>
      <c r="L1998" t="n">
        <v>5</v>
      </c>
      <c r="M1998" s="57" t="n">
        <v>6562</v>
      </c>
      <c r="N1998" t="inlineStr">
        <is>
          <t>TL</t>
        </is>
      </c>
      <c r="O1998" s="58" t="n">
        <v>18</v>
      </c>
      <c r="P1998" t="n">
        <v>0</v>
      </c>
      <c r="Q1998" s="59" t="n">
        <v>3900</v>
      </c>
      <c r="R1998" s="60">
        <f>IF(N1998="TL",1,IF(N1998="USD",VLOOKUP(C1998,$X$2:$Z$19,2,FALSE),VLOOKUP(C1998,$X$2:$Z$19,3,FALSE)))</f>
        <v/>
      </c>
      <c r="S1998" s="61">
        <f>IF(P1998=1,0,L1998*M1998*R1998*(1-O1998/100))</f>
        <v/>
      </c>
      <c r="T1998" s="61">
        <f>IF(P1998=1,0,L1998*Q1998)</f>
        <v/>
      </c>
      <c r="U1998" s="61">
        <f>S1998-T1998</f>
        <v/>
      </c>
    </row>
    <row r="1999">
      <c r="A1999" t="inlineStr">
        <is>
          <t>S001998</t>
        </is>
      </c>
      <c r="B1999" t="inlineStr">
        <is>
          <t>2025-08-24</t>
        </is>
      </c>
      <c r="C1999" t="inlineStr">
        <is>
          <t>2025-08</t>
        </is>
      </c>
      <c r="D1999" t="inlineStr">
        <is>
          <t>2025-Q3</t>
        </is>
      </c>
      <c r="E1999" t="inlineStr">
        <is>
          <t>T03</t>
        </is>
      </c>
      <c r="F1999" t="inlineStr">
        <is>
          <t>Mert Demir</t>
        </is>
      </c>
      <c r="G1999" t="inlineStr">
        <is>
          <t>Ege</t>
        </is>
      </c>
      <c r="H1999" t="inlineStr">
        <is>
          <t>EM-KBL-25</t>
        </is>
      </c>
      <c r="I1999" t="inlineStr">
        <is>
          <t>NYY Kablo 4x6 (100 m)</t>
        </is>
      </c>
      <c r="J1999" t="inlineStr">
        <is>
          <t>Kablo</t>
        </is>
      </c>
      <c r="K1999" t="inlineStr">
        <is>
          <t>Proje</t>
        </is>
      </c>
      <c r="L1999" t="n">
        <v>1</v>
      </c>
      <c r="M1999" s="57" t="n">
        <v>3562</v>
      </c>
      <c r="N1999" t="inlineStr">
        <is>
          <t>TL</t>
        </is>
      </c>
      <c r="O1999" s="58" t="n">
        <v>12</v>
      </c>
      <c r="P1999" t="n">
        <v>0</v>
      </c>
      <c r="Q1999" s="59" t="n">
        <v>2150</v>
      </c>
      <c r="R1999" s="60">
        <f>IF(N1999="TL",1,IF(N1999="USD",VLOOKUP(C1999,$X$2:$Z$19,2,FALSE),VLOOKUP(C1999,$X$2:$Z$19,3,FALSE)))</f>
        <v/>
      </c>
      <c r="S1999" s="61">
        <f>IF(P1999=1,0,L1999*M1999*R1999*(1-O1999/100))</f>
        <v/>
      </c>
      <c r="T1999" s="61">
        <f>IF(P1999=1,0,L1999*Q1999)</f>
        <v/>
      </c>
      <c r="U1999" s="61">
        <f>S1999-T1999</f>
        <v/>
      </c>
    </row>
    <row r="2000">
      <c r="A2000" t="inlineStr">
        <is>
          <t>S001999</t>
        </is>
      </c>
      <c r="B2000" t="inlineStr">
        <is>
          <t>2025-08-20</t>
        </is>
      </c>
      <c r="C2000" t="inlineStr">
        <is>
          <t>2025-08</t>
        </is>
      </c>
      <c r="D2000" t="inlineStr">
        <is>
          <t>2025-Q3</t>
        </is>
      </c>
      <c r="E2000" t="inlineStr">
        <is>
          <t>T03</t>
        </is>
      </c>
      <c r="F2000" t="inlineStr">
        <is>
          <t>Mert Demir</t>
        </is>
      </c>
      <c r="G2000" t="inlineStr">
        <is>
          <t>Ege</t>
        </is>
      </c>
      <c r="H2000" t="inlineStr">
        <is>
          <t>EM-UPS-10</t>
        </is>
      </c>
      <c r="I2000" t="inlineStr">
        <is>
          <t>Kesintisiz Güç Kaynağı 3 kVA</t>
        </is>
      </c>
      <c r="J2000" t="inlineStr">
        <is>
          <t>Güç</t>
        </is>
      </c>
      <c r="K2000" t="inlineStr">
        <is>
          <t>Proje</t>
        </is>
      </c>
      <c r="L2000" t="n">
        <v>52</v>
      </c>
      <c r="M2000" s="57" t="n">
        <v>13260</v>
      </c>
      <c r="N2000" t="inlineStr">
        <is>
          <t>TL</t>
        </is>
      </c>
      <c r="O2000" s="58" t="n">
        <v>8</v>
      </c>
      <c r="P2000" t="n">
        <v>0</v>
      </c>
      <c r="Q2000" s="59" t="n">
        <v>8200</v>
      </c>
      <c r="R2000" s="60">
        <f>IF(N2000="TL",1,IF(N2000="USD",VLOOKUP(C2000,$X$2:$Z$19,2,FALSE),VLOOKUP(C2000,$X$2:$Z$19,3,FALSE)))</f>
        <v/>
      </c>
      <c r="S2000" s="61">
        <f>IF(P2000=1,0,L2000*M2000*R2000*(1-O2000/100))</f>
        <v/>
      </c>
      <c r="T2000" s="61">
        <f>IF(P2000=1,0,L2000*Q2000)</f>
        <v/>
      </c>
      <c r="U2000" s="61">
        <f>S2000-T2000</f>
        <v/>
      </c>
    </row>
    <row r="2001">
      <c r="A2001" t="inlineStr">
        <is>
          <t>S002000</t>
        </is>
      </c>
      <c r="B2001" t="inlineStr">
        <is>
          <t>2025-08-10</t>
        </is>
      </c>
      <c r="C2001" t="inlineStr">
        <is>
          <t>2025-08</t>
        </is>
      </c>
      <c r="D2001" t="inlineStr">
        <is>
          <t>2025-Q3</t>
        </is>
      </c>
      <c r="E2001" t="inlineStr">
        <is>
          <t>T03</t>
        </is>
      </c>
      <c r="F2001" t="inlineStr">
        <is>
          <t>Mert Demir</t>
        </is>
      </c>
      <c r="G2001" t="inlineStr">
        <is>
          <t>Ege</t>
        </is>
      </c>
      <c r="H2001" t="inlineStr">
        <is>
          <t>EM-KBL-16</t>
        </is>
      </c>
      <c r="I2001" t="inlineStr">
        <is>
          <t>NYM Kablo 3x2,5 (100 m)</t>
        </is>
      </c>
      <c r="J2001" t="inlineStr">
        <is>
          <t>Kablo</t>
        </is>
      </c>
      <c r="K2001" t="inlineStr">
        <is>
          <t>Kurumsal</t>
        </is>
      </c>
      <c r="L2001" t="n">
        <v>2</v>
      </c>
      <c r="M2001" s="57" t="n">
        <v>1282</v>
      </c>
      <c r="N2001" t="inlineStr">
        <is>
          <t>TL</t>
        </is>
      </c>
      <c r="O2001" s="58" t="n">
        <v>0</v>
      </c>
      <c r="P2001" t="n">
        <v>0</v>
      </c>
      <c r="Q2001" s="59" t="n">
        <v>820</v>
      </c>
      <c r="R2001" s="60">
        <f>IF(N2001="TL",1,IF(N2001="USD",VLOOKUP(C2001,$X$2:$Z$19,2,FALSE),VLOOKUP(C2001,$X$2:$Z$19,3,FALSE)))</f>
        <v/>
      </c>
      <c r="S2001" s="61">
        <f>IF(P2001=1,0,L2001*M2001*R2001*(1-O2001/100))</f>
        <v/>
      </c>
      <c r="T2001" s="61">
        <f>IF(P2001=1,0,L2001*Q2001)</f>
        <v/>
      </c>
      <c r="U2001" s="61">
        <f>S2001-T2001</f>
        <v/>
      </c>
    </row>
    <row r="2002">
      <c r="A2002" t="inlineStr">
        <is>
          <t>S002001</t>
        </is>
      </c>
      <c r="B2002" t="inlineStr">
        <is>
          <t>2025-08-16</t>
        </is>
      </c>
      <c r="C2002" t="inlineStr">
        <is>
          <t>2025-08</t>
        </is>
      </c>
      <c r="D2002" t="inlineStr">
        <is>
          <t>2025-Q3</t>
        </is>
      </c>
      <c r="E2002" t="inlineStr">
        <is>
          <t>T03</t>
        </is>
      </c>
      <c r="F2002" t="inlineStr">
        <is>
          <t>Mert Demir</t>
        </is>
      </c>
      <c r="G2002" t="inlineStr">
        <is>
          <t>Ege</t>
        </is>
      </c>
      <c r="H2002" t="inlineStr">
        <is>
          <t>EM-AYD-40</t>
        </is>
      </c>
      <c r="I2002" t="inlineStr">
        <is>
          <t>LED Panel Armatür 40W</t>
        </is>
      </c>
      <c r="J2002" t="inlineStr">
        <is>
          <t>Aydınlatma</t>
        </is>
      </c>
      <c r="K2002" t="inlineStr">
        <is>
          <t>Kurumsal</t>
        </is>
      </c>
      <c r="L2002" t="n">
        <v>1</v>
      </c>
      <c r="M2002" s="57" t="n">
        <v>355</v>
      </c>
      <c r="N2002" t="inlineStr">
        <is>
          <t>TL</t>
        </is>
      </c>
      <c r="O2002" s="58" t="n">
        <v>0</v>
      </c>
      <c r="P2002" t="n">
        <v>0</v>
      </c>
      <c r="Q2002" s="59" t="n">
        <v>190</v>
      </c>
      <c r="R2002" s="60">
        <f>IF(N2002="TL",1,IF(N2002="USD",VLOOKUP(C2002,$X$2:$Z$19,2,FALSE),VLOOKUP(C2002,$X$2:$Z$19,3,FALSE)))</f>
        <v/>
      </c>
      <c r="S2002" s="61">
        <f>IF(P2002=1,0,L2002*M2002*R2002*(1-O2002/100))</f>
        <v/>
      </c>
      <c r="T2002" s="61">
        <f>IF(P2002=1,0,L2002*Q2002)</f>
        <v/>
      </c>
      <c r="U2002" s="61">
        <f>S2002-T2002</f>
        <v/>
      </c>
    </row>
    <row r="2003">
      <c r="A2003" t="inlineStr">
        <is>
          <t>S002002</t>
        </is>
      </c>
      <c r="B2003" t="inlineStr">
        <is>
          <t>2025-08-06</t>
        </is>
      </c>
      <c r="C2003" t="inlineStr">
        <is>
          <t>2025-08</t>
        </is>
      </c>
      <c r="D2003" t="inlineStr">
        <is>
          <t>2025-Q3</t>
        </is>
      </c>
      <c r="E2003" t="inlineStr">
        <is>
          <t>T03</t>
        </is>
      </c>
      <c r="F2003" t="inlineStr">
        <is>
          <t>Mert Demir</t>
        </is>
      </c>
      <c r="G2003" t="inlineStr">
        <is>
          <t>Ege</t>
        </is>
      </c>
      <c r="H2003" t="inlineStr">
        <is>
          <t>EM-SGT-01</t>
        </is>
      </c>
      <c r="I2003" t="inlineStr">
        <is>
          <t>Otomatik Sigorta C16 (12'li)</t>
        </is>
      </c>
      <c r="J2003" t="inlineStr">
        <is>
          <t>Koruma</t>
        </is>
      </c>
      <c r="K2003" t="inlineStr">
        <is>
          <t>Perakende</t>
        </is>
      </c>
      <c r="L2003" t="n">
        <v>66</v>
      </c>
      <c r="M2003" s="57" t="n">
        <v>423</v>
      </c>
      <c r="N2003" t="inlineStr">
        <is>
          <t>TL</t>
        </is>
      </c>
      <c r="O2003" s="58" t="n">
        <v>0</v>
      </c>
      <c r="P2003" t="n">
        <v>0</v>
      </c>
      <c r="Q2003" s="59" t="n">
        <v>240</v>
      </c>
      <c r="R2003" s="60">
        <f>IF(N2003="TL",1,IF(N2003="USD",VLOOKUP(C2003,$X$2:$Z$19,2,FALSE),VLOOKUP(C2003,$X$2:$Z$19,3,FALSE)))</f>
        <v/>
      </c>
      <c r="S2003" s="61">
        <f>IF(P2003=1,0,L2003*M2003*R2003*(1-O2003/100))</f>
        <v/>
      </c>
      <c r="T2003" s="61">
        <f>IF(P2003=1,0,L2003*Q2003)</f>
        <v/>
      </c>
      <c r="U2003" s="61">
        <f>S2003-T2003</f>
        <v/>
      </c>
    </row>
    <row r="2004">
      <c r="A2004" t="inlineStr">
        <is>
          <t>S002003</t>
        </is>
      </c>
      <c r="B2004" t="inlineStr">
        <is>
          <t>2025-08-19</t>
        </is>
      </c>
      <c r="C2004" t="inlineStr">
        <is>
          <t>2025-08</t>
        </is>
      </c>
      <c r="D2004" t="inlineStr">
        <is>
          <t>2025-Q3</t>
        </is>
      </c>
      <c r="E2004" t="inlineStr">
        <is>
          <t>T03</t>
        </is>
      </c>
      <c r="F2004" t="inlineStr">
        <is>
          <t>Mert Demir</t>
        </is>
      </c>
      <c r="G2004" t="inlineStr">
        <is>
          <t>Ege</t>
        </is>
      </c>
      <c r="H2004" t="inlineStr">
        <is>
          <t>EM-KBL-16</t>
        </is>
      </c>
      <c r="I2004" t="inlineStr">
        <is>
          <t>NYM Kablo 3x2,5 (100 m)</t>
        </is>
      </c>
      <c r="J2004" t="inlineStr">
        <is>
          <t>Kablo</t>
        </is>
      </c>
      <c r="K2004" t="inlineStr">
        <is>
          <t>Bayi</t>
        </is>
      </c>
      <c r="L2004" t="n">
        <v>87</v>
      </c>
      <c r="M2004" s="57" t="n">
        <v>1291</v>
      </c>
      <c r="N2004" t="inlineStr">
        <is>
          <t>TL</t>
        </is>
      </c>
      <c r="O2004" s="58" t="n">
        <v>5</v>
      </c>
      <c r="P2004" t="n">
        <v>0</v>
      </c>
      <c r="Q2004" s="59" t="n">
        <v>820</v>
      </c>
      <c r="R2004" s="60">
        <f>IF(N2004="TL",1,IF(N2004="USD",VLOOKUP(C2004,$X$2:$Z$19,2,FALSE),VLOOKUP(C2004,$X$2:$Z$19,3,FALSE)))</f>
        <v/>
      </c>
      <c r="S2004" s="61">
        <f>IF(P2004=1,0,L2004*M2004*R2004*(1-O2004/100))</f>
        <v/>
      </c>
      <c r="T2004" s="61">
        <f>IF(P2004=1,0,L2004*Q2004)</f>
        <v/>
      </c>
      <c r="U2004" s="61">
        <f>S2004-T2004</f>
        <v/>
      </c>
    </row>
    <row r="2005">
      <c r="A2005" t="inlineStr">
        <is>
          <t>S002004</t>
        </is>
      </c>
      <c r="B2005" t="inlineStr">
        <is>
          <t>2025-08-21</t>
        </is>
      </c>
      <c r="C2005" t="inlineStr">
        <is>
          <t>2025-08</t>
        </is>
      </c>
      <c r="D2005" t="inlineStr">
        <is>
          <t>2025-Q3</t>
        </is>
      </c>
      <c r="E2005" t="inlineStr">
        <is>
          <t>T03</t>
        </is>
      </c>
      <c r="F2005" t="inlineStr">
        <is>
          <t>Mert Demir</t>
        </is>
      </c>
      <c r="G2005" t="inlineStr">
        <is>
          <t>Ege</t>
        </is>
      </c>
      <c r="H2005" t="inlineStr">
        <is>
          <t>EM-TRF-05</t>
        </is>
      </c>
      <c r="I2005" t="inlineStr">
        <is>
          <t>İzole Trafo 1 kVA</t>
        </is>
      </c>
      <c r="J2005" t="inlineStr">
        <is>
          <t>Güç</t>
        </is>
      </c>
      <c r="K2005" t="inlineStr">
        <is>
          <t>Perakende</t>
        </is>
      </c>
      <c r="L2005" t="n">
        <v>22</v>
      </c>
      <c r="M2005" s="57" t="n">
        <v>6863</v>
      </c>
      <c r="N2005" t="inlineStr">
        <is>
          <t>TL</t>
        </is>
      </c>
      <c r="O2005" s="58" t="n">
        <v>12</v>
      </c>
      <c r="P2005" t="n">
        <v>0</v>
      </c>
      <c r="Q2005" s="59" t="n">
        <v>3900</v>
      </c>
      <c r="R2005" s="60">
        <f>IF(N2005="TL",1,IF(N2005="USD",VLOOKUP(C2005,$X$2:$Z$19,2,FALSE),VLOOKUP(C2005,$X$2:$Z$19,3,FALSE)))</f>
        <v/>
      </c>
      <c r="S2005" s="61">
        <f>IF(P2005=1,0,L2005*M2005*R2005*(1-O2005/100))</f>
        <v/>
      </c>
      <c r="T2005" s="61">
        <f>IF(P2005=1,0,L2005*Q2005)</f>
        <v/>
      </c>
      <c r="U2005" s="61">
        <f>S2005-T2005</f>
        <v/>
      </c>
    </row>
    <row r="2006">
      <c r="A2006" t="inlineStr">
        <is>
          <t>S002005</t>
        </is>
      </c>
      <c r="B2006" t="inlineStr">
        <is>
          <t>2025-08-15</t>
        </is>
      </c>
      <c r="C2006" t="inlineStr">
        <is>
          <t>2025-08</t>
        </is>
      </c>
      <c r="D2006" t="inlineStr">
        <is>
          <t>2025-Q3</t>
        </is>
      </c>
      <c r="E2006" t="inlineStr">
        <is>
          <t>T03</t>
        </is>
      </c>
      <c r="F2006" t="inlineStr">
        <is>
          <t>Mert Demir</t>
        </is>
      </c>
      <c r="G2006" t="inlineStr">
        <is>
          <t>Ege</t>
        </is>
      </c>
      <c r="H2006" t="inlineStr">
        <is>
          <t>EM-AYD-18</t>
        </is>
      </c>
      <c r="I2006" t="inlineStr">
        <is>
          <t>LED Ampul 18W (10'lu)</t>
        </is>
      </c>
      <c r="J2006" t="inlineStr">
        <is>
          <t>Aydınlatma</t>
        </is>
      </c>
      <c r="K2006" t="inlineStr">
        <is>
          <t>Perakende</t>
        </is>
      </c>
      <c r="L2006" t="n">
        <v>25</v>
      </c>
      <c r="M2006" s="57" t="n">
        <v>198</v>
      </c>
      <c r="N2006" t="inlineStr">
        <is>
          <t>TL</t>
        </is>
      </c>
      <c r="O2006" s="58" t="n">
        <v>8</v>
      </c>
      <c r="P2006" t="n">
        <v>0</v>
      </c>
      <c r="Q2006" s="59" t="n">
        <v>95</v>
      </c>
      <c r="R2006" s="60">
        <f>IF(N2006="TL",1,IF(N2006="USD",VLOOKUP(C2006,$X$2:$Z$19,2,FALSE),VLOOKUP(C2006,$X$2:$Z$19,3,FALSE)))</f>
        <v/>
      </c>
      <c r="S2006" s="61">
        <f>IF(P2006=1,0,L2006*M2006*R2006*(1-O2006/100))</f>
        <v/>
      </c>
      <c r="T2006" s="61">
        <f>IF(P2006=1,0,L2006*Q2006)</f>
        <v/>
      </c>
      <c r="U2006" s="61">
        <f>S2006-T2006</f>
        <v/>
      </c>
    </row>
    <row r="2007">
      <c r="A2007" t="inlineStr">
        <is>
          <t>S002006</t>
        </is>
      </c>
      <c r="B2007" t="inlineStr">
        <is>
          <t>2025-08-20</t>
        </is>
      </c>
      <c r="C2007" t="inlineStr">
        <is>
          <t>2025-08</t>
        </is>
      </c>
      <c r="D2007" t="inlineStr">
        <is>
          <t>2025-Q3</t>
        </is>
      </c>
      <c r="E2007" t="inlineStr">
        <is>
          <t>T03</t>
        </is>
      </c>
      <c r="F2007" t="inlineStr">
        <is>
          <t>Mert Demir</t>
        </is>
      </c>
      <c r="G2007" t="inlineStr">
        <is>
          <t>Ege</t>
        </is>
      </c>
      <c r="H2007" t="inlineStr">
        <is>
          <t>EM-TOP-08</t>
        </is>
      </c>
      <c r="I2007" t="inlineStr">
        <is>
          <t>Topraklama Seti</t>
        </is>
      </c>
      <c r="J2007" t="inlineStr">
        <is>
          <t>Koruma</t>
        </is>
      </c>
      <c r="K2007" t="inlineStr">
        <is>
          <t>Bayi</t>
        </is>
      </c>
      <c r="L2007" t="n">
        <v>5</v>
      </c>
      <c r="M2007" s="57" t="n">
        <v>882</v>
      </c>
      <c r="N2007" t="inlineStr">
        <is>
          <t>TL</t>
        </is>
      </c>
      <c r="O2007" s="58" t="n">
        <v>8</v>
      </c>
      <c r="P2007" t="n">
        <v>0</v>
      </c>
      <c r="Q2007" s="59" t="n">
        <v>540</v>
      </c>
      <c r="R2007" s="60">
        <f>IF(N2007="TL",1,IF(N2007="USD",VLOOKUP(C2007,$X$2:$Z$19,2,FALSE),VLOOKUP(C2007,$X$2:$Z$19,3,FALSE)))</f>
        <v/>
      </c>
      <c r="S2007" s="61">
        <f>IF(P2007=1,0,L2007*M2007*R2007*(1-O2007/100))</f>
        <v/>
      </c>
      <c r="T2007" s="61">
        <f>IF(P2007=1,0,L2007*Q2007)</f>
        <v/>
      </c>
      <c r="U2007" s="61">
        <f>S2007-T2007</f>
        <v/>
      </c>
    </row>
    <row r="2008">
      <c r="A2008" t="inlineStr">
        <is>
          <t>S002007</t>
        </is>
      </c>
      <c r="B2008" t="inlineStr">
        <is>
          <t>2025-08-21</t>
        </is>
      </c>
      <c r="C2008" t="inlineStr">
        <is>
          <t>2025-08</t>
        </is>
      </c>
      <c r="D2008" t="inlineStr">
        <is>
          <t>2025-Q3</t>
        </is>
      </c>
      <c r="E2008" t="inlineStr">
        <is>
          <t>T03</t>
        </is>
      </c>
      <c r="F2008" t="inlineStr">
        <is>
          <t>Mert Demir</t>
        </is>
      </c>
      <c r="G2008" t="inlineStr">
        <is>
          <t>Ege</t>
        </is>
      </c>
      <c r="H2008" t="inlineStr">
        <is>
          <t>EM-UPS-10</t>
        </is>
      </c>
      <c r="I2008" t="inlineStr">
        <is>
          <t>Kesintisiz Güç Kaynağı 3 kVA</t>
        </is>
      </c>
      <c r="J2008" t="inlineStr">
        <is>
          <t>Güç</t>
        </is>
      </c>
      <c r="K2008" t="inlineStr">
        <is>
          <t>Bayi</t>
        </is>
      </c>
      <c r="L2008" t="n">
        <v>1</v>
      </c>
      <c r="M2008" s="57" t="n">
        <v>13056</v>
      </c>
      <c r="N2008" t="inlineStr">
        <is>
          <t>TL</t>
        </is>
      </c>
      <c r="O2008" s="58" t="n">
        <v>0</v>
      </c>
      <c r="P2008" t="n">
        <v>0</v>
      </c>
      <c r="Q2008" s="59" t="n">
        <v>8200</v>
      </c>
      <c r="R2008" s="60">
        <f>IF(N2008="TL",1,IF(N2008="USD",VLOOKUP(C2008,$X$2:$Z$19,2,FALSE),VLOOKUP(C2008,$X$2:$Z$19,3,FALSE)))</f>
        <v/>
      </c>
      <c r="S2008" s="61">
        <f>IF(P2008=1,0,L2008*M2008*R2008*(1-O2008/100))</f>
        <v/>
      </c>
      <c r="T2008" s="61">
        <f>IF(P2008=1,0,L2008*Q2008)</f>
        <v/>
      </c>
      <c r="U2008" s="61">
        <f>S2008-T2008</f>
        <v/>
      </c>
    </row>
    <row r="2009">
      <c r="A2009" t="inlineStr">
        <is>
          <t>S002008</t>
        </is>
      </c>
      <c r="B2009" t="inlineStr">
        <is>
          <t>2025-08-05</t>
        </is>
      </c>
      <c r="C2009" t="inlineStr">
        <is>
          <t>2025-08</t>
        </is>
      </c>
      <c r="D2009" t="inlineStr">
        <is>
          <t>2025-Q3</t>
        </is>
      </c>
      <c r="E2009" t="inlineStr">
        <is>
          <t>T03</t>
        </is>
      </c>
      <c r="F2009" t="inlineStr">
        <is>
          <t>Mert Demir</t>
        </is>
      </c>
      <c r="G2009" t="inlineStr">
        <is>
          <t>Ege</t>
        </is>
      </c>
      <c r="H2009" t="inlineStr">
        <is>
          <t>EM-SGT-01</t>
        </is>
      </c>
      <c r="I2009" t="inlineStr">
        <is>
          <t>Otomatik Sigorta C16 (12'li)</t>
        </is>
      </c>
      <c r="J2009" t="inlineStr">
        <is>
          <t>Koruma</t>
        </is>
      </c>
      <c r="K2009" t="inlineStr">
        <is>
          <t>Bayi</t>
        </is>
      </c>
      <c r="L2009" t="n">
        <v>4</v>
      </c>
      <c r="M2009" s="57" t="n">
        <v>444</v>
      </c>
      <c r="N2009" t="inlineStr">
        <is>
          <t>TL</t>
        </is>
      </c>
      <c r="O2009" s="58" t="n">
        <v>5</v>
      </c>
      <c r="P2009" t="n">
        <v>0</v>
      </c>
      <c r="Q2009" s="59" t="n">
        <v>240</v>
      </c>
      <c r="R2009" s="60">
        <f>IF(N2009="TL",1,IF(N2009="USD",VLOOKUP(C2009,$X$2:$Z$19,2,FALSE),VLOOKUP(C2009,$X$2:$Z$19,3,FALSE)))</f>
        <v/>
      </c>
      <c r="S2009" s="61">
        <f>IF(P2009=1,0,L2009*M2009*R2009*(1-O2009/100))</f>
        <v/>
      </c>
      <c r="T2009" s="61">
        <f>IF(P2009=1,0,L2009*Q2009)</f>
        <v/>
      </c>
      <c r="U2009" s="61">
        <f>S2009-T2009</f>
        <v/>
      </c>
    </row>
    <row r="2010">
      <c r="A2010" t="inlineStr">
        <is>
          <t>S002009</t>
        </is>
      </c>
      <c r="B2010" t="inlineStr">
        <is>
          <t>2025-08-06</t>
        </is>
      </c>
      <c r="C2010" t="inlineStr">
        <is>
          <t>2025-08</t>
        </is>
      </c>
      <c r="D2010" t="inlineStr">
        <is>
          <t>2025-Q3</t>
        </is>
      </c>
      <c r="E2010" t="inlineStr">
        <is>
          <t>T03</t>
        </is>
      </c>
      <c r="F2010" t="inlineStr">
        <is>
          <t>Mert Demir</t>
        </is>
      </c>
      <c r="G2010" t="inlineStr">
        <is>
          <t>Ege</t>
        </is>
      </c>
      <c r="H2010" t="inlineStr">
        <is>
          <t>EM-UPS-10</t>
        </is>
      </c>
      <c r="I2010" t="inlineStr">
        <is>
          <t>Kesintisiz Güç Kaynağı 3 kVA</t>
        </is>
      </c>
      <c r="J2010" t="inlineStr">
        <is>
          <t>Güç</t>
        </is>
      </c>
      <c r="K2010" t="inlineStr">
        <is>
          <t>Kurumsal</t>
        </is>
      </c>
      <c r="L2010" t="n">
        <v>19</v>
      </c>
      <c r="M2010" s="57" t="n">
        <v>13570</v>
      </c>
      <c r="N2010" t="inlineStr">
        <is>
          <t>TL</t>
        </is>
      </c>
      <c r="O2010" s="58" t="n">
        <v>8</v>
      </c>
      <c r="P2010" t="n">
        <v>0</v>
      </c>
      <c r="Q2010" s="59" t="n">
        <v>8200</v>
      </c>
      <c r="R2010" s="60">
        <f>IF(N2010="TL",1,IF(N2010="USD",VLOOKUP(C2010,$X$2:$Z$19,2,FALSE),VLOOKUP(C2010,$X$2:$Z$19,3,FALSE)))</f>
        <v/>
      </c>
      <c r="S2010" s="61">
        <f>IF(P2010=1,0,L2010*M2010*R2010*(1-O2010/100))</f>
        <v/>
      </c>
      <c r="T2010" s="61">
        <f>IF(P2010=1,0,L2010*Q2010)</f>
        <v/>
      </c>
      <c r="U2010" s="61">
        <f>S2010-T2010</f>
        <v/>
      </c>
    </row>
    <row r="2011">
      <c r="A2011" t="inlineStr">
        <is>
          <t>S002010</t>
        </is>
      </c>
      <c r="B2011" t="inlineStr">
        <is>
          <t>2025-08-08</t>
        </is>
      </c>
      <c r="C2011" t="inlineStr">
        <is>
          <t>2025-08</t>
        </is>
      </c>
      <c r="D2011" t="inlineStr">
        <is>
          <t>2025-Q3</t>
        </is>
      </c>
      <c r="E2011" t="inlineStr">
        <is>
          <t>T03</t>
        </is>
      </c>
      <c r="F2011" t="inlineStr">
        <is>
          <t>Mert Demir</t>
        </is>
      </c>
      <c r="G2011" t="inlineStr">
        <is>
          <t>Ege</t>
        </is>
      </c>
      <c r="H2011" t="inlineStr">
        <is>
          <t>EM-TOP-08</t>
        </is>
      </c>
      <c r="I2011" t="inlineStr">
        <is>
          <t>Topraklama Seti</t>
        </is>
      </c>
      <c r="J2011" t="inlineStr">
        <is>
          <t>Koruma</t>
        </is>
      </c>
      <c r="K2011" t="inlineStr">
        <is>
          <t>Bayi</t>
        </is>
      </c>
      <c r="L2011" t="n">
        <v>42</v>
      </c>
      <c r="M2011" s="57" t="n">
        <v>942</v>
      </c>
      <c r="N2011" t="inlineStr">
        <is>
          <t>TL</t>
        </is>
      </c>
      <c r="O2011" s="58" t="n">
        <v>5</v>
      </c>
      <c r="P2011" t="n">
        <v>0</v>
      </c>
      <c r="Q2011" s="59" t="n">
        <v>540</v>
      </c>
      <c r="R2011" s="60">
        <f>IF(N2011="TL",1,IF(N2011="USD",VLOOKUP(C2011,$X$2:$Z$19,2,FALSE),VLOOKUP(C2011,$X$2:$Z$19,3,FALSE)))</f>
        <v/>
      </c>
      <c r="S2011" s="61">
        <f>IF(P2011=1,0,L2011*M2011*R2011*(1-O2011/100))</f>
        <v/>
      </c>
      <c r="T2011" s="61">
        <f>IF(P2011=1,0,L2011*Q2011)</f>
        <v/>
      </c>
      <c r="U2011" s="61">
        <f>S2011-T2011</f>
        <v/>
      </c>
    </row>
    <row r="2012">
      <c r="A2012" t="inlineStr">
        <is>
          <t>S002011</t>
        </is>
      </c>
      <c r="B2012" t="inlineStr">
        <is>
          <t>2025-08-19</t>
        </is>
      </c>
      <c r="C2012" t="inlineStr">
        <is>
          <t>2025-08</t>
        </is>
      </c>
      <c r="D2012" t="inlineStr">
        <is>
          <t>2025-Q3</t>
        </is>
      </c>
      <c r="E2012" t="inlineStr">
        <is>
          <t>T03</t>
        </is>
      </c>
      <c r="F2012" t="inlineStr">
        <is>
          <t>Mert Demir</t>
        </is>
      </c>
      <c r="G2012" t="inlineStr">
        <is>
          <t>Ege</t>
        </is>
      </c>
      <c r="H2012" t="inlineStr">
        <is>
          <t>EM-TOP-08</t>
        </is>
      </c>
      <c r="I2012" t="inlineStr">
        <is>
          <t>Topraklama Seti</t>
        </is>
      </c>
      <c r="J2012" t="inlineStr">
        <is>
          <t>Koruma</t>
        </is>
      </c>
      <c r="K2012" t="inlineStr">
        <is>
          <t>Bayi</t>
        </is>
      </c>
      <c r="L2012" t="n">
        <v>4</v>
      </c>
      <c r="M2012" s="57" t="n">
        <v>939</v>
      </c>
      <c r="N2012" t="inlineStr">
        <is>
          <t>TL</t>
        </is>
      </c>
      <c r="O2012" s="58" t="n">
        <v>5</v>
      </c>
      <c r="P2012" t="n">
        <v>0</v>
      </c>
      <c r="Q2012" s="59" t="n">
        <v>540</v>
      </c>
      <c r="R2012" s="60">
        <f>IF(N2012="TL",1,IF(N2012="USD",VLOOKUP(C2012,$X$2:$Z$19,2,FALSE),VLOOKUP(C2012,$X$2:$Z$19,3,FALSE)))</f>
        <v/>
      </c>
      <c r="S2012" s="61">
        <f>IF(P2012=1,0,L2012*M2012*R2012*(1-O2012/100))</f>
        <v/>
      </c>
      <c r="T2012" s="61">
        <f>IF(P2012=1,0,L2012*Q2012)</f>
        <v/>
      </c>
      <c r="U2012" s="61">
        <f>S2012-T2012</f>
        <v/>
      </c>
    </row>
    <row r="2013">
      <c r="A2013" t="inlineStr">
        <is>
          <t>S002012</t>
        </is>
      </c>
      <c r="B2013" t="inlineStr">
        <is>
          <t>2025-08-15</t>
        </is>
      </c>
      <c r="C2013" t="inlineStr">
        <is>
          <t>2025-08</t>
        </is>
      </c>
      <c r="D2013" t="inlineStr">
        <is>
          <t>2025-Q3</t>
        </is>
      </c>
      <c r="E2013" t="inlineStr">
        <is>
          <t>T03</t>
        </is>
      </c>
      <c r="F2013" t="inlineStr">
        <is>
          <t>Mert Demir</t>
        </is>
      </c>
      <c r="G2013" t="inlineStr">
        <is>
          <t>Ege</t>
        </is>
      </c>
      <c r="H2013" t="inlineStr">
        <is>
          <t>EM-KND-03</t>
        </is>
      </c>
      <c r="I2013" t="inlineStr">
        <is>
          <t>Kablo Kanalı 40x40 (2 m)</t>
        </is>
      </c>
      <c r="J2013" t="inlineStr">
        <is>
          <t>Tesisat</t>
        </is>
      </c>
      <c r="K2013" t="inlineStr">
        <is>
          <t>Bayi</t>
        </is>
      </c>
      <c r="L2013" t="n">
        <v>5</v>
      </c>
      <c r="M2013" s="57" t="n">
        <v>130</v>
      </c>
      <c r="N2013" t="inlineStr">
        <is>
          <t>TL</t>
        </is>
      </c>
      <c r="O2013" s="58" t="n">
        <v>5</v>
      </c>
      <c r="P2013" t="n">
        <v>0</v>
      </c>
      <c r="Q2013" s="59" t="n">
        <v>65</v>
      </c>
      <c r="R2013" s="60">
        <f>IF(N2013="TL",1,IF(N2013="USD",VLOOKUP(C2013,$X$2:$Z$19,2,FALSE),VLOOKUP(C2013,$X$2:$Z$19,3,FALSE)))</f>
        <v/>
      </c>
      <c r="S2013" s="61">
        <f>IF(P2013=1,0,L2013*M2013*R2013*(1-O2013/100))</f>
        <v/>
      </c>
      <c r="T2013" s="61">
        <f>IF(P2013=1,0,L2013*Q2013)</f>
        <v/>
      </c>
      <c r="U2013" s="61">
        <f>S2013-T2013</f>
        <v/>
      </c>
    </row>
    <row r="2014">
      <c r="A2014" t="inlineStr">
        <is>
          <t>S002013</t>
        </is>
      </c>
      <c r="B2014" t="inlineStr">
        <is>
          <t>2025-08-04</t>
        </is>
      </c>
      <c r="C2014" t="inlineStr">
        <is>
          <t>2025-08</t>
        </is>
      </c>
      <c r="D2014" t="inlineStr">
        <is>
          <t>2025-Q3</t>
        </is>
      </c>
      <c r="E2014" t="inlineStr">
        <is>
          <t>T03</t>
        </is>
      </c>
      <c r="F2014" t="inlineStr">
        <is>
          <t>Mert Demir</t>
        </is>
      </c>
      <c r="G2014" t="inlineStr">
        <is>
          <t>Ege</t>
        </is>
      </c>
      <c r="H2014" t="inlineStr">
        <is>
          <t>EM-SGT-01</t>
        </is>
      </c>
      <c r="I2014" t="inlineStr">
        <is>
          <t>Otomatik Sigorta C16 (12'li)</t>
        </is>
      </c>
      <c r="J2014" t="inlineStr">
        <is>
          <t>Koruma</t>
        </is>
      </c>
      <c r="K2014" t="inlineStr">
        <is>
          <t>Proje</t>
        </is>
      </c>
      <c r="L2014" t="n">
        <v>1</v>
      </c>
      <c r="M2014" s="57" t="n">
        <v>427</v>
      </c>
      <c r="N2014" t="inlineStr">
        <is>
          <t>TL</t>
        </is>
      </c>
      <c r="O2014" s="58" t="n">
        <v>18</v>
      </c>
      <c r="P2014" t="n">
        <v>0</v>
      </c>
      <c r="Q2014" s="59" t="n">
        <v>240</v>
      </c>
      <c r="R2014" s="60">
        <f>IF(N2014="TL",1,IF(N2014="USD",VLOOKUP(C2014,$X$2:$Z$19,2,FALSE),VLOOKUP(C2014,$X$2:$Z$19,3,FALSE)))</f>
        <v/>
      </c>
      <c r="S2014" s="61">
        <f>IF(P2014=1,0,L2014*M2014*R2014*(1-O2014/100))</f>
        <v/>
      </c>
      <c r="T2014" s="61">
        <f>IF(P2014=1,0,L2014*Q2014)</f>
        <v/>
      </c>
      <c r="U2014" s="61">
        <f>S2014-T2014</f>
        <v/>
      </c>
    </row>
    <row r="2015">
      <c r="A2015" t="inlineStr">
        <is>
          <t>S002014</t>
        </is>
      </c>
      <c r="B2015" t="inlineStr">
        <is>
          <t>2025-08-10</t>
        </is>
      </c>
      <c r="C2015" t="inlineStr">
        <is>
          <t>2025-08</t>
        </is>
      </c>
      <c r="D2015" t="inlineStr">
        <is>
          <t>2025-Q3</t>
        </is>
      </c>
      <c r="E2015" t="inlineStr">
        <is>
          <t>T04</t>
        </is>
      </c>
      <c r="F2015" t="inlineStr">
        <is>
          <t>Selin Şahin</t>
        </is>
      </c>
      <c r="G2015" t="inlineStr">
        <is>
          <t>Akdeniz</t>
        </is>
      </c>
      <c r="H2015" t="inlineStr">
        <is>
          <t>EM-PRZ-02</t>
        </is>
      </c>
      <c r="I2015" t="inlineStr">
        <is>
          <t>Priz-Anahtar Seti (20'li)</t>
        </is>
      </c>
      <c r="J2015" t="inlineStr">
        <is>
          <t>Anahtar</t>
        </is>
      </c>
      <c r="K2015" t="inlineStr">
        <is>
          <t>Bayi</t>
        </is>
      </c>
      <c r="L2015" t="n">
        <v>17</v>
      </c>
      <c r="M2015" s="57" t="n">
        <v>553</v>
      </c>
      <c r="N2015" t="inlineStr">
        <is>
          <t>TL</t>
        </is>
      </c>
      <c r="O2015" s="58" t="n">
        <v>8</v>
      </c>
      <c r="P2015" t="n">
        <v>0</v>
      </c>
      <c r="Q2015" s="59" t="n">
        <v>310</v>
      </c>
      <c r="R2015" s="60">
        <f>IF(N2015="TL",1,IF(N2015="USD",VLOOKUP(C2015,$X$2:$Z$19,2,FALSE),VLOOKUP(C2015,$X$2:$Z$19,3,FALSE)))</f>
        <v/>
      </c>
      <c r="S2015" s="61">
        <f>IF(P2015=1,0,L2015*M2015*R2015*(1-O2015/100))</f>
        <v/>
      </c>
      <c r="T2015" s="61">
        <f>IF(P2015=1,0,L2015*Q2015)</f>
        <v/>
      </c>
      <c r="U2015" s="61">
        <f>S2015-T2015</f>
        <v/>
      </c>
    </row>
    <row r="2016">
      <c r="A2016" t="inlineStr">
        <is>
          <t>S002015</t>
        </is>
      </c>
      <c r="B2016" t="inlineStr">
        <is>
          <t>2025-08-01</t>
        </is>
      </c>
      <c r="C2016" t="inlineStr">
        <is>
          <t>2025-08</t>
        </is>
      </c>
      <c r="D2016" t="inlineStr">
        <is>
          <t>2025-Q3</t>
        </is>
      </c>
      <c r="E2016" t="inlineStr">
        <is>
          <t>T04</t>
        </is>
      </c>
      <c r="F2016" t="inlineStr">
        <is>
          <t>Selin Şahin</t>
        </is>
      </c>
      <c r="G2016" t="inlineStr">
        <is>
          <t>Akdeniz</t>
        </is>
      </c>
      <c r="H2016" t="inlineStr">
        <is>
          <t>EM-AYD-18</t>
        </is>
      </c>
      <c r="I2016" t="inlineStr">
        <is>
          <t>LED Ampul 18W (10'lu)</t>
        </is>
      </c>
      <c r="J2016" t="inlineStr">
        <is>
          <t>Aydınlatma</t>
        </is>
      </c>
      <c r="K2016" t="inlineStr">
        <is>
          <t>Proje</t>
        </is>
      </c>
      <c r="L2016" t="n">
        <v>3</v>
      </c>
      <c r="M2016" s="57" t="n">
        <v>198</v>
      </c>
      <c r="N2016" t="inlineStr">
        <is>
          <t>TL</t>
        </is>
      </c>
      <c r="O2016" s="58" t="n">
        <v>12</v>
      </c>
      <c r="P2016" t="n">
        <v>0</v>
      </c>
      <c r="Q2016" s="59" t="n">
        <v>95</v>
      </c>
      <c r="R2016" s="60">
        <f>IF(N2016="TL",1,IF(N2016="USD",VLOOKUP(C2016,$X$2:$Z$19,2,FALSE),VLOOKUP(C2016,$X$2:$Z$19,3,FALSE)))</f>
        <v/>
      </c>
      <c r="S2016" s="61">
        <f>IF(P2016=1,0,L2016*M2016*R2016*(1-O2016/100))</f>
        <v/>
      </c>
      <c r="T2016" s="61">
        <f>IF(P2016=1,0,L2016*Q2016)</f>
        <v/>
      </c>
      <c r="U2016" s="61">
        <f>S2016-T2016</f>
        <v/>
      </c>
    </row>
    <row r="2017">
      <c r="A2017" t="inlineStr">
        <is>
          <t>S002016</t>
        </is>
      </c>
      <c r="B2017" t="inlineStr">
        <is>
          <t>2025-08-27</t>
        </is>
      </c>
      <c r="C2017" t="inlineStr">
        <is>
          <t>2025-08</t>
        </is>
      </c>
      <c r="D2017" t="inlineStr">
        <is>
          <t>2025-Q3</t>
        </is>
      </c>
      <c r="E2017" t="inlineStr">
        <is>
          <t>T04</t>
        </is>
      </c>
      <c r="F2017" t="inlineStr">
        <is>
          <t>Selin Şahin</t>
        </is>
      </c>
      <c r="G2017" t="inlineStr">
        <is>
          <t>Akdeniz</t>
        </is>
      </c>
      <c r="H2017" t="inlineStr">
        <is>
          <t>EM-AYD-18</t>
        </is>
      </c>
      <c r="I2017" t="inlineStr">
        <is>
          <t>LED Ampul 18W (10'lu)</t>
        </is>
      </c>
      <c r="J2017" t="inlineStr">
        <is>
          <t>Aydınlatma</t>
        </is>
      </c>
      <c r="K2017" t="inlineStr">
        <is>
          <t>Perakende</t>
        </is>
      </c>
      <c r="L2017" t="n">
        <v>5</v>
      </c>
      <c r="M2017" s="57" t="n">
        <v>197</v>
      </c>
      <c r="N2017" t="inlineStr">
        <is>
          <t>TL</t>
        </is>
      </c>
      <c r="O2017" s="58" t="n">
        <v>12</v>
      </c>
      <c r="P2017" t="n">
        <v>0</v>
      </c>
      <c r="Q2017" s="59" t="n">
        <v>95</v>
      </c>
      <c r="R2017" s="60">
        <f>IF(N2017="TL",1,IF(N2017="USD",VLOOKUP(C2017,$X$2:$Z$19,2,FALSE),VLOOKUP(C2017,$X$2:$Z$19,3,FALSE)))</f>
        <v/>
      </c>
      <c r="S2017" s="61">
        <f>IF(P2017=1,0,L2017*M2017*R2017*(1-O2017/100))</f>
        <v/>
      </c>
      <c r="T2017" s="61">
        <f>IF(P2017=1,0,L2017*Q2017)</f>
        <v/>
      </c>
      <c r="U2017" s="61">
        <f>S2017-T2017</f>
        <v/>
      </c>
    </row>
    <row r="2018">
      <c r="A2018" t="inlineStr">
        <is>
          <t>S002017</t>
        </is>
      </c>
      <c r="B2018" t="inlineStr">
        <is>
          <t>2025-08-28</t>
        </is>
      </c>
      <c r="C2018" t="inlineStr">
        <is>
          <t>2025-08</t>
        </is>
      </c>
      <c r="D2018" t="inlineStr">
        <is>
          <t>2025-Q3</t>
        </is>
      </c>
      <c r="E2018" t="inlineStr">
        <is>
          <t>T04</t>
        </is>
      </c>
      <c r="F2018" t="inlineStr">
        <is>
          <t>Selin Şahin</t>
        </is>
      </c>
      <c r="G2018" t="inlineStr">
        <is>
          <t>Akdeniz</t>
        </is>
      </c>
      <c r="H2018" t="inlineStr">
        <is>
          <t>EM-SNS-06</t>
        </is>
      </c>
      <c r="I2018" t="inlineStr">
        <is>
          <t>Hareket Sensörü PIR</t>
        </is>
      </c>
      <c r="J2018" t="inlineStr">
        <is>
          <t>Otomasyon</t>
        </is>
      </c>
      <c r="K2018" t="inlineStr">
        <is>
          <t>Proje</t>
        </is>
      </c>
      <c r="L2018" t="n">
        <v>47</v>
      </c>
      <c r="M2018" s="57" t="n">
        <v>252</v>
      </c>
      <c r="N2018" t="inlineStr">
        <is>
          <t>TL</t>
        </is>
      </c>
      <c r="O2018" s="58" t="n">
        <v>0</v>
      </c>
      <c r="P2018" t="n">
        <v>0</v>
      </c>
      <c r="Q2018" s="59" t="n">
        <v>120</v>
      </c>
      <c r="R2018" s="60">
        <f>IF(N2018="TL",1,IF(N2018="USD",VLOOKUP(C2018,$X$2:$Z$19,2,FALSE),VLOOKUP(C2018,$X$2:$Z$19,3,FALSE)))</f>
        <v/>
      </c>
      <c r="S2018" s="61">
        <f>IF(P2018=1,0,L2018*M2018*R2018*(1-O2018/100))</f>
        <v/>
      </c>
      <c r="T2018" s="61">
        <f>IF(P2018=1,0,L2018*Q2018)</f>
        <v/>
      </c>
      <c r="U2018" s="61">
        <f>S2018-T2018</f>
        <v/>
      </c>
    </row>
    <row r="2019">
      <c r="A2019" t="inlineStr">
        <is>
          <t>S002018</t>
        </is>
      </c>
      <c r="B2019" t="inlineStr">
        <is>
          <t>2025-08-28</t>
        </is>
      </c>
      <c r="C2019" t="inlineStr">
        <is>
          <t>2025-08</t>
        </is>
      </c>
      <c r="D2019" t="inlineStr">
        <is>
          <t>2025-Q3</t>
        </is>
      </c>
      <c r="E2019" t="inlineStr">
        <is>
          <t>T04</t>
        </is>
      </c>
      <c r="F2019" t="inlineStr">
        <is>
          <t>Selin Şahin</t>
        </is>
      </c>
      <c r="G2019" t="inlineStr">
        <is>
          <t>Akdeniz</t>
        </is>
      </c>
      <c r="H2019" t="inlineStr">
        <is>
          <t>EM-SNS-06</t>
        </is>
      </c>
      <c r="I2019" t="inlineStr">
        <is>
          <t>Hareket Sensörü PIR</t>
        </is>
      </c>
      <c r="J2019" t="inlineStr">
        <is>
          <t>Otomasyon</t>
        </is>
      </c>
      <c r="K2019" t="inlineStr">
        <is>
          <t>Proje</t>
        </is>
      </c>
      <c r="L2019" t="n">
        <v>2</v>
      </c>
      <c r="M2019" s="57" t="n">
        <v>246</v>
      </c>
      <c r="N2019" t="inlineStr">
        <is>
          <t>TL</t>
        </is>
      </c>
      <c r="O2019" s="58" t="n">
        <v>0</v>
      </c>
      <c r="P2019" t="n">
        <v>0</v>
      </c>
      <c r="Q2019" s="59" t="n">
        <v>120</v>
      </c>
      <c r="R2019" s="60">
        <f>IF(N2019="TL",1,IF(N2019="USD",VLOOKUP(C2019,$X$2:$Z$19,2,FALSE),VLOOKUP(C2019,$X$2:$Z$19,3,FALSE)))</f>
        <v/>
      </c>
      <c r="S2019" s="61">
        <f>IF(P2019=1,0,L2019*M2019*R2019*(1-O2019/100))</f>
        <v/>
      </c>
      <c r="T2019" s="61">
        <f>IF(P2019=1,0,L2019*Q2019)</f>
        <v/>
      </c>
      <c r="U2019" s="61">
        <f>S2019-T2019</f>
        <v/>
      </c>
    </row>
    <row r="2020">
      <c r="A2020" t="inlineStr">
        <is>
          <t>S002019</t>
        </is>
      </c>
      <c r="B2020" t="inlineStr">
        <is>
          <t>2025-08-04</t>
        </is>
      </c>
      <c r="C2020" t="inlineStr">
        <is>
          <t>2025-08</t>
        </is>
      </c>
      <c r="D2020" t="inlineStr">
        <is>
          <t>2025-Q3</t>
        </is>
      </c>
      <c r="E2020" t="inlineStr">
        <is>
          <t>T04</t>
        </is>
      </c>
      <c r="F2020" t="inlineStr">
        <is>
          <t>Selin Şahin</t>
        </is>
      </c>
      <c r="G2020" t="inlineStr">
        <is>
          <t>Akdeniz</t>
        </is>
      </c>
      <c r="H2020" t="inlineStr">
        <is>
          <t>EM-KND-03</t>
        </is>
      </c>
      <c r="I2020" t="inlineStr">
        <is>
          <t>Kablo Kanalı 40x40 (2 m)</t>
        </is>
      </c>
      <c r="J2020" t="inlineStr">
        <is>
          <t>Tesisat</t>
        </is>
      </c>
      <c r="K2020" t="inlineStr">
        <is>
          <t>Perakende</t>
        </is>
      </c>
      <c r="L2020" t="n">
        <v>19</v>
      </c>
      <c r="M2020" s="57" t="n">
        <v>133</v>
      </c>
      <c r="N2020" t="inlineStr">
        <is>
          <t>TL</t>
        </is>
      </c>
      <c r="O2020" s="58" t="n">
        <v>5</v>
      </c>
      <c r="P2020" t="n">
        <v>0</v>
      </c>
      <c r="Q2020" s="59" t="n">
        <v>65</v>
      </c>
      <c r="R2020" s="60">
        <f>IF(N2020="TL",1,IF(N2020="USD",VLOOKUP(C2020,$X$2:$Z$19,2,FALSE),VLOOKUP(C2020,$X$2:$Z$19,3,FALSE)))</f>
        <v/>
      </c>
      <c r="S2020" s="61">
        <f>IF(P2020=1,0,L2020*M2020*R2020*(1-O2020/100))</f>
        <v/>
      </c>
      <c r="T2020" s="61">
        <f>IF(P2020=1,0,L2020*Q2020)</f>
        <v/>
      </c>
      <c r="U2020" s="61">
        <f>S2020-T2020</f>
        <v/>
      </c>
    </row>
    <row r="2021">
      <c r="A2021" t="inlineStr">
        <is>
          <t>S002020</t>
        </is>
      </c>
      <c r="B2021" t="inlineStr">
        <is>
          <t>2025-08-25</t>
        </is>
      </c>
      <c r="C2021" t="inlineStr">
        <is>
          <t>2025-08</t>
        </is>
      </c>
      <c r="D2021" t="inlineStr">
        <is>
          <t>2025-Q3</t>
        </is>
      </c>
      <c r="E2021" t="inlineStr">
        <is>
          <t>T04</t>
        </is>
      </c>
      <c r="F2021" t="inlineStr">
        <is>
          <t>Selin Şahin</t>
        </is>
      </c>
      <c r="G2021" t="inlineStr">
        <is>
          <t>Akdeniz</t>
        </is>
      </c>
      <c r="H2021" t="inlineStr">
        <is>
          <t>EM-KBL-25</t>
        </is>
      </c>
      <c r="I2021" t="inlineStr">
        <is>
          <t>NYY Kablo 4x6 (100 m)</t>
        </is>
      </c>
      <c r="J2021" t="inlineStr">
        <is>
          <t>Kablo</t>
        </is>
      </c>
      <c r="K2021" t="inlineStr">
        <is>
          <t>Bayi</t>
        </is>
      </c>
      <c r="L2021" t="n">
        <v>4</v>
      </c>
      <c r="M2021" s="57" t="n">
        <v>3349</v>
      </c>
      <c r="N2021" t="inlineStr">
        <is>
          <t>TL</t>
        </is>
      </c>
      <c r="O2021" s="58" t="n">
        <v>0</v>
      </c>
      <c r="P2021" t="n">
        <v>0</v>
      </c>
      <c r="Q2021" s="59" t="n">
        <v>2150</v>
      </c>
      <c r="R2021" s="60">
        <f>IF(N2021="TL",1,IF(N2021="USD",VLOOKUP(C2021,$X$2:$Z$19,2,FALSE),VLOOKUP(C2021,$X$2:$Z$19,3,FALSE)))</f>
        <v/>
      </c>
      <c r="S2021" s="61">
        <f>IF(P2021=1,0,L2021*M2021*R2021*(1-O2021/100))</f>
        <v/>
      </c>
      <c r="T2021" s="61">
        <f>IF(P2021=1,0,L2021*Q2021)</f>
        <v/>
      </c>
      <c r="U2021" s="61">
        <f>S2021-T2021</f>
        <v/>
      </c>
    </row>
    <row r="2022">
      <c r="A2022" t="inlineStr">
        <is>
          <t>S002021</t>
        </is>
      </c>
      <c r="B2022" t="inlineStr">
        <is>
          <t>2025-08-09</t>
        </is>
      </c>
      <c r="C2022" t="inlineStr">
        <is>
          <t>2025-08</t>
        </is>
      </c>
      <c r="D2022" t="inlineStr">
        <is>
          <t>2025-Q3</t>
        </is>
      </c>
      <c r="E2022" t="inlineStr">
        <is>
          <t>T04</t>
        </is>
      </c>
      <c r="F2022" t="inlineStr">
        <is>
          <t>Selin Şahin</t>
        </is>
      </c>
      <c r="G2022" t="inlineStr">
        <is>
          <t>Akdeniz</t>
        </is>
      </c>
      <c r="H2022" t="inlineStr">
        <is>
          <t>EM-KND-03</t>
        </is>
      </c>
      <c r="I2022" t="inlineStr">
        <is>
          <t>Kablo Kanalı 40x40 (2 m)</t>
        </is>
      </c>
      <c r="J2022" t="inlineStr">
        <is>
          <t>Tesisat</t>
        </is>
      </c>
      <c r="K2022" t="inlineStr">
        <is>
          <t>Bayi</t>
        </is>
      </c>
      <c r="L2022" t="n">
        <v>5</v>
      </c>
      <c r="M2022" s="57" t="n">
        <v>132</v>
      </c>
      <c r="N2022" t="inlineStr">
        <is>
          <t>TL</t>
        </is>
      </c>
      <c r="O2022" s="58" t="n">
        <v>0</v>
      </c>
      <c r="P2022" t="n">
        <v>0</v>
      </c>
      <c r="Q2022" s="59" t="n">
        <v>65</v>
      </c>
      <c r="R2022" s="60">
        <f>IF(N2022="TL",1,IF(N2022="USD",VLOOKUP(C2022,$X$2:$Z$19,2,FALSE),VLOOKUP(C2022,$X$2:$Z$19,3,FALSE)))</f>
        <v/>
      </c>
      <c r="S2022" s="61">
        <f>IF(P2022=1,0,L2022*M2022*R2022*(1-O2022/100))</f>
        <v/>
      </c>
      <c r="T2022" s="61">
        <f>IF(P2022=1,0,L2022*Q2022)</f>
        <v/>
      </c>
      <c r="U2022" s="61">
        <f>S2022-T2022</f>
        <v/>
      </c>
    </row>
    <row r="2023">
      <c r="A2023" t="inlineStr">
        <is>
          <t>S002022</t>
        </is>
      </c>
      <c r="B2023" t="inlineStr">
        <is>
          <t>2025-08-17</t>
        </is>
      </c>
      <c r="C2023" t="inlineStr">
        <is>
          <t>2025-08</t>
        </is>
      </c>
      <c r="D2023" t="inlineStr">
        <is>
          <t>2025-Q3</t>
        </is>
      </c>
      <c r="E2023" t="inlineStr">
        <is>
          <t>T04</t>
        </is>
      </c>
      <c r="F2023" t="inlineStr">
        <is>
          <t>Selin Şahin</t>
        </is>
      </c>
      <c r="G2023" t="inlineStr">
        <is>
          <t>Akdeniz</t>
        </is>
      </c>
      <c r="H2023" t="inlineStr">
        <is>
          <t>EM-KBL-16</t>
        </is>
      </c>
      <c r="I2023" t="inlineStr">
        <is>
          <t>NYM Kablo 3x2,5 (100 m)</t>
        </is>
      </c>
      <c r="J2023" t="inlineStr">
        <is>
          <t>Kablo</t>
        </is>
      </c>
      <c r="K2023" t="inlineStr">
        <is>
          <t>Bayi</t>
        </is>
      </c>
      <c r="L2023" t="n">
        <v>70</v>
      </c>
      <c r="M2023" s="57" t="n">
        <v>1357</v>
      </c>
      <c r="N2023" t="inlineStr">
        <is>
          <t>TL</t>
        </is>
      </c>
      <c r="O2023" s="58" t="n">
        <v>5</v>
      </c>
      <c r="P2023" t="n">
        <v>0</v>
      </c>
      <c r="Q2023" s="59" t="n">
        <v>820</v>
      </c>
      <c r="R2023" s="60">
        <f>IF(N2023="TL",1,IF(N2023="USD",VLOOKUP(C2023,$X$2:$Z$19,2,FALSE),VLOOKUP(C2023,$X$2:$Z$19,3,FALSE)))</f>
        <v/>
      </c>
      <c r="S2023" s="61">
        <f>IF(P2023=1,0,L2023*M2023*R2023*(1-O2023/100))</f>
        <v/>
      </c>
      <c r="T2023" s="61">
        <f>IF(P2023=1,0,L2023*Q2023)</f>
        <v/>
      </c>
      <c r="U2023" s="61">
        <f>S2023-T2023</f>
        <v/>
      </c>
    </row>
    <row r="2024">
      <c r="A2024" t="inlineStr">
        <is>
          <t>S002023</t>
        </is>
      </c>
      <c r="B2024" t="inlineStr">
        <is>
          <t>2025-08-28</t>
        </is>
      </c>
      <c r="C2024" t="inlineStr">
        <is>
          <t>2025-08</t>
        </is>
      </c>
      <c r="D2024" t="inlineStr">
        <is>
          <t>2025-Q3</t>
        </is>
      </c>
      <c r="E2024" t="inlineStr">
        <is>
          <t>T04</t>
        </is>
      </c>
      <c r="F2024" t="inlineStr">
        <is>
          <t>Selin Şahin</t>
        </is>
      </c>
      <c r="G2024" t="inlineStr">
        <is>
          <t>Akdeniz</t>
        </is>
      </c>
      <c r="H2024" t="inlineStr">
        <is>
          <t>EM-AYD-18</t>
        </is>
      </c>
      <c r="I2024" t="inlineStr">
        <is>
          <t>LED Ampul 18W (10'lu)</t>
        </is>
      </c>
      <c r="J2024" t="inlineStr">
        <is>
          <t>Aydınlatma</t>
        </is>
      </c>
      <c r="K2024" t="inlineStr">
        <is>
          <t>Bayi</t>
        </is>
      </c>
      <c r="L2024" t="n">
        <v>120</v>
      </c>
      <c r="M2024" s="57" t="n">
        <v>203</v>
      </c>
      <c r="N2024" t="inlineStr">
        <is>
          <t>TL</t>
        </is>
      </c>
      <c r="O2024" s="58" t="n">
        <v>0</v>
      </c>
      <c r="P2024" t="n">
        <v>1</v>
      </c>
      <c r="Q2024" s="59" t="n">
        <v>95</v>
      </c>
      <c r="R2024" s="60">
        <f>IF(N2024="TL",1,IF(N2024="USD",VLOOKUP(C2024,$X$2:$Z$19,2,FALSE),VLOOKUP(C2024,$X$2:$Z$19,3,FALSE)))</f>
        <v/>
      </c>
      <c r="S2024" s="61">
        <f>IF(P2024=1,0,L2024*M2024*R2024*(1-O2024/100))</f>
        <v/>
      </c>
      <c r="T2024" s="61">
        <f>IF(P2024=1,0,L2024*Q2024)</f>
        <v/>
      </c>
      <c r="U2024" s="61">
        <f>S2024-T2024</f>
        <v/>
      </c>
    </row>
    <row r="2025">
      <c r="A2025" t="inlineStr">
        <is>
          <t>S002024</t>
        </is>
      </c>
      <c r="B2025" t="inlineStr">
        <is>
          <t>2025-08-20</t>
        </is>
      </c>
      <c r="C2025" t="inlineStr">
        <is>
          <t>2025-08</t>
        </is>
      </c>
      <c r="D2025" t="inlineStr">
        <is>
          <t>2025-Q3</t>
        </is>
      </c>
      <c r="E2025" t="inlineStr">
        <is>
          <t>T04</t>
        </is>
      </c>
      <c r="F2025" t="inlineStr">
        <is>
          <t>Selin Şahin</t>
        </is>
      </c>
      <c r="G2025" t="inlineStr">
        <is>
          <t>Akdeniz</t>
        </is>
      </c>
      <c r="H2025" t="inlineStr">
        <is>
          <t>EM-SGT-01</t>
        </is>
      </c>
      <c r="I2025" t="inlineStr">
        <is>
          <t>Otomatik Sigorta C16 (12'li)</t>
        </is>
      </c>
      <c r="J2025" t="inlineStr">
        <is>
          <t>Koruma</t>
        </is>
      </c>
      <c r="K2025" t="inlineStr">
        <is>
          <t>Perakende</t>
        </is>
      </c>
      <c r="L2025" t="n">
        <v>7</v>
      </c>
      <c r="M2025" s="57" t="n">
        <v>432</v>
      </c>
      <c r="N2025" t="inlineStr">
        <is>
          <t>TL</t>
        </is>
      </c>
      <c r="O2025" s="58" t="n">
        <v>12</v>
      </c>
      <c r="P2025" t="n">
        <v>0</v>
      </c>
      <c r="Q2025" s="59" t="n">
        <v>240</v>
      </c>
      <c r="R2025" s="60">
        <f>IF(N2025="TL",1,IF(N2025="USD",VLOOKUP(C2025,$X$2:$Z$19,2,FALSE),VLOOKUP(C2025,$X$2:$Z$19,3,FALSE)))</f>
        <v/>
      </c>
      <c r="S2025" s="61">
        <f>IF(P2025=1,0,L2025*M2025*R2025*(1-O2025/100))</f>
        <v/>
      </c>
      <c r="T2025" s="61">
        <f>IF(P2025=1,0,L2025*Q2025)</f>
        <v/>
      </c>
      <c r="U2025" s="61">
        <f>S2025-T2025</f>
        <v/>
      </c>
    </row>
    <row r="2026">
      <c r="A2026" t="inlineStr">
        <is>
          <t>S002025</t>
        </is>
      </c>
      <c r="B2026" t="inlineStr">
        <is>
          <t>2025-08-16</t>
        </is>
      </c>
      <c r="C2026" t="inlineStr">
        <is>
          <t>2025-08</t>
        </is>
      </c>
      <c r="D2026" t="inlineStr">
        <is>
          <t>2025-Q3</t>
        </is>
      </c>
      <c r="E2026" t="inlineStr">
        <is>
          <t>T04</t>
        </is>
      </c>
      <c r="F2026" t="inlineStr">
        <is>
          <t>Selin Şahin</t>
        </is>
      </c>
      <c r="G2026" t="inlineStr">
        <is>
          <t>Akdeniz</t>
        </is>
      </c>
      <c r="H2026" t="inlineStr">
        <is>
          <t>EM-TOP-08</t>
        </is>
      </c>
      <c r="I2026" t="inlineStr">
        <is>
          <t>Topraklama Seti</t>
        </is>
      </c>
      <c r="J2026" t="inlineStr">
        <is>
          <t>Koruma</t>
        </is>
      </c>
      <c r="K2026" t="inlineStr">
        <is>
          <t>Proje</t>
        </is>
      </c>
      <c r="L2026" t="n">
        <v>19</v>
      </c>
      <c r="M2026" s="57" t="n">
        <v>939</v>
      </c>
      <c r="N2026" t="inlineStr">
        <is>
          <t>TL</t>
        </is>
      </c>
      <c r="O2026" s="58" t="n">
        <v>8</v>
      </c>
      <c r="P2026" t="n">
        <v>0</v>
      </c>
      <c r="Q2026" s="59" t="n">
        <v>540</v>
      </c>
      <c r="R2026" s="60">
        <f>IF(N2026="TL",1,IF(N2026="USD",VLOOKUP(C2026,$X$2:$Z$19,2,FALSE),VLOOKUP(C2026,$X$2:$Z$19,3,FALSE)))</f>
        <v/>
      </c>
      <c r="S2026" s="61">
        <f>IF(P2026=1,0,L2026*M2026*R2026*(1-O2026/100))</f>
        <v/>
      </c>
      <c r="T2026" s="61">
        <f>IF(P2026=1,0,L2026*Q2026)</f>
        <v/>
      </c>
      <c r="U2026" s="61">
        <f>S2026-T2026</f>
        <v/>
      </c>
    </row>
    <row r="2027">
      <c r="A2027" t="inlineStr">
        <is>
          <t>S002026</t>
        </is>
      </c>
      <c r="B2027" t="inlineStr">
        <is>
          <t>2025-08-05</t>
        </is>
      </c>
      <c r="C2027" t="inlineStr">
        <is>
          <t>2025-08</t>
        </is>
      </c>
      <c r="D2027" t="inlineStr">
        <is>
          <t>2025-Q3</t>
        </is>
      </c>
      <c r="E2027" t="inlineStr">
        <is>
          <t>T04</t>
        </is>
      </c>
      <c r="F2027" t="inlineStr">
        <is>
          <t>Selin Şahin</t>
        </is>
      </c>
      <c r="G2027" t="inlineStr">
        <is>
          <t>Akdeniz</t>
        </is>
      </c>
      <c r="H2027" t="inlineStr">
        <is>
          <t>EM-PRZ-02</t>
        </is>
      </c>
      <c r="I2027" t="inlineStr">
        <is>
          <t>Priz-Anahtar Seti (20'li)</t>
        </is>
      </c>
      <c r="J2027" t="inlineStr">
        <is>
          <t>Anahtar</t>
        </is>
      </c>
      <c r="K2027" t="inlineStr">
        <is>
          <t>Proje</t>
        </is>
      </c>
      <c r="L2027" t="n">
        <v>20</v>
      </c>
      <c r="M2027" s="57" t="n">
        <v>577</v>
      </c>
      <c r="N2027" t="inlineStr">
        <is>
          <t>TL</t>
        </is>
      </c>
      <c r="O2027" s="58" t="n">
        <v>0</v>
      </c>
      <c r="P2027" t="n">
        <v>0</v>
      </c>
      <c r="Q2027" s="59" t="n">
        <v>310</v>
      </c>
      <c r="R2027" s="60">
        <f>IF(N2027="TL",1,IF(N2027="USD",VLOOKUP(C2027,$X$2:$Z$19,2,FALSE),VLOOKUP(C2027,$X$2:$Z$19,3,FALSE)))</f>
        <v/>
      </c>
      <c r="S2027" s="61">
        <f>IF(P2027=1,0,L2027*M2027*R2027*(1-O2027/100))</f>
        <v/>
      </c>
      <c r="T2027" s="61">
        <f>IF(P2027=1,0,L2027*Q2027)</f>
        <v/>
      </c>
      <c r="U2027" s="61">
        <f>S2027-T2027</f>
        <v/>
      </c>
    </row>
    <row r="2028">
      <c r="A2028" t="inlineStr">
        <is>
          <t>S002027</t>
        </is>
      </c>
      <c r="B2028" t="inlineStr">
        <is>
          <t>2025-08-04</t>
        </is>
      </c>
      <c r="C2028" t="inlineStr">
        <is>
          <t>2025-08</t>
        </is>
      </c>
      <c r="D2028" t="inlineStr">
        <is>
          <t>2025-Q3</t>
        </is>
      </c>
      <c r="E2028" t="inlineStr">
        <is>
          <t>T05</t>
        </is>
      </c>
      <c r="F2028" t="inlineStr">
        <is>
          <t>Burak Çelik</t>
        </is>
      </c>
      <c r="G2028" t="inlineStr">
        <is>
          <t>İhracat-Körfez</t>
        </is>
      </c>
      <c r="H2028" t="inlineStr">
        <is>
          <t>EM-AYD-40</t>
        </is>
      </c>
      <c r="I2028" t="inlineStr">
        <is>
          <t>LED Panel Armatür 40W</t>
        </is>
      </c>
      <c r="J2028" t="inlineStr">
        <is>
          <t>Aydınlatma</t>
        </is>
      </c>
      <c r="K2028" t="inlineStr">
        <is>
          <t>Perakende</t>
        </is>
      </c>
      <c r="L2028" t="n">
        <v>3</v>
      </c>
      <c r="M2028" s="57" t="n">
        <v>8.49</v>
      </c>
      <c r="N2028" t="inlineStr">
        <is>
          <t>USD</t>
        </is>
      </c>
      <c r="O2028" s="58" t="n">
        <v>0</v>
      </c>
      <c r="P2028" t="n">
        <v>1</v>
      </c>
      <c r="Q2028" s="59" t="n">
        <v>190</v>
      </c>
      <c r="R2028" s="60">
        <f>IF(N2028="TL",1,IF(N2028="USD",VLOOKUP(C2028,$X$2:$Z$19,2,FALSE),VLOOKUP(C2028,$X$2:$Z$19,3,FALSE)))</f>
        <v/>
      </c>
      <c r="S2028" s="61">
        <f>IF(P2028=1,0,L2028*M2028*R2028*(1-O2028/100))</f>
        <v/>
      </c>
      <c r="T2028" s="61">
        <f>IF(P2028=1,0,L2028*Q2028)</f>
        <v/>
      </c>
      <c r="U2028" s="61">
        <f>S2028-T2028</f>
        <v/>
      </c>
    </row>
    <row r="2029">
      <c r="A2029" t="inlineStr">
        <is>
          <t>S002028</t>
        </is>
      </c>
      <c r="B2029" t="inlineStr">
        <is>
          <t>2025-08-09</t>
        </is>
      </c>
      <c r="C2029" t="inlineStr">
        <is>
          <t>2025-08</t>
        </is>
      </c>
      <c r="D2029" t="inlineStr">
        <is>
          <t>2025-Q3</t>
        </is>
      </c>
      <c r="E2029" t="inlineStr">
        <is>
          <t>T05</t>
        </is>
      </c>
      <c r="F2029" t="inlineStr">
        <is>
          <t>Burak Çelik</t>
        </is>
      </c>
      <c r="G2029" t="inlineStr">
        <is>
          <t>İhracat-Körfez</t>
        </is>
      </c>
      <c r="H2029" t="inlineStr">
        <is>
          <t>EM-SGT-01</t>
        </is>
      </c>
      <c r="I2029" t="inlineStr">
        <is>
          <t>Otomatik Sigorta C16 (12'li)</t>
        </is>
      </c>
      <c r="J2029" t="inlineStr">
        <is>
          <t>Koruma</t>
        </is>
      </c>
      <c r="K2029" t="inlineStr">
        <is>
          <t>Perakende</t>
        </is>
      </c>
      <c r="L2029" t="n">
        <v>25</v>
      </c>
      <c r="M2029" s="57" t="n">
        <v>9.970000000000001</v>
      </c>
      <c r="N2029" t="inlineStr">
        <is>
          <t>USD</t>
        </is>
      </c>
      <c r="O2029" s="58" t="n">
        <v>0</v>
      </c>
      <c r="P2029" t="n">
        <v>0</v>
      </c>
      <c r="Q2029" s="59" t="n">
        <v>240</v>
      </c>
      <c r="R2029" s="60">
        <f>IF(N2029="TL",1,IF(N2029="USD",VLOOKUP(C2029,$X$2:$Z$19,2,FALSE),VLOOKUP(C2029,$X$2:$Z$19,3,FALSE)))</f>
        <v/>
      </c>
      <c r="S2029" s="61">
        <f>IF(P2029=1,0,L2029*M2029*R2029*(1-O2029/100))</f>
        <v/>
      </c>
      <c r="T2029" s="61">
        <f>IF(P2029=1,0,L2029*Q2029)</f>
        <v/>
      </c>
      <c r="U2029" s="61">
        <f>S2029-T2029</f>
        <v/>
      </c>
    </row>
    <row r="2030">
      <c r="A2030" t="inlineStr">
        <is>
          <t>S002029</t>
        </is>
      </c>
      <c r="B2030" t="inlineStr">
        <is>
          <t>2025-08-15</t>
        </is>
      </c>
      <c r="C2030" t="inlineStr">
        <is>
          <t>2025-08</t>
        </is>
      </c>
      <c r="D2030" t="inlineStr">
        <is>
          <t>2025-Q3</t>
        </is>
      </c>
      <c r="E2030" t="inlineStr">
        <is>
          <t>T05</t>
        </is>
      </c>
      <c r="F2030" t="inlineStr">
        <is>
          <t>Burak Çelik</t>
        </is>
      </c>
      <c r="G2030" t="inlineStr">
        <is>
          <t>İhracat-Körfez</t>
        </is>
      </c>
      <c r="H2030" t="inlineStr">
        <is>
          <t>EM-KND-03</t>
        </is>
      </c>
      <c r="I2030" t="inlineStr">
        <is>
          <t>Kablo Kanalı 40x40 (2 m)</t>
        </is>
      </c>
      <c r="J2030" t="inlineStr">
        <is>
          <t>Tesisat</t>
        </is>
      </c>
      <c r="K2030" t="inlineStr">
        <is>
          <t>Bayi</t>
        </is>
      </c>
      <c r="L2030" t="n">
        <v>8</v>
      </c>
      <c r="M2030" s="57" t="n">
        <v>2.98</v>
      </c>
      <c r="N2030" t="inlineStr">
        <is>
          <t>USD</t>
        </is>
      </c>
      <c r="O2030" s="58" t="n">
        <v>0</v>
      </c>
      <c r="P2030" t="n">
        <v>0</v>
      </c>
      <c r="Q2030" s="59" t="n">
        <v>65</v>
      </c>
      <c r="R2030" s="60">
        <f>IF(N2030="TL",1,IF(N2030="USD",VLOOKUP(C2030,$X$2:$Z$19,2,FALSE),VLOOKUP(C2030,$X$2:$Z$19,3,FALSE)))</f>
        <v/>
      </c>
      <c r="S2030" s="61">
        <f>IF(P2030=1,0,L2030*M2030*R2030*(1-O2030/100))</f>
        <v/>
      </c>
      <c r="T2030" s="61">
        <f>IF(P2030=1,0,L2030*Q2030)</f>
        <v/>
      </c>
      <c r="U2030" s="61">
        <f>S2030-T2030</f>
        <v/>
      </c>
    </row>
    <row r="2031">
      <c r="A2031" t="inlineStr">
        <is>
          <t>S002030</t>
        </is>
      </c>
      <c r="B2031" t="inlineStr">
        <is>
          <t>2025-08-26</t>
        </is>
      </c>
      <c r="C2031" t="inlineStr">
        <is>
          <t>2025-08</t>
        </is>
      </c>
      <c r="D2031" t="inlineStr">
        <is>
          <t>2025-Q3</t>
        </is>
      </c>
      <c r="E2031" t="inlineStr">
        <is>
          <t>T05</t>
        </is>
      </c>
      <c r="F2031" t="inlineStr">
        <is>
          <t>Burak Çelik</t>
        </is>
      </c>
      <c r="G2031" t="inlineStr">
        <is>
          <t>İhracat-Körfez</t>
        </is>
      </c>
      <c r="H2031" t="inlineStr">
        <is>
          <t>EM-AYD-40</t>
        </is>
      </c>
      <c r="I2031" t="inlineStr">
        <is>
          <t>LED Panel Armatür 40W</t>
        </is>
      </c>
      <c r="J2031" t="inlineStr">
        <is>
          <t>Aydınlatma</t>
        </is>
      </c>
      <c r="K2031" t="inlineStr">
        <is>
          <t>Perakende</t>
        </is>
      </c>
      <c r="L2031" t="n">
        <v>5</v>
      </c>
      <c r="M2031" s="57" t="n">
        <v>8.48</v>
      </c>
      <c r="N2031" t="inlineStr">
        <is>
          <t>USD</t>
        </is>
      </c>
      <c r="O2031" s="58" t="n">
        <v>18</v>
      </c>
      <c r="P2031" t="n">
        <v>0</v>
      </c>
      <c r="Q2031" s="59" t="n">
        <v>190</v>
      </c>
      <c r="R2031" s="60">
        <f>IF(N2031="TL",1,IF(N2031="USD",VLOOKUP(C2031,$X$2:$Z$19,2,FALSE),VLOOKUP(C2031,$X$2:$Z$19,3,FALSE)))</f>
        <v/>
      </c>
      <c r="S2031" s="61">
        <f>IF(P2031=1,0,L2031*M2031*R2031*(1-O2031/100))</f>
        <v/>
      </c>
      <c r="T2031" s="61">
        <f>IF(P2031=1,0,L2031*Q2031)</f>
        <v/>
      </c>
      <c r="U2031" s="61">
        <f>S2031-T2031</f>
        <v/>
      </c>
    </row>
    <row r="2032">
      <c r="A2032" t="inlineStr">
        <is>
          <t>S002031</t>
        </is>
      </c>
      <c r="B2032" t="inlineStr">
        <is>
          <t>2025-08-16</t>
        </is>
      </c>
      <c r="C2032" t="inlineStr">
        <is>
          <t>2025-08</t>
        </is>
      </c>
      <c r="D2032" t="inlineStr">
        <is>
          <t>2025-Q3</t>
        </is>
      </c>
      <c r="E2032" t="inlineStr">
        <is>
          <t>T05</t>
        </is>
      </c>
      <c r="F2032" t="inlineStr">
        <is>
          <t>Burak Çelik</t>
        </is>
      </c>
      <c r="G2032" t="inlineStr">
        <is>
          <t>İhracat-Körfez</t>
        </is>
      </c>
      <c r="H2032" t="inlineStr">
        <is>
          <t>EM-KBL-16</t>
        </is>
      </c>
      <c r="I2032" t="inlineStr">
        <is>
          <t>NYM Kablo 3x2,5 (100 m)</t>
        </is>
      </c>
      <c r="J2032" t="inlineStr">
        <is>
          <t>Kablo</t>
        </is>
      </c>
      <c r="K2032" t="inlineStr">
        <is>
          <t>Proje</t>
        </is>
      </c>
      <c r="L2032" t="n">
        <v>8</v>
      </c>
      <c r="M2032" s="57" t="n">
        <v>31.63</v>
      </c>
      <c r="N2032" t="inlineStr">
        <is>
          <t>USD</t>
        </is>
      </c>
      <c r="O2032" s="58" t="n">
        <v>5</v>
      </c>
      <c r="P2032" t="n">
        <v>0</v>
      </c>
      <c r="Q2032" s="59" t="n">
        <v>820</v>
      </c>
      <c r="R2032" s="60">
        <f>IF(N2032="TL",1,IF(N2032="USD",VLOOKUP(C2032,$X$2:$Z$19,2,FALSE),VLOOKUP(C2032,$X$2:$Z$19,3,FALSE)))</f>
        <v/>
      </c>
      <c r="S2032" s="61">
        <f>IF(P2032=1,0,L2032*M2032*R2032*(1-O2032/100))</f>
        <v/>
      </c>
      <c r="T2032" s="61">
        <f>IF(P2032=1,0,L2032*Q2032)</f>
        <v/>
      </c>
      <c r="U2032" s="61">
        <f>S2032-T2032</f>
        <v/>
      </c>
    </row>
    <row r="2033">
      <c r="A2033" t="inlineStr">
        <is>
          <t>S002032</t>
        </is>
      </c>
      <c r="B2033" t="inlineStr">
        <is>
          <t>2025-08-07</t>
        </is>
      </c>
      <c r="C2033" t="inlineStr">
        <is>
          <t>2025-08</t>
        </is>
      </c>
      <c r="D2033" t="inlineStr">
        <is>
          <t>2025-Q3</t>
        </is>
      </c>
      <c r="E2033" t="inlineStr">
        <is>
          <t>T05</t>
        </is>
      </c>
      <c r="F2033" t="inlineStr">
        <is>
          <t>Burak Çelik</t>
        </is>
      </c>
      <c r="G2033" t="inlineStr">
        <is>
          <t>İhracat-Körfez</t>
        </is>
      </c>
      <c r="H2033" t="inlineStr">
        <is>
          <t>EM-KBL-16</t>
        </is>
      </c>
      <c r="I2033" t="inlineStr">
        <is>
          <t>NYM Kablo 3x2,5 (100 m)</t>
        </is>
      </c>
      <c r="J2033" t="inlineStr">
        <is>
          <t>Kablo</t>
        </is>
      </c>
      <c r="K2033" t="inlineStr">
        <is>
          <t>Proje</t>
        </is>
      </c>
      <c r="L2033" t="n">
        <v>5</v>
      </c>
      <c r="M2033" s="57" t="n">
        <v>30.17</v>
      </c>
      <c r="N2033" t="inlineStr">
        <is>
          <t>USD</t>
        </is>
      </c>
      <c r="O2033" s="58" t="n">
        <v>18</v>
      </c>
      <c r="P2033" t="n">
        <v>0</v>
      </c>
      <c r="Q2033" s="59" t="n">
        <v>820</v>
      </c>
      <c r="R2033" s="60">
        <f>IF(N2033="TL",1,IF(N2033="USD",VLOOKUP(C2033,$X$2:$Z$19,2,FALSE),VLOOKUP(C2033,$X$2:$Z$19,3,FALSE)))</f>
        <v/>
      </c>
      <c r="S2033" s="61">
        <f>IF(P2033=1,0,L2033*M2033*R2033*(1-O2033/100))</f>
        <v/>
      </c>
      <c r="T2033" s="61">
        <f>IF(P2033=1,0,L2033*Q2033)</f>
        <v/>
      </c>
      <c r="U2033" s="61">
        <f>S2033-T2033</f>
        <v/>
      </c>
    </row>
    <row r="2034">
      <c r="A2034" t="inlineStr">
        <is>
          <t>S002033</t>
        </is>
      </c>
      <c r="B2034" t="inlineStr">
        <is>
          <t>2025-08-06</t>
        </is>
      </c>
      <c r="C2034" t="inlineStr">
        <is>
          <t>2025-08</t>
        </is>
      </c>
      <c r="D2034" t="inlineStr">
        <is>
          <t>2025-Q3</t>
        </is>
      </c>
      <c r="E2034" t="inlineStr">
        <is>
          <t>T05</t>
        </is>
      </c>
      <c r="F2034" t="inlineStr">
        <is>
          <t>Burak Çelik</t>
        </is>
      </c>
      <c r="G2034" t="inlineStr">
        <is>
          <t>İhracat-Körfez</t>
        </is>
      </c>
      <c r="H2034" t="inlineStr">
        <is>
          <t>EM-KBL-25</t>
        </is>
      </c>
      <c r="I2034" t="inlineStr">
        <is>
          <t>NYY Kablo 4x6 (100 m)</t>
        </is>
      </c>
      <c r="J2034" t="inlineStr">
        <is>
          <t>Kablo</t>
        </is>
      </c>
      <c r="K2034" t="inlineStr">
        <is>
          <t>Bayi</t>
        </is>
      </c>
      <c r="L2034" t="n">
        <v>21</v>
      </c>
      <c r="M2034" s="57" t="n">
        <v>80.33</v>
      </c>
      <c r="N2034" t="inlineStr">
        <is>
          <t>USD</t>
        </is>
      </c>
      <c r="O2034" s="58" t="n">
        <v>0</v>
      </c>
      <c r="P2034" t="n">
        <v>0</v>
      </c>
      <c r="Q2034" s="59" t="n">
        <v>2150</v>
      </c>
      <c r="R2034" s="60">
        <f>IF(N2034="TL",1,IF(N2034="USD",VLOOKUP(C2034,$X$2:$Z$19,2,FALSE),VLOOKUP(C2034,$X$2:$Z$19,3,FALSE)))</f>
        <v/>
      </c>
      <c r="S2034" s="61">
        <f>IF(P2034=1,0,L2034*M2034*R2034*(1-O2034/100))</f>
        <v/>
      </c>
      <c r="T2034" s="61">
        <f>IF(P2034=1,0,L2034*Q2034)</f>
        <v/>
      </c>
      <c r="U2034" s="61">
        <f>S2034-T2034</f>
        <v/>
      </c>
    </row>
    <row r="2035">
      <c r="A2035" t="inlineStr">
        <is>
          <t>S002034</t>
        </is>
      </c>
      <c r="B2035" t="inlineStr">
        <is>
          <t>2025-08-11</t>
        </is>
      </c>
      <c r="C2035" t="inlineStr">
        <is>
          <t>2025-08</t>
        </is>
      </c>
      <c r="D2035" t="inlineStr">
        <is>
          <t>2025-Q3</t>
        </is>
      </c>
      <c r="E2035" t="inlineStr">
        <is>
          <t>T05</t>
        </is>
      </c>
      <c r="F2035" t="inlineStr">
        <is>
          <t>Burak Çelik</t>
        </is>
      </c>
      <c r="G2035" t="inlineStr">
        <is>
          <t>İhracat-Körfez</t>
        </is>
      </c>
      <c r="H2035" t="inlineStr">
        <is>
          <t>EM-AYD-18</t>
        </is>
      </c>
      <c r="I2035" t="inlineStr">
        <is>
          <t>LED Ampul 18W (10'lu)</t>
        </is>
      </c>
      <c r="J2035" t="inlineStr">
        <is>
          <t>Aydınlatma</t>
        </is>
      </c>
      <c r="K2035" t="inlineStr">
        <is>
          <t>Perakende</t>
        </is>
      </c>
      <c r="L2035" t="n">
        <v>18</v>
      </c>
      <c r="M2035" s="57" t="n">
        <v>4.7</v>
      </c>
      <c r="N2035" t="inlineStr">
        <is>
          <t>USD</t>
        </is>
      </c>
      <c r="O2035" s="58" t="n">
        <v>0</v>
      </c>
      <c r="P2035" t="n">
        <v>0</v>
      </c>
      <c r="Q2035" s="59" t="n">
        <v>95</v>
      </c>
      <c r="R2035" s="60">
        <f>IF(N2035="TL",1,IF(N2035="USD",VLOOKUP(C2035,$X$2:$Z$19,2,FALSE),VLOOKUP(C2035,$X$2:$Z$19,3,FALSE)))</f>
        <v/>
      </c>
      <c r="S2035" s="61">
        <f>IF(P2035=1,0,L2035*M2035*R2035*(1-O2035/100))</f>
        <v/>
      </c>
      <c r="T2035" s="61">
        <f>IF(P2035=1,0,L2035*Q2035)</f>
        <v/>
      </c>
      <c r="U2035" s="61">
        <f>S2035-T2035</f>
        <v/>
      </c>
    </row>
    <row r="2036">
      <c r="A2036" t="inlineStr">
        <is>
          <t>S002035</t>
        </is>
      </c>
      <c r="B2036" t="inlineStr">
        <is>
          <t>2025-08-26</t>
        </is>
      </c>
      <c r="C2036" t="inlineStr">
        <is>
          <t>2025-08</t>
        </is>
      </c>
      <c r="D2036" t="inlineStr">
        <is>
          <t>2025-Q3</t>
        </is>
      </c>
      <c r="E2036" t="inlineStr">
        <is>
          <t>T05</t>
        </is>
      </c>
      <c r="F2036" t="inlineStr">
        <is>
          <t>Burak Çelik</t>
        </is>
      </c>
      <c r="G2036" t="inlineStr">
        <is>
          <t>İhracat-Körfez</t>
        </is>
      </c>
      <c r="H2036" t="inlineStr">
        <is>
          <t>EM-SNS-06</t>
        </is>
      </c>
      <c r="I2036" t="inlineStr">
        <is>
          <t>Hareket Sensörü PIR</t>
        </is>
      </c>
      <c r="J2036" t="inlineStr">
        <is>
          <t>Otomasyon</t>
        </is>
      </c>
      <c r="K2036" t="inlineStr">
        <is>
          <t>Perakende</t>
        </is>
      </c>
      <c r="L2036" t="n">
        <v>2</v>
      </c>
      <c r="M2036" s="57" t="n">
        <v>5.96</v>
      </c>
      <c r="N2036" t="inlineStr">
        <is>
          <t>USD</t>
        </is>
      </c>
      <c r="O2036" s="58" t="n">
        <v>0</v>
      </c>
      <c r="P2036" t="n">
        <v>0</v>
      </c>
      <c r="Q2036" s="59" t="n">
        <v>120</v>
      </c>
      <c r="R2036" s="60">
        <f>IF(N2036="TL",1,IF(N2036="USD",VLOOKUP(C2036,$X$2:$Z$19,2,FALSE),VLOOKUP(C2036,$X$2:$Z$19,3,FALSE)))</f>
        <v/>
      </c>
      <c r="S2036" s="61">
        <f>IF(P2036=1,0,L2036*M2036*R2036*(1-O2036/100))</f>
        <v/>
      </c>
      <c r="T2036" s="61">
        <f>IF(P2036=1,0,L2036*Q2036)</f>
        <v/>
      </c>
      <c r="U2036" s="61">
        <f>S2036-T2036</f>
        <v/>
      </c>
    </row>
    <row r="2037">
      <c r="A2037" t="inlineStr">
        <is>
          <t>S002036</t>
        </is>
      </c>
      <c r="B2037" t="inlineStr">
        <is>
          <t>2025-08-06</t>
        </is>
      </c>
      <c r="C2037" t="inlineStr">
        <is>
          <t>2025-08</t>
        </is>
      </c>
      <c r="D2037" t="inlineStr">
        <is>
          <t>2025-Q3</t>
        </is>
      </c>
      <c r="E2037" t="inlineStr">
        <is>
          <t>T05</t>
        </is>
      </c>
      <c r="F2037" t="inlineStr">
        <is>
          <t>Burak Çelik</t>
        </is>
      </c>
      <c r="G2037" t="inlineStr">
        <is>
          <t>İhracat-Körfez</t>
        </is>
      </c>
      <c r="H2037" t="inlineStr">
        <is>
          <t>EM-SNS-06</t>
        </is>
      </c>
      <c r="I2037" t="inlineStr">
        <is>
          <t>Hareket Sensörü PIR</t>
        </is>
      </c>
      <c r="J2037" t="inlineStr">
        <is>
          <t>Otomasyon</t>
        </is>
      </c>
      <c r="K2037" t="inlineStr">
        <is>
          <t>Kurumsal</t>
        </is>
      </c>
      <c r="L2037" t="n">
        <v>19</v>
      </c>
      <c r="M2037" s="57" t="n">
        <v>5.78</v>
      </c>
      <c r="N2037" t="inlineStr">
        <is>
          <t>USD</t>
        </is>
      </c>
      <c r="O2037" s="58" t="n">
        <v>0</v>
      </c>
      <c r="P2037" t="n">
        <v>0</v>
      </c>
      <c r="Q2037" s="59" t="n">
        <v>120</v>
      </c>
      <c r="R2037" s="60">
        <f>IF(N2037="TL",1,IF(N2037="USD",VLOOKUP(C2037,$X$2:$Z$19,2,FALSE),VLOOKUP(C2037,$X$2:$Z$19,3,FALSE)))</f>
        <v/>
      </c>
      <c r="S2037" s="61">
        <f>IF(P2037=1,0,L2037*M2037*R2037*(1-O2037/100))</f>
        <v/>
      </c>
      <c r="T2037" s="61">
        <f>IF(P2037=1,0,L2037*Q2037)</f>
        <v/>
      </c>
      <c r="U2037" s="61">
        <f>S2037-T2037</f>
        <v/>
      </c>
    </row>
    <row r="2038">
      <c r="A2038" t="inlineStr">
        <is>
          <t>S002037</t>
        </is>
      </c>
      <c r="B2038" t="inlineStr">
        <is>
          <t>2025-08-02</t>
        </is>
      </c>
      <c r="C2038" t="inlineStr">
        <is>
          <t>2025-08</t>
        </is>
      </c>
      <c r="D2038" t="inlineStr">
        <is>
          <t>2025-Q3</t>
        </is>
      </c>
      <c r="E2038" t="inlineStr">
        <is>
          <t>T05</t>
        </is>
      </c>
      <c r="F2038" t="inlineStr">
        <is>
          <t>Burak Çelik</t>
        </is>
      </c>
      <c r="G2038" t="inlineStr">
        <is>
          <t>İhracat-Körfez</t>
        </is>
      </c>
      <c r="H2038" t="inlineStr">
        <is>
          <t>EM-KND-03</t>
        </is>
      </c>
      <c r="I2038" t="inlineStr">
        <is>
          <t>Kablo Kanalı 40x40 (2 m)</t>
        </is>
      </c>
      <c r="J2038" t="inlineStr">
        <is>
          <t>Tesisat</t>
        </is>
      </c>
      <c r="K2038" t="inlineStr">
        <is>
          <t>Kurumsal</t>
        </is>
      </c>
      <c r="L2038" t="n">
        <v>51</v>
      </c>
      <c r="M2038" s="57" t="n">
        <v>3.03</v>
      </c>
      <c r="N2038" t="inlineStr">
        <is>
          <t>USD</t>
        </is>
      </c>
      <c r="O2038" s="58" t="n">
        <v>8</v>
      </c>
      <c r="P2038" t="n">
        <v>0</v>
      </c>
      <c r="Q2038" s="59" t="n">
        <v>65</v>
      </c>
      <c r="R2038" s="60">
        <f>IF(N2038="TL",1,IF(N2038="USD",VLOOKUP(C2038,$X$2:$Z$19,2,FALSE),VLOOKUP(C2038,$X$2:$Z$19,3,FALSE)))</f>
        <v/>
      </c>
      <c r="S2038" s="61">
        <f>IF(P2038=1,0,L2038*M2038*R2038*(1-O2038/100))</f>
        <v/>
      </c>
      <c r="T2038" s="61">
        <f>IF(P2038=1,0,L2038*Q2038)</f>
        <v/>
      </c>
      <c r="U2038" s="61">
        <f>S2038-T2038</f>
        <v/>
      </c>
    </row>
    <row r="2039">
      <c r="A2039" t="inlineStr">
        <is>
          <t>S002038</t>
        </is>
      </c>
      <c r="B2039" t="inlineStr">
        <is>
          <t>2025-08-22</t>
        </is>
      </c>
      <c r="C2039" t="inlineStr">
        <is>
          <t>2025-08</t>
        </is>
      </c>
      <c r="D2039" t="inlineStr">
        <is>
          <t>2025-Q3</t>
        </is>
      </c>
      <c r="E2039" t="inlineStr">
        <is>
          <t>T05</t>
        </is>
      </c>
      <c r="F2039" t="inlineStr">
        <is>
          <t>Burak Çelik</t>
        </is>
      </c>
      <c r="G2039" t="inlineStr">
        <is>
          <t>İhracat-Körfez</t>
        </is>
      </c>
      <c r="H2039" t="inlineStr">
        <is>
          <t>EM-UPS-10</t>
        </is>
      </c>
      <c r="I2039" t="inlineStr">
        <is>
          <t>Kesintisiz Güç Kaynağı 3 kVA</t>
        </is>
      </c>
      <c r="J2039" t="inlineStr">
        <is>
          <t>Güç</t>
        </is>
      </c>
      <c r="K2039" t="inlineStr">
        <is>
          <t>Proje</t>
        </is>
      </c>
      <c r="L2039" t="n">
        <v>4</v>
      </c>
      <c r="M2039" s="57" t="n">
        <v>312.53</v>
      </c>
      <c r="N2039" t="inlineStr">
        <is>
          <t>USD</t>
        </is>
      </c>
      <c r="O2039" s="58" t="n">
        <v>0</v>
      </c>
      <c r="P2039" t="n">
        <v>0</v>
      </c>
      <c r="Q2039" s="59" t="n">
        <v>8200</v>
      </c>
      <c r="R2039" s="60">
        <f>IF(N2039="TL",1,IF(N2039="USD",VLOOKUP(C2039,$X$2:$Z$19,2,FALSE),VLOOKUP(C2039,$X$2:$Z$19,3,FALSE)))</f>
        <v/>
      </c>
      <c r="S2039" s="61">
        <f>IF(P2039=1,0,L2039*M2039*R2039*(1-O2039/100))</f>
        <v/>
      </c>
      <c r="T2039" s="61">
        <f>IF(P2039=1,0,L2039*Q2039)</f>
        <v/>
      </c>
      <c r="U2039" s="61">
        <f>S2039-T2039</f>
        <v/>
      </c>
    </row>
    <row r="2040">
      <c r="A2040" t="inlineStr">
        <is>
          <t>S002039</t>
        </is>
      </c>
      <c r="B2040" t="inlineStr">
        <is>
          <t>2025-08-09</t>
        </is>
      </c>
      <c r="C2040" t="inlineStr">
        <is>
          <t>2025-08</t>
        </is>
      </c>
      <c r="D2040" t="inlineStr">
        <is>
          <t>2025-Q3</t>
        </is>
      </c>
      <c r="E2040" t="inlineStr">
        <is>
          <t>T06</t>
        </is>
      </c>
      <c r="F2040" t="inlineStr">
        <is>
          <t>Gizem Aydın</t>
        </is>
      </c>
      <c r="G2040" t="inlineStr">
        <is>
          <t>İhracat-Avrupa</t>
        </is>
      </c>
      <c r="H2040" t="inlineStr">
        <is>
          <t>EM-TRF-05</t>
        </is>
      </c>
      <c r="I2040" t="inlineStr">
        <is>
          <t>İzole Trafo 1 kVA</t>
        </is>
      </c>
      <c r="J2040" t="inlineStr">
        <is>
          <t>Güç</t>
        </is>
      </c>
      <c r="K2040" t="inlineStr">
        <is>
          <t>Proje</t>
        </is>
      </c>
      <c r="L2040" t="n">
        <v>2</v>
      </c>
      <c r="M2040" s="57" t="n">
        <v>143.01</v>
      </c>
      <c r="N2040" t="inlineStr">
        <is>
          <t>EUR</t>
        </is>
      </c>
      <c r="O2040" s="58" t="n">
        <v>0</v>
      </c>
      <c r="P2040" t="n">
        <v>0</v>
      </c>
      <c r="Q2040" s="59" t="n">
        <v>3900</v>
      </c>
      <c r="R2040" s="60">
        <f>IF(N2040="TL",1,IF(N2040="USD",VLOOKUP(C2040,$X$2:$Z$19,2,FALSE),VLOOKUP(C2040,$X$2:$Z$19,3,FALSE)))</f>
        <v/>
      </c>
      <c r="S2040" s="61">
        <f>IF(P2040=1,0,L2040*M2040*R2040*(1-O2040/100))</f>
        <v/>
      </c>
      <c r="T2040" s="61">
        <f>IF(P2040=1,0,L2040*Q2040)</f>
        <v/>
      </c>
      <c r="U2040" s="61">
        <f>S2040-T2040</f>
        <v/>
      </c>
    </row>
    <row r="2041">
      <c r="A2041" t="inlineStr">
        <is>
          <t>S002040</t>
        </is>
      </c>
      <c r="B2041" t="inlineStr">
        <is>
          <t>2025-08-13</t>
        </is>
      </c>
      <c r="C2041" t="inlineStr">
        <is>
          <t>2025-08</t>
        </is>
      </c>
      <c r="D2041" t="inlineStr">
        <is>
          <t>2025-Q3</t>
        </is>
      </c>
      <c r="E2041" t="inlineStr">
        <is>
          <t>T06</t>
        </is>
      </c>
      <c r="F2041" t="inlineStr">
        <is>
          <t>Gizem Aydın</t>
        </is>
      </c>
      <c r="G2041" t="inlineStr">
        <is>
          <t>İhracat-Avrupa</t>
        </is>
      </c>
      <c r="H2041" t="inlineStr">
        <is>
          <t>EM-SGT-01</t>
        </is>
      </c>
      <c r="I2041" t="inlineStr">
        <is>
          <t>Otomatik Sigorta C16 (12'li)</t>
        </is>
      </c>
      <c r="J2041" t="inlineStr">
        <is>
          <t>Koruma</t>
        </is>
      </c>
      <c r="K2041" t="inlineStr">
        <is>
          <t>Bayi</t>
        </is>
      </c>
      <c r="L2041" t="n">
        <v>16</v>
      </c>
      <c r="M2041" s="57" t="n">
        <v>9.859999999999999</v>
      </c>
      <c r="N2041" t="inlineStr">
        <is>
          <t>EUR</t>
        </is>
      </c>
      <c r="O2041" s="58" t="n">
        <v>5</v>
      </c>
      <c r="P2041" t="n">
        <v>0</v>
      </c>
      <c r="Q2041" s="59" t="n">
        <v>240</v>
      </c>
      <c r="R2041" s="60">
        <f>IF(N2041="TL",1,IF(N2041="USD",VLOOKUP(C2041,$X$2:$Z$19,2,FALSE),VLOOKUP(C2041,$X$2:$Z$19,3,FALSE)))</f>
        <v/>
      </c>
      <c r="S2041" s="61">
        <f>IF(P2041=1,0,L2041*M2041*R2041*(1-O2041/100))</f>
        <v/>
      </c>
      <c r="T2041" s="61">
        <f>IF(P2041=1,0,L2041*Q2041)</f>
        <v/>
      </c>
      <c r="U2041" s="61">
        <f>S2041-T2041</f>
        <v/>
      </c>
    </row>
    <row r="2042">
      <c r="A2042" t="inlineStr">
        <is>
          <t>S002041</t>
        </is>
      </c>
      <c r="B2042" t="inlineStr">
        <is>
          <t>2025-08-26</t>
        </is>
      </c>
      <c r="C2042" t="inlineStr">
        <is>
          <t>2025-08</t>
        </is>
      </c>
      <c r="D2042" t="inlineStr">
        <is>
          <t>2025-Q3</t>
        </is>
      </c>
      <c r="E2042" t="inlineStr">
        <is>
          <t>T06</t>
        </is>
      </c>
      <c r="F2042" t="inlineStr">
        <is>
          <t>Gizem Aydın</t>
        </is>
      </c>
      <c r="G2042" t="inlineStr">
        <is>
          <t>İhracat-Avrupa</t>
        </is>
      </c>
      <c r="H2042" t="inlineStr">
        <is>
          <t>EM-KBL-25</t>
        </is>
      </c>
      <c r="I2042" t="inlineStr">
        <is>
          <t>NYY Kablo 4x6 (100 m)</t>
        </is>
      </c>
      <c r="J2042" t="inlineStr">
        <is>
          <t>Kablo</t>
        </is>
      </c>
      <c r="K2042" t="inlineStr">
        <is>
          <t>Proje</t>
        </is>
      </c>
      <c r="L2042" t="n">
        <v>10</v>
      </c>
      <c r="M2042" s="57" t="n">
        <v>76.01000000000001</v>
      </c>
      <c r="N2042" t="inlineStr">
        <is>
          <t>EUR</t>
        </is>
      </c>
      <c r="O2042" s="58" t="n">
        <v>5</v>
      </c>
      <c r="P2042" t="n">
        <v>0</v>
      </c>
      <c r="Q2042" s="59" t="n">
        <v>2150</v>
      </c>
      <c r="R2042" s="60">
        <f>IF(N2042="TL",1,IF(N2042="USD",VLOOKUP(C2042,$X$2:$Z$19,2,FALSE),VLOOKUP(C2042,$X$2:$Z$19,3,FALSE)))</f>
        <v/>
      </c>
      <c r="S2042" s="61">
        <f>IF(P2042=1,0,L2042*M2042*R2042*(1-O2042/100))</f>
        <v/>
      </c>
      <c r="T2042" s="61">
        <f>IF(P2042=1,0,L2042*Q2042)</f>
        <v/>
      </c>
      <c r="U2042" s="61">
        <f>S2042-T2042</f>
        <v/>
      </c>
    </row>
    <row r="2043">
      <c r="A2043" t="inlineStr">
        <is>
          <t>S002042</t>
        </is>
      </c>
      <c r="B2043" t="inlineStr">
        <is>
          <t>2025-08-25</t>
        </is>
      </c>
      <c r="C2043" t="inlineStr">
        <is>
          <t>2025-08</t>
        </is>
      </c>
      <c r="D2043" t="inlineStr">
        <is>
          <t>2025-Q3</t>
        </is>
      </c>
      <c r="E2043" t="inlineStr">
        <is>
          <t>T06</t>
        </is>
      </c>
      <c r="F2043" t="inlineStr">
        <is>
          <t>Gizem Aydın</t>
        </is>
      </c>
      <c r="G2043" t="inlineStr">
        <is>
          <t>İhracat-Avrupa</t>
        </is>
      </c>
      <c r="H2043" t="inlineStr">
        <is>
          <t>EM-SNS-06</t>
        </is>
      </c>
      <c r="I2043" t="inlineStr">
        <is>
          <t>Hareket Sensörü PIR</t>
        </is>
      </c>
      <c r="J2043" t="inlineStr">
        <is>
          <t>Otomasyon</t>
        </is>
      </c>
      <c r="K2043" t="inlineStr">
        <is>
          <t>Proje</t>
        </is>
      </c>
      <c r="L2043" t="n">
        <v>13</v>
      </c>
      <c r="M2043" s="57" t="n">
        <v>5.7</v>
      </c>
      <c r="N2043" t="inlineStr">
        <is>
          <t>EUR</t>
        </is>
      </c>
      <c r="O2043" s="58" t="n">
        <v>5</v>
      </c>
      <c r="P2043" t="n">
        <v>0</v>
      </c>
      <c r="Q2043" s="59" t="n">
        <v>120</v>
      </c>
      <c r="R2043" s="60">
        <f>IF(N2043="TL",1,IF(N2043="USD",VLOOKUP(C2043,$X$2:$Z$19,2,FALSE),VLOOKUP(C2043,$X$2:$Z$19,3,FALSE)))</f>
        <v/>
      </c>
      <c r="S2043" s="61">
        <f>IF(P2043=1,0,L2043*M2043*R2043*(1-O2043/100))</f>
        <v/>
      </c>
      <c r="T2043" s="61">
        <f>IF(P2043=1,0,L2043*Q2043)</f>
        <v/>
      </c>
      <c r="U2043" s="61">
        <f>S2043-T2043</f>
        <v/>
      </c>
    </row>
    <row r="2044">
      <c r="A2044" t="inlineStr">
        <is>
          <t>S002043</t>
        </is>
      </c>
      <c r="B2044" t="inlineStr">
        <is>
          <t>2025-08-27</t>
        </is>
      </c>
      <c r="C2044" t="inlineStr">
        <is>
          <t>2025-08</t>
        </is>
      </c>
      <c r="D2044" t="inlineStr">
        <is>
          <t>2025-Q3</t>
        </is>
      </c>
      <c r="E2044" t="inlineStr">
        <is>
          <t>T06</t>
        </is>
      </c>
      <c r="F2044" t="inlineStr">
        <is>
          <t>Gizem Aydın</t>
        </is>
      </c>
      <c r="G2044" t="inlineStr">
        <is>
          <t>İhracat-Avrupa</t>
        </is>
      </c>
      <c r="H2044" t="inlineStr">
        <is>
          <t>EM-KBL-25</t>
        </is>
      </c>
      <c r="I2044" t="inlineStr">
        <is>
          <t>NYY Kablo 4x6 (100 m)</t>
        </is>
      </c>
      <c r="J2044" t="inlineStr">
        <is>
          <t>Kablo</t>
        </is>
      </c>
      <c r="K2044" t="inlineStr">
        <is>
          <t>Proje</t>
        </is>
      </c>
      <c r="L2044" t="n">
        <v>41</v>
      </c>
      <c r="M2044" s="57" t="n">
        <v>76.72</v>
      </c>
      <c r="N2044" t="inlineStr">
        <is>
          <t>EUR</t>
        </is>
      </c>
      <c r="O2044" s="58" t="n">
        <v>0</v>
      </c>
      <c r="P2044" t="n">
        <v>0</v>
      </c>
      <c r="Q2044" s="59" t="n">
        <v>2150</v>
      </c>
      <c r="R2044" s="60">
        <f>IF(N2044="TL",1,IF(N2044="USD",VLOOKUP(C2044,$X$2:$Z$19,2,FALSE),VLOOKUP(C2044,$X$2:$Z$19,3,FALSE)))</f>
        <v/>
      </c>
      <c r="S2044" s="61">
        <f>IF(P2044=1,0,L2044*M2044*R2044*(1-O2044/100))</f>
        <v/>
      </c>
      <c r="T2044" s="61">
        <f>IF(P2044=1,0,L2044*Q2044)</f>
        <v/>
      </c>
      <c r="U2044" s="61">
        <f>S2044-T2044</f>
        <v/>
      </c>
    </row>
    <row r="2045">
      <c r="A2045" t="inlineStr">
        <is>
          <t>S002044</t>
        </is>
      </c>
      <c r="B2045" t="inlineStr">
        <is>
          <t>2025-08-08</t>
        </is>
      </c>
      <c r="C2045" t="inlineStr">
        <is>
          <t>2025-08</t>
        </is>
      </c>
      <c r="D2045" t="inlineStr">
        <is>
          <t>2025-Q3</t>
        </is>
      </c>
      <c r="E2045" t="inlineStr">
        <is>
          <t>T06</t>
        </is>
      </c>
      <c r="F2045" t="inlineStr">
        <is>
          <t>Gizem Aydın</t>
        </is>
      </c>
      <c r="G2045" t="inlineStr">
        <is>
          <t>İhracat-Avrupa</t>
        </is>
      </c>
      <c r="H2045" t="inlineStr">
        <is>
          <t>EM-SNS-06</t>
        </is>
      </c>
      <c r="I2045" t="inlineStr">
        <is>
          <t>Hareket Sensörü PIR</t>
        </is>
      </c>
      <c r="J2045" t="inlineStr">
        <is>
          <t>Otomasyon</t>
        </is>
      </c>
      <c r="K2045" t="inlineStr">
        <is>
          <t>Bayi</t>
        </is>
      </c>
      <c r="L2045" t="n">
        <v>5</v>
      </c>
      <c r="M2045" s="57" t="n">
        <v>5.66</v>
      </c>
      <c r="N2045" t="inlineStr">
        <is>
          <t>EUR</t>
        </is>
      </c>
      <c r="O2045" s="58" t="n">
        <v>0</v>
      </c>
      <c r="P2045" t="n">
        <v>0</v>
      </c>
      <c r="Q2045" s="59" t="n">
        <v>120</v>
      </c>
      <c r="R2045" s="60">
        <f>IF(N2045="TL",1,IF(N2045="USD",VLOOKUP(C2045,$X$2:$Z$19,2,FALSE),VLOOKUP(C2045,$X$2:$Z$19,3,FALSE)))</f>
        <v/>
      </c>
      <c r="S2045" s="61">
        <f>IF(P2045=1,0,L2045*M2045*R2045*(1-O2045/100))</f>
        <v/>
      </c>
      <c r="T2045" s="61">
        <f>IF(P2045=1,0,L2045*Q2045)</f>
        <v/>
      </c>
      <c r="U2045" s="61">
        <f>S2045-T2045</f>
        <v/>
      </c>
    </row>
    <row r="2046">
      <c r="A2046" t="inlineStr">
        <is>
          <t>S002045</t>
        </is>
      </c>
      <c r="B2046" t="inlineStr">
        <is>
          <t>2025-08-22</t>
        </is>
      </c>
      <c r="C2046" t="inlineStr">
        <is>
          <t>2025-08</t>
        </is>
      </c>
      <c r="D2046" t="inlineStr">
        <is>
          <t>2025-Q3</t>
        </is>
      </c>
      <c r="E2046" t="inlineStr">
        <is>
          <t>T06</t>
        </is>
      </c>
      <c r="F2046" t="inlineStr">
        <is>
          <t>Gizem Aydın</t>
        </is>
      </c>
      <c r="G2046" t="inlineStr">
        <is>
          <t>İhracat-Avrupa</t>
        </is>
      </c>
      <c r="H2046" t="inlineStr">
        <is>
          <t>EM-KBL-16</t>
        </is>
      </c>
      <c r="I2046" t="inlineStr">
        <is>
          <t>NYM Kablo 3x2,5 (100 m)</t>
        </is>
      </c>
      <c r="J2046" t="inlineStr">
        <is>
          <t>Kablo</t>
        </is>
      </c>
      <c r="K2046" t="inlineStr">
        <is>
          <t>Bayi</t>
        </is>
      </c>
      <c r="L2046" t="n">
        <v>1</v>
      </c>
      <c r="M2046" s="57" t="n">
        <v>28.01</v>
      </c>
      <c r="N2046" t="inlineStr">
        <is>
          <t>EUR</t>
        </is>
      </c>
      <c r="O2046" s="58" t="n">
        <v>0</v>
      </c>
      <c r="P2046" t="n">
        <v>0</v>
      </c>
      <c r="Q2046" s="59" t="n">
        <v>820</v>
      </c>
      <c r="R2046" s="60">
        <f>IF(N2046="TL",1,IF(N2046="USD",VLOOKUP(C2046,$X$2:$Z$19,2,FALSE),VLOOKUP(C2046,$X$2:$Z$19,3,FALSE)))</f>
        <v/>
      </c>
      <c r="S2046" s="61">
        <f>IF(P2046=1,0,L2046*M2046*R2046*(1-O2046/100))</f>
        <v/>
      </c>
      <c r="T2046" s="61">
        <f>IF(P2046=1,0,L2046*Q2046)</f>
        <v/>
      </c>
      <c r="U2046" s="61">
        <f>S2046-T2046</f>
        <v/>
      </c>
    </row>
    <row r="2047">
      <c r="A2047" t="inlineStr">
        <is>
          <t>S002046</t>
        </is>
      </c>
      <c r="B2047" t="inlineStr">
        <is>
          <t>2025-08-11</t>
        </is>
      </c>
      <c r="C2047" t="inlineStr">
        <is>
          <t>2025-08</t>
        </is>
      </c>
      <c r="D2047" t="inlineStr">
        <is>
          <t>2025-Q3</t>
        </is>
      </c>
      <c r="E2047" t="inlineStr">
        <is>
          <t>T06</t>
        </is>
      </c>
      <c r="F2047" t="inlineStr">
        <is>
          <t>Gizem Aydın</t>
        </is>
      </c>
      <c r="G2047" t="inlineStr">
        <is>
          <t>İhracat-Avrupa</t>
        </is>
      </c>
      <c r="H2047" t="inlineStr">
        <is>
          <t>EM-KBL-25</t>
        </is>
      </c>
      <c r="I2047" t="inlineStr">
        <is>
          <t>NYY Kablo 4x6 (100 m)</t>
        </is>
      </c>
      <c r="J2047" t="inlineStr">
        <is>
          <t>Kablo</t>
        </is>
      </c>
      <c r="K2047" t="inlineStr">
        <is>
          <t>Proje</t>
        </is>
      </c>
      <c r="L2047" t="n">
        <v>1</v>
      </c>
      <c r="M2047" s="57" t="n">
        <v>72.69</v>
      </c>
      <c r="N2047" t="inlineStr">
        <is>
          <t>EUR</t>
        </is>
      </c>
      <c r="O2047" s="58" t="n">
        <v>12</v>
      </c>
      <c r="P2047" t="n">
        <v>0</v>
      </c>
      <c r="Q2047" s="59" t="n">
        <v>2150</v>
      </c>
      <c r="R2047" s="60">
        <f>IF(N2047="TL",1,IF(N2047="USD",VLOOKUP(C2047,$X$2:$Z$19,2,FALSE),VLOOKUP(C2047,$X$2:$Z$19,3,FALSE)))</f>
        <v/>
      </c>
      <c r="S2047" s="61">
        <f>IF(P2047=1,0,L2047*M2047*R2047*(1-O2047/100))</f>
        <v/>
      </c>
      <c r="T2047" s="61">
        <f>IF(P2047=1,0,L2047*Q2047)</f>
        <v/>
      </c>
      <c r="U2047" s="61">
        <f>S2047-T2047</f>
        <v/>
      </c>
    </row>
    <row r="2048">
      <c r="A2048" t="inlineStr">
        <is>
          <t>S002047</t>
        </is>
      </c>
      <c r="B2048" t="inlineStr">
        <is>
          <t>2025-08-16</t>
        </is>
      </c>
      <c r="C2048" t="inlineStr">
        <is>
          <t>2025-08</t>
        </is>
      </c>
      <c r="D2048" t="inlineStr">
        <is>
          <t>2025-Q3</t>
        </is>
      </c>
      <c r="E2048" t="inlineStr">
        <is>
          <t>T06</t>
        </is>
      </c>
      <c r="F2048" t="inlineStr">
        <is>
          <t>Gizem Aydın</t>
        </is>
      </c>
      <c r="G2048" t="inlineStr">
        <is>
          <t>İhracat-Avrupa</t>
        </is>
      </c>
      <c r="H2048" t="inlineStr">
        <is>
          <t>EM-PRZ-02</t>
        </is>
      </c>
      <c r="I2048" t="inlineStr">
        <is>
          <t>Priz-Anahtar Seti (20'li)</t>
        </is>
      </c>
      <c r="J2048" t="inlineStr">
        <is>
          <t>Anahtar</t>
        </is>
      </c>
      <c r="K2048" t="inlineStr">
        <is>
          <t>Kurumsal</t>
        </is>
      </c>
      <c r="L2048" t="n">
        <v>18</v>
      </c>
      <c r="M2048" s="57" t="n">
        <v>12.82</v>
      </c>
      <c r="N2048" t="inlineStr">
        <is>
          <t>EUR</t>
        </is>
      </c>
      <c r="O2048" s="58" t="n">
        <v>0</v>
      </c>
      <c r="P2048" t="n">
        <v>0</v>
      </c>
      <c r="Q2048" s="59" t="n">
        <v>310</v>
      </c>
      <c r="R2048" s="60">
        <f>IF(N2048="TL",1,IF(N2048="USD",VLOOKUP(C2048,$X$2:$Z$19,2,FALSE),VLOOKUP(C2048,$X$2:$Z$19,3,FALSE)))</f>
        <v/>
      </c>
      <c r="S2048" s="61">
        <f>IF(P2048=1,0,L2048*M2048*R2048*(1-O2048/100))</f>
        <v/>
      </c>
      <c r="T2048" s="61">
        <f>IF(P2048=1,0,L2048*Q2048)</f>
        <v/>
      </c>
      <c r="U2048" s="61">
        <f>S2048-T2048</f>
        <v/>
      </c>
    </row>
    <row r="2049">
      <c r="A2049" t="inlineStr">
        <is>
          <t>S002048</t>
        </is>
      </c>
      <c r="B2049" t="inlineStr">
        <is>
          <t>2025-08-11</t>
        </is>
      </c>
      <c r="C2049" t="inlineStr">
        <is>
          <t>2025-08</t>
        </is>
      </c>
      <c r="D2049" t="inlineStr">
        <is>
          <t>2025-Q3</t>
        </is>
      </c>
      <c r="E2049" t="inlineStr">
        <is>
          <t>T06</t>
        </is>
      </c>
      <c r="F2049" t="inlineStr">
        <is>
          <t>Gizem Aydın</t>
        </is>
      </c>
      <c r="G2049" t="inlineStr">
        <is>
          <t>İhracat-Avrupa</t>
        </is>
      </c>
      <c r="H2049" t="inlineStr">
        <is>
          <t>EM-TRF-05</t>
        </is>
      </c>
      <c r="I2049" t="inlineStr">
        <is>
          <t>İzole Trafo 1 kVA</t>
        </is>
      </c>
      <c r="J2049" t="inlineStr">
        <is>
          <t>Güç</t>
        </is>
      </c>
      <c r="K2049" t="inlineStr">
        <is>
          <t>Perakende</t>
        </is>
      </c>
      <c r="L2049" t="n">
        <v>5</v>
      </c>
      <c r="M2049" s="57" t="n">
        <v>142.92</v>
      </c>
      <c r="N2049" t="inlineStr">
        <is>
          <t>EUR</t>
        </is>
      </c>
      <c r="O2049" s="58" t="n">
        <v>8</v>
      </c>
      <c r="P2049" t="n">
        <v>0</v>
      </c>
      <c r="Q2049" s="59" t="n">
        <v>3900</v>
      </c>
      <c r="R2049" s="60">
        <f>IF(N2049="TL",1,IF(N2049="USD",VLOOKUP(C2049,$X$2:$Z$19,2,FALSE),VLOOKUP(C2049,$X$2:$Z$19,3,FALSE)))</f>
        <v/>
      </c>
      <c r="S2049" s="61">
        <f>IF(P2049=1,0,L2049*M2049*R2049*(1-O2049/100))</f>
        <v/>
      </c>
      <c r="T2049" s="61">
        <f>IF(P2049=1,0,L2049*Q2049)</f>
        <v/>
      </c>
      <c r="U2049" s="61">
        <f>S2049-T2049</f>
        <v/>
      </c>
    </row>
    <row r="2050">
      <c r="A2050" t="inlineStr">
        <is>
          <t>S002049</t>
        </is>
      </c>
      <c r="B2050" t="inlineStr">
        <is>
          <t>2025-08-04</t>
        </is>
      </c>
      <c r="C2050" t="inlineStr">
        <is>
          <t>2025-08</t>
        </is>
      </c>
      <c r="D2050" t="inlineStr">
        <is>
          <t>2025-Q3</t>
        </is>
      </c>
      <c r="E2050" t="inlineStr">
        <is>
          <t>T06</t>
        </is>
      </c>
      <c r="F2050" t="inlineStr">
        <is>
          <t>Gizem Aydın</t>
        </is>
      </c>
      <c r="G2050" t="inlineStr">
        <is>
          <t>İhracat-Avrupa</t>
        </is>
      </c>
      <c r="H2050" t="inlineStr">
        <is>
          <t>EM-TOP-08</t>
        </is>
      </c>
      <c r="I2050" t="inlineStr">
        <is>
          <t>Topraklama Seti</t>
        </is>
      </c>
      <c r="J2050" t="inlineStr">
        <is>
          <t>Koruma</t>
        </is>
      </c>
      <c r="K2050" t="inlineStr">
        <is>
          <t>Proje</t>
        </is>
      </c>
      <c r="L2050" t="n">
        <v>14</v>
      </c>
      <c r="M2050" s="57" t="n">
        <v>20.72</v>
      </c>
      <c r="N2050" t="inlineStr">
        <is>
          <t>EUR</t>
        </is>
      </c>
      <c r="O2050" s="58" t="n">
        <v>18</v>
      </c>
      <c r="P2050" t="n">
        <v>0</v>
      </c>
      <c r="Q2050" s="59" t="n">
        <v>540</v>
      </c>
      <c r="R2050" s="60">
        <f>IF(N2050="TL",1,IF(N2050="USD",VLOOKUP(C2050,$X$2:$Z$19,2,FALSE),VLOOKUP(C2050,$X$2:$Z$19,3,FALSE)))</f>
        <v/>
      </c>
      <c r="S2050" s="61">
        <f>IF(P2050=1,0,L2050*M2050*R2050*(1-O2050/100))</f>
        <v/>
      </c>
      <c r="T2050" s="61">
        <f>IF(P2050=1,0,L2050*Q2050)</f>
        <v/>
      </c>
      <c r="U2050" s="61">
        <f>S2050-T2050</f>
        <v/>
      </c>
    </row>
    <row r="2051">
      <c r="A2051" t="inlineStr">
        <is>
          <t>S002050</t>
        </is>
      </c>
      <c r="B2051" t="inlineStr">
        <is>
          <t>2025-08-18</t>
        </is>
      </c>
      <c r="C2051" t="inlineStr">
        <is>
          <t>2025-08</t>
        </is>
      </c>
      <c r="D2051" t="inlineStr">
        <is>
          <t>2025-Q3</t>
        </is>
      </c>
      <c r="E2051" t="inlineStr">
        <is>
          <t>T06</t>
        </is>
      </c>
      <c r="F2051" t="inlineStr">
        <is>
          <t>Gizem Aydın</t>
        </is>
      </c>
      <c r="G2051" t="inlineStr">
        <is>
          <t>İhracat-Avrupa</t>
        </is>
      </c>
      <c r="H2051" t="inlineStr">
        <is>
          <t>EM-KND-03</t>
        </is>
      </c>
      <c r="I2051" t="inlineStr">
        <is>
          <t>Kablo Kanalı 40x40 (2 m)</t>
        </is>
      </c>
      <c r="J2051" t="inlineStr">
        <is>
          <t>Tesisat</t>
        </is>
      </c>
      <c r="K2051" t="inlineStr">
        <is>
          <t>Bayi</t>
        </is>
      </c>
      <c r="L2051" t="n">
        <v>78</v>
      </c>
      <c r="M2051" s="57" t="n">
        <v>2.88</v>
      </c>
      <c r="N2051" t="inlineStr">
        <is>
          <t>EUR</t>
        </is>
      </c>
      <c r="O2051" s="58" t="n">
        <v>8</v>
      </c>
      <c r="P2051" t="n">
        <v>0</v>
      </c>
      <c r="Q2051" s="59" t="n">
        <v>65</v>
      </c>
      <c r="R2051" s="60">
        <f>IF(N2051="TL",1,IF(N2051="USD",VLOOKUP(C2051,$X$2:$Z$19,2,FALSE),VLOOKUP(C2051,$X$2:$Z$19,3,FALSE)))</f>
        <v/>
      </c>
      <c r="S2051" s="61">
        <f>IF(P2051=1,0,L2051*M2051*R2051*(1-O2051/100))</f>
        <v/>
      </c>
      <c r="T2051" s="61">
        <f>IF(P2051=1,0,L2051*Q2051)</f>
        <v/>
      </c>
      <c r="U2051" s="61">
        <f>S2051-T2051</f>
        <v/>
      </c>
    </row>
    <row r="2052">
      <c r="A2052" t="inlineStr">
        <is>
          <t>S002051</t>
        </is>
      </c>
      <c r="B2052" t="inlineStr">
        <is>
          <t>2025-08-25</t>
        </is>
      </c>
      <c r="C2052" t="inlineStr">
        <is>
          <t>2025-08</t>
        </is>
      </c>
      <c r="D2052" t="inlineStr">
        <is>
          <t>2025-Q3</t>
        </is>
      </c>
      <c r="E2052" t="inlineStr">
        <is>
          <t>T06</t>
        </is>
      </c>
      <c r="F2052" t="inlineStr">
        <is>
          <t>Gizem Aydın</t>
        </is>
      </c>
      <c r="G2052" t="inlineStr">
        <is>
          <t>İhracat-Avrupa</t>
        </is>
      </c>
      <c r="H2052" t="inlineStr">
        <is>
          <t>EM-PNO-12</t>
        </is>
      </c>
      <c r="I2052" t="inlineStr">
        <is>
          <t>Sıva Üstü Dağıtım Panosu 24'lü</t>
        </is>
      </c>
      <c r="J2052" t="inlineStr">
        <is>
          <t>Pano</t>
        </is>
      </c>
      <c r="K2052" t="inlineStr">
        <is>
          <t>Perakende</t>
        </is>
      </c>
      <c r="L2052" t="n">
        <v>8</v>
      </c>
      <c r="M2052" s="57" t="n">
        <v>44.12</v>
      </c>
      <c r="N2052" t="inlineStr">
        <is>
          <t>EUR</t>
        </is>
      </c>
      <c r="O2052" s="58" t="n">
        <v>0</v>
      </c>
      <c r="P2052" t="n">
        <v>0</v>
      </c>
      <c r="Q2052" s="59" t="n">
        <v>1180</v>
      </c>
      <c r="R2052" s="60">
        <f>IF(N2052="TL",1,IF(N2052="USD",VLOOKUP(C2052,$X$2:$Z$19,2,FALSE),VLOOKUP(C2052,$X$2:$Z$19,3,FALSE)))</f>
        <v/>
      </c>
      <c r="S2052" s="61">
        <f>IF(P2052=1,0,L2052*M2052*R2052*(1-O2052/100))</f>
        <v/>
      </c>
      <c r="T2052" s="61">
        <f>IF(P2052=1,0,L2052*Q2052)</f>
        <v/>
      </c>
      <c r="U2052" s="61">
        <f>S2052-T2052</f>
        <v/>
      </c>
    </row>
    <row r="2053">
      <c r="A2053" t="inlineStr">
        <is>
          <t>S002052</t>
        </is>
      </c>
      <c r="B2053" t="inlineStr">
        <is>
          <t>2025-08-07</t>
        </is>
      </c>
      <c r="C2053" t="inlineStr">
        <is>
          <t>2025-08</t>
        </is>
      </c>
      <c r="D2053" t="inlineStr">
        <is>
          <t>2025-Q3</t>
        </is>
      </c>
      <c r="E2053" t="inlineStr">
        <is>
          <t>T06</t>
        </is>
      </c>
      <c r="F2053" t="inlineStr">
        <is>
          <t>Gizem Aydın</t>
        </is>
      </c>
      <c r="G2053" t="inlineStr">
        <is>
          <t>İhracat-Avrupa</t>
        </is>
      </c>
      <c r="H2053" t="inlineStr">
        <is>
          <t>EM-KND-03</t>
        </is>
      </c>
      <c r="I2053" t="inlineStr">
        <is>
          <t>Kablo Kanalı 40x40 (2 m)</t>
        </is>
      </c>
      <c r="J2053" t="inlineStr">
        <is>
          <t>Tesisat</t>
        </is>
      </c>
      <c r="K2053" t="inlineStr">
        <is>
          <t>Proje</t>
        </is>
      </c>
      <c r="L2053" t="n">
        <v>21</v>
      </c>
      <c r="M2053" s="57" t="n">
        <v>2.95</v>
      </c>
      <c r="N2053" t="inlineStr">
        <is>
          <t>EUR</t>
        </is>
      </c>
      <c r="O2053" s="58" t="n">
        <v>8</v>
      </c>
      <c r="P2053" t="n">
        <v>0</v>
      </c>
      <c r="Q2053" s="59" t="n">
        <v>65</v>
      </c>
      <c r="R2053" s="60">
        <f>IF(N2053="TL",1,IF(N2053="USD",VLOOKUP(C2053,$X$2:$Z$19,2,FALSE),VLOOKUP(C2053,$X$2:$Z$19,3,FALSE)))</f>
        <v/>
      </c>
      <c r="S2053" s="61">
        <f>IF(P2053=1,0,L2053*M2053*R2053*(1-O2053/100))</f>
        <v/>
      </c>
      <c r="T2053" s="61">
        <f>IF(P2053=1,0,L2053*Q2053)</f>
        <v/>
      </c>
      <c r="U2053" s="61">
        <f>S2053-T2053</f>
        <v/>
      </c>
    </row>
    <row r="2054">
      <c r="A2054" t="inlineStr">
        <is>
          <t>S002053</t>
        </is>
      </c>
      <c r="B2054" t="inlineStr">
        <is>
          <t>2025-08-11</t>
        </is>
      </c>
      <c r="C2054" t="inlineStr">
        <is>
          <t>2025-08</t>
        </is>
      </c>
      <c r="D2054" t="inlineStr">
        <is>
          <t>2025-Q3</t>
        </is>
      </c>
      <c r="E2054" t="inlineStr">
        <is>
          <t>T07</t>
        </is>
      </c>
      <c r="F2054" t="inlineStr">
        <is>
          <t>Onur Arslan</t>
        </is>
      </c>
      <c r="G2054" t="inlineStr">
        <is>
          <t>Marmara</t>
        </is>
      </c>
      <c r="H2054" t="inlineStr">
        <is>
          <t>EM-TOP-08</t>
        </is>
      </c>
      <c r="I2054" t="inlineStr">
        <is>
          <t>Topraklama Seti</t>
        </is>
      </c>
      <c r="J2054" t="inlineStr">
        <is>
          <t>Koruma</t>
        </is>
      </c>
      <c r="K2054" t="inlineStr">
        <is>
          <t>Proje</t>
        </is>
      </c>
      <c r="L2054" t="n">
        <v>64</v>
      </c>
      <c r="M2054" s="57" t="n">
        <v>885</v>
      </c>
      <c r="N2054" t="inlineStr">
        <is>
          <t>TL</t>
        </is>
      </c>
      <c r="O2054" s="58" t="n">
        <v>0</v>
      </c>
      <c r="P2054" t="n">
        <v>0</v>
      </c>
      <c r="Q2054" s="59" t="n">
        <v>540</v>
      </c>
      <c r="R2054" s="60">
        <f>IF(N2054="TL",1,IF(N2054="USD",VLOOKUP(C2054,$X$2:$Z$19,2,FALSE),VLOOKUP(C2054,$X$2:$Z$19,3,FALSE)))</f>
        <v/>
      </c>
      <c r="S2054" s="61">
        <f>IF(P2054=1,0,L2054*M2054*R2054*(1-O2054/100))</f>
        <v/>
      </c>
      <c r="T2054" s="61">
        <f>IF(P2054=1,0,L2054*Q2054)</f>
        <v/>
      </c>
      <c r="U2054" s="61">
        <f>S2054-T2054</f>
        <v/>
      </c>
    </row>
    <row r="2055">
      <c r="A2055" t="inlineStr">
        <is>
          <t>S002054</t>
        </is>
      </c>
      <c r="B2055" t="inlineStr">
        <is>
          <t>2025-08-05</t>
        </is>
      </c>
      <c r="C2055" t="inlineStr">
        <is>
          <t>2025-08</t>
        </is>
      </c>
      <c r="D2055" t="inlineStr">
        <is>
          <t>2025-Q3</t>
        </is>
      </c>
      <c r="E2055" t="inlineStr">
        <is>
          <t>T07</t>
        </is>
      </c>
      <c r="F2055" t="inlineStr">
        <is>
          <t>Onur Arslan</t>
        </is>
      </c>
      <c r="G2055" t="inlineStr">
        <is>
          <t>Marmara</t>
        </is>
      </c>
      <c r="H2055" t="inlineStr">
        <is>
          <t>EM-AYD-40</t>
        </is>
      </c>
      <c r="I2055" t="inlineStr">
        <is>
          <t>LED Panel Armatür 40W</t>
        </is>
      </c>
      <c r="J2055" t="inlineStr">
        <is>
          <t>Aydınlatma</t>
        </is>
      </c>
      <c r="K2055" t="inlineStr">
        <is>
          <t>Bayi</t>
        </is>
      </c>
      <c r="L2055" t="n">
        <v>25</v>
      </c>
      <c r="M2055" s="57" t="n">
        <v>367</v>
      </c>
      <c r="N2055" t="inlineStr">
        <is>
          <t>TL</t>
        </is>
      </c>
      <c r="O2055" s="58" t="n">
        <v>8</v>
      </c>
      <c r="P2055" t="n">
        <v>0</v>
      </c>
      <c r="Q2055" s="59" t="n">
        <v>190</v>
      </c>
      <c r="R2055" s="60">
        <f>IF(N2055="TL",1,IF(N2055="USD",VLOOKUP(C2055,$X$2:$Z$19,2,FALSE),VLOOKUP(C2055,$X$2:$Z$19,3,FALSE)))</f>
        <v/>
      </c>
      <c r="S2055" s="61">
        <f>IF(P2055=1,0,L2055*M2055*R2055*(1-O2055/100))</f>
        <v/>
      </c>
      <c r="T2055" s="61">
        <f>IF(P2055=1,0,L2055*Q2055)</f>
        <v/>
      </c>
      <c r="U2055" s="61">
        <f>S2055-T2055</f>
        <v/>
      </c>
    </row>
    <row r="2056">
      <c r="A2056" t="inlineStr">
        <is>
          <t>S002055</t>
        </is>
      </c>
      <c r="B2056" t="inlineStr">
        <is>
          <t>2025-08-26</t>
        </is>
      </c>
      <c r="C2056" t="inlineStr">
        <is>
          <t>2025-08</t>
        </is>
      </c>
      <c r="D2056" t="inlineStr">
        <is>
          <t>2025-Q3</t>
        </is>
      </c>
      <c r="E2056" t="inlineStr">
        <is>
          <t>T07</t>
        </is>
      </c>
      <c r="F2056" t="inlineStr">
        <is>
          <t>Onur Arslan</t>
        </is>
      </c>
      <c r="G2056" t="inlineStr">
        <is>
          <t>Marmara</t>
        </is>
      </c>
      <c r="H2056" t="inlineStr">
        <is>
          <t>EM-SNS-06</t>
        </is>
      </c>
      <c r="I2056" t="inlineStr">
        <is>
          <t>Hareket Sensörü PIR</t>
        </is>
      </c>
      <c r="J2056" t="inlineStr">
        <is>
          <t>Otomasyon</t>
        </is>
      </c>
      <c r="K2056" t="inlineStr">
        <is>
          <t>Bayi</t>
        </is>
      </c>
      <c r="L2056" t="n">
        <v>2</v>
      </c>
      <c r="M2056" s="57" t="n">
        <v>248</v>
      </c>
      <c r="N2056" t="inlineStr">
        <is>
          <t>TL</t>
        </is>
      </c>
      <c r="O2056" s="58" t="n">
        <v>12</v>
      </c>
      <c r="P2056" t="n">
        <v>0</v>
      </c>
      <c r="Q2056" s="59" t="n">
        <v>120</v>
      </c>
      <c r="R2056" s="60">
        <f>IF(N2056="TL",1,IF(N2056="USD",VLOOKUP(C2056,$X$2:$Z$19,2,FALSE),VLOOKUP(C2056,$X$2:$Z$19,3,FALSE)))</f>
        <v/>
      </c>
      <c r="S2056" s="61">
        <f>IF(P2056=1,0,L2056*M2056*R2056*(1-O2056/100))</f>
        <v/>
      </c>
      <c r="T2056" s="61">
        <f>IF(P2056=1,0,L2056*Q2056)</f>
        <v/>
      </c>
      <c r="U2056" s="61">
        <f>S2056-T2056</f>
        <v/>
      </c>
    </row>
    <row r="2057">
      <c r="A2057" t="inlineStr">
        <is>
          <t>S002056</t>
        </is>
      </c>
      <c r="B2057" t="inlineStr">
        <is>
          <t>2025-08-09</t>
        </is>
      </c>
      <c r="C2057" t="inlineStr">
        <is>
          <t>2025-08</t>
        </is>
      </c>
      <c r="D2057" t="inlineStr">
        <is>
          <t>2025-Q3</t>
        </is>
      </c>
      <c r="E2057" t="inlineStr">
        <is>
          <t>T07</t>
        </is>
      </c>
      <c r="F2057" t="inlineStr">
        <is>
          <t>Onur Arslan</t>
        </is>
      </c>
      <c r="G2057" t="inlineStr">
        <is>
          <t>Marmara</t>
        </is>
      </c>
      <c r="H2057" t="inlineStr">
        <is>
          <t>EM-UPS-10</t>
        </is>
      </c>
      <c r="I2057" t="inlineStr">
        <is>
          <t>Kesintisiz Güç Kaynağı 3 kVA</t>
        </is>
      </c>
      <c r="J2057" t="inlineStr">
        <is>
          <t>Güç</t>
        </is>
      </c>
      <c r="K2057" t="inlineStr">
        <is>
          <t>Proje</t>
        </is>
      </c>
      <c r="L2057" t="n">
        <v>5</v>
      </c>
      <c r="M2057" s="57" t="n">
        <v>13155</v>
      </c>
      <c r="N2057" t="inlineStr">
        <is>
          <t>TL</t>
        </is>
      </c>
      <c r="O2057" s="58" t="n">
        <v>5</v>
      </c>
      <c r="P2057" t="n">
        <v>0</v>
      </c>
      <c r="Q2057" s="59" t="n">
        <v>8200</v>
      </c>
      <c r="R2057" s="60">
        <f>IF(N2057="TL",1,IF(N2057="USD",VLOOKUP(C2057,$X$2:$Z$19,2,FALSE),VLOOKUP(C2057,$X$2:$Z$19,3,FALSE)))</f>
        <v/>
      </c>
      <c r="S2057" s="61">
        <f>IF(P2057=1,0,L2057*M2057*R2057*(1-O2057/100))</f>
        <v/>
      </c>
      <c r="T2057" s="61">
        <f>IF(P2057=1,0,L2057*Q2057)</f>
        <v/>
      </c>
      <c r="U2057" s="61">
        <f>S2057-T2057</f>
        <v/>
      </c>
    </row>
    <row r="2058">
      <c r="A2058" t="inlineStr">
        <is>
          <t>S002057</t>
        </is>
      </c>
      <c r="B2058" t="inlineStr">
        <is>
          <t>2025-08-19</t>
        </is>
      </c>
      <c r="C2058" t="inlineStr">
        <is>
          <t>2025-08</t>
        </is>
      </c>
      <c r="D2058" t="inlineStr">
        <is>
          <t>2025-Q3</t>
        </is>
      </c>
      <c r="E2058" t="inlineStr">
        <is>
          <t>T07</t>
        </is>
      </c>
      <c r="F2058" t="inlineStr">
        <is>
          <t>Onur Arslan</t>
        </is>
      </c>
      <c r="G2058" t="inlineStr">
        <is>
          <t>Marmara</t>
        </is>
      </c>
      <c r="H2058" t="inlineStr">
        <is>
          <t>EM-AYD-40</t>
        </is>
      </c>
      <c r="I2058" t="inlineStr">
        <is>
          <t>LED Panel Armatür 40W</t>
        </is>
      </c>
      <c r="J2058" t="inlineStr">
        <is>
          <t>Aydınlatma</t>
        </is>
      </c>
      <c r="K2058" t="inlineStr">
        <is>
          <t>Bayi</t>
        </is>
      </c>
      <c r="L2058" t="n">
        <v>7</v>
      </c>
      <c r="M2058" s="57" t="n">
        <v>354</v>
      </c>
      <c r="N2058" t="inlineStr">
        <is>
          <t>TL</t>
        </is>
      </c>
      <c r="O2058" s="58" t="n">
        <v>5</v>
      </c>
      <c r="P2058" t="n">
        <v>0</v>
      </c>
      <c r="Q2058" s="59" t="n">
        <v>190</v>
      </c>
      <c r="R2058" s="60">
        <f>IF(N2058="TL",1,IF(N2058="USD",VLOOKUP(C2058,$X$2:$Z$19,2,FALSE),VLOOKUP(C2058,$X$2:$Z$19,3,FALSE)))</f>
        <v/>
      </c>
      <c r="S2058" s="61">
        <f>IF(P2058=1,0,L2058*M2058*R2058*(1-O2058/100))</f>
        <v/>
      </c>
      <c r="T2058" s="61">
        <f>IF(P2058=1,0,L2058*Q2058)</f>
        <v/>
      </c>
      <c r="U2058" s="61">
        <f>S2058-T2058</f>
        <v/>
      </c>
    </row>
    <row r="2059">
      <c r="A2059" t="inlineStr">
        <is>
          <t>S002058</t>
        </is>
      </c>
      <c r="B2059" t="inlineStr">
        <is>
          <t>2025-08-10</t>
        </is>
      </c>
      <c r="C2059" t="inlineStr">
        <is>
          <t>2025-08</t>
        </is>
      </c>
      <c r="D2059" t="inlineStr">
        <is>
          <t>2025-Q3</t>
        </is>
      </c>
      <c r="E2059" t="inlineStr">
        <is>
          <t>T07</t>
        </is>
      </c>
      <c r="F2059" t="inlineStr">
        <is>
          <t>Onur Arslan</t>
        </is>
      </c>
      <c r="G2059" t="inlineStr">
        <is>
          <t>Marmara</t>
        </is>
      </c>
      <c r="H2059" t="inlineStr">
        <is>
          <t>EM-KND-03</t>
        </is>
      </c>
      <c r="I2059" t="inlineStr">
        <is>
          <t>Kablo Kanalı 40x40 (2 m)</t>
        </is>
      </c>
      <c r="J2059" t="inlineStr">
        <is>
          <t>Tesisat</t>
        </is>
      </c>
      <c r="K2059" t="inlineStr">
        <is>
          <t>Proje</t>
        </is>
      </c>
      <c r="L2059" t="n">
        <v>1</v>
      </c>
      <c r="M2059" s="57" t="n">
        <v>130</v>
      </c>
      <c r="N2059" t="inlineStr">
        <is>
          <t>TL</t>
        </is>
      </c>
      <c r="O2059" s="58" t="n">
        <v>0</v>
      </c>
      <c r="P2059" t="n">
        <v>0</v>
      </c>
      <c r="Q2059" s="59" t="n">
        <v>65</v>
      </c>
      <c r="R2059" s="60">
        <f>IF(N2059="TL",1,IF(N2059="USD",VLOOKUP(C2059,$X$2:$Z$19,2,FALSE),VLOOKUP(C2059,$X$2:$Z$19,3,FALSE)))</f>
        <v/>
      </c>
      <c r="S2059" s="61">
        <f>IF(P2059=1,0,L2059*M2059*R2059*(1-O2059/100))</f>
        <v/>
      </c>
      <c r="T2059" s="61">
        <f>IF(P2059=1,0,L2059*Q2059)</f>
        <v/>
      </c>
      <c r="U2059" s="61">
        <f>S2059-T2059</f>
        <v/>
      </c>
    </row>
    <row r="2060">
      <c r="A2060" t="inlineStr">
        <is>
          <t>S002059</t>
        </is>
      </c>
      <c r="B2060" t="inlineStr">
        <is>
          <t>2025-08-20</t>
        </is>
      </c>
      <c r="C2060" t="inlineStr">
        <is>
          <t>2025-08</t>
        </is>
      </c>
      <c r="D2060" t="inlineStr">
        <is>
          <t>2025-Q3</t>
        </is>
      </c>
      <c r="E2060" t="inlineStr">
        <is>
          <t>T07</t>
        </is>
      </c>
      <c r="F2060" t="inlineStr">
        <is>
          <t>Onur Arslan</t>
        </is>
      </c>
      <c r="G2060" t="inlineStr">
        <is>
          <t>Marmara</t>
        </is>
      </c>
      <c r="H2060" t="inlineStr">
        <is>
          <t>EM-AYD-40</t>
        </is>
      </c>
      <c r="I2060" t="inlineStr">
        <is>
          <t>LED Panel Armatür 40W</t>
        </is>
      </c>
      <c r="J2060" t="inlineStr">
        <is>
          <t>Aydınlatma</t>
        </is>
      </c>
      <c r="K2060" t="inlineStr">
        <is>
          <t>Proje</t>
        </is>
      </c>
      <c r="L2060" t="n">
        <v>7</v>
      </c>
      <c r="M2060" s="57" t="n">
        <v>368</v>
      </c>
      <c r="N2060" t="inlineStr">
        <is>
          <t>TL</t>
        </is>
      </c>
      <c r="O2060" s="58" t="n">
        <v>5</v>
      </c>
      <c r="P2060" t="n">
        <v>0</v>
      </c>
      <c r="Q2060" s="59" t="n">
        <v>190</v>
      </c>
      <c r="R2060" s="60">
        <f>IF(N2060="TL",1,IF(N2060="USD",VLOOKUP(C2060,$X$2:$Z$19,2,FALSE),VLOOKUP(C2060,$X$2:$Z$19,3,FALSE)))</f>
        <v/>
      </c>
      <c r="S2060" s="61">
        <f>IF(P2060=1,0,L2060*M2060*R2060*(1-O2060/100))</f>
        <v/>
      </c>
      <c r="T2060" s="61">
        <f>IF(P2060=1,0,L2060*Q2060)</f>
        <v/>
      </c>
      <c r="U2060" s="61">
        <f>S2060-T2060</f>
        <v/>
      </c>
    </row>
    <row r="2061">
      <c r="A2061" t="inlineStr">
        <is>
          <t>S002060</t>
        </is>
      </c>
      <c r="B2061" t="inlineStr">
        <is>
          <t>2025-08-18</t>
        </is>
      </c>
      <c r="C2061" t="inlineStr">
        <is>
          <t>2025-08</t>
        </is>
      </c>
      <c r="D2061" t="inlineStr">
        <is>
          <t>2025-Q3</t>
        </is>
      </c>
      <c r="E2061" t="inlineStr">
        <is>
          <t>T07</t>
        </is>
      </c>
      <c r="F2061" t="inlineStr">
        <is>
          <t>Onur Arslan</t>
        </is>
      </c>
      <c r="G2061" t="inlineStr">
        <is>
          <t>Marmara</t>
        </is>
      </c>
      <c r="H2061" t="inlineStr">
        <is>
          <t>EM-PRZ-02</t>
        </is>
      </c>
      <c r="I2061" t="inlineStr">
        <is>
          <t>Priz-Anahtar Seti (20'li)</t>
        </is>
      </c>
      <c r="J2061" t="inlineStr">
        <is>
          <t>Anahtar</t>
        </is>
      </c>
      <c r="K2061" t="inlineStr">
        <is>
          <t>Kurumsal</t>
        </is>
      </c>
      <c r="L2061" t="n">
        <v>8</v>
      </c>
      <c r="M2061" s="57" t="n">
        <v>574</v>
      </c>
      <c r="N2061" t="inlineStr">
        <is>
          <t>TL</t>
        </is>
      </c>
      <c r="O2061" s="58" t="n">
        <v>12</v>
      </c>
      <c r="P2061" t="n">
        <v>0</v>
      </c>
      <c r="Q2061" s="59" t="n">
        <v>310</v>
      </c>
      <c r="R2061" s="60">
        <f>IF(N2061="TL",1,IF(N2061="USD",VLOOKUP(C2061,$X$2:$Z$19,2,FALSE),VLOOKUP(C2061,$X$2:$Z$19,3,FALSE)))</f>
        <v/>
      </c>
      <c r="S2061" s="61">
        <f>IF(P2061=1,0,L2061*M2061*R2061*(1-O2061/100))</f>
        <v/>
      </c>
      <c r="T2061" s="61">
        <f>IF(P2061=1,0,L2061*Q2061)</f>
        <v/>
      </c>
      <c r="U2061" s="61">
        <f>S2061-T2061</f>
        <v/>
      </c>
    </row>
    <row r="2062">
      <c r="A2062" t="inlineStr">
        <is>
          <t>S002061</t>
        </is>
      </c>
      <c r="B2062" t="inlineStr">
        <is>
          <t>2025-08-13</t>
        </is>
      </c>
      <c r="C2062" t="inlineStr">
        <is>
          <t>2025-08</t>
        </is>
      </c>
      <c r="D2062" t="inlineStr">
        <is>
          <t>2025-Q3</t>
        </is>
      </c>
      <c r="E2062" t="inlineStr">
        <is>
          <t>T07</t>
        </is>
      </c>
      <c r="F2062" t="inlineStr">
        <is>
          <t>Onur Arslan</t>
        </is>
      </c>
      <c r="G2062" t="inlineStr">
        <is>
          <t>Marmara</t>
        </is>
      </c>
      <c r="H2062" t="inlineStr">
        <is>
          <t>EM-SGT-01</t>
        </is>
      </c>
      <c r="I2062" t="inlineStr">
        <is>
          <t>Otomatik Sigorta C16 (12'li)</t>
        </is>
      </c>
      <c r="J2062" t="inlineStr">
        <is>
          <t>Koruma</t>
        </is>
      </c>
      <c r="K2062" t="inlineStr">
        <is>
          <t>Bayi</t>
        </is>
      </c>
      <c r="L2062" t="n">
        <v>15</v>
      </c>
      <c r="M2062" s="57" t="n">
        <v>432</v>
      </c>
      <c r="N2062" t="inlineStr">
        <is>
          <t>TL</t>
        </is>
      </c>
      <c r="O2062" s="58" t="n">
        <v>5</v>
      </c>
      <c r="P2062" t="n">
        <v>0</v>
      </c>
      <c r="Q2062" s="59" t="n">
        <v>240</v>
      </c>
      <c r="R2062" s="60">
        <f>IF(N2062="TL",1,IF(N2062="USD",VLOOKUP(C2062,$X$2:$Z$19,2,FALSE),VLOOKUP(C2062,$X$2:$Z$19,3,FALSE)))</f>
        <v/>
      </c>
      <c r="S2062" s="61">
        <f>IF(P2062=1,0,L2062*M2062*R2062*(1-O2062/100))</f>
        <v/>
      </c>
      <c r="T2062" s="61">
        <f>IF(P2062=1,0,L2062*Q2062)</f>
        <v/>
      </c>
      <c r="U2062" s="61">
        <f>S2062-T2062</f>
        <v/>
      </c>
    </row>
    <row r="2063">
      <c r="A2063" t="inlineStr">
        <is>
          <t>S002062</t>
        </is>
      </c>
      <c r="B2063" t="inlineStr">
        <is>
          <t>2025-08-22</t>
        </is>
      </c>
      <c r="C2063" t="inlineStr">
        <is>
          <t>2025-08</t>
        </is>
      </c>
      <c r="D2063" t="inlineStr">
        <is>
          <t>2025-Q3</t>
        </is>
      </c>
      <c r="E2063" t="inlineStr">
        <is>
          <t>T07</t>
        </is>
      </c>
      <c r="F2063" t="inlineStr">
        <is>
          <t>Onur Arslan</t>
        </is>
      </c>
      <c r="G2063" t="inlineStr">
        <is>
          <t>Marmara</t>
        </is>
      </c>
      <c r="H2063" t="inlineStr">
        <is>
          <t>EM-UPS-10</t>
        </is>
      </c>
      <c r="I2063" t="inlineStr">
        <is>
          <t>Kesintisiz Güç Kaynağı 3 kVA</t>
        </is>
      </c>
      <c r="J2063" t="inlineStr">
        <is>
          <t>Güç</t>
        </is>
      </c>
      <c r="K2063" t="inlineStr">
        <is>
          <t>Bayi</t>
        </is>
      </c>
      <c r="L2063" t="n">
        <v>103</v>
      </c>
      <c r="M2063" s="57" t="n">
        <v>13040</v>
      </c>
      <c r="N2063" t="inlineStr">
        <is>
          <t>TL</t>
        </is>
      </c>
      <c r="O2063" s="58" t="n">
        <v>5</v>
      </c>
      <c r="P2063" t="n">
        <v>0</v>
      </c>
      <c r="Q2063" s="59" t="n">
        <v>8200</v>
      </c>
      <c r="R2063" s="60">
        <f>IF(N2063="TL",1,IF(N2063="USD",VLOOKUP(C2063,$X$2:$Z$19,2,FALSE),VLOOKUP(C2063,$X$2:$Z$19,3,FALSE)))</f>
        <v/>
      </c>
      <c r="S2063" s="61">
        <f>IF(P2063=1,0,L2063*M2063*R2063*(1-O2063/100))</f>
        <v/>
      </c>
      <c r="T2063" s="61">
        <f>IF(P2063=1,0,L2063*Q2063)</f>
        <v/>
      </c>
      <c r="U2063" s="61">
        <f>S2063-T2063</f>
        <v/>
      </c>
    </row>
    <row r="2064">
      <c r="A2064" t="inlineStr">
        <is>
          <t>S002063</t>
        </is>
      </c>
      <c r="B2064" t="inlineStr">
        <is>
          <t>2025-08-22</t>
        </is>
      </c>
      <c r="C2064" t="inlineStr">
        <is>
          <t>2025-08</t>
        </is>
      </c>
      <c r="D2064" t="inlineStr">
        <is>
          <t>2025-Q3</t>
        </is>
      </c>
      <c r="E2064" t="inlineStr">
        <is>
          <t>T07</t>
        </is>
      </c>
      <c r="F2064" t="inlineStr">
        <is>
          <t>Onur Arslan</t>
        </is>
      </c>
      <c r="G2064" t="inlineStr">
        <is>
          <t>Marmara</t>
        </is>
      </c>
      <c r="H2064" t="inlineStr">
        <is>
          <t>EM-PNO-12</t>
        </is>
      </c>
      <c r="I2064" t="inlineStr">
        <is>
          <t>Sıva Üstü Dağıtım Panosu 24'lü</t>
        </is>
      </c>
      <c r="J2064" t="inlineStr">
        <is>
          <t>Pano</t>
        </is>
      </c>
      <c r="K2064" t="inlineStr">
        <is>
          <t>Proje</t>
        </is>
      </c>
      <c r="L2064" t="n">
        <v>36</v>
      </c>
      <c r="M2064" s="57" t="n">
        <v>1998</v>
      </c>
      <c r="N2064" t="inlineStr">
        <is>
          <t>TL</t>
        </is>
      </c>
      <c r="O2064" s="58" t="n">
        <v>8</v>
      </c>
      <c r="P2064" t="n">
        <v>0</v>
      </c>
      <c r="Q2064" s="59" t="n">
        <v>1180</v>
      </c>
      <c r="R2064" s="60">
        <f>IF(N2064="TL",1,IF(N2064="USD",VLOOKUP(C2064,$X$2:$Z$19,2,FALSE),VLOOKUP(C2064,$X$2:$Z$19,3,FALSE)))</f>
        <v/>
      </c>
      <c r="S2064" s="61">
        <f>IF(P2064=1,0,L2064*M2064*R2064*(1-O2064/100))</f>
        <v/>
      </c>
      <c r="T2064" s="61">
        <f>IF(P2064=1,0,L2064*Q2064)</f>
        <v/>
      </c>
      <c r="U2064" s="61">
        <f>S2064-T2064</f>
        <v/>
      </c>
    </row>
    <row r="2065">
      <c r="A2065" t="inlineStr">
        <is>
          <t>S002064</t>
        </is>
      </c>
      <c r="B2065" t="inlineStr">
        <is>
          <t>2025-08-02</t>
        </is>
      </c>
      <c r="C2065" t="inlineStr">
        <is>
          <t>2025-08</t>
        </is>
      </c>
      <c r="D2065" t="inlineStr">
        <is>
          <t>2025-Q3</t>
        </is>
      </c>
      <c r="E2065" t="inlineStr">
        <is>
          <t>T07</t>
        </is>
      </c>
      <c r="F2065" t="inlineStr">
        <is>
          <t>Onur Arslan</t>
        </is>
      </c>
      <c r="G2065" t="inlineStr">
        <is>
          <t>Marmara</t>
        </is>
      </c>
      <c r="H2065" t="inlineStr">
        <is>
          <t>EM-KND-03</t>
        </is>
      </c>
      <c r="I2065" t="inlineStr">
        <is>
          <t>Kablo Kanalı 40x40 (2 m)</t>
        </is>
      </c>
      <c r="J2065" t="inlineStr">
        <is>
          <t>Tesisat</t>
        </is>
      </c>
      <c r="K2065" t="inlineStr">
        <is>
          <t>Perakende</t>
        </is>
      </c>
      <c r="L2065" t="n">
        <v>17</v>
      </c>
      <c r="M2065" s="57" t="n">
        <v>135</v>
      </c>
      <c r="N2065" t="inlineStr">
        <is>
          <t>TL</t>
        </is>
      </c>
      <c r="O2065" s="58" t="n">
        <v>0</v>
      </c>
      <c r="P2065" t="n">
        <v>0</v>
      </c>
      <c r="Q2065" s="59" t="n">
        <v>65</v>
      </c>
      <c r="R2065" s="60">
        <f>IF(N2065="TL",1,IF(N2065="USD",VLOOKUP(C2065,$X$2:$Z$19,2,FALSE),VLOOKUP(C2065,$X$2:$Z$19,3,FALSE)))</f>
        <v/>
      </c>
      <c r="S2065" s="61">
        <f>IF(P2065=1,0,L2065*M2065*R2065*(1-O2065/100))</f>
        <v/>
      </c>
      <c r="T2065" s="61">
        <f>IF(P2065=1,0,L2065*Q2065)</f>
        <v/>
      </c>
      <c r="U2065" s="61">
        <f>S2065-T2065</f>
        <v/>
      </c>
    </row>
    <row r="2066">
      <c r="A2066" t="inlineStr">
        <is>
          <t>S002065</t>
        </is>
      </c>
      <c r="B2066" t="inlineStr">
        <is>
          <t>2025-08-11</t>
        </is>
      </c>
      <c r="C2066" t="inlineStr">
        <is>
          <t>2025-08</t>
        </is>
      </c>
      <c r="D2066" t="inlineStr">
        <is>
          <t>2025-Q3</t>
        </is>
      </c>
      <c r="E2066" t="inlineStr">
        <is>
          <t>T07</t>
        </is>
      </c>
      <c r="F2066" t="inlineStr">
        <is>
          <t>Onur Arslan</t>
        </is>
      </c>
      <c r="G2066" t="inlineStr">
        <is>
          <t>Marmara</t>
        </is>
      </c>
      <c r="H2066" t="inlineStr">
        <is>
          <t>EM-KND-03</t>
        </is>
      </c>
      <c r="I2066" t="inlineStr">
        <is>
          <t>Kablo Kanalı 40x40 (2 m)</t>
        </is>
      </c>
      <c r="J2066" t="inlineStr">
        <is>
          <t>Tesisat</t>
        </is>
      </c>
      <c r="K2066" t="inlineStr">
        <is>
          <t>Proje</t>
        </is>
      </c>
      <c r="L2066" t="n">
        <v>1</v>
      </c>
      <c r="M2066" s="57" t="n">
        <v>129</v>
      </c>
      <c r="N2066" t="inlineStr">
        <is>
          <t>TL</t>
        </is>
      </c>
      <c r="O2066" s="58" t="n">
        <v>12</v>
      </c>
      <c r="P2066" t="n">
        <v>0</v>
      </c>
      <c r="Q2066" s="59" t="n">
        <v>65</v>
      </c>
      <c r="R2066" s="60">
        <f>IF(N2066="TL",1,IF(N2066="USD",VLOOKUP(C2066,$X$2:$Z$19,2,FALSE),VLOOKUP(C2066,$X$2:$Z$19,3,FALSE)))</f>
        <v/>
      </c>
      <c r="S2066" s="61">
        <f>IF(P2066=1,0,L2066*M2066*R2066*(1-O2066/100))</f>
        <v/>
      </c>
      <c r="T2066" s="61">
        <f>IF(P2066=1,0,L2066*Q2066)</f>
        <v/>
      </c>
      <c r="U2066" s="61">
        <f>S2066-T2066</f>
        <v/>
      </c>
    </row>
    <row r="2067">
      <c r="A2067" t="inlineStr">
        <is>
          <t>S002066</t>
        </is>
      </c>
      <c r="B2067" t="inlineStr">
        <is>
          <t>2025-08-05</t>
        </is>
      </c>
      <c r="C2067" t="inlineStr">
        <is>
          <t>2025-08</t>
        </is>
      </c>
      <c r="D2067" t="inlineStr">
        <is>
          <t>2025-Q3</t>
        </is>
      </c>
      <c r="E2067" t="inlineStr">
        <is>
          <t>T07</t>
        </is>
      </c>
      <c r="F2067" t="inlineStr">
        <is>
          <t>Onur Arslan</t>
        </is>
      </c>
      <c r="G2067" t="inlineStr">
        <is>
          <t>Marmara</t>
        </is>
      </c>
      <c r="H2067" t="inlineStr">
        <is>
          <t>EM-TRF-05</t>
        </is>
      </c>
      <c r="I2067" t="inlineStr">
        <is>
          <t>İzole Trafo 1 kVA</t>
        </is>
      </c>
      <c r="J2067" t="inlineStr">
        <is>
          <t>Güç</t>
        </is>
      </c>
      <c r="K2067" t="inlineStr">
        <is>
          <t>Bayi</t>
        </is>
      </c>
      <c r="L2067" t="n">
        <v>71</v>
      </c>
      <c r="M2067" s="57" t="n">
        <v>6557</v>
      </c>
      <c r="N2067" t="inlineStr">
        <is>
          <t>TL</t>
        </is>
      </c>
      <c r="O2067" s="58" t="n">
        <v>0</v>
      </c>
      <c r="P2067" t="n">
        <v>0</v>
      </c>
      <c r="Q2067" s="59" t="n">
        <v>3900</v>
      </c>
      <c r="R2067" s="60">
        <f>IF(N2067="TL",1,IF(N2067="USD",VLOOKUP(C2067,$X$2:$Z$19,2,FALSE),VLOOKUP(C2067,$X$2:$Z$19,3,FALSE)))</f>
        <v/>
      </c>
      <c r="S2067" s="61">
        <f>IF(P2067=1,0,L2067*M2067*R2067*(1-O2067/100))</f>
        <v/>
      </c>
      <c r="T2067" s="61">
        <f>IF(P2067=1,0,L2067*Q2067)</f>
        <v/>
      </c>
      <c r="U2067" s="61">
        <f>S2067-T2067</f>
        <v/>
      </c>
    </row>
    <row r="2068">
      <c r="A2068" t="inlineStr">
        <is>
          <t>S002067</t>
        </is>
      </c>
      <c r="B2068" t="inlineStr">
        <is>
          <t>2025-08-05</t>
        </is>
      </c>
      <c r="C2068" t="inlineStr">
        <is>
          <t>2025-08</t>
        </is>
      </c>
      <c r="D2068" t="inlineStr">
        <is>
          <t>2025-Q3</t>
        </is>
      </c>
      <c r="E2068" t="inlineStr">
        <is>
          <t>T07</t>
        </is>
      </c>
      <c r="F2068" t="inlineStr">
        <is>
          <t>Onur Arslan</t>
        </is>
      </c>
      <c r="G2068" t="inlineStr">
        <is>
          <t>Marmara</t>
        </is>
      </c>
      <c r="H2068" t="inlineStr">
        <is>
          <t>EM-KBL-16</t>
        </is>
      </c>
      <c r="I2068" t="inlineStr">
        <is>
          <t>NYM Kablo 3x2,5 (100 m)</t>
        </is>
      </c>
      <c r="J2068" t="inlineStr">
        <is>
          <t>Kablo</t>
        </is>
      </c>
      <c r="K2068" t="inlineStr">
        <is>
          <t>Perakende</t>
        </is>
      </c>
      <c r="L2068" t="n">
        <v>113</v>
      </c>
      <c r="M2068" s="57" t="n">
        <v>1285</v>
      </c>
      <c r="N2068" t="inlineStr">
        <is>
          <t>TL</t>
        </is>
      </c>
      <c r="O2068" s="58" t="n">
        <v>0</v>
      </c>
      <c r="P2068" t="n">
        <v>0</v>
      </c>
      <c r="Q2068" s="59" t="n">
        <v>820</v>
      </c>
      <c r="R2068" s="60">
        <f>IF(N2068="TL",1,IF(N2068="USD",VLOOKUP(C2068,$X$2:$Z$19,2,FALSE),VLOOKUP(C2068,$X$2:$Z$19,3,FALSE)))</f>
        <v/>
      </c>
      <c r="S2068" s="61">
        <f>IF(P2068=1,0,L2068*M2068*R2068*(1-O2068/100))</f>
        <v/>
      </c>
      <c r="T2068" s="61">
        <f>IF(P2068=1,0,L2068*Q2068)</f>
        <v/>
      </c>
      <c r="U2068" s="61">
        <f>S2068-T2068</f>
        <v/>
      </c>
    </row>
    <row r="2069">
      <c r="A2069" t="inlineStr">
        <is>
          <t>S002068</t>
        </is>
      </c>
      <c r="B2069" t="inlineStr">
        <is>
          <t>2025-08-12</t>
        </is>
      </c>
      <c r="C2069" t="inlineStr">
        <is>
          <t>2025-08</t>
        </is>
      </c>
      <c r="D2069" t="inlineStr">
        <is>
          <t>2025-Q3</t>
        </is>
      </c>
      <c r="E2069" t="inlineStr">
        <is>
          <t>T07</t>
        </is>
      </c>
      <c r="F2069" t="inlineStr">
        <is>
          <t>Onur Arslan</t>
        </is>
      </c>
      <c r="G2069" t="inlineStr">
        <is>
          <t>Marmara</t>
        </is>
      </c>
      <c r="H2069" t="inlineStr">
        <is>
          <t>EM-UPS-10</t>
        </is>
      </c>
      <c r="I2069" t="inlineStr">
        <is>
          <t>Kesintisiz Güç Kaynağı 3 kVA</t>
        </is>
      </c>
      <c r="J2069" t="inlineStr">
        <is>
          <t>Güç</t>
        </is>
      </c>
      <c r="K2069" t="inlineStr">
        <is>
          <t>Bayi</t>
        </is>
      </c>
      <c r="L2069" t="n">
        <v>21</v>
      </c>
      <c r="M2069" s="57" t="n">
        <v>12948</v>
      </c>
      <c r="N2069" t="inlineStr">
        <is>
          <t>TL</t>
        </is>
      </c>
      <c r="O2069" s="58" t="n">
        <v>8</v>
      </c>
      <c r="P2069" t="n">
        <v>0</v>
      </c>
      <c r="Q2069" s="59" t="n">
        <v>8200</v>
      </c>
      <c r="R2069" s="60">
        <f>IF(N2069="TL",1,IF(N2069="USD",VLOOKUP(C2069,$X$2:$Z$19,2,FALSE),VLOOKUP(C2069,$X$2:$Z$19,3,FALSE)))</f>
        <v/>
      </c>
      <c r="S2069" s="61">
        <f>IF(P2069=1,0,L2069*M2069*R2069*(1-O2069/100))</f>
        <v/>
      </c>
      <c r="T2069" s="61">
        <f>IF(P2069=1,0,L2069*Q2069)</f>
        <v/>
      </c>
      <c r="U2069" s="61">
        <f>S2069-T2069</f>
        <v/>
      </c>
    </row>
    <row r="2070">
      <c r="A2070" t="inlineStr">
        <is>
          <t>S002069</t>
        </is>
      </c>
      <c r="B2070" t="inlineStr">
        <is>
          <t>2025-08-09</t>
        </is>
      </c>
      <c r="C2070" t="inlineStr">
        <is>
          <t>2025-08</t>
        </is>
      </c>
      <c r="D2070" t="inlineStr">
        <is>
          <t>2025-Q3</t>
        </is>
      </c>
      <c r="E2070" t="inlineStr">
        <is>
          <t>T07</t>
        </is>
      </c>
      <c r="F2070" t="inlineStr">
        <is>
          <t>Onur Arslan</t>
        </is>
      </c>
      <c r="G2070" t="inlineStr">
        <is>
          <t>Marmara</t>
        </is>
      </c>
      <c r="H2070" t="inlineStr">
        <is>
          <t>EM-UPS-10</t>
        </is>
      </c>
      <c r="I2070" t="inlineStr">
        <is>
          <t>Kesintisiz Güç Kaynağı 3 kVA</t>
        </is>
      </c>
      <c r="J2070" t="inlineStr">
        <is>
          <t>Güç</t>
        </is>
      </c>
      <c r="K2070" t="inlineStr">
        <is>
          <t>Bayi</t>
        </is>
      </c>
      <c r="L2070" t="n">
        <v>110</v>
      </c>
      <c r="M2070" s="57" t="n">
        <v>13546</v>
      </c>
      <c r="N2070" t="inlineStr">
        <is>
          <t>TL</t>
        </is>
      </c>
      <c r="O2070" s="58" t="n">
        <v>12</v>
      </c>
      <c r="P2070" t="n">
        <v>0</v>
      </c>
      <c r="Q2070" s="59" t="n">
        <v>8200</v>
      </c>
      <c r="R2070" s="60">
        <f>IF(N2070="TL",1,IF(N2070="USD",VLOOKUP(C2070,$X$2:$Z$19,2,FALSE),VLOOKUP(C2070,$X$2:$Z$19,3,FALSE)))</f>
        <v/>
      </c>
      <c r="S2070" s="61">
        <f>IF(P2070=1,0,L2070*M2070*R2070*(1-O2070/100))</f>
        <v/>
      </c>
      <c r="T2070" s="61">
        <f>IF(P2070=1,0,L2070*Q2070)</f>
        <v/>
      </c>
      <c r="U2070" s="61">
        <f>S2070-T2070</f>
        <v/>
      </c>
    </row>
    <row r="2071">
      <c r="A2071" t="inlineStr">
        <is>
          <t>S002070</t>
        </is>
      </c>
      <c r="B2071" t="inlineStr">
        <is>
          <t>2025-08-17</t>
        </is>
      </c>
      <c r="C2071" t="inlineStr">
        <is>
          <t>2025-08</t>
        </is>
      </c>
      <c r="D2071" t="inlineStr">
        <is>
          <t>2025-Q3</t>
        </is>
      </c>
      <c r="E2071" t="inlineStr">
        <is>
          <t>T07</t>
        </is>
      </c>
      <c r="F2071" t="inlineStr">
        <is>
          <t>Onur Arslan</t>
        </is>
      </c>
      <c r="G2071" t="inlineStr">
        <is>
          <t>Marmara</t>
        </is>
      </c>
      <c r="H2071" t="inlineStr">
        <is>
          <t>EM-TRF-05</t>
        </is>
      </c>
      <c r="I2071" t="inlineStr">
        <is>
          <t>İzole Trafo 1 kVA</t>
        </is>
      </c>
      <c r="J2071" t="inlineStr">
        <is>
          <t>Güç</t>
        </is>
      </c>
      <c r="K2071" t="inlineStr">
        <is>
          <t>Proje</t>
        </is>
      </c>
      <c r="L2071" t="n">
        <v>69</v>
      </c>
      <c r="M2071" s="57" t="n">
        <v>6426</v>
      </c>
      <c r="N2071" t="inlineStr">
        <is>
          <t>TL</t>
        </is>
      </c>
      <c r="O2071" s="58" t="n">
        <v>8</v>
      </c>
      <c r="P2071" t="n">
        <v>0</v>
      </c>
      <c r="Q2071" s="59" t="n">
        <v>3900</v>
      </c>
      <c r="R2071" s="60">
        <f>IF(N2071="TL",1,IF(N2071="USD",VLOOKUP(C2071,$X$2:$Z$19,2,FALSE),VLOOKUP(C2071,$X$2:$Z$19,3,FALSE)))</f>
        <v/>
      </c>
      <c r="S2071" s="61">
        <f>IF(P2071=1,0,L2071*M2071*R2071*(1-O2071/100))</f>
        <v/>
      </c>
      <c r="T2071" s="61">
        <f>IF(P2071=1,0,L2071*Q2071)</f>
        <v/>
      </c>
      <c r="U2071" s="61">
        <f>S2071-T2071</f>
        <v/>
      </c>
    </row>
    <row r="2072">
      <c r="A2072" t="inlineStr">
        <is>
          <t>S002071</t>
        </is>
      </c>
      <c r="B2072" t="inlineStr">
        <is>
          <t>2025-08-04</t>
        </is>
      </c>
      <c r="C2072" t="inlineStr">
        <is>
          <t>2025-08</t>
        </is>
      </c>
      <c r="D2072" t="inlineStr">
        <is>
          <t>2025-Q3</t>
        </is>
      </c>
      <c r="E2072" t="inlineStr">
        <is>
          <t>T07</t>
        </is>
      </c>
      <c r="F2072" t="inlineStr">
        <is>
          <t>Onur Arslan</t>
        </is>
      </c>
      <c r="G2072" t="inlineStr">
        <is>
          <t>Marmara</t>
        </is>
      </c>
      <c r="H2072" t="inlineStr">
        <is>
          <t>EM-KND-03</t>
        </is>
      </c>
      <c r="I2072" t="inlineStr">
        <is>
          <t>Kablo Kanalı 40x40 (2 m)</t>
        </is>
      </c>
      <c r="J2072" t="inlineStr">
        <is>
          <t>Tesisat</t>
        </is>
      </c>
      <c r="K2072" t="inlineStr">
        <is>
          <t>Proje</t>
        </is>
      </c>
      <c r="L2072" t="n">
        <v>2</v>
      </c>
      <c r="M2072" s="57" t="n">
        <v>126</v>
      </c>
      <c r="N2072" t="inlineStr">
        <is>
          <t>TL</t>
        </is>
      </c>
      <c r="O2072" s="58" t="n">
        <v>8</v>
      </c>
      <c r="P2072" t="n">
        <v>0</v>
      </c>
      <c r="Q2072" s="59" t="n">
        <v>65</v>
      </c>
      <c r="R2072" s="60">
        <f>IF(N2072="TL",1,IF(N2072="USD",VLOOKUP(C2072,$X$2:$Z$19,2,FALSE),VLOOKUP(C2072,$X$2:$Z$19,3,FALSE)))</f>
        <v/>
      </c>
      <c r="S2072" s="61">
        <f>IF(P2072=1,0,L2072*M2072*R2072*(1-O2072/100))</f>
        <v/>
      </c>
      <c r="T2072" s="61">
        <f>IF(P2072=1,0,L2072*Q2072)</f>
        <v/>
      </c>
      <c r="U2072" s="61">
        <f>S2072-T2072</f>
        <v/>
      </c>
    </row>
    <row r="2073">
      <c r="A2073" t="inlineStr">
        <is>
          <t>S002072</t>
        </is>
      </c>
      <c r="B2073" t="inlineStr">
        <is>
          <t>2025-08-03</t>
        </is>
      </c>
      <c r="C2073" t="inlineStr">
        <is>
          <t>2025-08</t>
        </is>
      </c>
      <c r="D2073" t="inlineStr">
        <is>
          <t>2025-Q3</t>
        </is>
      </c>
      <c r="E2073" t="inlineStr">
        <is>
          <t>T07</t>
        </is>
      </c>
      <c r="F2073" t="inlineStr">
        <is>
          <t>Onur Arslan</t>
        </is>
      </c>
      <c r="G2073" t="inlineStr">
        <is>
          <t>Marmara</t>
        </is>
      </c>
      <c r="H2073" t="inlineStr">
        <is>
          <t>EM-KND-03</t>
        </is>
      </c>
      <c r="I2073" t="inlineStr">
        <is>
          <t>Kablo Kanalı 40x40 (2 m)</t>
        </is>
      </c>
      <c r="J2073" t="inlineStr">
        <is>
          <t>Tesisat</t>
        </is>
      </c>
      <c r="K2073" t="inlineStr">
        <is>
          <t>Bayi</t>
        </is>
      </c>
      <c r="L2073" t="n">
        <v>2</v>
      </c>
      <c r="M2073" s="57" t="n">
        <v>131</v>
      </c>
      <c r="N2073" t="inlineStr">
        <is>
          <t>TL</t>
        </is>
      </c>
      <c r="O2073" s="58" t="n">
        <v>5</v>
      </c>
      <c r="P2073" t="n">
        <v>0</v>
      </c>
      <c r="Q2073" s="59" t="n">
        <v>65</v>
      </c>
      <c r="R2073" s="60">
        <f>IF(N2073="TL",1,IF(N2073="USD",VLOOKUP(C2073,$X$2:$Z$19,2,FALSE),VLOOKUP(C2073,$X$2:$Z$19,3,FALSE)))</f>
        <v/>
      </c>
      <c r="S2073" s="61">
        <f>IF(P2073=1,0,L2073*M2073*R2073*(1-O2073/100))</f>
        <v/>
      </c>
      <c r="T2073" s="61">
        <f>IF(P2073=1,0,L2073*Q2073)</f>
        <v/>
      </c>
      <c r="U2073" s="61">
        <f>S2073-T2073</f>
        <v/>
      </c>
    </row>
    <row r="2074">
      <c r="A2074" t="inlineStr">
        <is>
          <t>S002073</t>
        </is>
      </c>
      <c r="B2074" t="inlineStr">
        <is>
          <t>2025-08-09</t>
        </is>
      </c>
      <c r="C2074" t="inlineStr">
        <is>
          <t>2025-08</t>
        </is>
      </c>
      <c r="D2074" t="inlineStr">
        <is>
          <t>2025-Q3</t>
        </is>
      </c>
      <c r="E2074" t="inlineStr">
        <is>
          <t>T07</t>
        </is>
      </c>
      <c r="F2074" t="inlineStr">
        <is>
          <t>Onur Arslan</t>
        </is>
      </c>
      <c r="G2074" t="inlineStr">
        <is>
          <t>Marmara</t>
        </is>
      </c>
      <c r="H2074" t="inlineStr">
        <is>
          <t>EM-AYD-40</t>
        </is>
      </c>
      <c r="I2074" t="inlineStr">
        <is>
          <t>LED Panel Armatür 40W</t>
        </is>
      </c>
      <c r="J2074" t="inlineStr">
        <is>
          <t>Aydınlatma</t>
        </is>
      </c>
      <c r="K2074" t="inlineStr">
        <is>
          <t>Bayi</t>
        </is>
      </c>
      <c r="L2074" t="n">
        <v>10</v>
      </c>
      <c r="M2074" s="57" t="n">
        <v>355</v>
      </c>
      <c r="N2074" t="inlineStr">
        <is>
          <t>TL</t>
        </is>
      </c>
      <c r="O2074" s="58" t="n">
        <v>8</v>
      </c>
      <c r="P2074" t="n">
        <v>0</v>
      </c>
      <c r="Q2074" s="59" t="n">
        <v>190</v>
      </c>
      <c r="R2074" s="60">
        <f>IF(N2074="TL",1,IF(N2074="USD",VLOOKUP(C2074,$X$2:$Z$19,2,FALSE),VLOOKUP(C2074,$X$2:$Z$19,3,FALSE)))</f>
        <v/>
      </c>
      <c r="S2074" s="61">
        <f>IF(P2074=1,0,L2074*M2074*R2074*(1-O2074/100))</f>
        <v/>
      </c>
      <c r="T2074" s="61">
        <f>IF(P2074=1,0,L2074*Q2074)</f>
        <v/>
      </c>
      <c r="U2074" s="61">
        <f>S2074-T2074</f>
        <v/>
      </c>
    </row>
    <row r="2075">
      <c r="A2075" t="inlineStr">
        <is>
          <t>S002074</t>
        </is>
      </c>
      <c r="B2075" t="inlineStr">
        <is>
          <t>2025-08-15</t>
        </is>
      </c>
      <c r="C2075" t="inlineStr">
        <is>
          <t>2025-08</t>
        </is>
      </c>
      <c r="D2075" t="inlineStr">
        <is>
          <t>2025-Q3</t>
        </is>
      </c>
      <c r="E2075" t="inlineStr">
        <is>
          <t>T07</t>
        </is>
      </c>
      <c r="F2075" t="inlineStr">
        <is>
          <t>Onur Arslan</t>
        </is>
      </c>
      <c r="G2075" t="inlineStr">
        <is>
          <t>Marmara</t>
        </is>
      </c>
      <c r="H2075" t="inlineStr">
        <is>
          <t>EM-AYD-40</t>
        </is>
      </c>
      <c r="I2075" t="inlineStr">
        <is>
          <t>LED Panel Armatür 40W</t>
        </is>
      </c>
      <c r="J2075" t="inlineStr">
        <is>
          <t>Aydınlatma</t>
        </is>
      </c>
      <c r="K2075" t="inlineStr">
        <is>
          <t>Bayi</t>
        </is>
      </c>
      <c r="L2075" t="n">
        <v>7</v>
      </c>
      <c r="M2075" s="57" t="n">
        <v>349</v>
      </c>
      <c r="N2075" t="inlineStr">
        <is>
          <t>TL</t>
        </is>
      </c>
      <c r="O2075" s="58" t="n">
        <v>5</v>
      </c>
      <c r="P2075" t="n">
        <v>1</v>
      </c>
      <c r="Q2075" s="59" t="n">
        <v>190</v>
      </c>
      <c r="R2075" s="60">
        <f>IF(N2075="TL",1,IF(N2075="USD",VLOOKUP(C2075,$X$2:$Z$19,2,FALSE),VLOOKUP(C2075,$X$2:$Z$19,3,FALSE)))</f>
        <v/>
      </c>
      <c r="S2075" s="61">
        <f>IF(P2075=1,0,L2075*M2075*R2075*(1-O2075/100))</f>
        <v/>
      </c>
      <c r="T2075" s="61">
        <f>IF(P2075=1,0,L2075*Q2075)</f>
        <v/>
      </c>
      <c r="U2075" s="61">
        <f>S2075-T2075</f>
        <v/>
      </c>
    </row>
    <row r="2076">
      <c r="A2076" t="inlineStr">
        <is>
          <t>S002075</t>
        </is>
      </c>
      <c r="B2076" t="inlineStr">
        <is>
          <t>2025-08-24</t>
        </is>
      </c>
      <c r="C2076" t="inlineStr">
        <is>
          <t>2025-08</t>
        </is>
      </c>
      <c r="D2076" t="inlineStr">
        <is>
          <t>2025-Q3</t>
        </is>
      </c>
      <c r="E2076" t="inlineStr">
        <is>
          <t>T07</t>
        </is>
      </c>
      <c r="F2076" t="inlineStr">
        <is>
          <t>Onur Arslan</t>
        </is>
      </c>
      <c r="G2076" t="inlineStr">
        <is>
          <t>Marmara</t>
        </is>
      </c>
      <c r="H2076" t="inlineStr">
        <is>
          <t>EM-TOP-08</t>
        </is>
      </c>
      <c r="I2076" t="inlineStr">
        <is>
          <t>Topraklama Seti</t>
        </is>
      </c>
      <c r="J2076" t="inlineStr">
        <is>
          <t>Koruma</t>
        </is>
      </c>
      <c r="K2076" t="inlineStr">
        <is>
          <t>Proje</t>
        </is>
      </c>
      <c r="L2076" t="n">
        <v>36</v>
      </c>
      <c r="M2076" s="57" t="n">
        <v>896</v>
      </c>
      <c r="N2076" t="inlineStr">
        <is>
          <t>TL</t>
        </is>
      </c>
      <c r="O2076" s="58" t="n">
        <v>5</v>
      </c>
      <c r="P2076" t="n">
        <v>0</v>
      </c>
      <c r="Q2076" s="59" t="n">
        <v>540</v>
      </c>
      <c r="R2076" s="60">
        <f>IF(N2076="TL",1,IF(N2076="USD",VLOOKUP(C2076,$X$2:$Z$19,2,FALSE),VLOOKUP(C2076,$X$2:$Z$19,3,FALSE)))</f>
        <v/>
      </c>
      <c r="S2076" s="61">
        <f>IF(P2076=1,0,L2076*M2076*R2076*(1-O2076/100))</f>
        <v/>
      </c>
      <c r="T2076" s="61">
        <f>IF(P2076=1,0,L2076*Q2076)</f>
        <v/>
      </c>
      <c r="U2076" s="61">
        <f>S2076-T2076</f>
        <v/>
      </c>
    </row>
    <row r="2077">
      <c r="A2077" t="inlineStr">
        <is>
          <t>S002076</t>
        </is>
      </c>
      <c r="B2077" t="inlineStr">
        <is>
          <t>2025-08-20</t>
        </is>
      </c>
      <c r="C2077" t="inlineStr">
        <is>
          <t>2025-08</t>
        </is>
      </c>
      <c r="D2077" t="inlineStr">
        <is>
          <t>2025-Q3</t>
        </is>
      </c>
      <c r="E2077" t="inlineStr">
        <is>
          <t>T07</t>
        </is>
      </c>
      <c r="F2077" t="inlineStr">
        <is>
          <t>Onur Arslan</t>
        </is>
      </c>
      <c r="G2077" t="inlineStr">
        <is>
          <t>Marmara</t>
        </is>
      </c>
      <c r="H2077" t="inlineStr">
        <is>
          <t>EM-KBL-25</t>
        </is>
      </c>
      <c r="I2077" t="inlineStr">
        <is>
          <t>NYY Kablo 4x6 (100 m)</t>
        </is>
      </c>
      <c r="J2077" t="inlineStr">
        <is>
          <t>Kablo</t>
        </is>
      </c>
      <c r="K2077" t="inlineStr">
        <is>
          <t>Proje</t>
        </is>
      </c>
      <c r="L2077" t="n">
        <v>85</v>
      </c>
      <c r="M2077" s="57" t="n">
        <v>3590</v>
      </c>
      <c r="N2077" t="inlineStr">
        <is>
          <t>TL</t>
        </is>
      </c>
      <c r="O2077" s="58" t="n">
        <v>8</v>
      </c>
      <c r="P2077" t="n">
        <v>0</v>
      </c>
      <c r="Q2077" s="59" t="n">
        <v>2150</v>
      </c>
      <c r="R2077" s="60">
        <f>IF(N2077="TL",1,IF(N2077="USD",VLOOKUP(C2077,$X$2:$Z$19,2,FALSE),VLOOKUP(C2077,$X$2:$Z$19,3,FALSE)))</f>
        <v/>
      </c>
      <c r="S2077" s="61">
        <f>IF(P2077=1,0,L2077*M2077*R2077*(1-O2077/100))</f>
        <v/>
      </c>
      <c r="T2077" s="61">
        <f>IF(P2077=1,0,L2077*Q2077)</f>
        <v/>
      </c>
      <c r="U2077" s="61">
        <f>S2077-T2077</f>
        <v/>
      </c>
    </row>
    <row r="2078">
      <c r="A2078" t="inlineStr">
        <is>
          <t>S002077</t>
        </is>
      </c>
      <c r="B2078" t="inlineStr">
        <is>
          <t>2025-08-11</t>
        </is>
      </c>
      <c r="C2078" t="inlineStr">
        <is>
          <t>2025-08</t>
        </is>
      </c>
      <c r="D2078" t="inlineStr">
        <is>
          <t>2025-Q3</t>
        </is>
      </c>
      <c r="E2078" t="inlineStr">
        <is>
          <t>T07</t>
        </is>
      </c>
      <c r="F2078" t="inlineStr">
        <is>
          <t>Onur Arslan</t>
        </is>
      </c>
      <c r="G2078" t="inlineStr">
        <is>
          <t>Marmara</t>
        </is>
      </c>
      <c r="H2078" t="inlineStr">
        <is>
          <t>EM-TOP-08</t>
        </is>
      </c>
      <c r="I2078" t="inlineStr">
        <is>
          <t>Topraklama Seti</t>
        </is>
      </c>
      <c r="J2078" t="inlineStr">
        <is>
          <t>Koruma</t>
        </is>
      </c>
      <c r="K2078" t="inlineStr">
        <is>
          <t>Proje</t>
        </is>
      </c>
      <c r="L2078" t="n">
        <v>15</v>
      </c>
      <c r="M2078" s="57" t="n">
        <v>881</v>
      </c>
      <c r="N2078" t="inlineStr">
        <is>
          <t>TL</t>
        </is>
      </c>
      <c r="O2078" s="58" t="n">
        <v>0</v>
      </c>
      <c r="P2078" t="n">
        <v>0</v>
      </c>
      <c r="Q2078" s="59" t="n">
        <v>540</v>
      </c>
      <c r="R2078" s="60">
        <f>IF(N2078="TL",1,IF(N2078="USD",VLOOKUP(C2078,$X$2:$Z$19,2,FALSE),VLOOKUP(C2078,$X$2:$Z$19,3,FALSE)))</f>
        <v/>
      </c>
      <c r="S2078" s="61">
        <f>IF(P2078=1,0,L2078*M2078*R2078*(1-O2078/100))</f>
        <v/>
      </c>
      <c r="T2078" s="61">
        <f>IF(P2078=1,0,L2078*Q2078)</f>
        <v/>
      </c>
      <c r="U2078" s="61">
        <f>S2078-T2078</f>
        <v/>
      </c>
    </row>
    <row r="2079">
      <c r="A2079" t="inlineStr">
        <is>
          <t>S002078</t>
        </is>
      </c>
      <c r="B2079" t="inlineStr">
        <is>
          <t>2025-08-14</t>
        </is>
      </c>
      <c r="C2079" t="inlineStr">
        <is>
          <t>2025-08</t>
        </is>
      </c>
      <c r="D2079" t="inlineStr">
        <is>
          <t>2025-Q3</t>
        </is>
      </c>
      <c r="E2079" t="inlineStr">
        <is>
          <t>T07</t>
        </is>
      </c>
      <c r="F2079" t="inlineStr">
        <is>
          <t>Onur Arslan</t>
        </is>
      </c>
      <c r="G2079" t="inlineStr">
        <is>
          <t>Marmara</t>
        </is>
      </c>
      <c r="H2079" t="inlineStr">
        <is>
          <t>EM-AYD-40</t>
        </is>
      </c>
      <c r="I2079" t="inlineStr">
        <is>
          <t>LED Panel Armatür 40W</t>
        </is>
      </c>
      <c r="J2079" t="inlineStr">
        <is>
          <t>Aydınlatma</t>
        </is>
      </c>
      <c r="K2079" t="inlineStr">
        <is>
          <t>Proje</t>
        </is>
      </c>
      <c r="L2079" t="n">
        <v>5</v>
      </c>
      <c r="M2079" s="57" t="n">
        <v>348</v>
      </c>
      <c r="N2079" t="inlineStr">
        <is>
          <t>TL</t>
        </is>
      </c>
      <c r="O2079" s="58" t="n">
        <v>0</v>
      </c>
      <c r="P2079" t="n">
        <v>1</v>
      </c>
      <c r="Q2079" s="59" t="n">
        <v>190</v>
      </c>
      <c r="R2079" s="60">
        <f>IF(N2079="TL",1,IF(N2079="USD",VLOOKUP(C2079,$X$2:$Z$19,2,FALSE),VLOOKUP(C2079,$X$2:$Z$19,3,FALSE)))</f>
        <v/>
      </c>
      <c r="S2079" s="61">
        <f>IF(P2079=1,0,L2079*M2079*R2079*(1-O2079/100))</f>
        <v/>
      </c>
      <c r="T2079" s="61">
        <f>IF(P2079=1,0,L2079*Q2079)</f>
        <v/>
      </c>
      <c r="U2079" s="61">
        <f>S2079-T2079</f>
        <v/>
      </c>
    </row>
    <row r="2080">
      <c r="A2080" t="inlineStr">
        <is>
          <t>S002079</t>
        </is>
      </c>
      <c r="B2080" t="inlineStr">
        <is>
          <t>2025-08-24</t>
        </is>
      </c>
      <c r="C2080" t="inlineStr">
        <is>
          <t>2025-08</t>
        </is>
      </c>
      <c r="D2080" t="inlineStr">
        <is>
          <t>2025-Q3</t>
        </is>
      </c>
      <c r="E2080" t="inlineStr">
        <is>
          <t>T07</t>
        </is>
      </c>
      <c r="F2080" t="inlineStr">
        <is>
          <t>Onur Arslan</t>
        </is>
      </c>
      <c r="G2080" t="inlineStr">
        <is>
          <t>Marmara</t>
        </is>
      </c>
      <c r="H2080" t="inlineStr">
        <is>
          <t>EM-SNS-06</t>
        </is>
      </c>
      <c r="I2080" t="inlineStr">
        <is>
          <t>Hareket Sensörü PIR</t>
        </is>
      </c>
      <c r="J2080" t="inlineStr">
        <is>
          <t>Otomasyon</t>
        </is>
      </c>
      <c r="K2080" t="inlineStr">
        <is>
          <t>Proje</t>
        </is>
      </c>
      <c r="L2080" t="n">
        <v>23</v>
      </c>
      <c r="M2080" s="57" t="n">
        <v>254</v>
      </c>
      <c r="N2080" t="inlineStr">
        <is>
          <t>TL</t>
        </is>
      </c>
      <c r="O2080" s="58" t="n">
        <v>8</v>
      </c>
      <c r="P2080" t="n">
        <v>0</v>
      </c>
      <c r="Q2080" s="59" t="n">
        <v>120</v>
      </c>
      <c r="R2080" s="60">
        <f>IF(N2080="TL",1,IF(N2080="USD",VLOOKUP(C2080,$X$2:$Z$19,2,FALSE),VLOOKUP(C2080,$X$2:$Z$19,3,FALSE)))</f>
        <v/>
      </c>
      <c r="S2080" s="61">
        <f>IF(P2080=1,0,L2080*M2080*R2080*(1-O2080/100))</f>
        <v/>
      </c>
      <c r="T2080" s="61">
        <f>IF(P2080=1,0,L2080*Q2080)</f>
        <v/>
      </c>
      <c r="U2080" s="61">
        <f>S2080-T2080</f>
        <v/>
      </c>
    </row>
    <row r="2081">
      <c r="A2081" t="inlineStr">
        <is>
          <t>S002080</t>
        </is>
      </c>
      <c r="B2081" t="inlineStr">
        <is>
          <t>2025-08-01</t>
        </is>
      </c>
      <c r="C2081" t="inlineStr">
        <is>
          <t>2025-08</t>
        </is>
      </c>
      <c r="D2081" t="inlineStr">
        <is>
          <t>2025-Q3</t>
        </is>
      </c>
      <c r="E2081" t="inlineStr">
        <is>
          <t>T07</t>
        </is>
      </c>
      <c r="F2081" t="inlineStr">
        <is>
          <t>Onur Arslan</t>
        </is>
      </c>
      <c r="G2081" t="inlineStr">
        <is>
          <t>Marmara</t>
        </is>
      </c>
      <c r="H2081" t="inlineStr">
        <is>
          <t>EM-TOP-08</t>
        </is>
      </c>
      <c r="I2081" t="inlineStr">
        <is>
          <t>Topraklama Seti</t>
        </is>
      </c>
      <c r="J2081" t="inlineStr">
        <is>
          <t>Koruma</t>
        </is>
      </c>
      <c r="K2081" t="inlineStr">
        <is>
          <t>Perakende</t>
        </is>
      </c>
      <c r="L2081" t="n">
        <v>28</v>
      </c>
      <c r="M2081" s="57" t="n">
        <v>883</v>
      </c>
      <c r="N2081" t="inlineStr">
        <is>
          <t>TL</t>
        </is>
      </c>
      <c r="O2081" s="58" t="n">
        <v>12</v>
      </c>
      <c r="P2081" t="n">
        <v>0</v>
      </c>
      <c r="Q2081" s="59" t="n">
        <v>540</v>
      </c>
      <c r="R2081" s="60">
        <f>IF(N2081="TL",1,IF(N2081="USD",VLOOKUP(C2081,$X$2:$Z$19,2,FALSE),VLOOKUP(C2081,$X$2:$Z$19,3,FALSE)))</f>
        <v/>
      </c>
      <c r="S2081" s="61">
        <f>IF(P2081=1,0,L2081*M2081*R2081*(1-O2081/100))</f>
        <v/>
      </c>
      <c r="T2081" s="61">
        <f>IF(P2081=1,0,L2081*Q2081)</f>
        <v/>
      </c>
      <c r="U2081" s="61">
        <f>S2081-T2081</f>
        <v/>
      </c>
    </row>
    <row r="2082">
      <c r="A2082" t="inlineStr">
        <is>
          <t>S002081</t>
        </is>
      </c>
      <c r="B2082" t="inlineStr">
        <is>
          <t>2025-08-21</t>
        </is>
      </c>
      <c r="C2082" t="inlineStr">
        <is>
          <t>2025-08</t>
        </is>
      </c>
      <c r="D2082" t="inlineStr">
        <is>
          <t>2025-Q3</t>
        </is>
      </c>
      <c r="E2082" t="inlineStr">
        <is>
          <t>T07</t>
        </is>
      </c>
      <c r="F2082" t="inlineStr">
        <is>
          <t>Onur Arslan</t>
        </is>
      </c>
      <c r="G2082" t="inlineStr">
        <is>
          <t>Marmara</t>
        </is>
      </c>
      <c r="H2082" t="inlineStr">
        <is>
          <t>EM-KBL-16</t>
        </is>
      </c>
      <c r="I2082" t="inlineStr">
        <is>
          <t>NYM Kablo 3x2,5 (100 m)</t>
        </is>
      </c>
      <c r="J2082" t="inlineStr">
        <is>
          <t>Kablo</t>
        </is>
      </c>
      <c r="K2082" t="inlineStr">
        <is>
          <t>Bayi</t>
        </is>
      </c>
      <c r="L2082" t="n">
        <v>108</v>
      </c>
      <c r="M2082" s="57" t="n">
        <v>1331</v>
      </c>
      <c r="N2082" t="inlineStr">
        <is>
          <t>TL</t>
        </is>
      </c>
      <c r="O2082" s="58" t="n">
        <v>8</v>
      </c>
      <c r="P2082" t="n">
        <v>1</v>
      </c>
      <c r="Q2082" s="59" t="n">
        <v>820</v>
      </c>
      <c r="R2082" s="60">
        <f>IF(N2082="TL",1,IF(N2082="USD",VLOOKUP(C2082,$X$2:$Z$19,2,FALSE),VLOOKUP(C2082,$X$2:$Z$19,3,FALSE)))</f>
        <v/>
      </c>
      <c r="S2082" s="61">
        <f>IF(P2082=1,0,L2082*M2082*R2082*(1-O2082/100))</f>
        <v/>
      </c>
      <c r="T2082" s="61">
        <f>IF(P2082=1,0,L2082*Q2082)</f>
        <v/>
      </c>
      <c r="U2082" s="61">
        <f>S2082-T2082</f>
        <v/>
      </c>
    </row>
    <row r="2083">
      <c r="A2083" t="inlineStr">
        <is>
          <t>S002082</t>
        </is>
      </c>
      <c r="B2083" t="inlineStr">
        <is>
          <t>2025-08-19</t>
        </is>
      </c>
      <c r="C2083" t="inlineStr">
        <is>
          <t>2025-08</t>
        </is>
      </c>
      <c r="D2083" t="inlineStr">
        <is>
          <t>2025-Q3</t>
        </is>
      </c>
      <c r="E2083" t="inlineStr">
        <is>
          <t>T07</t>
        </is>
      </c>
      <c r="F2083" t="inlineStr">
        <is>
          <t>Onur Arslan</t>
        </is>
      </c>
      <c r="G2083" t="inlineStr">
        <is>
          <t>Marmara</t>
        </is>
      </c>
      <c r="H2083" t="inlineStr">
        <is>
          <t>EM-KND-03</t>
        </is>
      </c>
      <c r="I2083" t="inlineStr">
        <is>
          <t>Kablo Kanalı 40x40 (2 m)</t>
        </is>
      </c>
      <c r="J2083" t="inlineStr">
        <is>
          <t>Tesisat</t>
        </is>
      </c>
      <c r="K2083" t="inlineStr">
        <is>
          <t>Kurumsal</t>
        </is>
      </c>
      <c r="L2083" t="n">
        <v>5</v>
      </c>
      <c r="M2083" s="57" t="n">
        <v>133</v>
      </c>
      <c r="N2083" t="inlineStr">
        <is>
          <t>TL</t>
        </is>
      </c>
      <c r="O2083" s="58" t="n">
        <v>12</v>
      </c>
      <c r="P2083" t="n">
        <v>0</v>
      </c>
      <c r="Q2083" s="59" t="n">
        <v>65</v>
      </c>
      <c r="R2083" s="60">
        <f>IF(N2083="TL",1,IF(N2083="USD",VLOOKUP(C2083,$X$2:$Z$19,2,FALSE),VLOOKUP(C2083,$X$2:$Z$19,3,FALSE)))</f>
        <v/>
      </c>
      <c r="S2083" s="61">
        <f>IF(P2083=1,0,L2083*M2083*R2083*(1-O2083/100))</f>
        <v/>
      </c>
      <c r="T2083" s="61">
        <f>IF(P2083=1,0,L2083*Q2083)</f>
        <v/>
      </c>
      <c r="U2083" s="61">
        <f>S2083-T2083</f>
        <v/>
      </c>
    </row>
    <row r="2084">
      <c r="A2084" t="inlineStr">
        <is>
          <t>S002083</t>
        </is>
      </c>
      <c r="B2084" t="inlineStr">
        <is>
          <t>2025-08-16</t>
        </is>
      </c>
      <c r="C2084" t="inlineStr">
        <is>
          <t>2025-08</t>
        </is>
      </c>
      <c r="D2084" t="inlineStr">
        <is>
          <t>2025-Q3</t>
        </is>
      </c>
      <c r="E2084" t="inlineStr">
        <is>
          <t>T07</t>
        </is>
      </c>
      <c r="F2084" t="inlineStr">
        <is>
          <t>Onur Arslan</t>
        </is>
      </c>
      <c r="G2084" t="inlineStr">
        <is>
          <t>Marmara</t>
        </is>
      </c>
      <c r="H2084" t="inlineStr">
        <is>
          <t>EM-SGT-01</t>
        </is>
      </c>
      <c r="I2084" t="inlineStr">
        <is>
          <t>Otomatik Sigorta C16 (12'li)</t>
        </is>
      </c>
      <c r="J2084" t="inlineStr">
        <is>
          <t>Koruma</t>
        </is>
      </c>
      <c r="K2084" t="inlineStr">
        <is>
          <t>Proje</t>
        </is>
      </c>
      <c r="L2084" t="n">
        <v>3</v>
      </c>
      <c r="M2084" s="57" t="n">
        <v>447</v>
      </c>
      <c r="N2084" t="inlineStr">
        <is>
          <t>TL</t>
        </is>
      </c>
      <c r="O2084" s="58" t="n">
        <v>0</v>
      </c>
      <c r="P2084" t="n">
        <v>0</v>
      </c>
      <c r="Q2084" s="59" t="n">
        <v>240</v>
      </c>
      <c r="R2084" s="60">
        <f>IF(N2084="TL",1,IF(N2084="USD",VLOOKUP(C2084,$X$2:$Z$19,2,FALSE),VLOOKUP(C2084,$X$2:$Z$19,3,FALSE)))</f>
        <v/>
      </c>
      <c r="S2084" s="61">
        <f>IF(P2084=1,0,L2084*M2084*R2084*(1-O2084/100))</f>
        <v/>
      </c>
      <c r="T2084" s="61">
        <f>IF(P2084=1,0,L2084*Q2084)</f>
        <v/>
      </c>
      <c r="U2084" s="61">
        <f>S2084-T2084</f>
        <v/>
      </c>
    </row>
    <row r="2085">
      <c r="A2085" t="inlineStr">
        <is>
          <t>S002084</t>
        </is>
      </c>
      <c r="B2085" t="inlineStr">
        <is>
          <t>2025-08-10</t>
        </is>
      </c>
      <c r="C2085" t="inlineStr">
        <is>
          <t>2025-08</t>
        </is>
      </c>
      <c r="D2085" t="inlineStr">
        <is>
          <t>2025-Q3</t>
        </is>
      </c>
      <c r="E2085" t="inlineStr">
        <is>
          <t>T07</t>
        </is>
      </c>
      <c r="F2085" t="inlineStr">
        <is>
          <t>Onur Arslan</t>
        </is>
      </c>
      <c r="G2085" t="inlineStr">
        <is>
          <t>Marmara</t>
        </is>
      </c>
      <c r="H2085" t="inlineStr">
        <is>
          <t>EM-TOP-08</t>
        </is>
      </c>
      <c r="I2085" t="inlineStr">
        <is>
          <t>Topraklama Seti</t>
        </is>
      </c>
      <c r="J2085" t="inlineStr">
        <is>
          <t>Koruma</t>
        </is>
      </c>
      <c r="K2085" t="inlineStr">
        <is>
          <t>Bayi</t>
        </is>
      </c>
      <c r="L2085" t="n">
        <v>13</v>
      </c>
      <c r="M2085" s="57" t="n">
        <v>944</v>
      </c>
      <c r="N2085" t="inlineStr">
        <is>
          <t>TL</t>
        </is>
      </c>
      <c r="O2085" s="58" t="n">
        <v>5</v>
      </c>
      <c r="P2085" t="n">
        <v>0</v>
      </c>
      <c r="Q2085" s="59" t="n">
        <v>540</v>
      </c>
      <c r="R2085" s="60">
        <f>IF(N2085="TL",1,IF(N2085="USD",VLOOKUP(C2085,$X$2:$Z$19,2,FALSE),VLOOKUP(C2085,$X$2:$Z$19,3,FALSE)))</f>
        <v/>
      </c>
      <c r="S2085" s="61">
        <f>IF(P2085=1,0,L2085*M2085*R2085*(1-O2085/100))</f>
        <v/>
      </c>
      <c r="T2085" s="61">
        <f>IF(P2085=1,0,L2085*Q2085)</f>
        <v/>
      </c>
      <c r="U2085" s="61">
        <f>S2085-T2085</f>
        <v/>
      </c>
    </row>
    <row r="2086">
      <c r="A2086" t="inlineStr">
        <is>
          <t>S002085</t>
        </is>
      </c>
      <c r="B2086" t="inlineStr">
        <is>
          <t>2025-08-17</t>
        </is>
      </c>
      <c r="C2086" t="inlineStr">
        <is>
          <t>2025-08</t>
        </is>
      </c>
      <c r="D2086" t="inlineStr">
        <is>
          <t>2025-Q3</t>
        </is>
      </c>
      <c r="E2086" t="inlineStr">
        <is>
          <t>T07</t>
        </is>
      </c>
      <c r="F2086" t="inlineStr">
        <is>
          <t>Onur Arslan</t>
        </is>
      </c>
      <c r="G2086" t="inlineStr">
        <is>
          <t>Marmara</t>
        </is>
      </c>
      <c r="H2086" t="inlineStr">
        <is>
          <t>EM-TOP-08</t>
        </is>
      </c>
      <c r="I2086" t="inlineStr">
        <is>
          <t>Topraklama Seti</t>
        </is>
      </c>
      <c r="J2086" t="inlineStr">
        <is>
          <t>Koruma</t>
        </is>
      </c>
      <c r="K2086" t="inlineStr">
        <is>
          <t>Bayi</t>
        </is>
      </c>
      <c r="L2086" t="n">
        <v>4</v>
      </c>
      <c r="M2086" s="57" t="n">
        <v>928</v>
      </c>
      <c r="N2086" t="inlineStr">
        <is>
          <t>TL</t>
        </is>
      </c>
      <c r="O2086" s="58" t="n">
        <v>8</v>
      </c>
      <c r="P2086" t="n">
        <v>0</v>
      </c>
      <c r="Q2086" s="59" t="n">
        <v>540</v>
      </c>
      <c r="R2086" s="60">
        <f>IF(N2086="TL",1,IF(N2086="USD",VLOOKUP(C2086,$X$2:$Z$19,2,FALSE),VLOOKUP(C2086,$X$2:$Z$19,3,FALSE)))</f>
        <v/>
      </c>
      <c r="S2086" s="61">
        <f>IF(P2086=1,0,L2086*M2086*R2086*(1-O2086/100))</f>
        <v/>
      </c>
      <c r="T2086" s="61">
        <f>IF(P2086=1,0,L2086*Q2086)</f>
        <v/>
      </c>
      <c r="U2086" s="61">
        <f>S2086-T2086</f>
        <v/>
      </c>
    </row>
    <row r="2087">
      <c r="A2087" t="inlineStr">
        <is>
          <t>S002086</t>
        </is>
      </c>
      <c r="B2087" t="inlineStr">
        <is>
          <t>2025-08-23</t>
        </is>
      </c>
      <c r="C2087" t="inlineStr">
        <is>
          <t>2025-08</t>
        </is>
      </c>
      <c r="D2087" t="inlineStr">
        <is>
          <t>2025-Q3</t>
        </is>
      </c>
      <c r="E2087" t="inlineStr">
        <is>
          <t>T07</t>
        </is>
      </c>
      <c r="F2087" t="inlineStr">
        <is>
          <t>Onur Arslan</t>
        </is>
      </c>
      <c r="G2087" t="inlineStr">
        <is>
          <t>Marmara</t>
        </is>
      </c>
      <c r="H2087" t="inlineStr">
        <is>
          <t>EM-PNO-12</t>
        </is>
      </c>
      <c r="I2087" t="inlineStr">
        <is>
          <t>Sıva Üstü Dağıtım Panosu 24'lü</t>
        </is>
      </c>
      <c r="J2087" t="inlineStr">
        <is>
          <t>Pano</t>
        </is>
      </c>
      <c r="K2087" t="inlineStr">
        <is>
          <t>Perakende</t>
        </is>
      </c>
      <c r="L2087" t="n">
        <v>23</v>
      </c>
      <c r="M2087" s="57" t="n">
        <v>2007</v>
      </c>
      <c r="N2087" t="inlineStr">
        <is>
          <t>TL</t>
        </is>
      </c>
      <c r="O2087" s="58" t="n">
        <v>5</v>
      </c>
      <c r="P2087" t="n">
        <v>0</v>
      </c>
      <c r="Q2087" s="59" t="n">
        <v>1180</v>
      </c>
      <c r="R2087" s="60">
        <f>IF(N2087="TL",1,IF(N2087="USD",VLOOKUP(C2087,$X$2:$Z$19,2,FALSE),VLOOKUP(C2087,$X$2:$Z$19,3,FALSE)))</f>
        <v/>
      </c>
      <c r="S2087" s="61">
        <f>IF(P2087=1,0,L2087*M2087*R2087*(1-O2087/100))</f>
        <v/>
      </c>
      <c r="T2087" s="61">
        <f>IF(P2087=1,0,L2087*Q2087)</f>
        <v/>
      </c>
      <c r="U2087" s="61">
        <f>S2087-T2087</f>
        <v/>
      </c>
    </row>
    <row r="2088">
      <c r="A2088" t="inlineStr">
        <is>
          <t>S002087</t>
        </is>
      </c>
      <c r="B2088" t="inlineStr">
        <is>
          <t>2025-08-06</t>
        </is>
      </c>
      <c r="C2088" t="inlineStr">
        <is>
          <t>2025-08</t>
        </is>
      </c>
      <c r="D2088" t="inlineStr">
        <is>
          <t>2025-Q3</t>
        </is>
      </c>
      <c r="E2088" t="inlineStr">
        <is>
          <t>T07</t>
        </is>
      </c>
      <c r="F2088" t="inlineStr">
        <is>
          <t>Onur Arslan</t>
        </is>
      </c>
      <c r="G2088" t="inlineStr">
        <is>
          <t>Marmara</t>
        </is>
      </c>
      <c r="H2088" t="inlineStr">
        <is>
          <t>EM-AYD-40</t>
        </is>
      </c>
      <c r="I2088" t="inlineStr">
        <is>
          <t>LED Panel Armatür 40W</t>
        </is>
      </c>
      <c r="J2088" t="inlineStr">
        <is>
          <t>Aydınlatma</t>
        </is>
      </c>
      <c r="K2088" t="inlineStr">
        <is>
          <t>Bayi</t>
        </is>
      </c>
      <c r="L2088" t="n">
        <v>4</v>
      </c>
      <c r="M2088" s="57" t="n">
        <v>348</v>
      </c>
      <c r="N2088" t="inlineStr">
        <is>
          <t>TL</t>
        </is>
      </c>
      <c r="O2088" s="58" t="n">
        <v>8</v>
      </c>
      <c r="P2088" t="n">
        <v>0</v>
      </c>
      <c r="Q2088" s="59" t="n">
        <v>190</v>
      </c>
      <c r="R2088" s="60">
        <f>IF(N2088="TL",1,IF(N2088="USD",VLOOKUP(C2088,$X$2:$Z$19,2,FALSE),VLOOKUP(C2088,$X$2:$Z$19,3,FALSE)))</f>
        <v/>
      </c>
      <c r="S2088" s="61">
        <f>IF(P2088=1,0,L2088*M2088*R2088*(1-O2088/100))</f>
        <v/>
      </c>
      <c r="T2088" s="61">
        <f>IF(P2088=1,0,L2088*Q2088)</f>
        <v/>
      </c>
      <c r="U2088" s="61">
        <f>S2088-T2088</f>
        <v/>
      </c>
    </row>
    <row r="2089">
      <c r="A2089" t="inlineStr">
        <is>
          <t>S002088</t>
        </is>
      </c>
      <c r="B2089" t="inlineStr">
        <is>
          <t>2025-08-14</t>
        </is>
      </c>
      <c r="C2089" t="inlineStr">
        <is>
          <t>2025-08</t>
        </is>
      </c>
      <c r="D2089" t="inlineStr">
        <is>
          <t>2025-Q3</t>
        </is>
      </c>
      <c r="E2089" t="inlineStr">
        <is>
          <t>T08</t>
        </is>
      </c>
      <c r="F2089" t="inlineStr">
        <is>
          <t>Zeynep Koç</t>
        </is>
      </c>
      <c r="G2089" t="inlineStr">
        <is>
          <t>İç Anadolu</t>
        </is>
      </c>
      <c r="H2089" t="inlineStr">
        <is>
          <t>EM-SNS-06</t>
        </is>
      </c>
      <c r="I2089" t="inlineStr">
        <is>
          <t>Hareket Sensörü PIR</t>
        </is>
      </c>
      <c r="J2089" t="inlineStr">
        <is>
          <t>Otomasyon</t>
        </is>
      </c>
      <c r="K2089" t="inlineStr">
        <is>
          <t>Bayi</t>
        </is>
      </c>
      <c r="L2089" t="n">
        <v>4</v>
      </c>
      <c r="M2089" s="57" t="n">
        <v>248</v>
      </c>
      <c r="N2089" t="inlineStr">
        <is>
          <t>TL</t>
        </is>
      </c>
      <c r="O2089" s="58" t="n">
        <v>8</v>
      </c>
      <c r="P2089" t="n">
        <v>0</v>
      </c>
      <c r="Q2089" s="59" t="n">
        <v>120</v>
      </c>
      <c r="R2089" s="60">
        <f>IF(N2089="TL",1,IF(N2089="USD",VLOOKUP(C2089,$X$2:$Z$19,2,FALSE),VLOOKUP(C2089,$X$2:$Z$19,3,FALSE)))</f>
        <v/>
      </c>
      <c r="S2089" s="61">
        <f>IF(P2089=1,0,L2089*M2089*R2089*(1-O2089/100))</f>
        <v/>
      </c>
      <c r="T2089" s="61">
        <f>IF(P2089=1,0,L2089*Q2089)</f>
        <v/>
      </c>
      <c r="U2089" s="61">
        <f>S2089-T2089</f>
        <v/>
      </c>
    </row>
    <row r="2090">
      <c r="A2090" t="inlineStr">
        <is>
          <t>S002089</t>
        </is>
      </c>
      <c r="B2090" t="inlineStr">
        <is>
          <t>2025-08-21</t>
        </is>
      </c>
      <c r="C2090" t="inlineStr">
        <is>
          <t>2025-08</t>
        </is>
      </c>
      <c r="D2090" t="inlineStr">
        <is>
          <t>2025-Q3</t>
        </is>
      </c>
      <c r="E2090" t="inlineStr">
        <is>
          <t>T08</t>
        </is>
      </c>
      <c r="F2090" t="inlineStr">
        <is>
          <t>Zeynep Koç</t>
        </is>
      </c>
      <c r="G2090" t="inlineStr">
        <is>
          <t>İç Anadolu</t>
        </is>
      </c>
      <c r="H2090" t="inlineStr">
        <is>
          <t>EM-AYD-18</t>
        </is>
      </c>
      <c r="I2090" t="inlineStr">
        <is>
          <t>LED Ampul 18W (10'lu)</t>
        </is>
      </c>
      <c r="J2090" t="inlineStr">
        <is>
          <t>Aydınlatma</t>
        </is>
      </c>
      <c r="K2090" t="inlineStr">
        <is>
          <t>Bayi</t>
        </is>
      </c>
      <c r="L2090" t="n">
        <v>17</v>
      </c>
      <c r="M2090" s="57" t="n">
        <v>210</v>
      </c>
      <c r="N2090" t="inlineStr">
        <is>
          <t>TL</t>
        </is>
      </c>
      <c r="O2090" s="58" t="n">
        <v>8</v>
      </c>
      <c r="P2090" t="n">
        <v>0</v>
      </c>
      <c r="Q2090" s="59" t="n">
        <v>95</v>
      </c>
      <c r="R2090" s="60">
        <f>IF(N2090="TL",1,IF(N2090="USD",VLOOKUP(C2090,$X$2:$Z$19,2,FALSE),VLOOKUP(C2090,$X$2:$Z$19,3,FALSE)))</f>
        <v/>
      </c>
      <c r="S2090" s="61">
        <f>IF(P2090=1,0,L2090*M2090*R2090*(1-O2090/100))</f>
        <v/>
      </c>
      <c r="T2090" s="61">
        <f>IF(P2090=1,0,L2090*Q2090)</f>
        <v/>
      </c>
      <c r="U2090" s="61">
        <f>S2090-T2090</f>
        <v/>
      </c>
    </row>
    <row r="2091">
      <c r="A2091" t="inlineStr">
        <is>
          <t>S002090</t>
        </is>
      </c>
      <c r="B2091" t="inlineStr">
        <is>
          <t>2025-08-19</t>
        </is>
      </c>
      <c r="C2091" t="inlineStr">
        <is>
          <t>2025-08</t>
        </is>
      </c>
      <c r="D2091" t="inlineStr">
        <is>
          <t>2025-Q3</t>
        </is>
      </c>
      <c r="E2091" t="inlineStr">
        <is>
          <t>T08</t>
        </is>
      </c>
      <c r="F2091" t="inlineStr">
        <is>
          <t>Zeynep Koç</t>
        </is>
      </c>
      <c r="G2091" t="inlineStr">
        <is>
          <t>İç Anadolu</t>
        </is>
      </c>
      <c r="H2091" t="inlineStr">
        <is>
          <t>EM-TRF-05</t>
        </is>
      </c>
      <c r="I2091" t="inlineStr">
        <is>
          <t>İzole Trafo 1 kVA</t>
        </is>
      </c>
      <c r="J2091" t="inlineStr">
        <is>
          <t>Güç</t>
        </is>
      </c>
      <c r="K2091" t="inlineStr">
        <is>
          <t>Bayi</t>
        </is>
      </c>
      <c r="L2091" t="n">
        <v>3</v>
      </c>
      <c r="M2091" s="57" t="n">
        <v>6568</v>
      </c>
      <c r="N2091" t="inlineStr">
        <is>
          <t>TL</t>
        </is>
      </c>
      <c r="O2091" s="58" t="n">
        <v>5</v>
      </c>
      <c r="P2091" t="n">
        <v>0</v>
      </c>
      <c r="Q2091" s="59" t="n">
        <v>3900</v>
      </c>
      <c r="R2091" s="60">
        <f>IF(N2091="TL",1,IF(N2091="USD",VLOOKUP(C2091,$X$2:$Z$19,2,FALSE),VLOOKUP(C2091,$X$2:$Z$19,3,FALSE)))</f>
        <v/>
      </c>
      <c r="S2091" s="61">
        <f>IF(P2091=1,0,L2091*M2091*R2091*(1-O2091/100))</f>
        <v/>
      </c>
      <c r="T2091" s="61">
        <f>IF(P2091=1,0,L2091*Q2091)</f>
        <v/>
      </c>
      <c r="U2091" s="61">
        <f>S2091-T2091</f>
        <v/>
      </c>
    </row>
    <row r="2092">
      <c r="A2092" t="inlineStr">
        <is>
          <t>S002091</t>
        </is>
      </c>
      <c r="B2092" t="inlineStr">
        <is>
          <t>2025-08-17</t>
        </is>
      </c>
      <c r="C2092" t="inlineStr">
        <is>
          <t>2025-08</t>
        </is>
      </c>
      <c r="D2092" t="inlineStr">
        <is>
          <t>2025-Q3</t>
        </is>
      </c>
      <c r="E2092" t="inlineStr">
        <is>
          <t>T08</t>
        </is>
      </c>
      <c r="F2092" t="inlineStr">
        <is>
          <t>Zeynep Koç</t>
        </is>
      </c>
      <c r="G2092" t="inlineStr">
        <is>
          <t>İç Anadolu</t>
        </is>
      </c>
      <c r="H2092" t="inlineStr">
        <is>
          <t>EM-AYD-40</t>
        </is>
      </c>
      <c r="I2092" t="inlineStr">
        <is>
          <t>LED Panel Armatür 40W</t>
        </is>
      </c>
      <c r="J2092" t="inlineStr">
        <is>
          <t>Aydınlatma</t>
        </is>
      </c>
      <c r="K2092" t="inlineStr">
        <is>
          <t>Bayi</t>
        </is>
      </c>
      <c r="L2092" t="n">
        <v>4</v>
      </c>
      <c r="M2092" s="57" t="n">
        <v>349</v>
      </c>
      <c r="N2092" t="inlineStr">
        <is>
          <t>TL</t>
        </is>
      </c>
      <c r="O2092" s="58" t="n">
        <v>18</v>
      </c>
      <c r="P2092" t="n">
        <v>0</v>
      </c>
      <c r="Q2092" s="59" t="n">
        <v>190</v>
      </c>
      <c r="R2092" s="60">
        <f>IF(N2092="TL",1,IF(N2092="USD",VLOOKUP(C2092,$X$2:$Z$19,2,FALSE),VLOOKUP(C2092,$X$2:$Z$19,3,FALSE)))</f>
        <v/>
      </c>
      <c r="S2092" s="61">
        <f>IF(P2092=1,0,L2092*M2092*R2092*(1-O2092/100))</f>
        <v/>
      </c>
      <c r="T2092" s="61">
        <f>IF(P2092=1,0,L2092*Q2092)</f>
        <v/>
      </c>
      <c r="U2092" s="61">
        <f>S2092-T2092</f>
        <v/>
      </c>
    </row>
    <row r="2093">
      <c r="A2093" t="inlineStr">
        <is>
          <t>S002092</t>
        </is>
      </c>
      <c r="B2093" t="inlineStr">
        <is>
          <t>2025-08-17</t>
        </is>
      </c>
      <c r="C2093" t="inlineStr">
        <is>
          <t>2025-08</t>
        </is>
      </c>
      <c r="D2093" t="inlineStr">
        <is>
          <t>2025-Q3</t>
        </is>
      </c>
      <c r="E2093" t="inlineStr">
        <is>
          <t>T08</t>
        </is>
      </c>
      <c r="F2093" t="inlineStr">
        <is>
          <t>Zeynep Koç</t>
        </is>
      </c>
      <c r="G2093" t="inlineStr">
        <is>
          <t>İç Anadolu</t>
        </is>
      </c>
      <c r="H2093" t="inlineStr">
        <is>
          <t>EM-UPS-10</t>
        </is>
      </c>
      <c r="I2093" t="inlineStr">
        <is>
          <t>Kesintisiz Güç Kaynağı 3 kVA</t>
        </is>
      </c>
      <c r="J2093" t="inlineStr">
        <is>
          <t>Güç</t>
        </is>
      </c>
      <c r="K2093" t="inlineStr">
        <is>
          <t>Kurumsal</t>
        </is>
      </c>
      <c r="L2093" t="n">
        <v>1</v>
      </c>
      <c r="M2093" s="57" t="n">
        <v>13547</v>
      </c>
      <c r="N2093" t="inlineStr">
        <is>
          <t>TL</t>
        </is>
      </c>
      <c r="O2093" s="58" t="n">
        <v>0</v>
      </c>
      <c r="P2093" t="n">
        <v>0</v>
      </c>
      <c r="Q2093" s="59" t="n">
        <v>8200</v>
      </c>
      <c r="R2093" s="60">
        <f>IF(N2093="TL",1,IF(N2093="USD",VLOOKUP(C2093,$X$2:$Z$19,2,FALSE),VLOOKUP(C2093,$X$2:$Z$19,3,FALSE)))</f>
        <v/>
      </c>
      <c r="S2093" s="61">
        <f>IF(P2093=1,0,L2093*M2093*R2093*(1-O2093/100))</f>
        <v/>
      </c>
      <c r="T2093" s="61">
        <f>IF(P2093=1,0,L2093*Q2093)</f>
        <v/>
      </c>
      <c r="U2093" s="61">
        <f>S2093-T2093</f>
        <v/>
      </c>
    </row>
    <row r="2094">
      <c r="A2094" t="inlineStr">
        <is>
          <t>S002093</t>
        </is>
      </c>
      <c r="B2094" t="inlineStr">
        <is>
          <t>2025-08-03</t>
        </is>
      </c>
      <c r="C2094" t="inlineStr">
        <is>
          <t>2025-08</t>
        </is>
      </c>
      <c r="D2094" t="inlineStr">
        <is>
          <t>2025-Q3</t>
        </is>
      </c>
      <c r="E2094" t="inlineStr">
        <is>
          <t>T08</t>
        </is>
      </c>
      <c r="F2094" t="inlineStr">
        <is>
          <t>Zeynep Koç</t>
        </is>
      </c>
      <c r="G2094" t="inlineStr">
        <is>
          <t>İç Anadolu</t>
        </is>
      </c>
      <c r="H2094" t="inlineStr">
        <is>
          <t>EM-KBL-25</t>
        </is>
      </c>
      <c r="I2094" t="inlineStr">
        <is>
          <t>NYY Kablo 4x6 (100 m)</t>
        </is>
      </c>
      <c r="J2094" t="inlineStr">
        <is>
          <t>Kablo</t>
        </is>
      </c>
      <c r="K2094" t="inlineStr">
        <is>
          <t>Perakende</t>
        </is>
      </c>
      <c r="L2094" t="n">
        <v>2</v>
      </c>
      <c r="M2094" s="57" t="n">
        <v>3417</v>
      </c>
      <c r="N2094" t="inlineStr">
        <is>
          <t>TL</t>
        </is>
      </c>
      <c r="O2094" s="58" t="n">
        <v>5</v>
      </c>
      <c r="P2094" t="n">
        <v>0</v>
      </c>
      <c r="Q2094" s="59" t="n">
        <v>2150</v>
      </c>
      <c r="R2094" s="60">
        <f>IF(N2094="TL",1,IF(N2094="USD",VLOOKUP(C2094,$X$2:$Z$19,2,FALSE),VLOOKUP(C2094,$X$2:$Z$19,3,FALSE)))</f>
        <v/>
      </c>
      <c r="S2094" s="61">
        <f>IF(P2094=1,0,L2094*M2094*R2094*(1-O2094/100))</f>
        <v/>
      </c>
      <c r="T2094" s="61">
        <f>IF(P2094=1,0,L2094*Q2094)</f>
        <v/>
      </c>
      <c r="U2094" s="61">
        <f>S2094-T2094</f>
        <v/>
      </c>
    </row>
    <row r="2095">
      <c r="A2095" t="inlineStr">
        <is>
          <t>S002094</t>
        </is>
      </c>
      <c r="B2095" t="inlineStr">
        <is>
          <t>2025-08-27</t>
        </is>
      </c>
      <c r="C2095" t="inlineStr">
        <is>
          <t>2025-08</t>
        </is>
      </c>
      <c r="D2095" t="inlineStr">
        <is>
          <t>2025-Q3</t>
        </is>
      </c>
      <c r="E2095" t="inlineStr">
        <is>
          <t>T08</t>
        </is>
      </c>
      <c r="F2095" t="inlineStr">
        <is>
          <t>Zeynep Koç</t>
        </is>
      </c>
      <c r="G2095" t="inlineStr">
        <is>
          <t>İç Anadolu</t>
        </is>
      </c>
      <c r="H2095" t="inlineStr">
        <is>
          <t>EM-SNS-06</t>
        </is>
      </c>
      <c r="I2095" t="inlineStr">
        <is>
          <t>Hareket Sensörü PIR</t>
        </is>
      </c>
      <c r="J2095" t="inlineStr">
        <is>
          <t>Otomasyon</t>
        </is>
      </c>
      <c r="K2095" t="inlineStr">
        <is>
          <t>Proje</t>
        </is>
      </c>
      <c r="L2095" t="n">
        <v>2</v>
      </c>
      <c r="M2095" s="57" t="n">
        <v>245</v>
      </c>
      <c r="N2095" t="inlineStr">
        <is>
          <t>TL</t>
        </is>
      </c>
      <c r="O2095" s="58" t="n">
        <v>18</v>
      </c>
      <c r="P2095" t="n">
        <v>0</v>
      </c>
      <c r="Q2095" s="59" t="n">
        <v>120</v>
      </c>
      <c r="R2095" s="60">
        <f>IF(N2095="TL",1,IF(N2095="USD",VLOOKUP(C2095,$X$2:$Z$19,2,FALSE),VLOOKUP(C2095,$X$2:$Z$19,3,FALSE)))</f>
        <v/>
      </c>
      <c r="S2095" s="61">
        <f>IF(P2095=1,0,L2095*M2095*R2095*(1-O2095/100))</f>
        <v/>
      </c>
      <c r="T2095" s="61">
        <f>IF(P2095=1,0,L2095*Q2095)</f>
        <v/>
      </c>
      <c r="U2095" s="61">
        <f>S2095-T2095</f>
        <v/>
      </c>
    </row>
    <row r="2096">
      <c r="A2096" t="inlineStr">
        <is>
          <t>S002095</t>
        </is>
      </c>
      <c r="B2096" t="inlineStr">
        <is>
          <t>2025-08-04</t>
        </is>
      </c>
      <c r="C2096" t="inlineStr">
        <is>
          <t>2025-08</t>
        </is>
      </c>
      <c r="D2096" t="inlineStr">
        <is>
          <t>2025-Q3</t>
        </is>
      </c>
      <c r="E2096" t="inlineStr">
        <is>
          <t>T08</t>
        </is>
      </c>
      <c r="F2096" t="inlineStr">
        <is>
          <t>Zeynep Koç</t>
        </is>
      </c>
      <c r="G2096" t="inlineStr">
        <is>
          <t>İç Anadolu</t>
        </is>
      </c>
      <c r="H2096" t="inlineStr">
        <is>
          <t>EM-PRZ-02</t>
        </is>
      </c>
      <c r="I2096" t="inlineStr">
        <is>
          <t>Priz-Anahtar Seti (20'li)</t>
        </is>
      </c>
      <c r="J2096" t="inlineStr">
        <is>
          <t>Anahtar</t>
        </is>
      </c>
      <c r="K2096" t="inlineStr">
        <is>
          <t>Proje</t>
        </is>
      </c>
      <c r="L2096" t="n">
        <v>12</v>
      </c>
      <c r="M2096" s="57" t="n">
        <v>571</v>
      </c>
      <c r="N2096" t="inlineStr">
        <is>
          <t>TL</t>
        </is>
      </c>
      <c r="O2096" s="58" t="n">
        <v>0</v>
      </c>
      <c r="P2096" t="n">
        <v>0</v>
      </c>
      <c r="Q2096" s="59" t="n">
        <v>310</v>
      </c>
      <c r="R2096" s="60">
        <f>IF(N2096="TL",1,IF(N2096="USD",VLOOKUP(C2096,$X$2:$Z$19,2,FALSE),VLOOKUP(C2096,$X$2:$Z$19,3,FALSE)))</f>
        <v/>
      </c>
      <c r="S2096" s="61">
        <f>IF(P2096=1,0,L2096*M2096*R2096*(1-O2096/100))</f>
        <v/>
      </c>
      <c r="T2096" s="61">
        <f>IF(P2096=1,0,L2096*Q2096)</f>
        <v/>
      </c>
      <c r="U2096" s="61">
        <f>S2096-T2096</f>
        <v/>
      </c>
    </row>
    <row r="2097">
      <c r="A2097" t="inlineStr">
        <is>
          <t>S002096</t>
        </is>
      </c>
      <c r="B2097" t="inlineStr">
        <is>
          <t>2025-08-07</t>
        </is>
      </c>
      <c r="C2097" t="inlineStr">
        <is>
          <t>2025-08</t>
        </is>
      </c>
      <c r="D2097" t="inlineStr">
        <is>
          <t>2025-Q3</t>
        </is>
      </c>
      <c r="E2097" t="inlineStr">
        <is>
          <t>T08</t>
        </is>
      </c>
      <c r="F2097" t="inlineStr">
        <is>
          <t>Zeynep Koç</t>
        </is>
      </c>
      <c r="G2097" t="inlineStr">
        <is>
          <t>İç Anadolu</t>
        </is>
      </c>
      <c r="H2097" t="inlineStr">
        <is>
          <t>EM-PNO-12</t>
        </is>
      </c>
      <c r="I2097" t="inlineStr">
        <is>
          <t>Sıva Üstü Dağıtım Panosu 24'lü</t>
        </is>
      </c>
      <c r="J2097" t="inlineStr">
        <is>
          <t>Pano</t>
        </is>
      </c>
      <c r="K2097" t="inlineStr">
        <is>
          <t>Proje</t>
        </is>
      </c>
      <c r="L2097" t="n">
        <v>15</v>
      </c>
      <c r="M2097" s="57" t="n">
        <v>2079</v>
      </c>
      <c r="N2097" t="inlineStr">
        <is>
          <t>TL</t>
        </is>
      </c>
      <c r="O2097" s="58" t="n">
        <v>0</v>
      </c>
      <c r="P2097" t="n">
        <v>0</v>
      </c>
      <c r="Q2097" s="59" t="n">
        <v>1180</v>
      </c>
      <c r="R2097" s="60">
        <f>IF(N2097="TL",1,IF(N2097="USD",VLOOKUP(C2097,$X$2:$Z$19,2,FALSE),VLOOKUP(C2097,$X$2:$Z$19,3,FALSE)))</f>
        <v/>
      </c>
      <c r="S2097" s="61">
        <f>IF(P2097=1,0,L2097*M2097*R2097*(1-O2097/100))</f>
        <v/>
      </c>
      <c r="T2097" s="61">
        <f>IF(P2097=1,0,L2097*Q2097)</f>
        <v/>
      </c>
      <c r="U2097" s="61">
        <f>S2097-T2097</f>
        <v/>
      </c>
    </row>
    <row r="2098">
      <c r="A2098" t="inlineStr">
        <is>
          <t>S002097</t>
        </is>
      </c>
      <c r="B2098" t="inlineStr">
        <is>
          <t>2025-08-28</t>
        </is>
      </c>
      <c r="C2098" t="inlineStr">
        <is>
          <t>2025-08</t>
        </is>
      </c>
      <c r="D2098" t="inlineStr">
        <is>
          <t>2025-Q3</t>
        </is>
      </c>
      <c r="E2098" t="inlineStr">
        <is>
          <t>T08</t>
        </is>
      </c>
      <c r="F2098" t="inlineStr">
        <is>
          <t>Zeynep Koç</t>
        </is>
      </c>
      <c r="G2098" t="inlineStr">
        <is>
          <t>İç Anadolu</t>
        </is>
      </c>
      <c r="H2098" t="inlineStr">
        <is>
          <t>EM-SNS-06</t>
        </is>
      </c>
      <c r="I2098" t="inlineStr">
        <is>
          <t>Hareket Sensörü PIR</t>
        </is>
      </c>
      <c r="J2098" t="inlineStr">
        <is>
          <t>Otomasyon</t>
        </is>
      </c>
      <c r="K2098" t="inlineStr">
        <is>
          <t>Perakende</t>
        </is>
      </c>
      <c r="L2098" t="n">
        <v>25</v>
      </c>
      <c r="M2098" s="57" t="n">
        <v>249</v>
      </c>
      <c r="N2098" t="inlineStr">
        <is>
          <t>TL</t>
        </is>
      </c>
      <c r="O2098" s="58" t="n">
        <v>0</v>
      </c>
      <c r="P2098" t="n">
        <v>0</v>
      </c>
      <c r="Q2098" s="59" t="n">
        <v>120</v>
      </c>
      <c r="R2098" s="60">
        <f>IF(N2098="TL",1,IF(N2098="USD",VLOOKUP(C2098,$X$2:$Z$19,2,FALSE),VLOOKUP(C2098,$X$2:$Z$19,3,FALSE)))</f>
        <v/>
      </c>
      <c r="S2098" s="61">
        <f>IF(P2098=1,0,L2098*M2098*R2098*(1-O2098/100))</f>
        <v/>
      </c>
      <c r="T2098" s="61">
        <f>IF(P2098=1,0,L2098*Q2098)</f>
        <v/>
      </c>
      <c r="U2098" s="61">
        <f>S2098-T2098</f>
        <v/>
      </c>
    </row>
    <row r="2099">
      <c r="A2099" t="inlineStr">
        <is>
          <t>S002098</t>
        </is>
      </c>
      <c r="B2099" t="inlineStr">
        <is>
          <t>2025-08-26</t>
        </is>
      </c>
      <c r="C2099" t="inlineStr">
        <is>
          <t>2025-08</t>
        </is>
      </c>
      <c r="D2099" t="inlineStr">
        <is>
          <t>2025-Q3</t>
        </is>
      </c>
      <c r="E2099" t="inlineStr">
        <is>
          <t>T08</t>
        </is>
      </c>
      <c r="F2099" t="inlineStr">
        <is>
          <t>Zeynep Koç</t>
        </is>
      </c>
      <c r="G2099" t="inlineStr">
        <is>
          <t>İç Anadolu</t>
        </is>
      </c>
      <c r="H2099" t="inlineStr">
        <is>
          <t>EM-AYD-40</t>
        </is>
      </c>
      <c r="I2099" t="inlineStr">
        <is>
          <t>LED Panel Armatür 40W</t>
        </is>
      </c>
      <c r="J2099" t="inlineStr">
        <is>
          <t>Aydınlatma</t>
        </is>
      </c>
      <c r="K2099" t="inlineStr">
        <is>
          <t>Bayi</t>
        </is>
      </c>
      <c r="L2099" t="n">
        <v>1</v>
      </c>
      <c r="M2099" s="57" t="n">
        <v>366</v>
      </c>
      <c r="N2099" t="inlineStr">
        <is>
          <t>TL</t>
        </is>
      </c>
      <c r="O2099" s="58" t="n">
        <v>5</v>
      </c>
      <c r="P2099" t="n">
        <v>0</v>
      </c>
      <c r="Q2099" s="59" t="n">
        <v>190</v>
      </c>
      <c r="R2099" s="60">
        <f>IF(N2099="TL",1,IF(N2099="USD",VLOOKUP(C2099,$X$2:$Z$19,2,FALSE),VLOOKUP(C2099,$X$2:$Z$19,3,FALSE)))</f>
        <v/>
      </c>
      <c r="S2099" s="61">
        <f>IF(P2099=1,0,L2099*M2099*R2099*(1-O2099/100))</f>
        <v/>
      </c>
      <c r="T2099" s="61">
        <f>IF(P2099=1,0,L2099*Q2099)</f>
        <v/>
      </c>
      <c r="U2099" s="61">
        <f>S2099-T2099</f>
        <v/>
      </c>
    </row>
    <row r="2100">
      <c r="A2100" t="inlineStr">
        <is>
          <t>S002099</t>
        </is>
      </c>
      <c r="B2100" t="inlineStr">
        <is>
          <t>2025-08-01</t>
        </is>
      </c>
      <c r="C2100" t="inlineStr">
        <is>
          <t>2025-08</t>
        </is>
      </c>
      <c r="D2100" t="inlineStr">
        <is>
          <t>2025-Q3</t>
        </is>
      </c>
      <c r="E2100" t="inlineStr">
        <is>
          <t>T08</t>
        </is>
      </c>
      <c r="F2100" t="inlineStr">
        <is>
          <t>Zeynep Koç</t>
        </is>
      </c>
      <c r="G2100" t="inlineStr">
        <is>
          <t>İç Anadolu</t>
        </is>
      </c>
      <c r="H2100" t="inlineStr">
        <is>
          <t>EM-KBL-25</t>
        </is>
      </c>
      <c r="I2100" t="inlineStr">
        <is>
          <t>NYY Kablo 4x6 (100 m)</t>
        </is>
      </c>
      <c r="J2100" t="inlineStr">
        <is>
          <t>Kablo</t>
        </is>
      </c>
      <c r="K2100" t="inlineStr">
        <is>
          <t>Bayi</t>
        </is>
      </c>
      <c r="L2100" t="n">
        <v>1</v>
      </c>
      <c r="M2100" s="57" t="n">
        <v>3446</v>
      </c>
      <c r="N2100" t="inlineStr">
        <is>
          <t>TL</t>
        </is>
      </c>
      <c r="O2100" s="58" t="n">
        <v>8</v>
      </c>
      <c r="P2100" t="n">
        <v>0</v>
      </c>
      <c r="Q2100" s="59" t="n">
        <v>2150</v>
      </c>
      <c r="R2100" s="60">
        <f>IF(N2100="TL",1,IF(N2100="USD",VLOOKUP(C2100,$X$2:$Z$19,2,FALSE),VLOOKUP(C2100,$X$2:$Z$19,3,FALSE)))</f>
        <v/>
      </c>
      <c r="S2100" s="61">
        <f>IF(P2100=1,0,L2100*M2100*R2100*(1-O2100/100))</f>
        <v/>
      </c>
      <c r="T2100" s="61">
        <f>IF(P2100=1,0,L2100*Q2100)</f>
        <v/>
      </c>
      <c r="U2100" s="61">
        <f>S2100-T2100</f>
        <v/>
      </c>
    </row>
    <row r="2101">
      <c r="A2101" t="inlineStr">
        <is>
          <t>S002100</t>
        </is>
      </c>
      <c r="B2101" t="inlineStr">
        <is>
          <t>2025-08-06</t>
        </is>
      </c>
      <c r="C2101" t="inlineStr">
        <is>
          <t>2025-08</t>
        </is>
      </c>
      <c r="D2101" t="inlineStr">
        <is>
          <t>2025-Q3</t>
        </is>
      </c>
      <c r="E2101" t="inlineStr">
        <is>
          <t>T08</t>
        </is>
      </c>
      <c r="F2101" t="inlineStr">
        <is>
          <t>Zeynep Koç</t>
        </is>
      </c>
      <c r="G2101" t="inlineStr">
        <is>
          <t>İç Anadolu</t>
        </is>
      </c>
      <c r="H2101" t="inlineStr">
        <is>
          <t>EM-AYD-18</t>
        </is>
      </c>
      <c r="I2101" t="inlineStr">
        <is>
          <t>LED Ampul 18W (10'lu)</t>
        </is>
      </c>
      <c r="J2101" t="inlineStr">
        <is>
          <t>Aydınlatma</t>
        </is>
      </c>
      <c r="K2101" t="inlineStr">
        <is>
          <t>Proje</t>
        </is>
      </c>
      <c r="L2101" t="n">
        <v>4</v>
      </c>
      <c r="M2101" s="57" t="n">
        <v>206</v>
      </c>
      <c r="N2101" t="inlineStr">
        <is>
          <t>TL</t>
        </is>
      </c>
      <c r="O2101" s="58" t="n">
        <v>8</v>
      </c>
      <c r="P2101" t="n">
        <v>0</v>
      </c>
      <c r="Q2101" s="59" t="n">
        <v>95</v>
      </c>
      <c r="R2101" s="60">
        <f>IF(N2101="TL",1,IF(N2101="USD",VLOOKUP(C2101,$X$2:$Z$19,2,FALSE),VLOOKUP(C2101,$X$2:$Z$19,3,FALSE)))</f>
        <v/>
      </c>
      <c r="S2101" s="61">
        <f>IF(P2101=1,0,L2101*M2101*R2101*(1-O2101/100))</f>
        <v/>
      </c>
      <c r="T2101" s="61">
        <f>IF(P2101=1,0,L2101*Q2101)</f>
        <v/>
      </c>
      <c r="U2101" s="61">
        <f>S2101-T2101</f>
        <v/>
      </c>
    </row>
    <row r="2102">
      <c r="A2102" t="inlineStr">
        <is>
          <t>S002101</t>
        </is>
      </c>
      <c r="B2102" t="inlineStr">
        <is>
          <t>2025-08-24</t>
        </is>
      </c>
      <c r="C2102" t="inlineStr">
        <is>
          <t>2025-08</t>
        </is>
      </c>
      <c r="D2102" t="inlineStr">
        <is>
          <t>2025-Q3</t>
        </is>
      </c>
      <c r="E2102" t="inlineStr">
        <is>
          <t>T08</t>
        </is>
      </c>
      <c r="F2102" t="inlineStr">
        <is>
          <t>Zeynep Koç</t>
        </is>
      </c>
      <c r="G2102" t="inlineStr">
        <is>
          <t>İç Anadolu</t>
        </is>
      </c>
      <c r="H2102" t="inlineStr">
        <is>
          <t>EM-KBL-25</t>
        </is>
      </c>
      <c r="I2102" t="inlineStr">
        <is>
          <t>NYY Kablo 4x6 (100 m)</t>
        </is>
      </c>
      <c r="J2102" t="inlineStr">
        <is>
          <t>Kablo</t>
        </is>
      </c>
      <c r="K2102" t="inlineStr">
        <is>
          <t>Perakende</t>
        </is>
      </c>
      <c r="L2102" t="n">
        <v>5</v>
      </c>
      <c r="M2102" s="57" t="n">
        <v>3361</v>
      </c>
      <c r="N2102" t="inlineStr">
        <is>
          <t>TL</t>
        </is>
      </c>
      <c r="O2102" s="58" t="n">
        <v>0</v>
      </c>
      <c r="P2102" t="n">
        <v>0</v>
      </c>
      <c r="Q2102" s="59" t="n">
        <v>2150</v>
      </c>
      <c r="R2102" s="60">
        <f>IF(N2102="TL",1,IF(N2102="USD",VLOOKUP(C2102,$X$2:$Z$19,2,FALSE),VLOOKUP(C2102,$X$2:$Z$19,3,FALSE)))</f>
        <v/>
      </c>
      <c r="S2102" s="61">
        <f>IF(P2102=1,0,L2102*M2102*R2102*(1-O2102/100))</f>
        <v/>
      </c>
      <c r="T2102" s="61">
        <f>IF(P2102=1,0,L2102*Q2102)</f>
        <v/>
      </c>
      <c r="U2102" s="61">
        <f>S2102-T2102</f>
        <v/>
      </c>
    </row>
    <row r="2103">
      <c r="A2103" t="inlineStr">
        <is>
          <t>S002102</t>
        </is>
      </c>
      <c r="B2103" t="inlineStr">
        <is>
          <t>2025-08-07</t>
        </is>
      </c>
      <c r="C2103" t="inlineStr">
        <is>
          <t>2025-08</t>
        </is>
      </c>
      <c r="D2103" t="inlineStr">
        <is>
          <t>2025-Q3</t>
        </is>
      </c>
      <c r="E2103" t="inlineStr">
        <is>
          <t>T08</t>
        </is>
      </c>
      <c r="F2103" t="inlineStr">
        <is>
          <t>Zeynep Koç</t>
        </is>
      </c>
      <c r="G2103" t="inlineStr">
        <is>
          <t>İç Anadolu</t>
        </is>
      </c>
      <c r="H2103" t="inlineStr">
        <is>
          <t>EM-UPS-10</t>
        </is>
      </c>
      <c r="I2103" t="inlineStr">
        <is>
          <t>Kesintisiz Güç Kaynağı 3 kVA</t>
        </is>
      </c>
      <c r="J2103" t="inlineStr">
        <is>
          <t>Güç</t>
        </is>
      </c>
      <c r="K2103" t="inlineStr">
        <is>
          <t>Proje</t>
        </is>
      </c>
      <c r="L2103" t="n">
        <v>111</v>
      </c>
      <c r="M2103" s="57" t="n">
        <v>13016</v>
      </c>
      <c r="N2103" t="inlineStr">
        <is>
          <t>TL</t>
        </is>
      </c>
      <c r="O2103" s="58" t="n">
        <v>0</v>
      </c>
      <c r="P2103" t="n">
        <v>0</v>
      </c>
      <c r="Q2103" s="59" t="n">
        <v>8200</v>
      </c>
      <c r="R2103" s="60">
        <f>IF(N2103="TL",1,IF(N2103="USD",VLOOKUP(C2103,$X$2:$Z$19,2,FALSE),VLOOKUP(C2103,$X$2:$Z$19,3,FALSE)))</f>
        <v/>
      </c>
      <c r="S2103" s="61">
        <f>IF(P2103=1,0,L2103*M2103*R2103*(1-O2103/100))</f>
        <v/>
      </c>
      <c r="T2103" s="61">
        <f>IF(P2103=1,0,L2103*Q2103)</f>
        <v/>
      </c>
      <c r="U2103" s="61">
        <f>S2103-T2103</f>
        <v/>
      </c>
    </row>
    <row r="2104">
      <c r="A2104" t="inlineStr">
        <is>
          <t>S002103</t>
        </is>
      </c>
      <c r="B2104" t="inlineStr">
        <is>
          <t>2025-08-09</t>
        </is>
      </c>
      <c r="C2104" t="inlineStr">
        <is>
          <t>2025-08</t>
        </is>
      </c>
      <c r="D2104" t="inlineStr">
        <is>
          <t>2025-Q3</t>
        </is>
      </c>
      <c r="E2104" t="inlineStr">
        <is>
          <t>T08</t>
        </is>
      </c>
      <c r="F2104" t="inlineStr">
        <is>
          <t>Zeynep Koç</t>
        </is>
      </c>
      <c r="G2104" t="inlineStr">
        <is>
          <t>İç Anadolu</t>
        </is>
      </c>
      <c r="H2104" t="inlineStr">
        <is>
          <t>EM-AYD-18</t>
        </is>
      </c>
      <c r="I2104" t="inlineStr">
        <is>
          <t>LED Ampul 18W (10'lu)</t>
        </is>
      </c>
      <c r="J2104" t="inlineStr">
        <is>
          <t>Aydınlatma</t>
        </is>
      </c>
      <c r="K2104" t="inlineStr">
        <is>
          <t>Bayi</t>
        </is>
      </c>
      <c r="L2104" t="n">
        <v>1</v>
      </c>
      <c r="M2104" s="57" t="n">
        <v>203</v>
      </c>
      <c r="N2104" t="inlineStr">
        <is>
          <t>TL</t>
        </is>
      </c>
      <c r="O2104" s="58" t="n">
        <v>5</v>
      </c>
      <c r="P2104" t="n">
        <v>0</v>
      </c>
      <c r="Q2104" s="59" t="n">
        <v>95</v>
      </c>
      <c r="R2104" s="60">
        <f>IF(N2104="TL",1,IF(N2104="USD",VLOOKUP(C2104,$X$2:$Z$19,2,FALSE),VLOOKUP(C2104,$X$2:$Z$19,3,FALSE)))</f>
        <v/>
      </c>
      <c r="S2104" s="61">
        <f>IF(P2104=1,0,L2104*M2104*R2104*(1-O2104/100))</f>
        <v/>
      </c>
      <c r="T2104" s="61">
        <f>IF(P2104=1,0,L2104*Q2104)</f>
        <v/>
      </c>
      <c r="U2104" s="61">
        <f>S2104-T2104</f>
        <v/>
      </c>
    </row>
    <row r="2105">
      <c r="A2105" t="inlineStr">
        <is>
          <t>S002104</t>
        </is>
      </c>
      <c r="B2105" t="inlineStr">
        <is>
          <t>2025-08-14</t>
        </is>
      </c>
      <c r="C2105" t="inlineStr">
        <is>
          <t>2025-08</t>
        </is>
      </c>
      <c r="D2105" t="inlineStr">
        <is>
          <t>2025-Q3</t>
        </is>
      </c>
      <c r="E2105" t="inlineStr">
        <is>
          <t>T08</t>
        </is>
      </c>
      <c r="F2105" t="inlineStr">
        <is>
          <t>Zeynep Koç</t>
        </is>
      </c>
      <c r="G2105" t="inlineStr">
        <is>
          <t>İç Anadolu</t>
        </is>
      </c>
      <c r="H2105" t="inlineStr">
        <is>
          <t>EM-KND-03</t>
        </is>
      </c>
      <c r="I2105" t="inlineStr">
        <is>
          <t>Kablo Kanalı 40x40 (2 m)</t>
        </is>
      </c>
      <c r="J2105" t="inlineStr">
        <is>
          <t>Tesisat</t>
        </is>
      </c>
      <c r="K2105" t="inlineStr">
        <is>
          <t>Bayi</t>
        </is>
      </c>
      <c r="L2105" t="n">
        <v>1</v>
      </c>
      <c r="M2105" s="57" t="n">
        <v>134</v>
      </c>
      <c r="N2105" t="inlineStr">
        <is>
          <t>TL</t>
        </is>
      </c>
      <c r="O2105" s="58" t="n">
        <v>0</v>
      </c>
      <c r="P2105" t="n">
        <v>0</v>
      </c>
      <c r="Q2105" s="59" t="n">
        <v>65</v>
      </c>
      <c r="R2105" s="60">
        <f>IF(N2105="TL",1,IF(N2105="USD",VLOOKUP(C2105,$X$2:$Z$19,2,FALSE),VLOOKUP(C2105,$X$2:$Z$19,3,FALSE)))</f>
        <v/>
      </c>
      <c r="S2105" s="61">
        <f>IF(P2105=1,0,L2105*M2105*R2105*(1-O2105/100))</f>
        <v/>
      </c>
      <c r="T2105" s="61">
        <f>IF(P2105=1,0,L2105*Q2105)</f>
        <v/>
      </c>
      <c r="U2105" s="61">
        <f>S2105-T2105</f>
        <v/>
      </c>
    </row>
    <row r="2106">
      <c r="A2106" t="inlineStr">
        <is>
          <t>S002105</t>
        </is>
      </c>
      <c r="B2106" t="inlineStr">
        <is>
          <t>2025-08-13</t>
        </is>
      </c>
      <c r="C2106" t="inlineStr">
        <is>
          <t>2025-08</t>
        </is>
      </c>
      <c r="D2106" t="inlineStr">
        <is>
          <t>2025-Q3</t>
        </is>
      </c>
      <c r="E2106" t="inlineStr">
        <is>
          <t>T08</t>
        </is>
      </c>
      <c r="F2106" t="inlineStr">
        <is>
          <t>Zeynep Koç</t>
        </is>
      </c>
      <c r="G2106" t="inlineStr">
        <is>
          <t>İç Anadolu</t>
        </is>
      </c>
      <c r="H2106" t="inlineStr">
        <is>
          <t>EM-SGT-01</t>
        </is>
      </c>
      <c r="I2106" t="inlineStr">
        <is>
          <t>Otomatik Sigorta C16 (12'li)</t>
        </is>
      </c>
      <c r="J2106" t="inlineStr">
        <is>
          <t>Koruma</t>
        </is>
      </c>
      <c r="K2106" t="inlineStr">
        <is>
          <t>Bayi</t>
        </is>
      </c>
      <c r="L2106" t="n">
        <v>83</v>
      </c>
      <c r="M2106" s="57" t="n">
        <v>443</v>
      </c>
      <c r="N2106" t="inlineStr">
        <is>
          <t>TL</t>
        </is>
      </c>
      <c r="O2106" s="58" t="n">
        <v>8</v>
      </c>
      <c r="P2106" t="n">
        <v>0</v>
      </c>
      <c r="Q2106" s="59" t="n">
        <v>240</v>
      </c>
      <c r="R2106" s="60">
        <f>IF(N2106="TL",1,IF(N2106="USD",VLOOKUP(C2106,$X$2:$Z$19,2,FALSE),VLOOKUP(C2106,$X$2:$Z$19,3,FALSE)))</f>
        <v/>
      </c>
      <c r="S2106" s="61">
        <f>IF(P2106=1,0,L2106*M2106*R2106*(1-O2106/100))</f>
        <v/>
      </c>
      <c r="T2106" s="61">
        <f>IF(P2106=1,0,L2106*Q2106)</f>
        <v/>
      </c>
      <c r="U2106" s="61">
        <f>S2106-T2106</f>
        <v/>
      </c>
    </row>
    <row r="2107">
      <c r="A2107" t="inlineStr">
        <is>
          <t>S002106</t>
        </is>
      </c>
      <c r="B2107" t="inlineStr">
        <is>
          <t>2025-08-02</t>
        </is>
      </c>
      <c r="C2107" t="inlineStr">
        <is>
          <t>2025-08</t>
        </is>
      </c>
      <c r="D2107" t="inlineStr">
        <is>
          <t>2025-Q3</t>
        </is>
      </c>
      <c r="E2107" t="inlineStr">
        <is>
          <t>T08</t>
        </is>
      </c>
      <c r="F2107" t="inlineStr">
        <is>
          <t>Zeynep Koç</t>
        </is>
      </c>
      <c r="G2107" t="inlineStr">
        <is>
          <t>İç Anadolu</t>
        </is>
      </c>
      <c r="H2107" t="inlineStr">
        <is>
          <t>EM-UPS-10</t>
        </is>
      </c>
      <c r="I2107" t="inlineStr">
        <is>
          <t>Kesintisiz Güç Kaynağı 3 kVA</t>
        </is>
      </c>
      <c r="J2107" t="inlineStr">
        <is>
          <t>Güç</t>
        </is>
      </c>
      <c r="K2107" t="inlineStr">
        <is>
          <t>Proje</t>
        </is>
      </c>
      <c r="L2107" t="n">
        <v>3</v>
      </c>
      <c r="M2107" s="57" t="n">
        <v>12798</v>
      </c>
      <c r="N2107" t="inlineStr">
        <is>
          <t>TL</t>
        </is>
      </c>
      <c r="O2107" s="58" t="n">
        <v>8</v>
      </c>
      <c r="P2107" t="n">
        <v>0</v>
      </c>
      <c r="Q2107" s="59" t="n">
        <v>8200</v>
      </c>
      <c r="R2107" s="60">
        <f>IF(N2107="TL",1,IF(N2107="USD",VLOOKUP(C2107,$X$2:$Z$19,2,FALSE),VLOOKUP(C2107,$X$2:$Z$19,3,FALSE)))</f>
        <v/>
      </c>
      <c r="S2107" s="61">
        <f>IF(P2107=1,0,L2107*M2107*R2107*(1-O2107/100))</f>
        <v/>
      </c>
      <c r="T2107" s="61">
        <f>IF(P2107=1,0,L2107*Q2107)</f>
        <v/>
      </c>
      <c r="U2107" s="61">
        <f>S2107-T2107</f>
        <v/>
      </c>
    </row>
    <row r="2108">
      <c r="A2108" t="inlineStr">
        <is>
          <t>S002107</t>
        </is>
      </c>
      <c r="B2108" t="inlineStr">
        <is>
          <t>2025-08-05</t>
        </is>
      </c>
      <c r="C2108" t="inlineStr">
        <is>
          <t>2025-08</t>
        </is>
      </c>
      <c r="D2108" t="inlineStr">
        <is>
          <t>2025-Q3</t>
        </is>
      </c>
      <c r="E2108" t="inlineStr">
        <is>
          <t>T08</t>
        </is>
      </c>
      <c r="F2108" t="inlineStr">
        <is>
          <t>Zeynep Koç</t>
        </is>
      </c>
      <c r="G2108" t="inlineStr">
        <is>
          <t>İç Anadolu</t>
        </is>
      </c>
      <c r="H2108" t="inlineStr">
        <is>
          <t>EM-TOP-08</t>
        </is>
      </c>
      <c r="I2108" t="inlineStr">
        <is>
          <t>Topraklama Seti</t>
        </is>
      </c>
      <c r="J2108" t="inlineStr">
        <is>
          <t>Koruma</t>
        </is>
      </c>
      <c r="K2108" t="inlineStr">
        <is>
          <t>Bayi</t>
        </is>
      </c>
      <c r="L2108" t="n">
        <v>5</v>
      </c>
      <c r="M2108" s="57" t="n">
        <v>897</v>
      </c>
      <c r="N2108" t="inlineStr">
        <is>
          <t>TL</t>
        </is>
      </c>
      <c r="O2108" s="58" t="n">
        <v>8</v>
      </c>
      <c r="P2108" t="n">
        <v>0</v>
      </c>
      <c r="Q2108" s="59" t="n">
        <v>540</v>
      </c>
      <c r="R2108" s="60">
        <f>IF(N2108="TL",1,IF(N2108="USD",VLOOKUP(C2108,$X$2:$Z$19,2,FALSE),VLOOKUP(C2108,$X$2:$Z$19,3,FALSE)))</f>
        <v/>
      </c>
      <c r="S2108" s="61">
        <f>IF(P2108=1,0,L2108*M2108*R2108*(1-O2108/100))</f>
        <v/>
      </c>
      <c r="T2108" s="61">
        <f>IF(P2108=1,0,L2108*Q2108)</f>
        <v/>
      </c>
      <c r="U2108" s="61">
        <f>S2108-T2108</f>
        <v/>
      </c>
    </row>
    <row r="2109">
      <c r="A2109" t="inlineStr">
        <is>
          <t>S002108</t>
        </is>
      </c>
      <c r="B2109" t="inlineStr">
        <is>
          <t>2025-08-24</t>
        </is>
      </c>
      <c r="C2109" t="inlineStr">
        <is>
          <t>2025-08</t>
        </is>
      </c>
      <c r="D2109" t="inlineStr">
        <is>
          <t>2025-Q3</t>
        </is>
      </c>
      <c r="E2109" t="inlineStr">
        <is>
          <t>T08</t>
        </is>
      </c>
      <c r="F2109" t="inlineStr">
        <is>
          <t>Zeynep Koç</t>
        </is>
      </c>
      <c r="G2109" t="inlineStr">
        <is>
          <t>İç Anadolu</t>
        </is>
      </c>
      <c r="H2109" t="inlineStr">
        <is>
          <t>EM-AYD-40</t>
        </is>
      </c>
      <c r="I2109" t="inlineStr">
        <is>
          <t>LED Panel Armatür 40W</t>
        </is>
      </c>
      <c r="J2109" t="inlineStr">
        <is>
          <t>Aydınlatma</t>
        </is>
      </c>
      <c r="K2109" t="inlineStr">
        <is>
          <t>Kurumsal</t>
        </is>
      </c>
      <c r="L2109" t="n">
        <v>5</v>
      </c>
      <c r="M2109" s="57" t="n">
        <v>351</v>
      </c>
      <c r="N2109" t="inlineStr">
        <is>
          <t>TL</t>
        </is>
      </c>
      <c r="O2109" s="58" t="n">
        <v>0</v>
      </c>
      <c r="P2109" t="n">
        <v>0</v>
      </c>
      <c r="Q2109" s="59" t="n">
        <v>190</v>
      </c>
      <c r="R2109" s="60">
        <f>IF(N2109="TL",1,IF(N2109="USD",VLOOKUP(C2109,$X$2:$Z$19,2,FALSE),VLOOKUP(C2109,$X$2:$Z$19,3,FALSE)))</f>
        <v/>
      </c>
      <c r="S2109" s="61">
        <f>IF(P2109=1,0,L2109*M2109*R2109*(1-O2109/100))</f>
        <v/>
      </c>
      <c r="T2109" s="61">
        <f>IF(P2109=1,0,L2109*Q2109)</f>
        <v/>
      </c>
      <c r="U2109" s="61">
        <f>S2109-T2109</f>
        <v/>
      </c>
    </row>
    <row r="2110">
      <c r="A2110" t="inlineStr">
        <is>
          <t>S002109</t>
        </is>
      </c>
      <c r="B2110" t="inlineStr">
        <is>
          <t>2025-08-20</t>
        </is>
      </c>
      <c r="C2110" t="inlineStr">
        <is>
          <t>2025-08</t>
        </is>
      </c>
      <c r="D2110" t="inlineStr">
        <is>
          <t>2025-Q3</t>
        </is>
      </c>
      <c r="E2110" t="inlineStr">
        <is>
          <t>T08</t>
        </is>
      </c>
      <c r="F2110" t="inlineStr">
        <is>
          <t>Zeynep Koç</t>
        </is>
      </c>
      <c r="G2110" t="inlineStr">
        <is>
          <t>İç Anadolu</t>
        </is>
      </c>
      <c r="H2110" t="inlineStr">
        <is>
          <t>EM-PNO-12</t>
        </is>
      </c>
      <c r="I2110" t="inlineStr">
        <is>
          <t>Sıva Üstü Dağıtım Panosu 24'lü</t>
        </is>
      </c>
      <c r="J2110" t="inlineStr">
        <is>
          <t>Pano</t>
        </is>
      </c>
      <c r="K2110" t="inlineStr">
        <is>
          <t>Perakende</t>
        </is>
      </c>
      <c r="L2110" t="n">
        <v>1</v>
      </c>
      <c r="M2110" s="57" t="n">
        <v>1977</v>
      </c>
      <c r="N2110" t="inlineStr">
        <is>
          <t>TL</t>
        </is>
      </c>
      <c r="O2110" s="58" t="n">
        <v>12</v>
      </c>
      <c r="P2110" t="n">
        <v>0</v>
      </c>
      <c r="Q2110" s="59" t="n">
        <v>1180</v>
      </c>
      <c r="R2110" s="60">
        <f>IF(N2110="TL",1,IF(N2110="USD",VLOOKUP(C2110,$X$2:$Z$19,2,FALSE),VLOOKUP(C2110,$X$2:$Z$19,3,FALSE)))</f>
        <v/>
      </c>
      <c r="S2110" s="61">
        <f>IF(P2110=1,0,L2110*M2110*R2110*(1-O2110/100))</f>
        <v/>
      </c>
      <c r="T2110" s="61">
        <f>IF(P2110=1,0,L2110*Q2110)</f>
        <v/>
      </c>
      <c r="U2110" s="61">
        <f>S2110-T2110</f>
        <v/>
      </c>
    </row>
    <row r="2111">
      <c r="A2111" t="inlineStr">
        <is>
          <t>S002110</t>
        </is>
      </c>
      <c r="B2111" t="inlineStr">
        <is>
          <t>2025-08-06</t>
        </is>
      </c>
      <c r="C2111" t="inlineStr">
        <is>
          <t>2025-08</t>
        </is>
      </c>
      <c r="D2111" t="inlineStr">
        <is>
          <t>2025-Q3</t>
        </is>
      </c>
      <c r="E2111" t="inlineStr">
        <is>
          <t>T08</t>
        </is>
      </c>
      <c r="F2111" t="inlineStr">
        <is>
          <t>Zeynep Koç</t>
        </is>
      </c>
      <c r="G2111" t="inlineStr">
        <is>
          <t>İç Anadolu</t>
        </is>
      </c>
      <c r="H2111" t="inlineStr">
        <is>
          <t>EM-TRF-05</t>
        </is>
      </c>
      <c r="I2111" t="inlineStr">
        <is>
          <t>İzole Trafo 1 kVA</t>
        </is>
      </c>
      <c r="J2111" t="inlineStr">
        <is>
          <t>Güç</t>
        </is>
      </c>
      <c r="K2111" t="inlineStr">
        <is>
          <t>Bayi</t>
        </is>
      </c>
      <c r="L2111" t="n">
        <v>91</v>
      </c>
      <c r="M2111" s="57" t="n">
        <v>6536</v>
      </c>
      <c r="N2111" t="inlineStr">
        <is>
          <t>TL</t>
        </is>
      </c>
      <c r="O2111" s="58" t="n">
        <v>5</v>
      </c>
      <c r="P2111" t="n">
        <v>0</v>
      </c>
      <c r="Q2111" s="59" t="n">
        <v>3900</v>
      </c>
      <c r="R2111" s="60">
        <f>IF(N2111="TL",1,IF(N2111="USD",VLOOKUP(C2111,$X$2:$Z$19,2,FALSE),VLOOKUP(C2111,$X$2:$Z$19,3,FALSE)))</f>
        <v/>
      </c>
      <c r="S2111" s="61">
        <f>IF(P2111=1,0,L2111*M2111*R2111*(1-O2111/100))</f>
        <v/>
      </c>
      <c r="T2111" s="61">
        <f>IF(P2111=1,0,L2111*Q2111)</f>
        <v/>
      </c>
      <c r="U2111" s="61">
        <f>S2111-T2111</f>
        <v/>
      </c>
    </row>
    <row r="2112">
      <c r="A2112" t="inlineStr">
        <is>
          <t>S002111</t>
        </is>
      </c>
      <c r="B2112" t="inlineStr">
        <is>
          <t>2025-08-13</t>
        </is>
      </c>
      <c r="C2112" t="inlineStr">
        <is>
          <t>2025-08</t>
        </is>
      </c>
      <c r="D2112" t="inlineStr">
        <is>
          <t>2025-Q3</t>
        </is>
      </c>
      <c r="E2112" t="inlineStr">
        <is>
          <t>T08</t>
        </is>
      </c>
      <c r="F2112" t="inlineStr">
        <is>
          <t>Zeynep Koç</t>
        </is>
      </c>
      <c r="G2112" t="inlineStr">
        <is>
          <t>İç Anadolu</t>
        </is>
      </c>
      <c r="H2112" t="inlineStr">
        <is>
          <t>EM-PNO-12</t>
        </is>
      </c>
      <c r="I2112" t="inlineStr">
        <is>
          <t>Sıva Üstü Dağıtım Panosu 24'lü</t>
        </is>
      </c>
      <c r="J2112" t="inlineStr">
        <is>
          <t>Pano</t>
        </is>
      </c>
      <c r="K2112" t="inlineStr">
        <is>
          <t>Proje</t>
        </is>
      </c>
      <c r="L2112" t="n">
        <v>2</v>
      </c>
      <c r="M2112" s="57" t="n">
        <v>2072</v>
      </c>
      <c r="N2112" t="inlineStr">
        <is>
          <t>TL</t>
        </is>
      </c>
      <c r="O2112" s="58" t="n">
        <v>0</v>
      </c>
      <c r="P2112" t="n">
        <v>0</v>
      </c>
      <c r="Q2112" s="59" t="n">
        <v>1180</v>
      </c>
      <c r="R2112" s="60">
        <f>IF(N2112="TL",1,IF(N2112="USD",VLOOKUP(C2112,$X$2:$Z$19,2,FALSE),VLOOKUP(C2112,$X$2:$Z$19,3,FALSE)))</f>
        <v/>
      </c>
      <c r="S2112" s="61">
        <f>IF(P2112=1,0,L2112*M2112*R2112*(1-O2112/100))</f>
        <v/>
      </c>
      <c r="T2112" s="61">
        <f>IF(P2112=1,0,L2112*Q2112)</f>
        <v/>
      </c>
      <c r="U2112" s="61">
        <f>S2112-T2112</f>
        <v/>
      </c>
    </row>
    <row r="2113">
      <c r="A2113" t="inlineStr">
        <is>
          <t>S002112</t>
        </is>
      </c>
      <c r="B2113" t="inlineStr">
        <is>
          <t>2025-08-17</t>
        </is>
      </c>
      <c r="C2113" t="inlineStr">
        <is>
          <t>2025-08</t>
        </is>
      </c>
      <c r="D2113" t="inlineStr">
        <is>
          <t>2025-Q3</t>
        </is>
      </c>
      <c r="E2113" t="inlineStr">
        <is>
          <t>T08</t>
        </is>
      </c>
      <c r="F2113" t="inlineStr">
        <is>
          <t>Zeynep Koç</t>
        </is>
      </c>
      <c r="G2113" t="inlineStr">
        <is>
          <t>İç Anadolu</t>
        </is>
      </c>
      <c r="H2113" t="inlineStr">
        <is>
          <t>EM-AYD-18</t>
        </is>
      </c>
      <c r="I2113" t="inlineStr">
        <is>
          <t>LED Ampul 18W (10'lu)</t>
        </is>
      </c>
      <c r="J2113" t="inlineStr">
        <is>
          <t>Aydınlatma</t>
        </is>
      </c>
      <c r="K2113" t="inlineStr">
        <is>
          <t>Kurumsal</t>
        </is>
      </c>
      <c r="L2113" t="n">
        <v>4</v>
      </c>
      <c r="M2113" s="57" t="n">
        <v>202</v>
      </c>
      <c r="N2113" t="inlineStr">
        <is>
          <t>TL</t>
        </is>
      </c>
      <c r="O2113" s="58" t="n">
        <v>5</v>
      </c>
      <c r="P2113" t="n">
        <v>0</v>
      </c>
      <c r="Q2113" s="59" t="n">
        <v>95</v>
      </c>
      <c r="R2113" s="60">
        <f>IF(N2113="TL",1,IF(N2113="USD",VLOOKUP(C2113,$X$2:$Z$19,2,FALSE),VLOOKUP(C2113,$X$2:$Z$19,3,FALSE)))</f>
        <v/>
      </c>
      <c r="S2113" s="61">
        <f>IF(P2113=1,0,L2113*M2113*R2113*(1-O2113/100))</f>
        <v/>
      </c>
      <c r="T2113" s="61">
        <f>IF(P2113=1,0,L2113*Q2113)</f>
        <v/>
      </c>
      <c r="U2113" s="61">
        <f>S2113-T2113</f>
        <v/>
      </c>
    </row>
    <row r="2114">
      <c r="A2114" t="inlineStr">
        <is>
          <t>S002113</t>
        </is>
      </c>
      <c r="B2114" t="inlineStr">
        <is>
          <t>2025-08-21</t>
        </is>
      </c>
      <c r="C2114" t="inlineStr">
        <is>
          <t>2025-08</t>
        </is>
      </c>
      <c r="D2114" t="inlineStr">
        <is>
          <t>2025-Q3</t>
        </is>
      </c>
      <c r="E2114" t="inlineStr">
        <is>
          <t>T08</t>
        </is>
      </c>
      <c r="F2114" t="inlineStr">
        <is>
          <t>Zeynep Koç</t>
        </is>
      </c>
      <c r="G2114" t="inlineStr">
        <is>
          <t>İç Anadolu</t>
        </is>
      </c>
      <c r="H2114" t="inlineStr">
        <is>
          <t>EM-TRF-05</t>
        </is>
      </c>
      <c r="I2114" t="inlineStr">
        <is>
          <t>İzole Trafo 1 kVA</t>
        </is>
      </c>
      <c r="J2114" t="inlineStr">
        <is>
          <t>Güç</t>
        </is>
      </c>
      <c r="K2114" t="inlineStr">
        <is>
          <t>Bayi</t>
        </is>
      </c>
      <c r="L2114" t="n">
        <v>15</v>
      </c>
      <c r="M2114" s="57" t="n">
        <v>6375</v>
      </c>
      <c r="N2114" t="inlineStr">
        <is>
          <t>TL</t>
        </is>
      </c>
      <c r="O2114" s="58" t="n">
        <v>8</v>
      </c>
      <c r="P2114" t="n">
        <v>0</v>
      </c>
      <c r="Q2114" s="59" t="n">
        <v>3900</v>
      </c>
      <c r="R2114" s="60">
        <f>IF(N2114="TL",1,IF(N2114="USD",VLOOKUP(C2114,$X$2:$Z$19,2,FALSE),VLOOKUP(C2114,$X$2:$Z$19,3,FALSE)))</f>
        <v/>
      </c>
      <c r="S2114" s="61">
        <f>IF(P2114=1,0,L2114*M2114*R2114*(1-O2114/100))</f>
        <v/>
      </c>
      <c r="T2114" s="61">
        <f>IF(P2114=1,0,L2114*Q2114)</f>
        <v/>
      </c>
      <c r="U2114" s="61">
        <f>S2114-T2114</f>
        <v/>
      </c>
    </row>
    <row r="2115">
      <c r="A2115" t="inlineStr">
        <is>
          <t>S002114</t>
        </is>
      </c>
      <c r="B2115" t="inlineStr">
        <is>
          <t>2025-08-19</t>
        </is>
      </c>
      <c r="C2115" t="inlineStr">
        <is>
          <t>2025-08</t>
        </is>
      </c>
      <c r="D2115" t="inlineStr">
        <is>
          <t>2025-Q3</t>
        </is>
      </c>
      <c r="E2115" t="inlineStr">
        <is>
          <t>T08</t>
        </is>
      </c>
      <c r="F2115" t="inlineStr">
        <is>
          <t>Zeynep Koç</t>
        </is>
      </c>
      <c r="G2115" t="inlineStr">
        <is>
          <t>İç Anadolu</t>
        </is>
      </c>
      <c r="H2115" t="inlineStr">
        <is>
          <t>EM-PRZ-02</t>
        </is>
      </c>
      <c r="I2115" t="inlineStr">
        <is>
          <t>Priz-Anahtar Seti (20'li)</t>
        </is>
      </c>
      <c r="J2115" t="inlineStr">
        <is>
          <t>Anahtar</t>
        </is>
      </c>
      <c r="K2115" t="inlineStr">
        <is>
          <t>Perakende</t>
        </is>
      </c>
      <c r="L2115" t="n">
        <v>4</v>
      </c>
      <c r="M2115" s="57" t="n">
        <v>575</v>
      </c>
      <c r="N2115" t="inlineStr">
        <is>
          <t>TL</t>
        </is>
      </c>
      <c r="O2115" s="58" t="n">
        <v>12</v>
      </c>
      <c r="P2115" t="n">
        <v>0</v>
      </c>
      <c r="Q2115" s="59" t="n">
        <v>310</v>
      </c>
      <c r="R2115" s="60">
        <f>IF(N2115="TL",1,IF(N2115="USD",VLOOKUP(C2115,$X$2:$Z$19,2,FALSE),VLOOKUP(C2115,$X$2:$Z$19,3,FALSE)))</f>
        <v/>
      </c>
      <c r="S2115" s="61">
        <f>IF(P2115=1,0,L2115*M2115*R2115*(1-O2115/100))</f>
        <v/>
      </c>
      <c r="T2115" s="61">
        <f>IF(P2115=1,0,L2115*Q2115)</f>
        <v/>
      </c>
      <c r="U2115" s="61">
        <f>S2115-T2115</f>
        <v/>
      </c>
    </row>
    <row r="2116">
      <c r="A2116" t="inlineStr">
        <is>
          <t>S002115</t>
        </is>
      </c>
      <c r="B2116" t="inlineStr">
        <is>
          <t>2025-08-02</t>
        </is>
      </c>
      <c r="C2116" t="inlineStr">
        <is>
          <t>2025-08</t>
        </is>
      </c>
      <c r="D2116" t="inlineStr">
        <is>
          <t>2025-Q3</t>
        </is>
      </c>
      <c r="E2116" t="inlineStr">
        <is>
          <t>T08</t>
        </is>
      </c>
      <c r="F2116" t="inlineStr">
        <is>
          <t>Zeynep Koç</t>
        </is>
      </c>
      <c r="G2116" t="inlineStr">
        <is>
          <t>İç Anadolu</t>
        </is>
      </c>
      <c r="H2116" t="inlineStr">
        <is>
          <t>EM-PRZ-02</t>
        </is>
      </c>
      <c r="I2116" t="inlineStr">
        <is>
          <t>Priz-Anahtar Seti (20'li)</t>
        </is>
      </c>
      <c r="J2116" t="inlineStr">
        <is>
          <t>Anahtar</t>
        </is>
      </c>
      <c r="K2116" t="inlineStr">
        <is>
          <t>Bayi</t>
        </is>
      </c>
      <c r="L2116" t="n">
        <v>6</v>
      </c>
      <c r="M2116" s="57" t="n">
        <v>571</v>
      </c>
      <c r="N2116" t="inlineStr">
        <is>
          <t>TL</t>
        </is>
      </c>
      <c r="O2116" s="58" t="n">
        <v>12</v>
      </c>
      <c r="P2116" t="n">
        <v>0</v>
      </c>
      <c r="Q2116" s="59" t="n">
        <v>310</v>
      </c>
      <c r="R2116" s="60">
        <f>IF(N2116="TL",1,IF(N2116="USD",VLOOKUP(C2116,$X$2:$Z$19,2,FALSE),VLOOKUP(C2116,$X$2:$Z$19,3,FALSE)))</f>
        <v/>
      </c>
      <c r="S2116" s="61">
        <f>IF(P2116=1,0,L2116*M2116*R2116*(1-O2116/100))</f>
        <v/>
      </c>
      <c r="T2116" s="61">
        <f>IF(P2116=1,0,L2116*Q2116)</f>
        <v/>
      </c>
      <c r="U2116" s="61">
        <f>S2116-T2116</f>
        <v/>
      </c>
    </row>
    <row r="2117">
      <c r="A2117" t="inlineStr">
        <is>
          <t>S002116</t>
        </is>
      </c>
      <c r="B2117" t="inlineStr">
        <is>
          <t>2025-08-15</t>
        </is>
      </c>
      <c r="C2117" t="inlineStr">
        <is>
          <t>2025-08</t>
        </is>
      </c>
      <c r="D2117" t="inlineStr">
        <is>
          <t>2025-Q3</t>
        </is>
      </c>
      <c r="E2117" t="inlineStr">
        <is>
          <t>T08</t>
        </is>
      </c>
      <c r="F2117" t="inlineStr">
        <is>
          <t>Zeynep Koç</t>
        </is>
      </c>
      <c r="G2117" t="inlineStr">
        <is>
          <t>İç Anadolu</t>
        </is>
      </c>
      <c r="H2117" t="inlineStr">
        <is>
          <t>EM-TRF-05</t>
        </is>
      </c>
      <c r="I2117" t="inlineStr">
        <is>
          <t>İzole Trafo 1 kVA</t>
        </is>
      </c>
      <c r="J2117" t="inlineStr">
        <is>
          <t>Güç</t>
        </is>
      </c>
      <c r="K2117" t="inlineStr">
        <is>
          <t>Kurumsal</t>
        </is>
      </c>
      <c r="L2117" t="n">
        <v>16</v>
      </c>
      <c r="M2117" s="57" t="n">
        <v>6464</v>
      </c>
      <c r="N2117" t="inlineStr">
        <is>
          <t>TL</t>
        </is>
      </c>
      <c r="O2117" s="58" t="n">
        <v>5</v>
      </c>
      <c r="P2117" t="n">
        <v>0</v>
      </c>
      <c r="Q2117" s="59" t="n">
        <v>3900</v>
      </c>
      <c r="R2117" s="60">
        <f>IF(N2117="TL",1,IF(N2117="USD",VLOOKUP(C2117,$X$2:$Z$19,2,FALSE),VLOOKUP(C2117,$X$2:$Z$19,3,FALSE)))</f>
        <v/>
      </c>
      <c r="S2117" s="61">
        <f>IF(P2117=1,0,L2117*M2117*R2117*(1-O2117/100))</f>
        <v/>
      </c>
      <c r="T2117" s="61">
        <f>IF(P2117=1,0,L2117*Q2117)</f>
        <v/>
      </c>
      <c r="U2117" s="61">
        <f>S2117-T2117</f>
        <v/>
      </c>
    </row>
    <row r="2118">
      <c r="A2118" t="inlineStr">
        <is>
          <t>S002117</t>
        </is>
      </c>
      <c r="B2118" t="inlineStr">
        <is>
          <t>2025-08-05</t>
        </is>
      </c>
      <c r="C2118" t="inlineStr">
        <is>
          <t>2025-08</t>
        </is>
      </c>
      <c r="D2118" t="inlineStr">
        <is>
          <t>2025-Q3</t>
        </is>
      </c>
      <c r="E2118" t="inlineStr">
        <is>
          <t>T08</t>
        </is>
      </c>
      <c r="F2118" t="inlineStr">
        <is>
          <t>Zeynep Koç</t>
        </is>
      </c>
      <c r="G2118" t="inlineStr">
        <is>
          <t>İç Anadolu</t>
        </is>
      </c>
      <c r="H2118" t="inlineStr">
        <is>
          <t>EM-KBL-25</t>
        </is>
      </c>
      <c r="I2118" t="inlineStr">
        <is>
          <t>NYY Kablo 4x6 (100 m)</t>
        </is>
      </c>
      <c r="J2118" t="inlineStr">
        <is>
          <t>Kablo</t>
        </is>
      </c>
      <c r="K2118" t="inlineStr">
        <is>
          <t>Bayi</t>
        </is>
      </c>
      <c r="L2118" t="n">
        <v>19</v>
      </c>
      <c r="M2118" s="57" t="n">
        <v>3495</v>
      </c>
      <c r="N2118" t="inlineStr">
        <is>
          <t>TL</t>
        </is>
      </c>
      <c r="O2118" s="58" t="n">
        <v>8</v>
      </c>
      <c r="P2118" t="n">
        <v>0</v>
      </c>
      <c r="Q2118" s="59" t="n">
        <v>2150</v>
      </c>
      <c r="R2118" s="60">
        <f>IF(N2118="TL",1,IF(N2118="USD",VLOOKUP(C2118,$X$2:$Z$19,2,FALSE),VLOOKUP(C2118,$X$2:$Z$19,3,FALSE)))</f>
        <v/>
      </c>
      <c r="S2118" s="61">
        <f>IF(P2118=1,0,L2118*M2118*R2118*(1-O2118/100))</f>
        <v/>
      </c>
      <c r="T2118" s="61">
        <f>IF(P2118=1,0,L2118*Q2118)</f>
        <v/>
      </c>
      <c r="U2118" s="61">
        <f>S2118-T2118</f>
        <v/>
      </c>
    </row>
    <row r="2119">
      <c r="A2119" t="inlineStr">
        <is>
          <t>S002118</t>
        </is>
      </c>
      <c r="B2119" t="inlineStr">
        <is>
          <t>2025-08-07</t>
        </is>
      </c>
      <c r="C2119" t="inlineStr">
        <is>
          <t>2025-08</t>
        </is>
      </c>
      <c r="D2119" t="inlineStr">
        <is>
          <t>2025-Q3</t>
        </is>
      </c>
      <c r="E2119" t="inlineStr">
        <is>
          <t>T08</t>
        </is>
      </c>
      <c r="F2119" t="inlineStr">
        <is>
          <t>Zeynep Koç</t>
        </is>
      </c>
      <c r="G2119" t="inlineStr">
        <is>
          <t>İç Anadolu</t>
        </is>
      </c>
      <c r="H2119" t="inlineStr">
        <is>
          <t>EM-UPS-10</t>
        </is>
      </c>
      <c r="I2119" t="inlineStr">
        <is>
          <t>Kesintisiz Güç Kaynağı 3 kVA</t>
        </is>
      </c>
      <c r="J2119" t="inlineStr">
        <is>
          <t>Güç</t>
        </is>
      </c>
      <c r="K2119" t="inlineStr">
        <is>
          <t>Bayi</t>
        </is>
      </c>
      <c r="L2119" t="n">
        <v>20</v>
      </c>
      <c r="M2119" s="57" t="n">
        <v>13123</v>
      </c>
      <c r="N2119" t="inlineStr">
        <is>
          <t>TL</t>
        </is>
      </c>
      <c r="O2119" s="58" t="n">
        <v>8</v>
      </c>
      <c r="P2119" t="n">
        <v>0</v>
      </c>
      <c r="Q2119" s="59" t="n">
        <v>8200</v>
      </c>
      <c r="R2119" s="60">
        <f>IF(N2119="TL",1,IF(N2119="USD",VLOOKUP(C2119,$X$2:$Z$19,2,FALSE),VLOOKUP(C2119,$X$2:$Z$19,3,FALSE)))</f>
        <v/>
      </c>
      <c r="S2119" s="61">
        <f>IF(P2119=1,0,L2119*M2119*R2119*(1-O2119/100))</f>
        <v/>
      </c>
      <c r="T2119" s="61">
        <f>IF(P2119=1,0,L2119*Q2119)</f>
        <v/>
      </c>
      <c r="U2119" s="61">
        <f>S2119-T2119</f>
        <v/>
      </c>
    </row>
    <row r="2120">
      <c r="A2120" t="inlineStr">
        <is>
          <t>S002119</t>
        </is>
      </c>
      <c r="B2120" t="inlineStr">
        <is>
          <t>2025-08-06</t>
        </is>
      </c>
      <c r="C2120" t="inlineStr">
        <is>
          <t>2025-08</t>
        </is>
      </c>
      <c r="D2120" t="inlineStr">
        <is>
          <t>2025-Q3</t>
        </is>
      </c>
      <c r="E2120" t="inlineStr">
        <is>
          <t>T09</t>
        </is>
      </c>
      <c r="F2120" t="inlineStr">
        <is>
          <t>Emre Doğan</t>
        </is>
      </c>
      <c r="G2120" t="inlineStr">
        <is>
          <t>Ege</t>
        </is>
      </c>
      <c r="H2120" t="inlineStr">
        <is>
          <t>EM-UPS-10</t>
        </is>
      </c>
      <c r="I2120" t="inlineStr">
        <is>
          <t>Kesintisiz Güç Kaynağı 3 kVA</t>
        </is>
      </c>
      <c r="J2120" t="inlineStr">
        <is>
          <t>Güç</t>
        </is>
      </c>
      <c r="K2120" t="inlineStr">
        <is>
          <t>Bayi</t>
        </is>
      </c>
      <c r="L2120" t="n">
        <v>1</v>
      </c>
      <c r="M2120" s="57" t="n">
        <v>13203</v>
      </c>
      <c r="N2120" t="inlineStr">
        <is>
          <t>TL</t>
        </is>
      </c>
      <c r="O2120" s="58" t="n">
        <v>0</v>
      </c>
      <c r="P2120" t="n">
        <v>0</v>
      </c>
      <c r="Q2120" s="59" t="n">
        <v>8200</v>
      </c>
      <c r="R2120" s="60">
        <f>IF(N2120="TL",1,IF(N2120="USD",VLOOKUP(C2120,$X$2:$Z$19,2,FALSE),VLOOKUP(C2120,$X$2:$Z$19,3,FALSE)))</f>
        <v/>
      </c>
      <c r="S2120" s="61">
        <f>IF(P2120=1,0,L2120*M2120*R2120*(1-O2120/100))</f>
        <v/>
      </c>
      <c r="T2120" s="61">
        <f>IF(P2120=1,0,L2120*Q2120)</f>
        <v/>
      </c>
      <c r="U2120" s="61">
        <f>S2120-T2120</f>
        <v/>
      </c>
    </row>
    <row r="2121">
      <c r="A2121" t="inlineStr">
        <is>
          <t>S002120</t>
        </is>
      </c>
      <c r="B2121" t="inlineStr">
        <is>
          <t>2025-08-24</t>
        </is>
      </c>
      <c r="C2121" t="inlineStr">
        <is>
          <t>2025-08</t>
        </is>
      </c>
      <c r="D2121" t="inlineStr">
        <is>
          <t>2025-Q3</t>
        </is>
      </c>
      <c r="E2121" t="inlineStr">
        <is>
          <t>T09</t>
        </is>
      </c>
      <c r="F2121" t="inlineStr">
        <is>
          <t>Emre Doğan</t>
        </is>
      </c>
      <c r="G2121" t="inlineStr">
        <is>
          <t>Ege</t>
        </is>
      </c>
      <c r="H2121" t="inlineStr">
        <is>
          <t>EM-TRF-05</t>
        </is>
      </c>
      <c r="I2121" t="inlineStr">
        <is>
          <t>İzole Trafo 1 kVA</t>
        </is>
      </c>
      <c r="J2121" t="inlineStr">
        <is>
          <t>Güç</t>
        </is>
      </c>
      <c r="K2121" t="inlineStr">
        <is>
          <t>Bayi</t>
        </is>
      </c>
      <c r="L2121" t="n">
        <v>73</v>
      </c>
      <c r="M2121" s="57" t="n">
        <v>6588</v>
      </c>
      <c r="N2121" t="inlineStr">
        <is>
          <t>TL</t>
        </is>
      </c>
      <c r="O2121" s="58" t="n">
        <v>5</v>
      </c>
      <c r="P2121" t="n">
        <v>0</v>
      </c>
      <c r="Q2121" s="59" t="n">
        <v>3900</v>
      </c>
      <c r="R2121" s="60">
        <f>IF(N2121="TL",1,IF(N2121="USD",VLOOKUP(C2121,$X$2:$Z$19,2,FALSE),VLOOKUP(C2121,$X$2:$Z$19,3,FALSE)))</f>
        <v/>
      </c>
      <c r="S2121" s="61">
        <f>IF(P2121=1,0,L2121*M2121*R2121*(1-O2121/100))</f>
        <v/>
      </c>
      <c r="T2121" s="61">
        <f>IF(P2121=1,0,L2121*Q2121)</f>
        <v/>
      </c>
      <c r="U2121" s="61">
        <f>S2121-T2121</f>
        <v/>
      </c>
    </row>
    <row r="2122">
      <c r="A2122" t="inlineStr">
        <is>
          <t>S002121</t>
        </is>
      </c>
      <c r="B2122" t="inlineStr">
        <is>
          <t>2025-08-12</t>
        </is>
      </c>
      <c r="C2122" t="inlineStr">
        <is>
          <t>2025-08</t>
        </is>
      </c>
      <c r="D2122" t="inlineStr">
        <is>
          <t>2025-Q3</t>
        </is>
      </c>
      <c r="E2122" t="inlineStr">
        <is>
          <t>T09</t>
        </is>
      </c>
      <c r="F2122" t="inlineStr">
        <is>
          <t>Emre Doğan</t>
        </is>
      </c>
      <c r="G2122" t="inlineStr">
        <is>
          <t>Ege</t>
        </is>
      </c>
      <c r="H2122" t="inlineStr">
        <is>
          <t>EM-SNS-06</t>
        </is>
      </c>
      <c r="I2122" t="inlineStr">
        <is>
          <t>Hareket Sensörü PIR</t>
        </is>
      </c>
      <c r="J2122" t="inlineStr">
        <is>
          <t>Otomasyon</t>
        </is>
      </c>
      <c r="K2122" t="inlineStr">
        <is>
          <t>Proje</t>
        </is>
      </c>
      <c r="L2122" t="n">
        <v>4</v>
      </c>
      <c r="M2122" s="57" t="n">
        <v>251</v>
      </c>
      <c r="N2122" t="inlineStr">
        <is>
          <t>TL</t>
        </is>
      </c>
      <c r="O2122" s="58" t="n">
        <v>12</v>
      </c>
      <c r="P2122" t="n">
        <v>0</v>
      </c>
      <c r="Q2122" s="59" t="n">
        <v>120</v>
      </c>
      <c r="R2122" s="60">
        <f>IF(N2122="TL",1,IF(N2122="USD",VLOOKUP(C2122,$X$2:$Z$19,2,FALSE),VLOOKUP(C2122,$X$2:$Z$19,3,FALSE)))</f>
        <v/>
      </c>
      <c r="S2122" s="61">
        <f>IF(P2122=1,0,L2122*M2122*R2122*(1-O2122/100))</f>
        <v/>
      </c>
      <c r="T2122" s="61">
        <f>IF(P2122=1,0,L2122*Q2122)</f>
        <v/>
      </c>
      <c r="U2122" s="61">
        <f>S2122-T2122</f>
        <v/>
      </c>
    </row>
    <row r="2123">
      <c r="A2123" t="inlineStr">
        <is>
          <t>S002122</t>
        </is>
      </c>
      <c r="B2123" t="inlineStr">
        <is>
          <t>2025-08-21</t>
        </is>
      </c>
      <c r="C2123" t="inlineStr">
        <is>
          <t>2025-08</t>
        </is>
      </c>
      <c r="D2123" t="inlineStr">
        <is>
          <t>2025-Q3</t>
        </is>
      </c>
      <c r="E2123" t="inlineStr">
        <is>
          <t>T09</t>
        </is>
      </c>
      <c r="F2123" t="inlineStr">
        <is>
          <t>Emre Doğan</t>
        </is>
      </c>
      <c r="G2123" t="inlineStr">
        <is>
          <t>Ege</t>
        </is>
      </c>
      <c r="H2123" t="inlineStr">
        <is>
          <t>EM-KBL-16</t>
        </is>
      </c>
      <c r="I2123" t="inlineStr">
        <is>
          <t>NYM Kablo 3x2,5 (100 m)</t>
        </is>
      </c>
      <c r="J2123" t="inlineStr">
        <is>
          <t>Kablo</t>
        </is>
      </c>
      <c r="K2123" t="inlineStr">
        <is>
          <t>Kurumsal</t>
        </is>
      </c>
      <c r="L2123" t="n">
        <v>5</v>
      </c>
      <c r="M2123" s="57" t="n">
        <v>1360</v>
      </c>
      <c r="N2123" t="inlineStr">
        <is>
          <t>TL</t>
        </is>
      </c>
      <c r="O2123" s="58" t="n">
        <v>5</v>
      </c>
      <c r="P2123" t="n">
        <v>0</v>
      </c>
      <c r="Q2123" s="59" t="n">
        <v>820</v>
      </c>
      <c r="R2123" s="60">
        <f>IF(N2123="TL",1,IF(N2123="USD",VLOOKUP(C2123,$X$2:$Z$19,2,FALSE),VLOOKUP(C2123,$X$2:$Z$19,3,FALSE)))</f>
        <v/>
      </c>
      <c r="S2123" s="61">
        <f>IF(P2123=1,0,L2123*M2123*R2123*(1-O2123/100))</f>
        <v/>
      </c>
      <c r="T2123" s="61">
        <f>IF(P2123=1,0,L2123*Q2123)</f>
        <v/>
      </c>
      <c r="U2123" s="61">
        <f>S2123-T2123</f>
        <v/>
      </c>
    </row>
    <row r="2124">
      <c r="A2124" t="inlineStr">
        <is>
          <t>S002123</t>
        </is>
      </c>
      <c r="B2124" t="inlineStr">
        <is>
          <t>2025-08-23</t>
        </is>
      </c>
      <c r="C2124" t="inlineStr">
        <is>
          <t>2025-08</t>
        </is>
      </c>
      <c r="D2124" t="inlineStr">
        <is>
          <t>2025-Q3</t>
        </is>
      </c>
      <c r="E2124" t="inlineStr">
        <is>
          <t>T09</t>
        </is>
      </c>
      <c r="F2124" t="inlineStr">
        <is>
          <t>Emre Doğan</t>
        </is>
      </c>
      <c r="G2124" t="inlineStr">
        <is>
          <t>Ege</t>
        </is>
      </c>
      <c r="H2124" t="inlineStr">
        <is>
          <t>EM-KBL-16</t>
        </is>
      </c>
      <c r="I2124" t="inlineStr">
        <is>
          <t>NYM Kablo 3x2,5 (100 m)</t>
        </is>
      </c>
      <c r="J2124" t="inlineStr">
        <is>
          <t>Kablo</t>
        </is>
      </c>
      <c r="K2124" t="inlineStr">
        <is>
          <t>Proje</t>
        </is>
      </c>
      <c r="L2124" t="n">
        <v>21</v>
      </c>
      <c r="M2124" s="57" t="n">
        <v>1334</v>
      </c>
      <c r="N2124" t="inlineStr">
        <is>
          <t>TL</t>
        </is>
      </c>
      <c r="O2124" s="58" t="n">
        <v>0</v>
      </c>
      <c r="P2124" t="n">
        <v>0</v>
      </c>
      <c r="Q2124" s="59" t="n">
        <v>820</v>
      </c>
      <c r="R2124" s="60">
        <f>IF(N2124="TL",1,IF(N2124="USD",VLOOKUP(C2124,$X$2:$Z$19,2,FALSE),VLOOKUP(C2124,$X$2:$Z$19,3,FALSE)))</f>
        <v/>
      </c>
      <c r="S2124" s="61">
        <f>IF(P2124=1,0,L2124*M2124*R2124*(1-O2124/100))</f>
        <v/>
      </c>
      <c r="T2124" s="61">
        <f>IF(P2124=1,0,L2124*Q2124)</f>
        <v/>
      </c>
      <c r="U2124" s="61">
        <f>S2124-T2124</f>
        <v/>
      </c>
    </row>
    <row r="2125">
      <c r="A2125" t="inlineStr">
        <is>
          <t>S002124</t>
        </is>
      </c>
      <c r="B2125" t="inlineStr">
        <is>
          <t>2025-08-04</t>
        </is>
      </c>
      <c r="C2125" t="inlineStr">
        <is>
          <t>2025-08</t>
        </is>
      </c>
      <c r="D2125" t="inlineStr">
        <is>
          <t>2025-Q3</t>
        </is>
      </c>
      <c r="E2125" t="inlineStr">
        <is>
          <t>T09</t>
        </is>
      </c>
      <c r="F2125" t="inlineStr">
        <is>
          <t>Emre Doğan</t>
        </is>
      </c>
      <c r="G2125" t="inlineStr">
        <is>
          <t>Ege</t>
        </is>
      </c>
      <c r="H2125" t="inlineStr">
        <is>
          <t>EM-TOP-08</t>
        </is>
      </c>
      <c r="I2125" t="inlineStr">
        <is>
          <t>Topraklama Seti</t>
        </is>
      </c>
      <c r="J2125" t="inlineStr">
        <is>
          <t>Koruma</t>
        </is>
      </c>
      <c r="K2125" t="inlineStr">
        <is>
          <t>Proje</t>
        </is>
      </c>
      <c r="L2125" t="n">
        <v>5</v>
      </c>
      <c r="M2125" s="57" t="n">
        <v>899</v>
      </c>
      <c r="N2125" t="inlineStr">
        <is>
          <t>TL</t>
        </is>
      </c>
      <c r="O2125" s="58" t="n">
        <v>5</v>
      </c>
      <c r="P2125" t="n">
        <v>0</v>
      </c>
      <c r="Q2125" s="59" t="n">
        <v>540</v>
      </c>
      <c r="R2125" s="60">
        <f>IF(N2125="TL",1,IF(N2125="USD",VLOOKUP(C2125,$X$2:$Z$19,2,FALSE),VLOOKUP(C2125,$X$2:$Z$19,3,FALSE)))</f>
        <v/>
      </c>
      <c r="S2125" s="61">
        <f>IF(P2125=1,0,L2125*M2125*R2125*(1-O2125/100))</f>
        <v/>
      </c>
      <c r="T2125" s="61">
        <f>IF(P2125=1,0,L2125*Q2125)</f>
        <v/>
      </c>
      <c r="U2125" s="61">
        <f>S2125-T2125</f>
        <v/>
      </c>
    </row>
    <row r="2126">
      <c r="A2126" t="inlineStr">
        <is>
          <t>S002125</t>
        </is>
      </c>
      <c r="B2126" t="inlineStr">
        <is>
          <t>2025-08-03</t>
        </is>
      </c>
      <c r="C2126" t="inlineStr">
        <is>
          <t>2025-08</t>
        </is>
      </c>
      <c r="D2126" t="inlineStr">
        <is>
          <t>2025-Q3</t>
        </is>
      </c>
      <c r="E2126" t="inlineStr">
        <is>
          <t>T09</t>
        </is>
      </c>
      <c r="F2126" t="inlineStr">
        <is>
          <t>Emre Doğan</t>
        </is>
      </c>
      <c r="G2126" t="inlineStr">
        <is>
          <t>Ege</t>
        </is>
      </c>
      <c r="H2126" t="inlineStr">
        <is>
          <t>EM-KBL-16</t>
        </is>
      </c>
      <c r="I2126" t="inlineStr">
        <is>
          <t>NYM Kablo 3x2,5 (100 m)</t>
        </is>
      </c>
      <c r="J2126" t="inlineStr">
        <is>
          <t>Kablo</t>
        </is>
      </c>
      <c r="K2126" t="inlineStr">
        <is>
          <t>Proje</t>
        </is>
      </c>
      <c r="L2126" t="n">
        <v>38</v>
      </c>
      <c r="M2126" s="57" t="n">
        <v>1315</v>
      </c>
      <c r="N2126" t="inlineStr">
        <is>
          <t>TL</t>
        </is>
      </c>
      <c r="O2126" s="58" t="n">
        <v>0</v>
      </c>
      <c r="P2126" t="n">
        <v>0</v>
      </c>
      <c r="Q2126" s="59" t="n">
        <v>820</v>
      </c>
      <c r="R2126" s="60">
        <f>IF(N2126="TL",1,IF(N2126="USD",VLOOKUP(C2126,$X$2:$Z$19,2,FALSE),VLOOKUP(C2126,$X$2:$Z$19,3,FALSE)))</f>
        <v/>
      </c>
      <c r="S2126" s="61">
        <f>IF(P2126=1,0,L2126*M2126*R2126*(1-O2126/100))</f>
        <v/>
      </c>
      <c r="T2126" s="61">
        <f>IF(P2126=1,0,L2126*Q2126)</f>
        <v/>
      </c>
      <c r="U2126" s="61">
        <f>S2126-T2126</f>
        <v/>
      </c>
    </row>
    <row r="2127">
      <c r="A2127" t="inlineStr">
        <is>
          <t>S002126</t>
        </is>
      </c>
      <c r="B2127" t="inlineStr">
        <is>
          <t>2025-08-22</t>
        </is>
      </c>
      <c r="C2127" t="inlineStr">
        <is>
          <t>2025-08</t>
        </is>
      </c>
      <c r="D2127" t="inlineStr">
        <is>
          <t>2025-Q3</t>
        </is>
      </c>
      <c r="E2127" t="inlineStr">
        <is>
          <t>T09</t>
        </is>
      </c>
      <c r="F2127" t="inlineStr">
        <is>
          <t>Emre Doğan</t>
        </is>
      </c>
      <c r="G2127" t="inlineStr">
        <is>
          <t>Ege</t>
        </is>
      </c>
      <c r="H2127" t="inlineStr">
        <is>
          <t>EM-KND-03</t>
        </is>
      </c>
      <c r="I2127" t="inlineStr">
        <is>
          <t>Kablo Kanalı 40x40 (2 m)</t>
        </is>
      </c>
      <c r="J2127" t="inlineStr">
        <is>
          <t>Tesisat</t>
        </is>
      </c>
      <c r="K2127" t="inlineStr">
        <is>
          <t>Bayi</t>
        </is>
      </c>
      <c r="L2127" t="n">
        <v>5</v>
      </c>
      <c r="M2127" s="57" t="n">
        <v>133</v>
      </c>
      <c r="N2127" t="inlineStr">
        <is>
          <t>TL</t>
        </is>
      </c>
      <c r="O2127" s="58" t="n">
        <v>5</v>
      </c>
      <c r="P2127" t="n">
        <v>0</v>
      </c>
      <c r="Q2127" s="59" t="n">
        <v>65</v>
      </c>
      <c r="R2127" s="60">
        <f>IF(N2127="TL",1,IF(N2127="USD",VLOOKUP(C2127,$X$2:$Z$19,2,FALSE),VLOOKUP(C2127,$X$2:$Z$19,3,FALSE)))</f>
        <v/>
      </c>
      <c r="S2127" s="61">
        <f>IF(P2127=1,0,L2127*M2127*R2127*(1-O2127/100))</f>
        <v/>
      </c>
      <c r="T2127" s="61">
        <f>IF(P2127=1,0,L2127*Q2127)</f>
        <v/>
      </c>
      <c r="U2127" s="61">
        <f>S2127-T2127</f>
        <v/>
      </c>
    </row>
    <row r="2128">
      <c r="A2128" t="inlineStr">
        <is>
          <t>S002127</t>
        </is>
      </c>
      <c r="B2128" t="inlineStr">
        <is>
          <t>2025-08-27</t>
        </is>
      </c>
      <c r="C2128" t="inlineStr">
        <is>
          <t>2025-08</t>
        </is>
      </c>
      <c r="D2128" t="inlineStr">
        <is>
          <t>2025-Q3</t>
        </is>
      </c>
      <c r="E2128" t="inlineStr">
        <is>
          <t>T09</t>
        </is>
      </c>
      <c r="F2128" t="inlineStr">
        <is>
          <t>Emre Doğan</t>
        </is>
      </c>
      <c r="G2128" t="inlineStr">
        <is>
          <t>Ege</t>
        </is>
      </c>
      <c r="H2128" t="inlineStr">
        <is>
          <t>EM-PNO-12</t>
        </is>
      </c>
      <c r="I2128" t="inlineStr">
        <is>
          <t>Sıva Üstü Dağıtım Panosu 24'lü</t>
        </is>
      </c>
      <c r="J2128" t="inlineStr">
        <is>
          <t>Pano</t>
        </is>
      </c>
      <c r="K2128" t="inlineStr">
        <is>
          <t>Bayi</t>
        </is>
      </c>
      <c r="L2128" t="n">
        <v>10</v>
      </c>
      <c r="M2128" s="57" t="n">
        <v>2055</v>
      </c>
      <c r="N2128" t="inlineStr">
        <is>
          <t>TL</t>
        </is>
      </c>
      <c r="O2128" s="58" t="n">
        <v>5</v>
      </c>
      <c r="P2128" t="n">
        <v>0</v>
      </c>
      <c r="Q2128" s="59" t="n">
        <v>1180</v>
      </c>
      <c r="R2128" s="60">
        <f>IF(N2128="TL",1,IF(N2128="USD",VLOOKUP(C2128,$X$2:$Z$19,2,FALSE),VLOOKUP(C2128,$X$2:$Z$19,3,FALSE)))</f>
        <v/>
      </c>
      <c r="S2128" s="61">
        <f>IF(P2128=1,0,L2128*M2128*R2128*(1-O2128/100))</f>
        <v/>
      </c>
      <c r="T2128" s="61">
        <f>IF(P2128=1,0,L2128*Q2128)</f>
        <v/>
      </c>
      <c r="U2128" s="61">
        <f>S2128-T2128</f>
        <v/>
      </c>
    </row>
    <row r="2129">
      <c r="A2129" t="inlineStr">
        <is>
          <t>S002128</t>
        </is>
      </c>
      <c r="B2129" t="inlineStr">
        <is>
          <t>2025-08-02</t>
        </is>
      </c>
      <c r="C2129" t="inlineStr">
        <is>
          <t>2025-08</t>
        </is>
      </c>
      <c r="D2129" t="inlineStr">
        <is>
          <t>2025-Q3</t>
        </is>
      </c>
      <c r="E2129" t="inlineStr">
        <is>
          <t>T09</t>
        </is>
      </c>
      <c r="F2129" t="inlineStr">
        <is>
          <t>Emre Doğan</t>
        </is>
      </c>
      <c r="G2129" t="inlineStr">
        <is>
          <t>Ege</t>
        </is>
      </c>
      <c r="H2129" t="inlineStr">
        <is>
          <t>EM-PRZ-02</t>
        </is>
      </c>
      <c r="I2129" t="inlineStr">
        <is>
          <t>Priz-Anahtar Seti (20'li)</t>
        </is>
      </c>
      <c r="J2129" t="inlineStr">
        <is>
          <t>Anahtar</t>
        </is>
      </c>
      <c r="K2129" t="inlineStr">
        <is>
          <t>Bayi</t>
        </is>
      </c>
      <c r="L2129" t="n">
        <v>21</v>
      </c>
      <c r="M2129" s="57" t="n">
        <v>581</v>
      </c>
      <c r="N2129" t="inlineStr">
        <is>
          <t>TL</t>
        </is>
      </c>
      <c r="O2129" s="58" t="n">
        <v>8</v>
      </c>
      <c r="P2129" t="n">
        <v>0</v>
      </c>
      <c r="Q2129" s="59" t="n">
        <v>310</v>
      </c>
      <c r="R2129" s="60">
        <f>IF(N2129="TL",1,IF(N2129="USD",VLOOKUP(C2129,$X$2:$Z$19,2,FALSE),VLOOKUP(C2129,$X$2:$Z$19,3,FALSE)))</f>
        <v/>
      </c>
      <c r="S2129" s="61">
        <f>IF(P2129=1,0,L2129*M2129*R2129*(1-O2129/100))</f>
        <v/>
      </c>
      <c r="T2129" s="61">
        <f>IF(P2129=1,0,L2129*Q2129)</f>
        <v/>
      </c>
      <c r="U2129" s="61">
        <f>S2129-T2129</f>
        <v/>
      </c>
    </row>
    <row r="2130">
      <c r="A2130" t="inlineStr">
        <is>
          <t>S002129</t>
        </is>
      </c>
      <c r="B2130" t="inlineStr">
        <is>
          <t>2025-08-17</t>
        </is>
      </c>
      <c r="C2130" t="inlineStr">
        <is>
          <t>2025-08</t>
        </is>
      </c>
      <c r="D2130" t="inlineStr">
        <is>
          <t>2025-Q3</t>
        </is>
      </c>
      <c r="E2130" t="inlineStr">
        <is>
          <t>T09</t>
        </is>
      </c>
      <c r="F2130" t="inlineStr">
        <is>
          <t>Emre Doğan</t>
        </is>
      </c>
      <c r="G2130" t="inlineStr">
        <is>
          <t>Ege</t>
        </is>
      </c>
      <c r="H2130" t="inlineStr">
        <is>
          <t>EM-AYD-18</t>
        </is>
      </c>
      <c r="I2130" t="inlineStr">
        <is>
          <t>LED Ampul 18W (10'lu)</t>
        </is>
      </c>
      <c r="J2130" t="inlineStr">
        <is>
          <t>Aydınlatma</t>
        </is>
      </c>
      <c r="K2130" t="inlineStr">
        <is>
          <t>Kurumsal</t>
        </is>
      </c>
      <c r="L2130" t="n">
        <v>20</v>
      </c>
      <c r="M2130" s="57" t="n">
        <v>205</v>
      </c>
      <c r="N2130" t="inlineStr">
        <is>
          <t>TL</t>
        </is>
      </c>
      <c r="O2130" s="58" t="n">
        <v>5</v>
      </c>
      <c r="P2130" t="n">
        <v>0</v>
      </c>
      <c r="Q2130" s="59" t="n">
        <v>95</v>
      </c>
      <c r="R2130" s="60">
        <f>IF(N2130="TL",1,IF(N2130="USD",VLOOKUP(C2130,$X$2:$Z$19,2,FALSE),VLOOKUP(C2130,$X$2:$Z$19,3,FALSE)))</f>
        <v/>
      </c>
      <c r="S2130" s="61">
        <f>IF(P2130=1,0,L2130*M2130*R2130*(1-O2130/100))</f>
        <v/>
      </c>
      <c r="T2130" s="61">
        <f>IF(P2130=1,0,L2130*Q2130)</f>
        <v/>
      </c>
      <c r="U2130" s="61">
        <f>S2130-T2130</f>
        <v/>
      </c>
    </row>
    <row r="2131">
      <c r="A2131" t="inlineStr">
        <is>
          <t>S002130</t>
        </is>
      </c>
      <c r="B2131" t="inlineStr">
        <is>
          <t>2025-08-17</t>
        </is>
      </c>
      <c r="C2131" t="inlineStr">
        <is>
          <t>2025-08</t>
        </is>
      </c>
      <c r="D2131" t="inlineStr">
        <is>
          <t>2025-Q3</t>
        </is>
      </c>
      <c r="E2131" t="inlineStr">
        <is>
          <t>T09</t>
        </is>
      </c>
      <c r="F2131" t="inlineStr">
        <is>
          <t>Emre Doğan</t>
        </is>
      </c>
      <c r="G2131" t="inlineStr">
        <is>
          <t>Ege</t>
        </is>
      </c>
      <c r="H2131" t="inlineStr">
        <is>
          <t>EM-TRF-05</t>
        </is>
      </c>
      <c r="I2131" t="inlineStr">
        <is>
          <t>İzole Trafo 1 kVA</t>
        </is>
      </c>
      <c r="J2131" t="inlineStr">
        <is>
          <t>Güç</t>
        </is>
      </c>
      <c r="K2131" t="inlineStr">
        <is>
          <t>Bayi</t>
        </is>
      </c>
      <c r="L2131" t="n">
        <v>13</v>
      </c>
      <c r="M2131" s="57" t="n">
        <v>6710</v>
      </c>
      <c r="N2131" t="inlineStr">
        <is>
          <t>TL</t>
        </is>
      </c>
      <c r="O2131" s="58" t="n">
        <v>0</v>
      </c>
      <c r="P2131" t="n">
        <v>0</v>
      </c>
      <c r="Q2131" s="59" t="n">
        <v>3900</v>
      </c>
      <c r="R2131" s="60">
        <f>IF(N2131="TL",1,IF(N2131="USD",VLOOKUP(C2131,$X$2:$Z$19,2,FALSE),VLOOKUP(C2131,$X$2:$Z$19,3,FALSE)))</f>
        <v/>
      </c>
      <c r="S2131" s="61">
        <f>IF(P2131=1,0,L2131*M2131*R2131*(1-O2131/100))</f>
        <v/>
      </c>
      <c r="T2131" s="61">
        <f>IF(P2131=1,0,L2131*Q2131)</f>
        <v/>
      </c>
      <c r="U2131" s="61">
        <f>S2131-T2131</f>
        <v/>
      </c>
    </row>
    <row r="2132">
      <c r="A2132" t="inlineStr">
        <is>
          <t>S002131</t>
        </is>
      </c>
      <c r="B2132" t="inlineStr">
        <is>
          <t>2025-08-11</t>
        </is>
      </c>
      <c r="C2132" t="inlineStr">
        <is>
          <t>2025-08</t>
        </is>
      </c>
      <c r="D2132" t="inlineStr">
        <is>
          <t>2025-Q3</t>
        </is>
      </c>
      <c r="E2132" t="inlineStr">
        <is>
          <t>T09</t>
        </is>
      </c>
      <c r="F2132" t="inlineStr">
        <is>
          <t>Emre Doğan</t>
        </is>
      </c>
      <c r="G2132" t="inlineStr">
        <is>
          <t>Ege</t>
        </is>
      </c>
      <c r="H2132" t="inlineStr">
        <is>
          <t>EM-AYD-18</t>
        </is>
      </c>
      <c r="I2132" t="inlineStr">
        <is>
          <t>LED Ampul 18W (10'lu)</t>
        </is>
      </c>
      <c r="J2132" t="inlineStr">
        <is>
          <t>Aydınlatma</t>
        </is>
      </c>
      <c r="K2132" t="inlineStr">
        <is>
          <t>Proje</t>
        </is>
      </c>
      <c r="L2132" t="n">
        <v>3</v>
      </c>
      <c r="M2132" s="57" t="n">
        <v>205</v>
      </c>
      <c r="N2132" t="inlineStr">
        <is>
          <t>TL</t>
        </is>
      </c>
      <c r="O2132" s="58" t="n">
        <v>18</v>
      </c>
      <c r="P2132" t="n">
        <v>0</v>
      </c>
      <c r="Q2132" s="59" t="n">
        <v>95</v>
      </c>
      <c r="R2132" s="60">
        <f>IF(N2132="TL",1,IF(N2132="USD",VLOOKUP(C2132,$X$2:$Z$19,2,FALSE),VLOOKUP(C2132,$X$2:$Z$19,3,FALSE)))</f>
        <v/>
      </c>
      <c r="S2132" s="61">
        <f>IF(P2132=1,0,L2132*M2132*R2132*(1-O2132/100))</f>
        <v/>
      </c>
      <c r="T2132" s="61">
        <f>IF(P2132=1,0,L2132*Q2132)</f>
        <v/>
      </c>
      <c r="U2132" s="61">
        <f>S2132-T2132</f>
        <v/>
      </c>
    </row>
    <row r="2133">
      <c r="A2133" t="inlineStr">
        <is>
          <t>S002132</t>
        </is>
      </c>
      <c r="B2133" t="inlineStr">
        <is>
          <t>2025-08-11</t>
        </is>
      </c>
      <c r="C2133" t="inlineStr">
        <is>
          <t>2025-08</t>
        </is>
      </c>
      <c r="D2133" t="inlineStr">
        <is>
          <t>2025-Q3</t>
        </is>
      </c>
      <c r="E2133" t="inlineStr">
        <is>
          <t>T09</t>
        </is>
      </c>
      <c r="F2133" t="inlineStr">
        <is>
          <t>Emre Doğan</t>
        </is>
      </c>
      <c r="G2133" t="inlineStr">
        <is>
          <t>Ege</t>
        </is>
      </c>
      <c r="H2133" t="inlineStr">
        <is>
          <t>EM-UPS-10</t>
        </is>
      </c>
      <c r="I2133" t="inlineStr">
        <is>
          <t>Kesintisiz Güç Kaynağı 3 kVA</t>
        </is>
      </c>
      <c r="J2133" t="inlineStr">
        <is>
          <t>Güç</t>
        </is>
      </c>
      <c r="K2133" t="inlineStr">
        <is>
          <t>Perakende</t>
        </is>
      </c>
      <c r="L2133" t="n">
        <v>1</v>
      </c>
      <c r="M2133" s="57" t="n">
        <v>13642</v>
      </c>
      <c r="N2133" t="inlineStr">
        <is>
          <t>TL</t>
        </is>
      </c>
      <c r="O2133" s="58" t="n">
        <v>5</v>
      </c>
      <c r="P2133" t="n">
        <v>0</v>
      </c>
      <c r="Q2133" s="59" t="n">
        <v>8200</v>
      </c>
      <c r="R2133" s="60">
        <f>IF(N2133="TL",1,IF(N2133="USD",VLOOKUP(C2133,$X$2:$Z$19,2,FALSE),VLOOKUP(C2133,$X$2:$Z$19,3,FALSE)))</f>
        <v/>
      </c>
      <c r="S2133" s="61">
        <f>IF(P2133=1,0,L2133*M2133*R2133*(1-O2133/100))</f>
        <v/>
      </c>
      <c r="T2133" s="61">
        <f>IF(P2133=1,0,L2133*Q2133)</f>
        <v/>
      </c>
      <c r="U2133" s="61">
        <f>S2133-T2133</f>
        <v/>
      </c>
    </row>
    <row r="2134">
      <c r="A2134" t="inlineStr">
        <is>
          <t>S002133</t>
        </is>
      </c>
      <c r="B2134" t="inlineStr">
        <is>
          <t>2025-08-03</t>
        </is>
      </c>
      <c r="C2134" t="inlineStr">
        <is>
          <t>2025-08</t>
        </is>
      </c>
      <c r="D2134" t="inlineStr">
        <is>
          <t>2025-Q3</t>
        </is>
      </c>
      <c r="E2134" t="inlineStr">
        <is>
          <t>T09</t>
        </is>
      </c>
      <c r="F2134" t="inlineStr">
        <is>
          <t>Emre Doğan</t>
        </is>
      </c>
      <c r="G2134" t="inlineStr">
        <is>
          <t>Ege</t>
        </is>
      </c>
      <c r="H2134" t="inlineStr">
        <is>
          <t>EM-TOP-08</t>
        </is>
      </c>
      <c r="I2134" t="inlineStr">
        <is>
          <t>Topraklama Seti</t>
        </is>
      </c>
      <c r="J2134" t="inlineStr">
        <is>
          <t>Koruma</t>
        </is>
      </c>
      <c r="K2134" t="inlineStr">
        <is>
          <t>Kurumsal</t>
        </is>
      </c>
      <c r="L2134" t="n">
        <v>3</v>
      </c>
      <c r="M2134" s="57" t="n">
        <v>943</v>
      </c>
      <c r="N2134" t="inlineStr">
        <is>
          <t>TL</t>
        </is>
      </c>
      <c r="O2134" s="58" t="n">
        <v>0</v>
      </c>
      <c r="P2134" t="n">
        <v>0</v>
      </c>
      <c r="Q2134" s="59" t="n">
        <v>540</v>
      </c>
      <c r="R2134" s="60">
        <f>IF(N2134="TL",1,IF(N2134="USD",VLOOKUP(C2134,$X$2:$Z$19,2,FALSE),VLOOKUP(C2134,$X$2:$Z$19,3,FALSE)))</f>
        <v/>
      </c>
      <c r="S2134" s="61">
        <f>IF(P2134=1,0,L2134*M2134*R2134*(1-O2134/100))</f>
        <v/>
      </c>
      <c r="T2134" s="61">
        <f>IF(P2134=1,0,L2134*Q2134)</f>
        <v/>
      </c>
      <c r="U2134" s="61">
        <f>S2134-T2134</f>
        <v/>
      </c>
    </row>
    <row r="2135">
      <c r="A2135" t="inlineStr">
        <is>
          <t>S002134</t>
        </is>
      </c>
      <c r="B2135" t="inlineStr">
        <is>
          <t>2025-08-04</t>
        </is>
      </c>
      <c r="C2135" t="inlineStr">
        <is>
          <t>2025-08</t>
        </is>
      </c>
      <c r="D2135" t="inlineStr">
        <is>
          <t>2025-Q3</t>
        </is>
      </c>
      <c r="E2135" t="inlineStr">
        <is>
          <t>T09</t>
        </is>
      </c>
      <c r="F2135" t="inlineStr">
        <is>
          <t>Emre Doğan</t>
        </is>
      </c>
      <c r="G2135" t="inlineStr">
        <is>
          <t>Ege</t>
        </is>
      </c>
      <c r="H2135" t="inlineStr">
        <is>
          <t>EM-SNS-06</t>
        </is>
      </c>
      <c r="I2135" t="inlineStr">
        <is>
          <t>Hareket Sensörü PIR</t>
        </is>
      </c>
      <c r="J2135" t="inlineStr">
        <is>
          <t>Otomasyon</t>
        </is>
      </c>
      <c r="K2135" t="inlineStr">
        <is>
          <t>Perakende</t>
        </is>
      </c>
      <c r="L2135" t="n">
        <v>75</v>
      </c>
      <c r="M2135" s="57" t="n">
        <v>245</v>
      </c>
      <c r="N2135" t="inlineStr">
        <is>
          <t>TL</t>
        </is>
      </c>
      <c r="O2135" s="58" t="n">
        <v>5</v>
      </c>
      <c r="P2135" t="n">
        <v>0</v>
      </c>
      <c r="Q2135" s="59" t="n">
        <v>120</v>
      </c>
      <c r="R2135" s="60">
        <f>IF(N2135="TL",1,IF(N2135="USD",VLOOKUP(C2135,$X$2:$Z$19,2,FALSE),VLOOKUP(C2135,$X$2:$Z$19,3,FALSE)))</f>
        <v/>
      </c>
      <c r="S2135" s="61">
        <f>IF(P2135=1,0,L2135*M2135*R2135*(1-O2135/100))</f>
        <v/>
      </c>
      <c r="T2135" s="61">
        <f>IF(P2135=1,0,L2135*Q2135)</f>
        <v/>
      </c>
      <c r="U2135" s="61">
        <f>S2135-T2135</f>
        <v/>
      </c>
    </row>
    <row r="2136">
      <c r="A2136" t="inlineStr">
        <is>
          <t>S002135</t>
        </is>
      </c>
      <c r="B2136" t="inlineStr">
        <is>
          <t>2025-08-23</t>
        </is>
      </c>
      <c r="C2136" t="inlineStr">
        <is>
          <t>2025-08</t>
        </is>
      </c>
      <c r="D2136" t="inlineStr">
        <is>
          <t>2025-Q3</t>
        </is>
      </c>
      <c r="E2136" t="inlineStr">
        <is>
          <t>T09</t>
        </is>
      </c>
      <c r="F2136" t="inlineStr">
        <is>
          <t>Emre Doğan</t>
        </is>
      </c>
      <c r="G2136" t="inlineStr">
        <is>
          <t>Ege</t>
        </is>
      </c>
      <c r="H2136" t="inlineStr">
        <is>
          <t>EM-AYD-40</t>
        </is>
      </c>
      <c r="I2136" t="inlineStr">
        <is>
          <t>LED Panel Armatür 40W</t>
        </is>
      </c>
      <c r="J2136" t="inlineStr">
        <is>
          <t>Aydınlatma</t>
        </is>
      </c>
      <c r="K2136" t="inlineStr">
        <is>
          <t>Bayi</t>
        </is>
      </c>
      <c r="L2136" t="n">
        <v>3</v>
      </c>
      <c r="M2136" s="57" t="n">
        <v>347</v>
      </c>
      <c r="N2136" t="inlineStr">
        <is>
          <t>TL</t>
        </is>
      </c>
      <c r="O2136" s="58" t="n">
        <v>0</v>
      </c>
      <c r="P2136" t="n">
        <v>0</v>
      </c>
      <c r="Q2136" s="59" t="n">
        <v>190</v>
      </c>
      <c r="R2136" s="60">
        <f>IF(N2136="TL",1,IF(N2136="USD",VLOOKUP(C2136,$X$2:$Z$19,2,FALSE),VLOOKUP(C2136,$X$2:$Z$19,3,FALSE)))</f>
        <v/>
      </c>
      <c r="S2136" s="61">
        <f>IF(P2136=1,0,L2136*M2136*R2136*(1-O2136/100))</f>
        <v/>
      </c>
      <c r="T2136" s="61">
        <f>IF(P2136=1,0,L2136*Q2136)</f>
        <v/>
      </c>
      <c r="U2136" s="61">
        <f>S2136-T2136</f>
        <v/>
      </c>
    </row>
    <row r="2137">
      <c r="A2137" t="inlineStr">
        <is>
          <t>S002136</t>
        </is>
      </c>
      <c r="B2137" t="inlineStr">
        <is>
          <t>2025-08-24</t>
        </is>
      </c>
      <c r="C2137" t="inlineStr">
        <is>
          <t>2025-08</t>
        </is>
      </c>
      <c r="D2137" t="inlineStr">
        <is>
          <t>2025-Q3</t>
        </is>
      </c>
      <c r="E2137" t="inlineStr">
        <is>
          <t>T09</t>
        </is>
      </c>
      <c r="F2137" t="inlineStr">
        <is>
          <t>Emre Doğan</t>
        </is>
      </c>
      <c r="G2137" t="inlineStr">
        <is>
          <t>Ege</t>
        </is>
      </c>
      <c r="H2137" t="inlineStr">
        <is>
          <t>EM-KBL-25</t>
        </is>
      </c>
      <c r="I2137" t="inlineStr">
        <is>
          <t>NYY Kablo 4x6 (100 m)</t>
        </is>
      </c>
      <c r="J2137" t="inlineStr">
        <is>
          <t>Kablo</t>
        </is>
      </c>
      <c r="K2137" t="inlineStr">
        <is>
          <t>Bayi</t>
        </is>
      </c>
      <c r="L2137" t="n">
        <v>2</v>
      </c>
      <c r="M2137" s="57" t="n">
        <v>3380</v>
      </c>
      <c r="N2137" t="inlineStr">
        <is>
          <t>TL</t>
        </is>
      </c>
      <c r="O2137" s="58" t="n">
        <v>5</v>
      </c>
      <c r="P2137" t="n">
        <v>0</v>
      </c>
      <c r="Q2137" s="59" t="n">
        <v>2150</v>
      </c>
      <c r="R2137" s="60">
        <f>IF(N2137="TL",1,IF(N2137="USD",VLOOKUP(C2137,$X$2:$Z$19,2,FALSE),VLOOKUP(C2137,$X$2:$Z$19,3,FALSE)))</f>
        <v/>
      </c>
      <c r="S2137" s="61">
        <f>IF(P2137=1,0,L2137*M2137*R2137*(1-O2137/100))</f>
        <v/>
      </c>
      <c r="T2137" s="61">
        <f>IF(P2137=1,0,L2137*Q2137)</f>
        <v/>
      </c>
      <c r="U2137" s="61">
        <f>S2137-T2137</f>
        <v/>
      </c>
    </row>
    <row r="2138">
      <c r="A2138" t="inlineStr">
        <is>
          <t>S002137</t>
        </is>
      </c>
      <c r="B2138" t="inlineStr">
        <is>
          <t>2025-08-02</t>
        </is>
      </c>
      <c r="C2138" t="inlineStr">
        <is>
          <t>2025-08</t>
        </is>
      </c>
      <c r="D2138" t="inlineStr">
        <is>
          <t>2025-Q3</t>
        </is>
      </c>
      <c r="E2138" t="inlineStr">
        <is>
          <t>T09</t>
        </is>
      </c>
      <c r="F2138" t="inlineStr">
        <is>
          <t>Emre Doğan</t>
        </is>
      </c>
      <c r="G2138" t="inlineStr">
        <is>
          <t>Ege</t>
        </is>
      </c>
      <c r="H2138" t="inlineStr">
        <is>
          <t>EM-KND-03</t>
        </is>
      </c>
      <c r="I2138" t="inlineStr">
        <is>
          <t>Kablo Kanalı 40x40 (2 m)</t>
        </is>
      </c>
      <c r="J2138" t="inlineStr">
        <is>
          <t>Tesisat</t>
        </is>
      </c>
      <c r="K2138" t="inlineStr">
        <is>
          <t>Proje</t>
        </is>
      </c>
      <c r="L2138" t="n">
        <v>6</v>
      </c>
      <c r="M2138" s="57" t="n">
        <v>128</v>
      </c>
      <c r="N2138" t="inlineStr">
        <is>
          <t>TL</t>
        </is>
      </c>
      <c r="O2138" s="58" t="n">
        <v>5</v>
      </c>
      <c r="P2138" t="n">
        <v>0</v>
      </c>
      <c r="Q2138" s="59" t="n">
        <v>65</v>
      </c>
      <c r="R2138" s="60">
        <f>IF(N2138="TL",1,IF(N2138="USD",VLOOKUP(C2138,$X$2:$Z$19,2,FALSE),VLOOKUP(C2138,$X$2:$Z$19,3,FALSE)))</f>
        <v/>
      </c>
      <c r="S2138" s="61">
        <f>IF(P2138=1,0,L2138*M2138*R2138*(1-O2138/100))</f>
        <v/>
      </c>
      <c r="T2138" s="61">
        <f>IF(P2138=1,0,L2138*Q2138)</f>
        <v/>
      </c>
      <c r="U2138" s="61">
        <f>S2138-T2138</f>
        <v/>
      </c>
    </row>
    <row r="2139">
      <c r="A2139" t="inlineStr">
        <is>
          <t>S002138</t>
        </is>
      </c>
      <c r="B2139" t="inlineStr">
        <is>
          <t>2025-08-13</t>
        </is>
      </c>
      <c r="C2139" t="inlineStr">
        <is>
          <t>2025-08</t>
        </is>
      </c>
      <c r="D2139" t="inlineStr">
        <is>
          <t>2025-Q3</t>
        </is>
      </c>
      <c r="E2139" t="inlineStr">
        <is>
          <t>T09</t>
        </is>
      </c>
      <c r="F2139" t="inlineStr">
        <is>
          <t>Emre Doğan</t>
        </is>
      </c>
      <c r="G2139" t="inlineStr">
        <is>
          <t>Ege</t>
        </is>
      </c>
      <c r="H2139" t="inlineStr">
        <is>
          <t>EM-UPS-10</t>
        </is>
      </c>
      <c r="I2139" t="inlineStr">
        <is>
          <t>Kesintisiz Güç Kaynağı 3 kVA</t>
        </is>
      </c>
      <c r="J2139" t="inlineStr">
        <is>
          <t>Güç</t>
        </is>
      </c>
      <c r="K2139" t="inlineStr">
        <is>
          <t>Perakende</t>
        </is>
      </c>
      <c r="L2139" t="n">
        <v>29</v>
      </c>
      <c r="M2139" s="57" t="n">
        <v>13551</v>
      </c>
      <c r="N2139" t="inlineStr">
        <is>
          <t>TL</t>
        </is>
      </c>
      <c r="O2139" s="58" t="n">
        <v>0</v>
      </c>
      <c r="P2139" t="n">
        <v>0</v>
      </c>
      <c r="Q2139" s="59" t="n">
        <v>8200</v>
      </c>
      <c r="R2139" s="60">
        <f>IF(N2139="TL",1,IF(N2139="USD",VLOOKUP(C2139,$X$2:$Z$19,2,FALSE),VLOOKUP(C2139,$X$2:$Z$19,3,FALSE)))</f>
        <v/>
      </c>
      <c r="S2139" s="61">
        <f>IF(P2139=1,0,L2139*M2139*R2139*(1-O2139/100))</f>
        <v/>
      </c>
      <c r="T2139" s="61">
        <f>IF(P2139=1,0,L2139*Q2139)</f>
        <v/>
      </c>
      <c r="U2139" s="61">
        <f>S2139-T2139</f>
        <v/>
      </c>
    </row>
    <row r="2140">
      <c r="A2140" t="inlineStr">
        <is>
          <t>S002139</t>
        </is>
      </c>
      <c r="B2140" t="inlineStr">
        <is>
          <t>2025-08-02</t>
        </is>
      </c>
      <c r="C2140" t="inlineStr">
        <is>
          <t>2025-08</t>
        </is>
      </c>
      <c r="D2140" t="inlineStr">
        <is>
          <t>2025-Q3</t>
        </is>
      </c>
      <c r="E2140" t="inlineStr">
        <is>
          <t>T09</t>
        </is>
      </c>
      <c r="F2140" t="inlineStr">
        <is>
          <t>Emre Doğan</t>
        </is>
      </c>
      <c r="G2140" t="inlineStr">
        <is>
          <t>Ege</t>
        </is>
      </c>
      <c r="H2140" t="inlineStr">
        <is>
          <t>EM-SNS-06</t>
        </is>
      </c>
      <c r="I2140" t="inlineStr">
        <is>
          <t>Hareket Sensörü PIR</t>
        </is>
      </c>
      <c r="J2140" t="inlineStr">
        <is>
          <t>Otomasyon</t>
        </is>
      </c>
      <c r="K2140" t="inlineStr">
        <is>
          <t>Bayi</t>
        </is>
      </c>
      <c r="L2140" t="n">
        <v>24</v>
      </c>
      <c r="M2140" s="57" t="n">
        <v>245</v>
      </c>
      <c r="N2140" t="inlineStr">
        <is>
          <t>TL</t>
        </is>
      </c>
      <c r="O2140" s="58" t="n">
        <v>8</v>
      </c>
      <c r="P2140" t="n">
        <v>0</v>
      </c>
      <c r="Q2140" s="59" t="n">
        <v>120</v>
      </c>
      <c r="R2140" s="60">
        <f>IF(N2140="TL",1,IF(N2140="USD",VLOOKUP(C2140,$X$2:$Z$19,2,FALSE),VLOOKUP(C2140,$X$2:$Z$19,3,FALSE)))</f>
        <v/>
      </c>
      <c r="S2140" s="61">
        <f>IF(P2140=1,0,L2140*M2140*R2140*(1-O2140/100))</f>
        <v/>
      </c>
      <c r="T2140" s="61">
        <f>IF(P2140=1,0,L2140*Q2140)</f>
        <v/>
      </c>
      <c r="U2140" s="61">
        <f>S2140-T2140</f>
        <v/>
      </c>
    </row>
    <row r="2141">
      <c r="A2141" t="inlineStr">
        <is>
          <t>S002140</t>
        </is>
      </c>
      <c r="B2141" t="inlineStr">
        <is>
          <t>2025-08-03</t>
        </is>
      </c>
      <c r="C2141" t="inlineStr">
        <is>
          <t>2025-08</t>
        </is>
      </c>
      <c r="D2141" t="inlineStr">
        <is>
          <t>2025-Q3</t>
        </is>
      </c>
      <c r="E2141" t="inlineStr">
        <is>
          <t>T09</t>
        </is>
      </c>
      <c r="F2141" t="inlineStr">
        <is>
          <t>Emre Doğan</t>
        </is>
      </c>
      <c r="G2141" t="inlineStr">
        <is>
          <t>Ege</t>
        </is>
      </c>
      <c r="H2141" t="inlineStr">
        <is>
          <t>EM-AYD-18</t>
        </is>
      </c>
      <c r="I2141" t="inlineStr">
        <is>
          <t>LED Ampul 18W (10'lu)</t>
        </is>
      </c>
      <c r="J2141" t="inlineStr">
        <is>
          <t>Aydınlatma</t>
        </is>
      </c>
      <c r="K2141" t="inlineStr">
        <is>
          <t>Perakende</t>
        </is>
      </c>
      <c r="L2141" t="n">
        <v>12</v>
      </c>
      <c r="M2141" s="57" t="n">
        <v>200</v>
      </c>
      <c r="N2141" t="inlineStr">
        <is>
          <t>TL</t>
        </is>
      </c>
      <c r="O2141" s="58" t="n">
        <v>12</v>
      </c>
      <c r="P2141" t="n">
        <v>0</v>
      </c>
      <c r="Q2141" s="59" t="n">
        <v>95</v>
      </c>
      <c r="R2141" s="60">
        <f>IF(N2141="TL",1,IF(N2141="USD",VLOOKUP(C2141,$X$2:$Z$19,2,FALSE),VLOOKUP(C2141,$X$2:$Z$19,3,FALSE)))</f>
        <v/>
      </c>
      <c r="S2141" s="61">
        <f>IF(P2141=1,0,L2141*M2141*R2141*(1-O2141/100))</f>
        <v/>
      </c>
      <c r="T2141" s="61">
        <f>IF(P2141=1,0,L2141*Q2141)</f>
        <v/>
      </c>
      <c r="U2141" s="61">
        <f>S2141-T2141</f>
        <v/>
      </c>
    </row>
    <row r="2142">
      <c r="A2142" t="inlineStr">
        <is>
          <t>S002141</t>
        </is>
      </c>
      <c r="B2142" t="inlineStr">
        <is>
          <t>2025-08-11</t>
        </is>
      </c>
      <c r="C2142" t="inlineStr">
        <is>
          <t>2025-08</t>
        </is>
      </c>
      <c r="D2142" t="inlineStr">
        <is>
          <t>2025-Q3</t>
        </is>
      </c>
      <c r="E2142" t="inlineStr">
        <is>
          <t>T09</t>
        </is>
      </c>
      <c r="F2142" t="inlineStr">
        <is>
          <t>Emre Doğan</t>
        </is>
      </c>
      <c r="G2142" t="inlineStr">
        <is>
          <t>Ege</t>
        </is>
      </c>
      <c r="H2142" t="inlineStr">
        <is>
          <t>EM-AYD-18</t>
        </is>
      </c>
      <c r="I2142" t="inlineStr">
        <is>
          <t>LED Ampul 18W (10'lu)</t>
        </is>
      </c>
      <c r="J2142" t="inlineStr">
        <is>
          <t>Aydınlatma</t>
        </is>
      </c>
      <c r="K2142" t="inlineStr">
        <is>
          <t>Proje</t>
        </is>
      </c>
      <c r="L2142" t="n">
        <v>11</v>
      </c>
      <c r="M2142" s="57" t="n">
        <v>206</v>
      </c>
      <c r="N2142" t="inlineStr">
        <is>
          <t>TL</t>
        </is>
      </c>
      <c r="O2142" s="58" t="n">
        <v>12</v>
      </c>
      <c r="P2142" t="n">
        <v>0</v>
      </c>
      <c r="Q2142" s="59" t="n">
        <v>95</v>
      </c>
      <c r="R2142" s="60">
        <f>IF(N2142="TL",1,IF(N2142="USD",VLOOKUP(C2142,$X$2:$Z$19,2,FALSE),VLOOKUP(C2142,$X$2:$Z$19,3,FALSE)))</f>
        <v/>
      </c>
      <c r="S2142" s="61">
        <f>IF(P2142=1,0,L2142*M2142*R2142*(1-O2142/100))</f>
        <v/>
      </c>
      <c r="T2142" s="61">
        <f>IF(P2142=1,0,L2142*Q2142)</f>
        <v/>
      </c>
      <c r="U2142" s="61">
        <f>S2142-T2142</f>
        <v/>
      </c>
    </row>
    <row r="2143">
      <c r="A2143" t="inlineStr">
        <is>
          <t>S002142</t>
        </is>
      </c>
      <c r="B2143" t="inlineStr">
        <is>
          <t>2025-08-08</t>
        </is>
      </c>
      <c r="C2143" t="inlineStr">
        <is>
          <t>2025-08</t>
        </is>
      </c>
      <c r="D2143" t="inlineStr">
        <is>
          <t>2025-Q3</t>
        </is>
      </c>
      <c r="E2143" t="inlineStr">
        <is>
          <t>T09</t>
        </is>
      </c>
      <c r="F2143" t="inlineStr">
        <is>
          <t>Emre Doğan</t>
        </is>
      </c>
      <c r="G2143" t="inlineStr">
        <is>
          <t>Ege</t>
        </is>
      </c>
      <c r="H2143" t="inlineStr">
        <is>
          <t>EM-KBL-16</t>
        </is>
      </c>
      <c r="I2143" t="inlineStr">
        <is>
          <t>NYM Kablo 3x2,5 (100 m)</t>
        </is>
      </c>
      <c r="J2143" t="inlineStr">
        <is>
          <t>Kablo</t>
        </is>
      </c>
      <c r="K2143" t="inlineStr">
        <is>
          <t>Bayi</t>
        </is>
      </c>
      <c r="L2143" t="n">
        <v>2</v>
      </c>
      <c r="M2143" s="57" t="n">
        <v>1286</v>
      </c>
      <c r="N2143" t="inlineStr">
        <is>
          <t>TL</t>
        </is>
      </c>
      <c r="O2143" s="58" t="n">
        <v>5</v>
      </c>
      <c r="P2143" t="n">
        <v>0</v>
      </c>
      <c r="Q2143" s="59" t="n">
        <v>820</v>
      </c>
      <c r="R2143" s="60">
        <f>IF(N2143="TL",1,IF(N2143="USD",VLOOKUP(C2143,$X$2:$Z$19,2,FALSE),VLOOKUP(C2143,$X$2:$Z$19,3,FALSE)))</f>
        <v/>
      </c>
      <c r="S2143" s="61">
        <f>IF(P2143=1,0,L2143*M2143*R2143*(1-O2143/100))</f>
        <v/>
      </c>
      <c r="T2143" s="61">
        <f>IF(P2143=1,0,L2143*Q2143)</f>
        <v/>
      </c>
      <c r="U2143" s="61">
        <f>S2143-T2143</f>
        <v/>
      </c>
    </row>
    <row r="2144">
      <c r="A2144" t="inlineStr">
        <is>
          <t>S002143</t>
        </is>
      </c>
      <c r="B2144" t="inlineStr">
        <is>
          <t>2025-08-08</t>
        </is>
      </c>
      <c r="C2144" t="inlineStr">
        <is>
          <t>2025-08</t>
        </is>
      </c>
      <c r="D2144" t="inlineStr">
        <is>
          <t>2025-Q3</t>
        </is>
      </c>
      <c r="E2144" t="inlineStr">
        <is>
          <t>T09</t>
        </is>
      </c>
      <c r="F2144" t="inlineStr">
        <is>
          <t>Emre Doğan</t>
        </is>
      </c>
      <c r="G2144" t="inlineStr">
        <is>
          <t>Ege</t>
        </is>
      </c>
      <c r="H2144" t="inlineStr">
        <is>
          <t>EM-KND-03</t>
        </is>
      </c>
      <c r="I2144" t="inlineStr">
        <is>
          <t>Kablo Kanalı 40x40 (2 m)</t>
        </is>
      </c>
      <c r="J2144" t="inlineStr">
        <is>
          <t>Tesisat</t>
        </is>
      </c>
      <c r="K2144" t="inlineStr">
        <is>
          <t>Perakende</t>
        </is>
      </c>
      <c r="L2144" t="n">
        <v>1</v>
      </c>
      <c r="M2144" s="57" t="n">
        <v>135</v>
      </c>
      <c r="N2144" t="inlineStr">
        <is>
          <t>TL</t>
        </is>
      </c>
      <c r="O2144" s="58" t="n">
        <v>5</v>
      </c>
      <c r="P2144" t="n">
        <v>0</v>
      </c>
      <c r="Q2144" s="59" t="n">
        <v>65</v>
      </c>
      <c r="R2144" s="60">
        <f>IF(N2144="TL",1,IF(N2144="USD",VLOOKUP(C2144,$X$2:$Z$19,2,FALSE),VLOOKUP(C2144,$X$2:$Z$19,3,FALSE)))</f>
        <v/>
      </c>
      <c r="S2144" s="61">
        <f>IF(P2144=1,0,L2144*M2144*R2144*(1-O2144/100))</f>
        <v/>
      </c>
      <c r="T2144" s="61">
        <f>IF(P2144=1,0,L2144*Q2144)</f>
        <v/>
      </c>
      <c r="U2144" s="61">
        <f>S2144-T2144</f>
        <v/>
      </c>
    </row>
    <row r="2145">
      <c r="A2145" t="inlineStr">
        <is>
          <t>S002144</t>
        </is>
      </c>
      <c r="B2145" t="inlineStr">
        <is>
          <t>2025-08-24</t>
        </is>
      </c>
      <c r="C2145" t="inlineStr">
        <is>
          <t>2025-08</t>
        </is>
      </c>
      <c r="D2145" t="inlineStr">
        <is>
          <t>2025-Q3</t>
        </is>
      </c>
      <c r="E2145" t="inlineStr">
        <is>
          <t>T10</t>
        </is>
      </c>
      <c r="F2145" t="inlineStr">
        <is>
          <t>Ayşe Yıldız</t>
        </is>
      </c>
      <c r="G2145" t="inlineStr">
        <is>
          <t>Akdeniz</t>
        </is>
      </c>
      <c r="H2145" t="inlineStr">
        <is>
          <t>EM-KND-03</t>
        </is>
      </c>
      <c r="I2145" t="inlineStr">
        <is>
          <t>Kablo Kanalı 40x40 (2 m)</t>
        </is>
      </c>
      <c r="J2145" t="inlineStr">
        <is>
          <t>Tesisat</t>
        </is>
      </c>
      <c r="K2145" t="inlineStr">
        <is>
          <t>Bayi</t>
        </is>
      </c>
      <c r="L2145" t="n">
        <v>91</v>
      </c>
      <c r="M2145" s="57" t="n">
        <v>136</v>
      </c>
      <c r="N2145" t="inlineStr">
        <is>
          <t>TL</t>
        </is>
      </c>
      <c r="O2145" s="58" t="n">
        <v>8</v>
      </c>
      <c r="P2145" t="n">
        <v>0</v>
      </c>
      <c r="Q2145" s="59" t="n">
        <v>65</v>
      </c>
      <c r="R2145" s="60">
        <f>IF(N2145="TL",1,IF(N2145="USD",VLOOKUP(C2145,$X$2:$Z$19,2,FALSE),VLOOKUP(C2145,$X$2:$Z$19,3,FALSE)))</f>
        <v/>
      </c>
      <c r="S2145" s="61">
        <f>IF(P2145=1,0,L2145*M2145*R2145*(1-O2145/100))</f>
        <v/>
      </c>
      <c r="T2145" s="61">
        <f>IF(P2145=1,0,L2145*Q2145)</f>
        <v/>
      </c>
      <c r="U2145" s="61">
        <f>S2145-T2145</f>
        <v/>
      </c>
    </row>
    <row r="2146">
      <c r="A2146" t="inlineStr">
        <is>
          <t>S002145</t>
        </is>
      </c>
      <c r="B2146" t="inlineStr">
        <is>
          <t>2025-08-25</t>
        </is>
      </c>
      <c r="C2146" t="inlineStr">
        <is>
          <t>2025-08</t>
        </is>
      </c>
      <c r="D2146" t="inlineStr">
        <is>
          <t>2025-Q3</t>
        </is>
      </c>
      <c r="E2146" t="inlineStr">
        <is>
          <t>T10</t>
        </is>
      </c>
      <c r="F2146" t="inlineStr">
        <is>
          <t>Ayşe Yıldız</t>
        </is>
      </c>
      <c r="G2146" t="inlineStr">
        <is>
          <t>Akdeniz</t>
        </is>
      </c>
      <c r="H2146" t="inlineStr">
        <is>
          <t>EM-KBL-25</t>
        </is>
      </c>
      <c r="I2146" t="inlineStr">
        <is>
          <t>NYY Kablo 4x6 (100 m)</t>
        </is>
      </c>
      <c r="J2146" t="inlineStr">
        <is>
          <t>Kablo</t>
        </is>
      </c>
      <c r="K2146" t="inlineStr">
        <is>
          <t>Bayi</t>
        </is>
      </c>
      <c r="L2146" t="n">
        <v>10</v>
      </c>
      <c r="M2146" s="57" t="n">
        <v>3339</v>
      </c>
      <c r="N2146" t="inlineStr">
        <is>
          <t>TL</t>
        </is>
      </c>
      <c r="O2146" s="58" t="n">
        <v>18</v>
      </c>
      <c r="P2146" t="n">
        <v>0</v>
      </c>
      <c r="Q2146" s="59" t="n">
        <v>2150</v>
      </c>
      <c r="R2146" s="60">
        <f>IF(N2146="TL",1,IF(N2146="USD",VLOOKUP(C2146,$X$2:$Z$19,2,FALSE),VLOOKUP(C2146,$X$2:$Z$19,3,FALSE)))</f>
        <v/>
      </c>
      <c r="S2146" s="61">
        <f>IF(P2146=1,0,L2146*M2146*R2146*(1-O2146/100))</f>
        <v/>
      </c>
      <c r="T2146" s="61">
        <f>IF(P2146=1,0,L2146*Q2146)</f>
        <v/>
      </c>
      <c r="U2146" s="61">
        <f>S2146-T2146</f>
        <v/>
      </c>
    </row>
    <row r="2147">
      <c r="A2147" t="inlineStr">
        <is>
          <t>S002146</t>
        </is>
      </c>
      <c r="B2147" t="inlineStr">
        <is>
          <t>2025-08-17</t>
        </is>
      </c>
      <c r="C2147" t="inlineStr">
        <is>
          <t>2025-08</t>
        </is>
      </c>
      <c r="D2147" t="inlineStr">
        <is>
          <t>2025-Q3</t>
        </is>
      </c>
      <c r="E2147" t="inlineStr">
        <is>
          <t>T10</t>
        </is>
      </c>
      <c r="F2147" t="inlineStr">
        <is>
          <t>Ayşe Yıldız</t>
        </is>
      </c>
      <c r="G2147" t="inlineStr">
        <is>
          <t>Akdeniz</t>
        </is>
      </c>
      <c r="H2147" t="inlineStr">
        <is>
          <t>EM-AYD-18</t>
        </is>
      </c>
      <c r="I2147" t="inlineStr">
        <is>
          <t>LED Ampul 18W (10'lu)</t>
        </is>
      </c>
      <c r="J2147" t="inlineStr">
        <is>
          <t>Aydınlatma</t>
        </is>
      </c>
      <c r="K2147" t="inlineStr">
        <is>
          <t>Bayi</t>
        </is>
      </c>
      <c r="L2147" t="n">
        <v>13</v>
      </c>
      <c r="M2147" s="57" t="n">
        <v>203</v>
      </c>
      <c r="N2147" t="inlineStr">
        <is>
          <t>TL</t>
        </is>
      </c>
      <c r="O2147" s="58" t="n">
        <v>5</v>
      </c>
      <c r="P2147" t="n">
        <v>0</v>
      </c>
      <c r="Q2147" s="59" t="n">
        <v>95</v>
      </c>
      <c r="R2147" s="60">
        <f>IF(N2147="TL",1,IF(N2147="USD",VLOOKUP(C2147,$X$2:$Z$19,2,FALSE),VLOOKUP(C2147,$X$2:$Z$19,3,FALSE)))</f>
        <v/>
      </c>
      <c r="S2147" s="61">
        <f>IF(P2147=1,0,L2147*M2147*R2147*(1-O2147/100))</f>
        <v/>
      </c>
      <c r="T2147" s="61">
        <f>IF(P2147=1,0,L2147*Q2147)</f>
        <v/>
      </c>
      <c r="U2147" s="61">
        <f>S2147-T2147</f>
        <v/>
      </c>
    </row>
    <row r="2148">
      <c r="A2148" t="inlineStr">
        <is>
          <t>S002147</t>
        </is>
      </c>
      <c r="B2148" t="inlineStr">
        <is>
          <t>2025-08-21</t>
        </is>
      </c>
      <c r="C2148" t="inlineStr">
        <is>
          <t>2025-08</t>
        </is>
      </c>
      <c r="D2148" t="inlineStr">
        <is>
          <t>2025-Q3</t>
        </is>
      </c>
      <c r="E2148" t="inlineStr">
        <is>
          <t>T10</t>
        </is>
      </c>
      <c r="F2148" t="inlineStr">
        <is>
          <t>Ayşe Yıldız</t>
        </is>
      </c>
      <c r="G2148" t="inlineStr">
        <is>
          <t>Akdeniz</t>
        </is>
      </c>
      <c r="H2148" t="inlineStr">
        <is>
          <t>EM-SNS-06</t>
        </is>
      </c>
      <c r="I2148" t="inlineStr">
        <is>
          <t>Hareket Sensörü PIR</t>
        </is>
      </c>
      <c r="J2148" t="inlineStr">
        <is>
          <t>Otomasyon</t>
        </is>
      </c>
      <c r="K2148" t="inlineStr">
        <is>
          <t>Perakende</t>
        </is>
      </c>
      <c r="L2148" t="n">
        <v>24</v>
      </c>
      <c r="M2148" s="57" t="n">
        <v>254</v>
      </c>
      <c r="N2148" t="inlineStr">
        <is>
          <t>TL</t>
        </is>
      </c>
      <c r="O2148" s="58" t="n">
        <v>0</v>
      </c>
      <c r="P2148" t="n">
        <v>0</v>
      </c>
      <c r="Q2148" s="59" t="n">
        <v>120</v>
      </c>
      <c r="R2148" s="60">
        <f>IF(N2148="TL",1,IF(N2148="USD",VLOOKUP(C2148,$X$2:$Z$19,2,FALSE),VLOOKUP(C2148,$X$2:$Z$19,3,FALSE)))</f>
        <v/>
      </c>
      <c r="S2148" s="61">
        <f>IF(P2148=1,0,L2148*M2148*R2148*(1-O2148/100))</f>
        <v/>
      </c>
      <c r="T2148" s="61">
        <f>IF(P2148=1,0,L2148*Q2148)</f>
        <v/>
      </c>
      <c r="U2148" s="61">
        <f>S2148-T2148</f>
        <v/>
      </c>
    </row>
    <row r="2149">
      <c r="A2149" t="inlineStr">
        <is>
          <t>S002148</t>
        </is>
      </c>
      <c r="B2149" t="inlineStr">
        <is>
          <t>2025-08-11</t>
        </is>
      </c>
      <c r="C2149" t="inlineStr">
        <is>
          <t>2025-08</t>
        </is>
      </c>
      <c r="D2149" t="inlineStr">
        <is>
          <t>2025-Q3</t>
        </is>
      </c>
      <c r="E2149" t="inlineStr">
        <is>
          <t>T10</t>
        </is>
      </c>
      <c r="F2149" t="inlineStr">
        <is>
          <t>Ayşe Yıldız</t>
        </is>
      </c>
      <c r="G2149" t="inlineStr">
        <is>
          <t>Akdeniz</t>
        </is>
      </c>
      <c r="H2149" t="inlineStr">
        <is>
          <t>EM-TRF-05</t>
        </is>
      </c>
      <c r="I2149" t="inlineStr">
        <is>
          <t>İzole Trafo 1 kVA</t>
        </is>
      </c>
      <c r="J2149" t="inlineStr">
        <is>
          <t>Güç</t>
        </is>
      </c>
      <c r="K2149" t="inlineStr">
        <is>
          <t>Kurumsal</t>
        </is>
      </c>
      <c r="L2149" t="n">
        <v>7</v>
      </c>
      <c r="M2149" s="57" t="n">
        <v>6797</v>
      </c>
      <c r="N2149" t="inlineStr">
        <is>
          <t>TL</t>
        </is>
      </c>
      <c r="O2149" s="58" t="n">
        <v>12</v>
      </c>
      <c r="P2149" t="n">
        <v>0</v>
      </c>
      <c r="Q2149" s="59" t="n">
        <v>3900</v>
      </c>
      <c r="R2149" s="60">
        <f>IF(N2149="TL",1,IF(N2149="USD",VLOOKUP(C2149,$X$2:$Z$19,2,FALSE),VLOOKUP(C2149,$X$2:$Z$19,3,FALSE)))</f>
        <v/>
      </c>
      <c r="S2149" s="61">
        <f>IF(P2149=1,0,L2149*M2149*R2149*(1-O2149/100))</f>
        <v/>
      </c>
      <c r="T2149" s="61">
        <f>IF(P2149=1,0,L2149*Q2149)</f>
        <v/>
      </c>
      <c r="U2149" s="61">
        <f>S2149-T2149</f>
        <v/>
      </c>
    </row>
    <row r="2150">
      <c r="A2150" t="inlineStr">
        <is>
          <t>S002149</t>
        </is>
      </c>
      <c r="B2150" t="inlineStr">
        <is>
          <t>2025-08-24</t>
        </is>
      </c>
      <c r="C2150" t="inlineStr">
        <is>
          <t>2025-08</t>
        </is>
      </c>
      <c r="D2150" t="inlineStr">
        <is>
          <t>2025-Q3</t>
        </is>
      </c>
      <c r="E2150" t="inlineStr">
        <is>
          <t>T10</t>
        </is>
      </c>
      <c r="F2150" t="inlineStr">
        <is>
          <t>Ayşe Yıldız</t>
        </is>
      </c>
      <c r="G2150" t="inlineStr">
        <is>
          <t>Akdeniz</t>
        </is>
      </c>
      <c r="H2150" t="inlineStr">
        <is>
          <t>EM-PNO-12</t>
        </is>
      </c>
      <c r="I2150" t="inlineStr">
        <is>
          <t>Sıva Üstü Dağıtım Panosu 24'lü</t>
        </is>
      </c>
      <c r="J2150" t="inlineStr">
        <is>
          <t>Pano</t>
        </is>
      </c>
      <c r="K2150" t="inlineStr">
        <is>
          <t>Perakende</t>
        </is>
      </c>
      <c r="L2150" t="n">
        <v>3</v>
      </c>
      <c r="M2150" s="57" t="n">
        <v>1964</v>
      </c>
      <c r="N2150" t="inlineStr">
        <is>
          <t>TL</t>
        </is>
      </c>
      <c r="O2150" s="58" t="n">
        <v>8</v>
      </c>
      <c r="P2150" t="n">
        <v>0</v>
      </c>
      <c r="Q2150" s="59" t="n">
        <v>1180</v>
      </c>
      <c r="R2150" s="60">
        <f>IF(N2150="TL",1,IF(N2150="USD",VLOOKUP(C2150,$X$2:$Z$19,2,FALSE),VLOOKUP(C2150,$X$2:$Z$19,3,FALSE)))</f>
        <v/>
      </c>
      <c r="S2150" s="61">
        <f>IF(P2150=1,0,L2150*M2150*R2150*(1-O2150/100))</f>
        <v/>
      </c>
      <c r="T2150" s="61">
        <f>IF(P2150=1,0,L2150*Q2150)</f>
        <v/>
      </c>
      <c r="U2150" s="61">
        <f>S2150-T2150</f>
        <v/>
      </c>
    </row>
    <row r="2151">
      <c r="A2151" t="inlineStr">
        <is>
          <t>S002150</t>
        </is>
      </c>
      <c r="B2151" t="inlineStr">
        <is>
          <t>2025-08-08</t>
        </is>
      </c>
      <c r="C2151" t="inlineStr">
        <is>
          <t>2025-08</t>
        </is>
      </c>
      <c r="D2151" t="inlineStr">
        <is>
          <t>2025-Q3</t>
        </is>
      </c>
      <c r="E2151" t="inlineStr">
        <is>
          <t>T10</t>
        </is>
      </c>
      <c r="F2151" t="inlineStr">
        <is>
          <t>Ayşe Yıldız</t>
        </is>
      </c>
      <c r="G2151" t="inlineStr">
        <is>
          <t>Akdeniz</t>
        </is>
      </c>
      <c r="H2151" t="inlineStr">
        <is>
          <t>EM-TOP-08</t>
        </is>
      </c>
      <c r="I2151" t="inlineStr">
        <is>
          <t>Topraklama Seti</t>
        </is>
      </c>
      <c r="J2151" t="inlineStr">
        <is>
          <t>Koruma</t>
        </is>
      </c>
      <c r="K2151" t="inlineStr">
        <is>
          <t>Proje</t>
        </is>
      </c>
      <c r="L2151" t="n">
        <v>58</v>
      </c>
      <c r="M2151" s="57" t="n">
        <v>889</v>
      </c>
      <c r="N2151" t="inlineStr">
        <is>
          <t>TL</t>
        </is>
      </c>
      <c r="O2151" s="58" t="n">
        <v>0</v>
      </c>
      <c r="P2151" t="n">
        <v>0</v>
      </c>
      <c r="Q2151" s="59" t="n">
        <v>540</v>
      </c>
      <c r="R2151" s="60">
        <f>IF(N2151="TL",1,IF(N2151="USD",VLOOKUP(C2151,$X$2:$Z$19,2,FALSE),VLOOKUP(C2151,$X$2:$Z$19,3,FALSE)))</f>
        <v/>
      </c>
      <c r="S2151" s="61">
        <f>IF(P2151=1,0,L2151*M2151*R2151*(1-O2151/100))</f>
        <v/>
      </c>
      <c r="T2151" s="61">
        <f>IF(P2151=1,0,L2151*Q2151)</f>
        <v/>
      </c>
      <c r="U2151" s="61">
        <f>S2151-T2151</f>
        <v/>
      </c>
    </row>
    <row r="2152">
      <c r="A2152" t="inlineStr">
        <is>
          <t>S002151</t>
        </is>
      </c>
      <c r="B2152" t="inlineStr">
        <is>
          <t>2025-08-18</t>
        </is>
      </c>
      <c r="C2152" t="inlineStr">
        <is>
          <t>2025-08</t>
        </is>
      </c>
      <c r="D2152" t="inlineStr">
        <is>
          <t>2025-Q3</t>
        </is>
      </c>
      <c r="E2152" t="inlineStr">
        <is>
          <t>T10</t>
        </is>
      </c>
      <c r="F2152" t="inlineStr">
        <is>
          <t>Ayşe Yıldız</t>
        </is>
      </c>
      <c r="G2152" t="inlineStr">
        <is>
          <t>Akdeniz</t>
        </is>
      </c>
      <c r="H2152" t="inlineStr">
        <is>
          <t>EM-TOP-08</t>
        </is>
      </c>
      <c r="I2152" t="inlineStr">
        <is>
          <t>Topraklama Seti</t>
        </is>
      </c>
      <c r="J2152" t="inlineStr">
        <is>
          <t>Koruma</t>
        </is>
      </c>
      <c r="K2152" t="inlineStr">
        <is>
          <t>Kurumsal</t>
        </is>
      </c>
      <c r="L2152" t="n">
        <v>4</v>
      </c>
      <c r="M2152" s="57" t="n">
        <v>941</v>
      </c>
      <c r="N2152" t="inlineStr">
        <is>
          <t>TL</t>
        </is>
      </c>
      <c r="O2152" s="58" t="n">
        <v>18</v>
      </c>
      <c r="P2152" t="n">
        <v>0</v>
      </c>
      <c r="Q2152" s="59" t="n">
        <v>540</v>
      </c>
      <c r="R2152" s="60">
        <f>IF(N2152="TL",1,IF(N2152="USD",VLOOKUP(C2152,$X$2:$Z$19,2,FALSE),VLOOKUP(C2152,$X$2:$Z$19,3,FALSE)))</f>
        <v/>
      </c>
      <c r="S2152" s="61">
        <f>IF(P2152=1,0,L2152*M2152*R2152*(1-O2152/100))</f>
        <v/>
      </c>
      <c r="T2152" s="61">
        <f>IF(P2152=1,0,L2152*Q2152)</f>
        <v/>
      </c>
      <c r="U2152" s="61">
        <f>S2152-T2152</f>
        <v/>
      </c>
    </row>
    <row r="2153">
      <c r="A2153" t="inlineStr">
        <is>
          <t>S002152</t>
        </is>
      </c>
      <c r="B2153" t="inlineStr">
        <is>
          <t>2025-08-05</t>
        </is>
      </c>
      <c r="C2153" t="inlineStr">
        <is>
          <t>2025-08</t>
        </is>
      </c>
      <c r="D2153" t="inlineStr">
        <is>
          <t>2025-Q3</t>
        </is>
      </c>
      <c r="E2153" t="inlineStr">
        <is>
          <t>T10</t>
        </is>
      </c>
      <c r="F2153" t="inlineStr">
        <is>
          <t>Ayşe Yıldız</t>
        </is>
      </c>
      <c r="G2153" t="inlineStr">
        <is>
          <t>Akdeniz</t>
        </is>
      </c>
      <c r="H2153" t="inlineStr">
        <is>
          <t>EM-KBL-25</t>
        </is>
      </c>
      <c r="I2153" t="inlineStr">
        <is>
          <t>NYY Kablo 4x6 (100 m)</t>
        </is>
      </c>
      <c r="J2153" t="inlineStr">
        <is>
          <t>Kablo</t>
        </is>
      </c>
      <c r="K2153" t="inlineStr">
        <is>
          <t>Proje</t>
        </is>
      </c>
      <c r="L2153" t="n">
        <v>111</v>
      </c>
      <c r="M2153" s="57" t="n">
        <v>3377</v>
      </c>
      <c r="N2153" t="inlineStr">
        <is>
          <t>TL</t>
        </is>
      </c>
      <c r="O2153" s="58" t="n">
        <v>5</v>
      </c>
      <c r="P2153" t="n">
        <v>0</v>
      </c>
      <c r="Q2153" s="59" t="n">
        <v>2150</v>
      </c>
      <c r="R2153" s="60">
        <f>IF(N2153="TL",1,IF(N2153="USD",VLOOKUP(C2153,$X$2:$Z$19,2,FALSE),VLOOKUP(C2153,$X$2:$Z$19,3,FALSE)))</f>
        <v/>
      </c>
      <c r="S2153" s="61">
        <f>IF(P2153=1,0,L2153*M2153*R2153*(1-O2153/100))</f>
        <v/>
      </c>
      <c r="T2153" s="61">
        <f>IF(P2153=1,0,L2153*Q2153)</f>
        <v/>
      </c>
      <c r="U2153" s="61">
        <f>S2153-T2153</f>
        <v/>
      </c>
    </row>
    <row r="2154">
      <c r="A2154" t="inlineStr">
        <is>
          <t>S002153</t>
        </is>
      </c>
      <c r="B2154" t="inlineStr">
        <is>
          <t>2025-08-17</t>
        </is>
      </c>
      <c r="C2154" t="inlineStr">
        <is>
          <t>2025-08</t>
        </is>
      </c>
      <c r="D2154" t="inlineStr">
        <is>
          <t>2025-Q3</t>
        </is>
      </c>
      <c r="E2154" t="inlineStr">
        <is>
          <t>T10</t>
        </is>
      </c>
      <c r="F2154" t="inlineStr">
        <is>
          <t>Ayşe Yıldız</t>
        </is>
      </c>
      <c r="G2154" t="inlineStr">
        <is>
          <t>Akdeniz</t>
        </is>
      </c>
      <c r="H2154" t="inlineStr">
        <is>
          <t>EM-AYD-18</t>
        </is>
      </c>
      <c r="I2154" t="inlineStr">
        <is>
          <t>LED Ampul 18W (10'lu)</t>
        </is>
      </c>
      <c r="J2154" t="inlineStr">
        <is>
          <t>Aydınlatma</t>
        </is>
      </c>
      <c r="K2154" t="inlineStr">
        <is>
          <t>Bayi</t>
        </is>
      </c>
      <c r="L2154" t="n">
        <v>110</v>
      </c>
      <c r="M2154" s="57" t="n">
        <v>210</v>
      </c>
      <c r="N2154" t="inlineStr">
        <is>
          <t>TL</t>
        </is>
      </c>
      <c r="O2154" s="58" t="n">
        <v>8</v>
      </c>
      <c r="P2154" t="n">
        <v>0</v>
      </c>
      <c r="Q2154" s="59" t="n">
        <v>95</v>
      </c>
      <c r="R2154" s="60">
        <f>IF(N2154="TL",1,IF(N2154="USD",VLOOKUP(C2154,$X$2:$Z$19,2,FALSE),VLOOKUP(C2154,$X$2:$Z$19,3,FALSE)))</f>
        <v/>
      </c>
      <c r="S2154" s="61">
        <f>IF(P2154=1,0,L2154*M2154*R2154*(1-O2154/100))</f>
        <v/>
      </c>
      <c r="T2154" s="61">
        <f>IF(P2154=1,0,L2154*Q2154)</f>
        <v/>
      </c>
      <c r="U2154" s="61">
        <f>S2154-T2154</f>
        <v/>
      </c>
    </row>
    <row r="2155">
      <c r="A2155" t="inlineStr">
        <is>
          <t>S002154</t>
        </is>
      </c>
      <c r="B2155" t="inlineStr">
        <is>
          <t>2025-08-22</t>
        </is>
      </c>
      <c r="C2155" t="inlineStr">
        <is>
          <t>2025-08</t>
        </is>
      </c>
      <c r="D2155" t="inlineStr">
        <is>
          <t>2025-Q3</t>
        </is>
      </c>
      <c r="E2155" t="inlineStr">
        <is>
          <t>T10</t>
        </is>
      </c>
      <c r="F2155" t="inlineStr">
        <is>
          <t>Ayşe Yıldız</t>
        </is>
      </c>
      <c r="G2155" t="inlineStr">
        <is>
          <t>Akdeniz</t>
        </is>
      </c>
      <c r="H2155" t="inlineStr">
        <is>
          <t>EM-TRF-05</t>
        </is>
      </c>
      <c r="I2155" t="inlineStr">
        <is>
          <t>İzole Trafo 1 kVA</t>
        </is>
      </c>
      <c r="J2155" t="inlineStr">
        <is>
          <t>Güç</t>
        </is>
      </c>
      <c r="K2155" t="inlineStr">
        <is>
          <t>Proje</t>
        </is>
      </c>
      <c r="L2155" t="n">
        <v>3</v>
      </c>
      <c r="M2155" s="57" t="n">
        <v>6736</v>
      </c>
      <c r="N2155" t="inlineStr">
        <is>
          <t>TL</t>
        </is>
      </c>
      <c r="O2155" s="58" t="n">
        <v>8</v>
      </c>
      <c r="P2155" t="n">
        <v>0</v>
      </c>
      <c r="Q2155" s="59" t="n">
        <v>3900</v>
      </c>
      <c r="R2155" s="60">
        <f>IF(N2155="TL",1,IF(N2155="USD",VLOOKUP(C2155,$X$2:$Z$19,2,FALSE),VLOOKUP(C2155,$X$2:$Z$19,3,FALSE)))</f>
        <v/>
      </c>
      <c r="S2155" s="61">
        <f>IF(P2155=1,0,L2155*M2155*R2155*(1-O2155/100))</f>
        <v/>
      </c>
      <c r="T2155" s="61">
        <f>IF(P2155=1,0,L2155*Q2155)</f>
        <v/>
      </c>
      <c r="U2155" s="61">
        <f>S2155-T2155</f>
        <v/>
      </c>
    </row>
    <row r="2156">
      <c r="A2156" t="inlineStr">
        <is>
          <t>S002155</t>
        </is>
      </c>
      <c r="B2156" t="inlineStr">
        <is>
          <t>2025-08-25</t>
        </is>
      </c>
      <c r="C2156" t="inlineStr">
        <is>
          <t>2025-08</t>
        </is>
      </c>
      <c r="D2156" t="inlineStr">
        <is>
          <t>2025-Q3</t>
        </is>
      </c>
      <c r="E2156" t="inlineStr">
        <is>
          <t>T10</t>
        </is>
      </c>
      <c r="F2156" t="inlineStr">
        <is>
          <t>Ayşe Yıldız</t>
        </is>
      </c>
      <c r="G2156" t="inlineStr">
        <is>
          <t>Akdeniz</t>
        </is>
      </c>
      <c r="H2156" t="inlineStr">
        <is>
          <t>EM-KBL-16</t>
        </is>
      </c>
      <c r="I2156" t="inlineStr">
        <is>
          <t>NYM Kablo 3x2,5 (100 m)</t>
        </is>
      </c>
      <c r="J2156" t="inlineStr">
        <is>
          <t>Kablo</t>
        </is>
      </c>
      <c r="K2156" t="inlineStr">
        <is>
          <t>Bayi</t>
        </is>
      </c>
      <c r="L2156" t="n">
        <v>14</v>
      </c>
      <c r="M2156" s="57" t="n">
        <v>1339</v>
      </c>
      <c r="N2156" t="inlineStr">
        <is>
          <t>TL</t>
        </is>
      </c>
      <c r="O2156" s="58" t="n">
        <v>8</v>
      </c>
      <c r="P2156" t="n">
        <v>0</v>
      </c>
      <c r="Q2156" s="59" t="n">
        <v>820</v>
      </c>
      <c r="R2156" s="60">
        <f>IF(N2156="TL",1,IF(N2156="USD",VLOOKUP(C2156,$X$2:$Z$19,2,FALSE),VLOOKUP(C2156,$X$2:$Z$19,3,FALSE)))</f>
        <v/>
      </c>
      <c r="S2156" s="61">
        <f>IF(P2156=1,0,L2156*M2156*R2156*(1-O2156/100))</f>
        <v/>
      </c>
      <c r="T2156" s="61">
        <f>IF(P2156=1,0,L2156*Q2156)</f>
        <v/>
      </c>
      <c r="U2156" s="61">
        <f>S2156-T2156</f>
        <v/>
      </c>
    </row>
    <row r="2157">
      <c r="A2157" t="inlineStr">
        <is>
          <t>S002156</t>
        </is>
      </c>
      <c r="B2157" t="inlineStr">
        <is>
          <t>2025-08-12</t>
        </is>
      </c>
      <c r="C2157" t="inlineStr">
        <is>
          <t>2025-08</t>
        </is>
      </c>
      <c r="D2157" t="inlineStr">
        <is>
          <t>2025-Q3</t>
        </is>
      </c>
      <c r="E2157" t="inlineStr">
        <is>
          <t>T10</t>
        </is>
      </c>
      <c r="F2157" t="inlineStr">
        <is>
          <t>Ayşe Yıldız</t>
        </is>
      </c>
      <c r="G2157" t="inlineStr">
        <is>
          <t>Akdeniz</t>
        </is>
      </c>
      <c r="H2157" t="inlineStr">
        <is>
          <t>EM-PRZ-02</t>
        </is>
      </c>
      <c r="I2157" t="inlineStr">
        <is>
          <t>Priz-Anahtar Seti (20'li)</t>
        </is>
      </c>
      <c r="J2157" t="inlineStr">
        <is>
          <t>Anahtar</t>
        </is>
      </c>
      <c r="K2157" t="inlineStr">
        <is>
          <t>Perakende</t>
        </is>
      </c>
      <c r="L2157" t="n">
        <v>4</v>
      </c>
      <c r="M2157" s="57" t="n">
        <v>558</v>
      </c>
      <c r="N2157" t="inlineStr">
        <is>
          <t>TL</t>
        </is>
      </c>
      <c r="O2157" s="58" t="n">
        <v>8</v>
      </c>
      <c r="P2157" t="n">
        <v>0</v>
      </c>
      <c r="Q2157" s="59" t="n">
        <v>310</v>
      </c>
      <c r="R2157" s="60">
        <f>IF(N2157="TL",1,IF(N2157="USD",VLOOKUP(C2157,$X$2:$Z$19,2,FALSE),VLOOKUP(C2157,$X$2:$Z$19,3,FALSE)))</f>
        <v/>
      </c>
      <c r="S2157" s="61">
        <f>IF(P2157=1,0,L2157*M2157*R2157*(1-O2157/100))</f>
        <v/>
      </c>
      <c r="T2157" s="61">
        <f>IF(P2157=1,0,L2157*Q2157)</f>
        <v/>
      </c>
      <c r="U2157" s="61">
        <f>S2157-T2157</f>
        <v/>
      </c>
    </row>
    <row r="2158">
      <c r="A2158" t="inlineStr">
        <is>
          <t>S002157</t>
        </is>
      </c>
      <c r="B2158" t="inlineStr">
        <is>
          <t>2025-08-16</t>
        </is>
      </c>
      <c r="C2158" t="inlineStr">
        <is>
          <t>2025-08</t>
        </is>
      </c>
      <c r="D2158" t="inlineStr">
        <is>
          <t>2025-Q3</t>
        </is>
      </c>
      <c r="E2158" t="inlineStr">
        <is>
          <t>T10</t>
        </is>
      </c>
      <c r="F2158" t="inlineStr">
        <is>
          <t>Ayşe Yıldız</t>
        </is>
      </c>
      <c r="G2158" t="inlineStr">
        <is>
          <t>Akdeniz</t>
        </is>
      </c>
      <c r="H2158" t="inlineStr">
        <is>
          <t>EM-UPS-10</t>
        </is>
      </c>
      <c r="I2158" t="inlineStr">
        <is>
          <t>Kesintisiz Güç Kaynağı 3 kVA</t>
        </is>
      </c>
      <c r="J2158" t="inlineStr">
        <is>
          <t>Güç</t>
        </is>
      </c>
      <c r="K2158" t="inlineStr">
        <is>
          <t>Bayi</t>
        </is>
      </c>
      <c r="L2158" t="n">
        <v>7</v>
      </c>
      <c r="M2158" s="57" t="n">
        <v>12765</v>
      </c>
      <c r="N2158" t="inlineStr">
        <is>
          <t>TL</t>
        </is>
      </c>
      <c r="O2158" s="58" t="n">
        <v>5</v>
      </c>
      <c r="P2158" t="n">
        <v>0</v>
      </c>
      <c r="Q2158" s="59" t="n">
        <v>8200</v>
      </c>
      <c r="R2158" s="60">
        <f>IF(N2158="TL",1,IF(N2158="USD",VLOOKUP(C2158,$X$2:$Z$19,2,FALSE),VLOOKUP(C2158,$X$2:$Z$19,3,FALSE)))</f>
        <v/>
      </c>
      <c r="S2158" s="61">
        <f>IF(P2158=1,0,L2158*M2158*R2158*(1-O2158/100))</f>
        <v/>
      </c>
      <c r="T2158" s="61">
        <f>IF(P2158=1,0,L2158*Q2158)</f>
        <v/>
      </c>
      <c r="U2158" s="61">
        <f>S2158-T2158</f>
        <v/>
      </c>
    </row>
    <row r="2159">
      <c r="A2159" t="inlineStr">
        <is>
          <t>S002158</t>
        </is>
      </c>
      <c r="B2159" t="inlineStr">
        <is>
          <t>2025-08-21</t>
        </is>
      </c>
      <c r="C2159" t="inlineStr">
        <is>
          <t>2025-08</t>
        </is>
      </c>
      <c r="D2159" t="inlineStr">
        <is>
          <t>2025-Q3</t>
        </is>
      </c>
      <c r="E2159" t="inlineStr">
        <is>
          <t>T10</t>
        </is>
      </c>
      <c r="F2159" t="inlineStr">
        <is>
          <t>Ayşe Yıldız</t>
        </is>
      </c>
      <c r="G2159" t="inlineStr">
        <is>
          <t>Akdeniz</t>
        </is>
      </c>
      <c r="H2159" t="inlineStr">
        <is>
          <t>EM-KBL-25</t>
        </is>
      </c>
      <c r="I2159" t="inlineStr">
        <is>
          <t>NYY Kablo 4x6 (100 m)</t>
        </is>
      </c>
      <c r="J2159" t="inlineStr">
        <is>
          <t>Kablo</t>
        </is>
      </c>
      <c r="K2159" t="inlineStr">
        <is>
          <t>Kurumsal</t>
        </is>
      </c>
      <c r="L2159" t="n">
        <v>3</v>
      </c>
      <c r="M2159" s="57" t="n">
        <v>3340</v>
      </c>
      <c r="N2159" t="inlineStr">
        <is>
          <t>TL</t>
        </is>
      </c>
      <c r="O2159" s="58" t="n">
        <v>8</v>
      </c>
      <c r="P2159" t="n">
        <v>0</v>
      </c>
      <c r="Q2159" s="59" t="n">
        <v>2150</v>
      </c>
      <c r="R2159" s="60">
        <f>IF(N2159="TL",1,IF(N2159="USD",VLOOKUP(C2159,$X$2:$Z$19,2,FALSE),VLOOKUP(C2159,$X$2:$Z$19,3,FALSE)))</f>
        <v/>
      </c>
      <c r="S2159" s="61">
        <f>IF(P2159=1,0,L2159*M2159*R2159*(1-O2159/100))</f>
        <v/>
      </c>
      <c r="T2159" s="61">
        <f>IF(P2159=1,0,L2159*Q2159)</f>
        <v/>
      </c>
      <c r="U2159" s="61">
        <f>S2159-T2159</f>
        <v/>
      </c>
    </row>
    <row r="2160">
      <c r="A2160" t="inlineStr">
        <is>
          <t>S002159</t>
        </is>
      </c>
      <c r="B2160" t="inlineStr">
        <is>
          <t>2025-08-10</t>
        </is>
      </c>
      <c r="C2160" t="inlineStr">
        <is>
          <t>2025-08</t>
        </is>
      </c>
      <c r="D2160" t="inlineStr">
        <is>
          <t>2025-Q3</t>
        </is>
      </c>
      <c r="E2160" t="inlineStr">
        <is>
          <t>T10</t>
        </is>
      </c>
      <c r="F2160" t="inlineStr">
        <is>
          <t>Ayşe Yıldız</t>
        </is>
      </c>
      <c r="G2160" t="inlineStr">
        <is>
          <t>Akdeniz</t>
        </is>
      </c>
      <c r="H2160" t="inlineStr">
        <is>
          <t>EM-TOP-08</t>
        </is>
      </c>
      <c r="I2160" t="inlineStr">
        <is>
          <t>Topraklama Seti</t>
        </is>
      </c>
      <c r="J2160" t="inlineStr">
        <is>
          <t>Koruma</t>
        </is>
      </c>
      <c r="K2160" t="inlineStr">
        <is>
          <t>Perakende</t>
        </is>
      </c>
      <c r="L2160" t="n">
        <v>1</v>
      </c>
      <c r="M2160" s="57" t="n">
        <v>918</v>
      </c>
      <c r="N2160" t="inlineStr">
        <is>
          <t>TL</t>
        </is>
      </c>
      <c r="O2160" s="58" t="n">
        <v>5</v>
      </c>
      <c r="P2160" t="n">
        <v>0</v>
      </c>
      <c r="Q2160" s="59" t="n">
        <v>540</v>
      </c>
      <c r="R2160" s="60">
        <f>IF(N2160="TL",1,IF(N2160="USD",VLOOKUP(C2160,$X$2:$Z$19,2,FALSE),VLOOKUP(C2160,$X$2:$Z$19,3,FALSE)))</f>
        <v/>
      </c>
      <c r="S2160" s="61">
        <f>IF(P2160=1,0,L2160*M2160*R2160*(1-O2160/100))</f>
        <v/>
      </c>
      <c r="T2160" s="61">
        <f>IF(P2160=1,0,L2160*Q2160)</f>
        <v/>
      </c>
      <c r="U2160" s="61">
        <f>S2160-T2160</f>
        <v/>
      </c>
    </row>
    <row r="2161">
      <c r="A2161" t="inlineStr">
        <is>
          <t>S002160</t>
        </is>
      </c>
      <c r="B2161" t="inlineStr">
        <is>
          <t>2025-08-14</t>
        </is>
      </c>
      <c r="C2161" t="inlineStr">
        <is>
          <t>2025-08</t>
        </is>
      </c>
      <c r="D2161" t="inlineStr">
        <is>
          <t>2025-Q3</t>
        </is>
      </c>
      <c r="E2161" t="inlineStr">
        <is>
          <t>T11</t>
        </is>
      </c>
      <c r="F2161" t="inlineStr">
        <is>
          <t>Kaan Öztürk</t>
        </is>
      </c>
      <c r="G2161" t="inlineStr">
        <is>
          <t>İhracat-Körfez</t>
        </is>
      </c>
      <c r="H2161" t="inlineStr">
        <is>
          <t>EM-KBL-16</t>
        </is>
      </c>
      <c r="I2161" t="inlineStr">
        <is>
          <t>NYM Kablo 3x2,5 (100 m)</t>
        </is>
      </c>
      <c r="J2161" t="inlineStr">
        <is>
          <t>Kablo</t>
        </is>
      </c>
      <c r="K2161" t="inlineStr">
        <is>
          <t>Perakende</t>
        </is>
      </c>
      <c r="L2161" t="n">
        <v>9</v>
      </c>
      <c r="M2161" s="57" t="n">
        <v>30.57</v>
      </c>
      <c r="N2161" t="inlineStr">
        <is>
          <t>USD</t>
        </is>
      </c>
      <c r="O2161" s="58" t="n">
        <v>18</v>
      </c>
      <c r="P2161" t="n">
        <v>0</v>
      </c>
      <c r="Q2161" s="59" t="n">
        <v>820</v>
      </c>
      <c r="R2161" s="60">
        <f>IF(N2161="TL",1,IF(N2161="USD",VLOOKUP(C2161,$X$2:$Z$19,2,FALSE),VLOOKUP(C2161,$X$2:$Z$19,3,FALSE)))</f>
        <v/>
      </c>
      <c r="S2161" s="61">
        <f>IF(P2161=1,0,L2161*M2161*R2161*(1-O2161/100))</f>
        <v/>
      </c>
      <c r="T2161" s="61">
        <f>IF(P2161=1,0,L2161*Q2161)</f>
        <v/>
      </c>
      <c r="U2161" s="61">
        <f>S2161-T2161</f>
        <v/>
      </c>
    </row>
    <row r="2162">
      <c r="A2162" t="inlineStr">
        <is>
          <t>S002161</t>
        </is>
      </c>
      <c r="B2162" t="inlineStr">
        <is>
          <t>2025-08-09</t>
        </is>
      </c>
      <c r="C2162" t="inlineStr">
        <is>
          <t>2025-08</t>
        </is>
      </c>
      <c r="D2162" t="inlineStr">
        <is>
          <t>2025-Q3</t>
        </is>
      </c>
      <c r="E2162" t="inlineStr">
        <is>
          <t>T11</t>
        </is>
      </c>
      <c r="F2162" t="inlineStr">
        <is>
          <t>Kaan Öztürk</t>
        </is>
      </c>
      <c r="G2162" t="inlineStr">
        <is>
          <t>İhracat-Körfez</t>
        </is>
      </c>
      <c r="H2162" t="inlineStr">
        <is>
          <t>EM-SGT-01</t>
        </is>
      </c>
      <c r="I2162" t="inlineStr">
        <is>
          <t>Otomatik Sigorta C16 (12'li)</t>
        </is>
      </c>
      <c r="J2162" t="inlineStr">
        <is>
          <t>Koruma</t>
        </is>
      </c>
      <c r="K2162" t="inlineStr">
        <is>
          <t>Proje</t>
        </is>
      </c>
      <c r="L2162" t="n">
        <v>1</v>
      </c>
      <c r="M2162" s="57" t="n">
        <v>10.31</v>
      </c>
      <c r="N2162" t="inlineStr">
        <is>
          <t>USD</t>
        </is>
      </c>
      <c r="O2162" s="58" t="n">
        <v>0</v>
      </c>
      <c r="P2162" t="n">
        <v>0</v>
      </c>
      <c r="Q2162" s="59" t="n">
        <v>240</v>
      </c>
      <c r="R2162" s="60">
        <f>IF(N2162="TL",1,IF(N2162="USD",VLOOKUP(C2162,$X$2:$Z$19,2,FALSE),VLOOKUP(C2162,$X$2:$Z$19,3,FALSE)))</f>
        <v/>
      </c>
      <c r="S2162" s="61">
        <f>IF(P2162=1,0,L2162*M2162*R2162*(1-O2162/100))</f>
        <v/>
      </c>
      <c r="T2162" s="61">
        <f>IF(P2162=1,0,L2162*Q2162)</f>
        <v/>
      </c>
      <c r="U2162" s="61">
        <f>S2162-T2162</f>
        <v/>
      </c>
    </row>
    <row r="2163">
      <c r="A2163" t="inlineStr">
        <is>
          <t>S002162</t>
        </is>
      </c>
      <c r="B2163" t="inlineStr">
        <is>
          <t>2025-08-20</t>
        </is>
      </c>
      <c r="C2163" t="inlineStr">
        <is>
          <t>2025-08</t>
        </is>
      </c>
      <c r="D2163" t="inlineStr">
        <is>
          <t>2025-Q3</t>
        </is>
      </c>
      <c r="E2163" t="inlineStr">
        <is>
          <t>T11</t>
        </is>
      </c>
      <c r="F2163" t="inlineStr">
        <is>
          <t>Kaan Öztürk</t>
        </is>
      </c>
      <c r="G2163" t="inlineStr">
        <is>
          <t>İhracat-Körfez</t>
        </is>
      </c>
      <c r="H2163" t="inlineStr">
        <is>
          <t>EM-SNS-06</t>
        </is>
      </c>
      <c r="I2163" t="inlineStr">
        <is>
          <t>Hareket Sensörü PIR</t>
        </is>
      </c>
      <c r="J2163" t="inlineStr">
        <is>
          <t>Otomasyon</t>
        </is>
      </c>
      <c r="K2163" t="inlineStr">
        <is>
          <t>Bayi</t>
        </is>
      </c>
      <c r="L2163" t="n">
        <v>21</v>
      </c>
      <c r="M2163" s="57" t="n">
        <v>5.8</v>
      </c>
      <c r="N2163" t="inlineStr">
        <is>
          <t>USD</t>
        </is>
      </c>
      <c r="O2163" s="58" t="n">
        <v>0</v>
      </c>
      <c r="P2163" t="n">
        <v>0</v>
      </c>
      <c r="Q2163" s="59" t="n">
        <v>120</v>
      </c>
      <c r="R2163" s="60">
        <f>IF(N2163="TL",1,IF(N2163="USD",VLOOKUP(C2163,$X$2:$Z$19,2,FALSE),VLOOKUP(C2163,$X$2:$Z$19,3,FALSE)))</f>
        <v/>
      </c>
      <c r="S2163" s="61">
        <f>IF(P2163=1,0,L2163*M2163*R2163*(1-O2163/100))</f>
        <v/>
      </c>
      <c r="T2163" s="61">
        <f>IF(P2163=1,0,L2163*Q2163)</f>
        <v/>
      </c>
      <c r="U2163" s="61">
        <f>S2163-T2163</f>
        <v/>
      </c>
    </row>
    <row r="2164">
      <c r="A2164" t="inlineStr">
        <is>
          <t>S002163</t>
        </is>
      </c>
      <c r="B2164" t="inlineStr">
        <is>
          <t>2025-08-02</t>
        </is>
      </c>
      <c r="C2164" t="inlineStr">
        <is>
          <t>2025-08</t>
        </is>
      </c>
      <c r="D2164" t="inlineStr">
        <is>
          <t>2025-Q3</t>
        </is>
      </c>
      <c r="E2164" t="inlineStr">
        <is>
          <t>T11</t>
        </is>
      </c>
      <c r="F2164" t="inlineStr">
        <is>
          <t>Kaan Öztürk</t>
        </is>
      </c>
      <c r="G2164" t="inlineStr">
        <is>
          <t>İhracat-Körfez</t>
        </is>
      </c>
      <c r="H2164" t="inlineStr">
        <is>
          <t>EM-AYD-40</t>
        </is>
      </c>
      <c r="I2164" t="inlineStr">
        <is>
          <t>LED Panel Armatür 40W</t>
        </is>
      </c>
      <c r="J2164" t="inlineStr">
        <is>
          <t>Aydınlatma</t>
        </is>
      </c>
      <c r="K2164" t="inlineStr">
        <is>
          <t>Kurumsal</t>
        </is>
      </c>
      <c r="L2164" t="n">
        <v>8</v>
      </c>
      <c r="M2164" s="57" t="n">
        <v>8.470000000000001</v>
      </c>
      <c r="N2164" t="inlineStr">
        <is>
          <t>USD</t>
        </is>
      </c>
      <c r="O2164" s="58" t="n">
        <v>8</v>
      </c>
      <c r="P2164" t="n">
        <v>0</v>
      </c>
      <c r="Q2164" s="59" t="n">
        <v>190</v>
      </c>
      <c r="R2164" s="60">
        <f>IF(N2164="TL",1,IF(N2164="USD",VLOOKUP(C2164,$X$2:$Z$19,2,FALSE),VLOOKUP(C2164,$X$2:$Z$19,3,FALSE)))</f>
        <v/>
      </c>
      <c r="S2164" s="61">
        <f>IF(P2164=1,0,L2164*M2164*R2164*(1-O2164/100))</f>
        <v/>
      </c>
      <c r="T2164" s="61">
        <f>IF(P2164=1,0,L2164*Q2164)</f>
        <v/>
      </c>
      <c r="U2164" s="61">
        <f>S2164-T2164</f>
        <v/>
      </c>
    </row>
    <row r="2165">
      <c r="A2165" t="inlineStr">
        <is>
          <t>S002164</t>
        </is>
      </c>
      <c r="B2165" t="inlineStr">
        <is>
          <t>2025-08-28</t>
        </is>
      </c>
      <c r="C2165" t="inlineStr">
        <is>
          <t>2025-08</t>
        </is>
      </c>
      <c r="D2165" t="inlineStr">
        <is>
          <t>2025-Q3</t>
        </is>
      </c>
      <c r="E2165" t="inlineStr">
        <is>
          <t>T11</t>
        </is>
      </c>
      <c r="F2165" t="inlineStr">
        <is>
          <t>Kaan Öztürk</t>
        </is>
      </c>
      <c r="G2165" t="inlineStr">
        <is>
          <t>İhracat-Körfez</t>
        </is>
      </c>
      <c r="H2165" t="inlineStr">
        <is>
          <t>EM-PRZ-02</t>
        </is>
      </c>
      <c r="I2165" t="inlineStr">
        <is>
          <t>Priz-Anahtar Seti (20'li)</t>
        </is>
      </c>
      <c r="J2165" t="inlineStr">
        <is>
          <t>Anahtar</t>
        </is>
      </c>
      <c r="K2165" t="inlineStr">
        <is>
          <t>Bayi</t>
        </is>
      </c>
      <c r="L2165" t="n">
        <v>4</v>
      </c>
      <c r="M2165" s="57" t="n">
        <v>13.58</v>
      </c>
      <c r="N2165" t="inlineStr">
        <is>
          <t>USD</t>
        </is>
      </c>
      <c r="O2165" s="58" t="n">
        <v>5</v>
      </c>
      <c r="P2165" t="n">
        <v>0</v>
      </c>
      <c r="Q2165" s="59" t="n">
        <v>310</v>
      </c>
      <c r="R2165" s="60">
        <f>IF(N2165="TL",1,IF(N2165="USD",VLOOKUP(C2165,$X$2:$Z$19,2,FALSE),VLOOKUP(C2165,$X$2:$Z$19,3,FALSE)))</f>
        <v/>
      </c>
      <c r="S2165" s="61">
        <f>IF(P2165=1,0,L2165*M2165*R2165*(1-O2165/100))</f>
        <v/>
      </c>
      <c r="T2165" s="61">
        <f>IF(P2165=1,0,L2165*Q2165)</f>
        <v/>
      </c>
      <c r="U2165" s="61">
        <f>S2165-T2165</f>
        <v/>
      </c>
    </row>
    <row r="2166">
      <c r="A2166" t="inlineStr">
        <is>
          <t>S002165</t>
        </is>
      </c>
      <c r="B2166" t="inlineStr">
        <is>
          <t>2025-08-26</t>
        </is>
      </c>
      <c r="C2166" t="inlineStr">
        <is>
          <t>2025-08</t>
        </is>
      </c>
      <c r="D2166" t="inlineStr">
        <is>
          <t>2025-Q3</t>
        </is>
      </c>
      <c r="E2166" t="inlineStr">
        <is>
          <t>T11</t>
        </is>
      </c>
      <c r="F2166" t="inlineStr">
        <is>
          <t>Kaan Öztürk</t>
        </is>
      </c>
      <c r="G2166" t="inlineStr">
        <is>
          <t>İhracat-Körfez</t>
        </is>
      </c>
      <c r="H2166" t="inlineStr">
        <is>
          <t>EM-AYD-18</t>
        </is>
      </c>
      <c r="I2166" t="inlineStr">
        <is>
          <t>LED Ampul 18W (10'lu)</t>
        </is>
      </c>
      <c r="J2166" t="inlineStr">
        <is>
          <t>Aydınlatma</t>
        </is>
      </c>
      <c r="K2166" t="inlineStr">
        <is>
          <t>Bayi</t>
        </is>
      </c>
      <c r="L2166" t="n">
        <v>4</v>
      </c>
      <c r="M2166" s="57" t="n">
        <v>4.83</v>
      </c>
      <c r="N2166" t="inlineStr">
        <is>
          <t>USD</t>
        </is>
      </c>
      <c r="O2166" s="58" t="n">
        <v>5</v>
      </c>
      <c r="P2166" t="n">
        <v>0</v>
      </c>
      <c r="Q2166" s="59" t="n">
        <v>95</v>
      </c>
      <c r="R2166" s="60">
        <f>IF(N2166="TL",1,IF(N2166="USD",VLOOKUP(C2166,$X$2:$Z$19,2,FALSE),VLOOKUP(C2166,$X$2:$Z$19,3,FALSE)))</f>
        <v/>
      </c>
      <c r="S2166" s="61">
        <f>IF(P2166=1,0,L2166*M2166*R2166*(1-O2166/100))</f>
        <v/>
      </c>
      <c r="T2166" s="61">
        <f>IF(P2166=1,0,L2166*Q2166)</f>
        <v/>
      </c>
      <c r="U2166" s="61">
        <f>S2166-T2166</f>
        <v/>
      </c>
    </row>
    <row r="2167">
      <c r="A2167" t="inlineStr">
        <is>
          <t>S002166</t>
        </is>
      </c>
      <c r="B2167" t="inlineStr">
        <is>
          <t>2025-08-21</t>
        </is>
      </c>
      <c r="C2167" t="inlineStr">
        <is>
          <t>2025-08</t>
        </is>
      </c>
      <c r="D2167" t="inlineStr">
        <is>
          <t>2025-Q3</t>
        </is>
      </c>
      <c r="E2167" t="inlineStr">
        <is>
          <t>T11</t>
        </is>
      </c>
      <c r="F2167" t="inlineStr">
        <is>
          <t>Kaan Öztürk</t>
        </is>
      </c>
      <c r="G2167" t="inlineStr">
        <is>
          <t>İhracat-Körfez</t>
        </is>
      </c>
      <c r="H2167" t="inlineStr">
        <is>
          <t>EM-TOP-08</t>
        </is>
      </c>
      <c r="I2167" t="inlineStr">
        <is>
          <t>Topraklama Seti</t>
        </is>
      </c>
      <c r="J2167" t="inlineStr">
        <is>
          <t>Koruma</t>
        </is>
      </c>
      <c r="K2167" t="inlineStr">
        <is>
          <t>Bayi</t>
        </is>
      </c>
      <c r="L2167" t="n">
        <v>22</v>
      </c>
      <c r="M2167" s="57" t="n">
        <v>21.12</v>
      </c>
      <c r="N2167" t="inlineStr">
        <is>
          <t>USD</t>
        </is>
      </c>
      <c r="O2167" s="58" t="n">
        <v>8</v>
      </c>
      <c r="P2167" t="n">
        <v>0</v>
      </c>
      <c r="Q2167" s="59" t="n">
        <v>540</v>
      </c>
      <c r="R2167" s="60">
        <f>IF(N2167="TL",1,IF(N2167="USD",VLOOKUP(C2167,$X$2:$Z$19,2,FALSE),VLOOKUP(C2167,$X$2:$Z$19,3,FALSE)))</f>
        <v/>
      </c>
      <c r="S2167" s="61">
        <f>IF(P2167=1,0,L2167*M2167*R2167*(1-O2167/100))</f>
        <v/>
      </c>
      <c r="T2167" s="61">
        <f>IF(P2167=1,0,L2167*Q2167)</f>
        <v/>
      </c>
      <c r="U2167" s="61">
        <f>S2167-T2167</f>
        <v/>
      </c>
    </row>
    <row r="2168">
      <c r="A2168" t="inlineStr">
        <is>
          <t>S002167</t>
        </is>
      </c>
      <c r="B2168" t="inlineStr">
        <is>
          <t>2025-08-27</t>
        </is>
      </c>
      <c r="C2168" t="inlineStr">
        <is>
          <t>2025-08</t>
        </is>
      </c>
      <c r="D2168" t="inlineStr">
        <is>
          <t>2025-Q3</t>
        </is>
      </c>
      <c r="E2168" t="inlineStr">
        <is>
          <t>T11</t>
        </is>
      </c>
      <c r="F2168" t="inlineStr">
        <is>
          <t>Kaan Öztürk</t>
        </is>
      </c>
      <c r="G2168" t="inlineStr">
        <is>
          <t>İhracat-Körfez</t>
        </is>
      </c>
      <c r="H2168" t="inlineStr">
        <is>
          <t>EM-KND-03</t>
        </is>
      </c>
      <c r="I2168" t="inlineStr">
        <is>
          <t>Kablo Kanalı 40x40 (2 m)</t>
        </is>
      </c>
      <c r="J2168" t="inlineStr">
        <is>
          <t>Tesisat</t>
        </is>
      </c>
      <c r="K2168" t="inlineStr">
        <is>
          <t>Perakende</t>
        </is>
      </c>
      <c r="L2168" t="n">
        <v>5</v>
      </c>
      <c r="M2168" s="57" t="n">
        <v>2.95</v>
      </c>
      <c r="N2168" t="inlineStr">
        <is>
          <t>USD</t>
        </is>
      </c>
      <c r="O2168" s="58" t="n">
        <v>5</v>
      </c>
      <c r="P2168" t="n">
        <v>0</v>
      </c>
      <c r="Q2168" s="59" t="n">
        <v>65</v>
      </c>
      <c r="R2168" s="60">
        <f>IF(N2168="TL",1,IF(N2168="USD",VLOOKUP(C2168,$X$2:$Z$19,2,FALSE),VLOOKUP(C2168,$X$2:$Z$19,3,FALSE)))</f>
        <v/>
      </c>
      <c r="S2168" s="61">
        <f>IF(P2168=1,0,L2168*M2168*R2168*(1-O2168/100))</f>
        <v/>
      </c>
      <c r="T2168" s="61">
        <f>IF(P2168=1,0,L2168*Q2168)</f>
        <v/>
      </c>
      <c r="U2168" s="61">
        <f>S2168-T2168</f>
        <v/>
      </c>
    </row>
    <row r="2169">
      <c r="A2169" t="inlineStr">
        <is>
          <t>S002168</t>
        </is>
      </c>
      <c r="B2169" t="inlineStr">
        <is>
          <t>2025-08-01</t>
        </is>
      </c>
      <c r="C2169" t="inlineStr">
        <is>
          <t>2025-08</t>
        </is>
      </c>
      <c r="D2169" t="inlineStr">
        <is>
          <t>2025-Q3</t>
        </is>
      </c>
      <c r="E2169" t="inlineStr">
        <is>
          <t>T11</t>
        </is>
      </c>
      <c r="F2169" t="inlineStr">
        <is>
          <t>Kaan Öztürk</t>
        </is>
      </c>
      <c r="G2169" t="inlineStr">
        <is>
          <t>İhracat-Körfez</t>
        </is>
      </c>
      <c r="H2169" t="inlineStr">
        <is>
          <t>EM-SNS-06</t>
        </is>
      </c>
      <c r="I2169" t="inlineStr">
        <is>
          <t>Hareket Sensörü PIR</t>
        </is>
      </c>
      <c r="J2169" t="inlineStr">
        <is>
          <t>Otomasyon</t>
        </is>
      </c>
      <c r="K2169" t="inlineStr">
        <is>
          <t>Perakende</t>
        </is>
      </c>
      <c r="L2169" t="n">
        <v>24</v>
      </c>
      <c r="M2169" s="57" t="n">
        <v>6.04</v>
      </c>
      <c r="N2169" t="inlineStr">
        <is>
          <t>USD</t>
        </is>
      </c>
      <c r="O2169" s="58" t="n">
        <v>12</v>
      </c>
      <c r="P2169" t="n">
        <v>0</v>
      </c>
      <c r="Q2169" s="59" t="n">
        <v>120</v>
      </c>
      <c r="R2169" s="60">
        <f>IF(N2169="TL",1,IF(N2169="USD",VLOOKUP(C2169,$X$2:$Z$19,2,FALSE),VLOOKUP(C2169,$X$2:$Z$19,3,FALSE)))</f>
        <v/>
      </c>
      <c r="S2169" s="61">
        <f>IF(P2169=1,0,L2169*M2169*R2169*(1-O2169/100))</f>
        <v/>
      </c>
      <c r="T2169" s="61">
        <f>IF(P2169=1,0,L2169*Q2169)</f>
        <v/>
      </c>
      <c r="U2169" s="61">
        <f>S2169-T2169</f>
        <v/>
      </c>
    </row>
    <row r="2170">
      <c r="A2170" t="inlineStr">
        <is>
          <t>S002169</t>
        </is>
      </c>
      <c r="B2170" t="inlineStr">
        <is>
          <t>2025-08-05</t>
        </is>
      </c>
      <c r="C2170" t="inlineStr">
        <is>
          <t>2025-08</t>
        </is>
      </c>
      <c r="D2170" t="inlineStr">
        <is>
          <t>2025-Q3</t>
        </is>
      </c>
      <c r="E2170" t="inlineStr">
        <is>
          <t>T11</t>
        </is>
      </c>
      <c r="F2170" t="inlineStr">
        <is>
          <t>Kaan Öztürk</t>
        </is>
      </c>
      <c r="G2170" t="inlineStr">
        <is>
          <t>İhracat-Körfez</t>
        </is>
      </c>
      <c r="H2170" t="inlineStr">
        <is>
          <t>EM-KBL-25</t>
        </is>
      </c>
      <c r="I2170" t="inlineStr">
        <is>
          <t>NYY Kablo 4x6 (100 m)</t>
        </is>
      </c>
      <c r="J2170" t="inlineStr">
        <is>
          <t>Kablo</t>
        </is>
      </c>
      <c r="K2170" t="inlineStr">
        <is>
          <t>Bayi</t>
        </is>
      </c>
      <c r="L2170" t="n">
        <v>80</v>
      </c>
      <c r="M2170" s="57" t="n">
        <v>83.26000000000001</v>
      </c>
      <c r="N2170" t="inlineStr">
        <is>
          <t>USD</t>
        </is>
      </c>
      <c r="O2170" s="58" t="n">
        <v>5</v>
      </c>
      <c r="P2170" t="n">
        <v>0</v>
      </c>
      <c r="Q2170" s="59" t="n">
        <v>2150</v>
      </c>
      <c r="R2170" s="60">
        <f>IF(N2170="TL",1,IF(N2170="USD",VLOOKUP(C2170,$X$2:$Z$19,2,FALSE),VLOOKUP(C2170,$X$2:$Z$19,3,FALSE)))</f>
        <v/>
      </c>
      <c r="S2170" s="61">
        <f>IF(P2170=1,0,L2170*M2170*R2170*(1-O2170/100))</f>
        <v/>
      </c>
      <c r="T2170" s="61">
        <f>IF(P2170=1,0,L2170*Q2170)</f>
        <v/>
      </c>
      <c r="U2170" s="61">
        <f>S2170-T2170</f>
        <v/>
      </c>
    </row>
    <row r="2171">
      <c r="A2171" t="inlineStr">
        <is>
          <t>S002170</t>
        </is>
      </c>
      <c r="B2171" t="inlineStr">
        <is>
          <t>2025-08-14</t>
        </is>
      </c>
      <c r="C2171" t="inlineStr">
        <is>
          <t>2025-08</t>
        </is>
      </c>
      <c r="D2171" t="inlineStr">
        <is>
          <t>2025-Q3</t>
        </is>
      </c>
      <c r="E2171" t="inlineStr">
        <is>
          <t>T11</t>
        </is>
      </c>
      <c r="F2171" t="inlineStr">
        <is>
          <t>Kaan Öztürk</t>
        </is>
      </c>
      <c r="G2171" t="inlineStr">
        <is>
          <t>İhracat-Körfez</t>
        </is>
      </c>
      <c r="H2171" t="inlineStr">
        <is>
          <t>EM-SGT-01</t>
        </is>
      </c>
      <c r="I2171" t="inlineStr">
        <is>
          <t>Otomatik Sigorta C16 (12'li)</t>
        </is>
      </c>
      <c r="J2171" t="inlineStr">
        <is>
          <t>Koruma</t>
        </is>
      </c>
      <c r="K2171" t="inlineStr">
        <is>
          <t>Proje</t>
        </is>
      </c>
      <c r="L2171" t="n">
        <v>5</v>
      </c>
      <c r="M2171" s="57" t="n">
        <v>10.33</v>
      </c>
      <c r="N2171" t="inlineStr">
        <is>
          <t>USD</t>
        </is>
      </c>
      <c r="O2171" s="58" t="n">
        <v>5</v>
      </c>
      <c r="P2171" t="n">
        <v>1</v>
      </c>
      <c r="Q2171" s="59" t="n">
        <v>240</v>
      </c>
      <c r="R2171" s="60">
        <f>IF(N2171="TL",1,IF(N2171="USD",VLOOKUP(C2171,$X$2:$Z$19,2,FALSE),VLOOKUP(C2171,$X$2:$Z$19,3,FALSE)))</f>
        <v/>
      </c>
      <c r="S2171" s="61">
        <f>IF(P2171=1,0,L2171*M2171*R2171*(1-O2171/100))</f>
        <v/>
      </c>
      <c r="T2171" s="61">
        <f>IF(P2171=1,0,L2171*Q2171)</f>
        <v/>
      </c>
      <c r="U2171" s="61">
        <f>S2171-T2171</f>
        <v/>
      </c>
    </row>
    <row r="2172">
      <c r="A2172" t="inlineStr">
        <is>
          <t>S002171</t>
        </is>
      </c>
      <c r="B2172" t="inlineStr">
        <is>
          <t>2025-08-11</t>
        </is>
      </c>
      <c r="C2172" t="inlineStr">
        <is>
          <t>2025-08</t>
        </is>
      </c>
      <c r="D2172" t="inlineStr">
        <is>
          <t>2025-Q3</t>
        </is>
      </c>
      <c r="E2172" t="inlineStr">
        <is>
          <t>T11</t>
        </is>
      </c>
      <c r="F2172" t="inlineStr">
        <is>
          <t>Kaan Öztürk</t>
        </is>
      </c>
      <c r="G2172" t="inlineStr">
        <is>
          <t>İhracat-Körfez</t>
        </is>
      </c>
      <c r="H2172" t="inlineStr">
        <is>
          <t>EM-PNO-12</t>
        </is>
      </c>
      <c r="I2172" t="inlineStr">
        <is>
          <t>Sıva Üstü Dağıtım Panosu 24'lü</t>
        </is>
      </c>
      <c r="J2172" t="inlineStr">
        <is>
          <t>Pano</t>
        </is>
      </c>
      <c r="K2172" t="inlineStr">
        <is>
          <t>Bayi</t>
        </is>
      </c>
      <c r="L2172" t="n">
        <v>90</v>
      </c>
      <c r="M2172" s="57" t="n">
        <v>48.76</v>
      </c>
      <c r="N2172" t="inlineStr">
        <is>
          <t>USD</t>
        </is>
      </c>
      <c r="O2172" s="58" t="n">
        <v>5</v>
      </c>
      <c r="P2172" t="n">
        <v>0</v>
      </c>
      <c r="Q2172" s="59" t="n">
        <v>1180</v>
      </c>
      <c r="R2172" s="60">
        <f>IF(N2172="TL",1,IF(N2172="USD",VLOOKUP(C2172,$X$2:$Z$19,2,FALSE),VLOOKUP(C2172,$X$2:$Z$19,3,FALSE)))</f>
        <v/>
      </c>
      <c r="S2172" s="61">
        <f>IF(P2172=1,0,L2172*M2172*R2172*(1-O2172/100))</f>
        <v/>
      </c>
      <c r="T2172" s="61">
        <f>IF(P2172=1,0,L2172*Q2172)</f>
        <v/>
      </c>
      <c r="U2172" s="61">
        <f>S2172-T2172</f>
        <v/>
      </c>
    </row>
    <row r="2173">
      <c r="A2173" t="inlineStr">
        <is>
          <t>S002172</t>
        </is>
      </c>
      <c r="B2173" t="inlineStr">
        <is>
          <t>2025-08-24</t>
        </is>
      </c>
      <c r="C2173" t="inlineStr">
        <is>
          <t>2025-08</t>
        </is>
      </c>
      <c r="D2173" t="inlineStr">
        <is>
          <t>2025-Q3</t>
        </is>
      </c>
      <c r="E2173" t="inlineStr">
        <is>
          <t>T11</t>
        </is>
      </c>
      <c r="F2173" t="inlineStr">
        <is>
          <t>Kaan Öztürk</t>
        </is>
      </c>
      <c r="G2173" t="inlineStr">
        <is>
          <t>İhracat-Körfez</t>
        </is>
      </c>
      <c r="H2173" t="inlineStr">
        <is>
          <t>EM-KND-03</t>
        </is>
      </c>
      <c r="I2173" t="inlineStr">
        <is>
          <t>Kablo Kanalı 40x40 (2 m)</t>
        </is>
      </c>
      <c r="J2173" t="inlineStr">
        <is>
          <t>Tesisat</t>
        </is>
      </c>
      <c r="K2173" t="inlineStr">
        <is>
          <t>Bayi</t>
        </is>
      </c>
      <c r="L2173" t="n">
        <v>2</v>
      </c>
      <c r="M2173" s="57" t="n">
        <v>2.98</v>
      </c>
      <c r="N2173" t="inlineStr">
        <is>
          <t>USD</t>
        </is>
      </c>
      <c r="O2173" s="58" t="n">
        <v>5</v>
      </c>
      <c r="P2173" t="n">
        <v>0</v>
      </c>
      <c r="Q2173" s="59" t="n">
        <v>65</v>
      </c>
      <c r="R2173" s="60">
        <f>IF(N2173="TL",1,IF(N2173="USD",VLOOKUP(C2173,$X$2:$Z$19,2,FALSE),VLOOKUP(C2173,$X$2:$Z$19,3,FALSE)))</f>
        <v/>
      </c>
      <c r="S2173" s="61">
        <f>IF(P2173=1,0,L2173*M2173*R2173*(1-O2173/100))</f>
        <v/>
      </c>
      <c r="T2173" s="61">
        <f>IF(P2173=1,0,L2173*Q2173)</f>
        <v/>
      </c>
      <c r="U2173" s="61">
        <f>S2173-T2173</f>
        <v/>
      </c>
    </row>
    <row r="2174">
      <c r="A2174" t="inlineStr">
        <is>
          <t>S002173</t>
        </is>
      </c>
      <c r="B2174" t="inlineStr">
        <is>
          <t>2025-08-05</t>
        </is>
      </c>
      <c r="C2174" t="inlineStr">
        <is>
          <t>2025-08</t>
        </is>
      </c>
      <c r="D2174" t="inlineStr">
        <is>
          <t>2025-Q3</t>
        </is>
      </c>
      <c r="E2174" t="inlineStr">
        <is>
          <t>T11</t>
        </is>
      </c>
      <c r="F2174" t="inlineStr">
        <is>
          <t>Kaan Öztürk</t>
        </is>
      </c>
      <c r="G2174" t="inlineStr">
        <is>
          <t>İhracat-Körfez</t>
        </is>
      </c>
      <c r="H2174" t="inlineStr">
        <is>
          <t>EM-AYD-40</t>
        </is>
      </c>
      <c r="I2174" t="inlineStr">
        <is>
          <t>LED Panel Armatür 40W</t>
        </is>
      </c>
      <c r="J2174" t="inlineStr">
        <is>
          <t>Aydınlatma</t>
        </is>
      </c>
      <c r="K2174" t="inlineStr">
        <is>
          <t>Bayi</t>
        </is>
      </c>
      <c r="L2174" t="n">
        <v>6</v>
      </c>
      <c r="M2174" s="57" t="n">
        <v>8.48</v>
      </c>
      <c r="N2174" t="inlineStr">
        <is>
          <t>USD</t>
        </is>
      </c>
      <c r="O2174" s="58" t="n">
        <v>8</v>
      </c>
      <c r="P2174" t="n">
        <v>0</v>
      </c>
      <c r="Q2174" s="59" t="n">
        <v>190</v>
      </c>
      <c r="R2174" s="60">
        <f>IF(N2174="TL",1,IF(N2174="USD",VLOOKUP(C2174,$X$2:$Z$19,2,FALSE),VLOOKUP(C2174,$X$2:$Z$19,3,FALSE)))</f>
        <v/>
      </c>
      <c r="S2174" s="61">
        <f>IF(P2174=1,0,L2174*M2174*R2174*(1-O2174/100))</f>
        <v/>
      </c>
      <c r="T2174" s="61">
        <f>IF(P2174=1,0,L2174*Q2174)</f>
        <v/>
      </c>
      <c r="U2174" s="61">
        <f>S2174-T2174</f>
        <v/>
      </c>
    </row>
    <row r="2175">
      <c r="A2175" t="inlineStr">
        <is>
          <t>S002174</t>
        </is>
      </c>
      <c r="B2175" t="inlineStr">
        <is>
          <t>2025-08-28</t>
        </is>
      </c>
      <c r="C2175" t="inlineStr">
        <is>
          <t>2025-08</t>
        </is>
      </c>
      <c r="D2175" t="inlineStr">
        <is>
          <t>2025-Q3</t>
        </is>
      </c>
      <c r="E2175" t="inlineStr">
        <is>
          <t>T11</t>
        </is>
      </c>
      <c r="F2175" t="inlineStr">
        <is>
          <t>Kaan Öztürk</t>
        </is>
      </c>
      <c r="G2175" t="inlineStr">
        <is>
          <t>İhracat-Körfez</t>
        </is>
      </c>
      <c r="H2175" t="inlineStr">
        <is>
          <t>EM-PRZ-02</t>
        </is>
      </c>
      <c r="I2175" t="inlineStr">
        <is>
          <t>Priz-Anahtar Seti (20'li)</t>
        </is>
      </c>
      <c r="J2175" t="inlineStr">
        <is>
          <t>Anahtar</t>
        </is>
      </c>
      <c r="K2175" t="inlineStr">
        <is>
          <t>Bayi</t>
        </is>
      </c>
      <c r="L2175" t="n">
        <v>14</v>
      </c>
      <c r="M2175" s="57" t="n">
        <v>13.47</v>
      </c>
      <c r="N2175" t="inlineStr">
        <is>
          <t>USD</t>
        </is>
      </c>
      <c r="O2175" s="58" t="n">
        <v>12</v>
      </c>
      <c r="P2175" t="n">
        <v>0</v>
      </c>
      <c r="Q2175" s="59" t="n">
        <v>310</v>
      </c>
      <c r="R2175" s="60">
        <f>IF(N2175="TL",1,IF(N2175="USD",VLOOKUP(C2175,$X$2:$Z$19,2,FALSE),VLOOKUP(C2175,$X$2:$Z$19,3,FALSE)))</f>
        <v/>
      </c>
      <c r="S2175" s="61">
        <f>IF(P2175=1,0,L2175*M2175*R2175*(1-O2175/100))</f>
        <v/>
      </c>
      <c r="T2175" s="61">
        <f>IF(P2175=1,0,L2175*Q2175)</f>
        <v/>
      </c>
      <c r="U2175" s="61">
        <f>S2175-T2175</f>
        <v/>
      </c>
    </row>
    <row r="2176">
      <c r="A2176" t="inlineStr">
        <is>
          <t>S002175</t>
        </is>
      </c>
      <c r="B2176" t="inlineStr">
        <is>
          <t>2025-08-18</t>
        </is>
      </c>
      <c r="C2176" t="inlineStr">
        <is>
          <t>2025-08</t>
        </is>
      </c>
      <c r="D2176" t="inlineStr">
        <is>
          <t>2025-Q3</t>
        </is>
      </c>
      <c r="E2176" t="inlineStr">
        <is>
          <t>T12</t>
        </is>
      </c>
      <c r="F2176" t="inlineStr">
        <is>
          <t>Buse Aksoy</t>
        </is>
      </c>
      <c r="G2176" t="inlineStr">
        <is>
          <t>İhracat-Avrupa</t>
        </is>
      </c>
      <c r="H2176" t="inlineStr">
        <is>
          <t>EM-KBL-25</t>
        </is>
      </c>
      <c r="I2176" t="inlineStr">
        <is>
          <t>NYY Kablo 4x6 (100 m)</t>
        </is>
      </c>
      <c r="J2176" t="inlineStr">
        <is>
          <t>Kablo</t>
        </is>
      </c>
      <c r="K2176" t="inlineStr">
        <is>
          <t>Bayi</t>
        </is>
      </c>
      <c r="L2176" t="n">
        <v>53</v>
      </c>
      <c r="M2176" s="57" t="n">
        <v>78.39</v>
      </c>
      <c r="N2176" t="inlineStr">
        <is>
          <t>EUR</t>
        </is>
      </c>
      <c r="O2176" s="58" t="n">
        <v>8</v>
      </c>
      <c r="P2176" t="n">
        <v>0</v>
      </c>
      <c r="Q2176" s="59" t="n">
        <v>2150</v>
      </c>
      <c r="R2176" s="60">
        <f>IF(N2176="TL",1,IF(N2176="USD",VLOOKUP(C2176,$X$2:$Z$19,2,FALSE),VLOOKUP(C2176,$X$2:$Z$19,3,FALSE)))</f>
        <v/>
      </c>
      <c r="S2176" s="61">
        <f>IF(P2176=1,0,L2176*M2176*R2176*(1-O2176/100))</f>
        <v/>
      </c>
      <c r="T2176" s="61">
        <f>IF(P2176=1,0,L2176*Q2176)</f>
        <v/>
      </c>
      <c r="U2176" s="61">
        <f>S2176-T2176</f>
        <v/>
      </c>
    </row>
    <row r="2177">
      <c r="A2177" t="inlineStr">
        <is>
          <t>S002176</t>
        </is>
      </c>
      <c r="B2177" t="inlineStr">
        <is>
          <t>2025-08-09</t>
        </is>
      </c>
      <c r="C2177" t="inlineStr">
        <is>
          <t>2025-08</t>
        </is>
      </c>
      <c r="D2177" t="inlineStr">
        <is>
          <t>2025-Q3</t>
        </is>
      </c>
      <c r="E2177" t="inlineStr">
        <is>
          <t>T12</t>
        </is>
      </c>
      <c r="F2177" t="inlineStr">
        <is>
          <t>Buse Aksoy</t>
        </is>
      </c>
      <c r="G2177" t="inlineStr">
        <is>
          <t>İhracat-Avrupa</t>
        </is>
      </c>
      <c r="H2177" t="inlineStr">
        <is>
          <t>EM-SNS-06</t>
        </is>
      </c>
      <c r="I2177" t="inlineStr">
        <is>
          <t>Hareket Sensörü PIR</t>
        </is>
      </c>
      <c r="J2177" t="inlineStr">
        <is>
          <t>Otomasyon</t>
        </is>
      </c>
      <c r="K2177" t="inlineStr">
        <is>
          <t>Bayi</t>
        </is>
      </c>
      <c r="L2177" t="n">
        <v>2</v>
      </c>
      <c r="M2177" s="57" t="n">
        <v>5.38</v>
      </c>
      <c r="N2177" t="inlineStr">
        <is>
          <t>EUR</t>
        </is>
      </c>
      <c r="O2177" s="58" t="n">
        <v>0</v>
      </c>
      <c r="P2177" t="n">
        <v>0</v>
      </c>
      <c r="Q2177" s="59" t="n">
        <v>120</v>
      </c>
      <c r="R2177" s="60">
        <f>IF(N2177="TL",1,IF(N2177="USD",VLOOKUP(C2177,$X$2:$Z$19,2,FALSE),VLOOKUP(C2177,$X$2:$Z$19,3,FALSE)))</f>
        <v/>
      </c>
      <c r="S2177" s="61">
        <f>IF(P2177=1,0,L2177*M2177*R2177*(1-O2177/100))</f>
        <v/>
      </c>
      <c r="T2177" s="61">
        <f>IF(P2177=1,0,L2177*Q2177)</f>
        <v/>
      </c>
      <c r="U2177" s="61">
        <f>S2177-T2177</f>
        <v/>
      </c>
    </row>
    <row r="2178">
      <c r="A2178" t="inlineStr">
        <is>
          <t>S002177</t>
        </is>
      </c>
      <c r="B2178" t="inlineStr">
        <is>
          <t>2025-08-22</t>
        </is>
      </c>
      <c r="C2178" t="inlineStr">
        <is>
          <t>2025-08</t>
        </is>
      </c>
      <c r="D2178" t="inlineStr">
        <is>
          <t>2025-Q3</t>
        </is>
      </c>
      <c r="E2178" t="inlineStr">
        <is>
          <t>T12</t>
        </is>
      </c>
      <c r="F2178" t="inlineStr">
        <is>
          <t>Buse Aksoy</t>
        </is>
      </c>
      <c r="G2178" t="inlineStr">
        <is>
          <t>İhracat-Avrupa</t>
        </is>
      </c>
      <c r="H2178" t="inlineStr">
        <is>
          <t>EM-PRZ-02</t>
        </is>
      </c>
      <c r="I2178" t="inlineStr">
        <is>
          <t>Priz-Anahtar Seti (20'li)</t>
        </is>
      </c>
      <c r="J2178" t="inlineStr">
        <is>
          <t>Anahtar</t>
        </is>
      </c>
      <c r="K2178" t="inlineStr">
        <is>
          <t>Bayi</t>
        </is>
      </c>
      <c r="L2178" t="n">
        <v>15</v>
      </c>
      <c r="M2178" s="57" t="n">
        <v>12.21</v>
      </c>
      <c r="N2178" t="inlineStr">
        <is>
          <t>EUR</t>
        </is>
      </c>
      <c r="O2178" s="58" t="n">
        <v>5</v>
      </c>
      <c r="P2178" t="n">
        <v>0</v>
      </c>
      <c r="Q2178" s="59" t="n">
        <v>310</v>
      </c>
      <c r="R2178" s="60">
        <f>IF(N2178="TL",1,IF(N2178="USD",VLOOKUP(C2178,$X$2:$Z$19,2,FALSE),VLOOKUP(C2178,$X$2:$Z$19,3,FALSE)))</f>
        <v/>
      </c>
      <c r="S2178" s="61">
        <f>IF(P2178=1,0,L2178*M2178*R2178*(1-O2178/100))</f>
        <v/>
      </c>
      <c r="T2178" s="61">
        <f>IF(P2178=1,0,L2178*Q2178)</f>
        <v/>
      </c>
      <c r="U2178" s="61">
        <f>S2178-T2178</f>
        <v/>
      </c>
    </row>
    <row r="2179">
      <c r="A2179" t="inlineStr">
        <is>
          <t>S002178</t>
        </is>
      </c>
      <c r="B2179" t="inlineStr">
        <is>
          <t>2025-08-01</t>
        </is>
      </c>
      <c r="C2179" t="inlineStr">
        <is>
          <t>2025-08</t>
        </is>
      </c>
      <c r="D2179" t="inlineStr">
        <is>
          <t>2025-Q3</t>
        </is>
      </c>
      <c r="E2179" t="inlineStr">
        <is>
          <t>T12</t>
        </is>
      </c>
      <c r="F2179" t="inlineStr">
        <is>
          <t>Buse Aksoy</t>
        </is>
      </c>
      <c r="G2179" t="inlineStr">
        <is>
          <t>İhracat-Avrupa</t>
        </is>
      </c>
      <c r="H2179" t="inlineStr">
        <is>
          <t>EM-AYD-40</t>
        </is>
      </c>
      <c r="I2179" t="inlineStr">
        <is>
          <t>LED Panel Armatür 40W</t>
        </is>
      </c>
      <c r="J2179" t="inlineStr">
        <is>
          <t>Aydınlatma</t>
        </is>
      </c>
      <c r="K2179" t="inlineStr">
        <is>
          <t>Proje</t>
        </is>
      </c>
      <c r="L2179" t="n">
        <v>103</v>
      </c>
      <c r="M2179" s="57" t="n">
        <v>7.58</v>
      </c>
      <c r="N2179" t="inlineStr">
        <is>
          <t>EUR</t>
        </is>
      </c>
      <c r="O2179" s="58" t="n">
        <v>0</v>
      </c>
      <c r="P2179" t="n">
        <v>0</v>
      </c>
      <c r="Q2179" s="59" t="n">
        <v>190</v>
      </c>
      <c r="R2179" s="60">
        <f>IF(N2179="TL",1,IF(N2179="USD",VLOOKUP(C2179,$X$2:$Z$19,2,FALSE),VLOOKUP(C2179,$X$2:$Z$19,3,FALSE)))</f>
        <v/>
      </c>
      <c r="S2179" s="61">
        <f>IF(P2179=1,0,L2179*M2179*R2179*(1-O2179/100))</f>
        <v/>
      </c>
      <c r="T2179" s="61">
        <f>IF(P2179=1,0,L2179*Q2179)</f>
        <v/>
      </c>
      <c r="U2179" s="61">
        <f>S2179-T2179</f>
        <v/>
      </c>
    </row>
    <row r="2180">
      <c r="A2180" t="inlineStr">
        <is>
          <t>S002179</t>
        </is>
      </c>
      <c r="B2180" t="inlineStr">
        <is>
          <t>2025-08-15</t>
        </is>
      </c>
      <c r="C2180" t="inlineStr">
        <is>
          <t>2025-08</t>
        </is>
      </c>
      <c r="D2180" t="inlineStr">
        <is>
          <t>2025-Q3</t>
        </is>
      </c>
      <c r="E2180" t="inlineStr">
        <is>
          <t>T12</t>
        </is>
      </c>
      <c r="F2180" t="inlineStr">
        <is>
          <t>Buse Aksoy</t>
        </is>
      </c>
      <c r="G2180" t="inlineStr">
        <is>
          <t>İhracat-Avrupa</t>
        </is>
      </c>
      <c r="H2180" t="inlineStr">
        <is>
          <t>EM-TOP-08</t>
        </is>
      </c>
      <c r="I2180" t="inlineStr">
        <is>
          <t>Topraklama Seti</t>
        </is>
      </c>
      <c r="J2180" t="inlineStr">
        <is>
          <t>Koruma</t>
        </is>
      </c>
      <c r="K2180" t="inlineStr">
        <is>
          <t>Proje</t>
        </is>
      </c>
      <c r="L2180" t="n">
        <v>3</v>
      </c>
      <c r="M2180" s="57" t="n">
        <v>20.3</v>
      </c>
      <c r="N2180" t="inlineStr">
        <is>
          <t>EUR</t>
        </is>
      </c>
      <c r="O2180" s="58" t="n">
        <v>18</v>
      </c>
      <c r="P2180" t="n">
        <v>0</v>
      </c>
      <c r="Q2180" s="59" t="n">
        <v>540</v>
      </c>
      <c r="R2180" s="60">
        <f>IF(N2180="TL",1,IF(N2180="USD",VLOOKUP(C2180,$X$2:$Z$19,2,FALSE),VLOOKUP(C2180,$X$2:$Z$19,3,FALSE)))</f>
        <v/>
      </c>
      <c r="S2180" s="61">
        <f>IF(P2180=1,0,L2180*M2180*R2180*(1-O2180/100))</f>
        <v/>
      </c>
      <c r="T2180" s="61">
        <f>IF(P2180=1,0,L2180*Q2180)</f>
        <v/>
      </c>
      <c r="U2180" s="61">
        <f>S2180-T2180</f>
        <v/>
      </c>
    </row>
    <row r="2181">
      <c r="A2181" t="inlineStr">
        <is>
          <t>S002180</t>
        </is>
      </c>
      <c r="B2181" t="inlineStr">
        <is>
          <t>2025-08-20</t>
        </is>
      </c>
      <c r="C2181" t="inlineStr">
        <is>
          <t>2025-08</t>
        </is>
      </c>
      <c r="D2181" t="inlineStr">
        <is>
          <t>2025-Q3</t>
        </is>
      </c>
      <c r="E2181" t="inlineStr">
        <is>
          <t>T12</t>
        </is>
      </c>
      <c r="F2181" t="inlineStr">
        <is>
          <t>Buse Aksoy</t>
        </is>
      </c>
      <c r="G2181" t="inlineStr">
        <is>
          <t>İhracat-Avrupa</t>
        </is>
      </c>
      <c r="H2181" t="inlineStr">
        <is>
          <t>EM-KBL-25</t>
        </is>
      </c>
      <c r="I2181" t="inlineStr">
        <is>
          <t>NYY Kablo 4x6 (100 m)</t>
        </is>
      </c>
      <c r="J2181" t="inlineStr">
        <is>
          <t>Kablo</t>
        </is>
      </c>
      <c r="K2181" t="inlineStr">
        <is>
          <t>Kurumsal</t>
        </is>
      </c>
      <c r="L2181" t="n">
        <v>1</v>
      </c>
      <c r="M2181" s="57" t="n">
        <v>73.27</v>
      </c>
      <c r="N2181" t="inlineStr">
        <is>
          <t>EUR</t>
        </is>
      </c>
      <c r="O2181" s="58" t="n">
        <v>8</v>
      </c>
      <c r="P2181" t="n">
        <v>0</v>
      </c>
      <c r="Q2181" s="59" t="n">
        <v>2150</v>
      </c>
      <c r="R2181" s="60">
        <f>IF(N2181="TL",1,IF(N2181="USD",VLOOKUP(C2181,$X$2:$Z$19,2,FALSE),VLOOKUP(C2181,$X$2:$Z$19,3,FALSE)))</f>
        <v/>
      </c>
      <c r="S2181" s="61">
        <f>IF(P2181=1,0,L2181*M2181*R2181*(1-O2181/100))</f>
        <v/>
      </c>
      <c r="T2181" s="61">
        <f>IF(P2181=1,0,L2181*Q2181)</f>
        <v/>
      </c>
      <c r="U2181" s="61">
        <f>S2181-T2181</f>
        <v/>
      </c>
    </row>
    <row r="2182">
      <c r="A2182" t="inlineStr">
        <is>
          <t>S002181</t>
        </is>
      </c>
      <c r="B2182" t="inlineStr">
        <is>
          <t>2025-08-10</t>
        </is>
      </c>
      <c r="C2182" t="inlineStr">
        <is>
          <t>2025-08</t>
        </is>
      </c>
      <c r="D2182" t="inlineStr">
        <is>
          <t>2025-Q3</t>
        </is>
      </c>
      <c r="E2182" t="inlineStr">
        <is>
          <t>T12</t>
        </is>
      </c>
      <c r="F2182" t="inlineStr">
        <is>
          <t>Buse Aksoy</t>
        </is>
      </c>
      <c r="G2182" t="inlineStr">
        <is>
          <t>İhracat-Avrupa</t>
        </is>
      </c>
      <c r="H2182" t="inlineStr">
        <is>
          <t>EM-PRZ-02</t>
        </is>
      </c>
      <c r="I2182" t="inlineStr">
        <is>
          <t>Priz-Anahtar Seti (20'li)</t>
        </is>
      </c>
      <c r="J2182" t="inlineStr">
        <is>
          <t>Anahtar</t>
        </is>
      </c>
      <c r="K2182" t="inlineStr">
        <is>
          <t>Proje</t>
        </is>
      </c>
      <c r="L2182" t="n">
        <v>9</v>
      </c>
      <c r="M2182" s="57" t="n">
        <v>12.59</v>
      </c>
      <c r="N2182" t="inlineStr">
        <is>
          <t>EUR</t>
        </is>
      </c>
      <c r="O2182" s="58" t="n">
        <v>5</v>
      </c>
      <c r="P2182" t="n">
        <v>0</v>
      </c>
      <c r="Q2182" s="59" t="n">
        <v>310</v>
      </c>
      <c r="R2182" s="60">
        <f>IF(N2182="TL",1,IF(N2182="USD",VLOOKUP(C2182,$X$2:$Z$19,2,FALSE),VLOOKUP(C2182,$X$2:$Z$19,3,FALSE)))</f>
        <v/>
      </c>
      <c r="S2182" s="61">
        <f>IF(P2182=1,0,L2182*M2182*R2182*(1-O2182/100))</f>
        <v/>
      </c>
      <c r="T2182" s="61">
        <f>IF(P2182=1,0,L2182*Q2182)</f>
        <v/>
      </c>
      <c r="U2182" s="61">
        <f>S2182-T2182</f>
        <v/>
      </c>
    </row>
    <row r="2183">
      <c r="A2183" t="inlineStr">
        <is>
          <t>S002182</t>
        </is>
      </c>
      <c r="B2183" t="inlineStr">
        <is>
          <t>2025-08-20</t>
        </is>
      </c>
      <c r="C2183" t="inlineStr">
        <is>
          <t>2025-08</t>
        </is>
      </c>
      <c r="D2183" t="inlineStr">
        <is>
          <t>2025-Q3</t>
        </is>
      </c>
      <c r="E2183" t="inlineStr">
        <is>
          <t>T12</t>
        </is>
      </c>
      <c r="F2183" t="inlineStr">
        <is>
          <t>Buse Aksoy</t>
        </is>
      </c>
      <c r="G2183" t="inlineStr">
        <is>
          <t>İhracat-Avrupa</t>
        </is>
      </c>
      <c r="H2183" t="inlineStr">
        <is>
          <t>EM-AYD-18</t>
        </is>
      </c>
      <c r="I2183" t="inlineStr">
        <is>
          <t>LED Ampul 18W (10'lu)</t>
        </is>
      </c>
      <c r="J2183" t="inlineStr">
        <is>
          <t>Aydınlatma</t>
        </is>
      </c>
      <c r="K2183" t="inlineStr">
        <is>
          <t>Proje</t>
        </is>
      </c>
      <c r="L2183" t="n">
        <v>1</v>
      </c>
      <c r="M2183" s="57" t="n">
        <v>4.56</v>
      </c>
      <c r="N2183" t="inlineStr">
        <is>
          <t>EUR</t>
        </is>
      </c>
      <c r="O2183" s="58" t="n">
        <v>12</v>
      </c>
      <c r="P2183" t="n">
        <v>0</v>
      </c>
      <c r="Q2183" s="59" t="n">
        <v>95</v>
      </c>
      <c r="R2183" s="60">
        <f>IF(N2183="TL",1,IF(N2183="USD",VLOOKUP(C2183,$X$2:$Z$19,2,FALSE),VLOOKUP(C2183,$X$2:$Z$19,3,FALSE)))</f>
        <v/>
      </c>
      <c r="S2183" s="61">
        <f>IF(P2183=1,0,L2183*M2183*R2183*(1-O2183/100))</f>
        <v/>
      </c>
      <c r="T2183" s="61">
        <f>IF(P2183=1,0,L2183*Q2183)</f>
        <v/>
      </c>
      <c r="U2183" s="61">
        <f>S2183-T2183</f>
        <v/>
      </c>
    </row>
    <row r="2184">
      <c r="A2184" t="inlineStr">
        <is>
          <t>S002183</t>
        </is>
      </c>
      <c r="B2184" t="inlineStr">
        <is>
          <t>2025-08-20</t>
        </is>
      </c>
      <c r="C2184" t="inlineStr">
        <is>
          <t>2025-08</t>
        </is>
      </c>
      <c r="D2184" t="inlineStr">
        <is>
          <t>2025-Q3</t>
        </is>
      </c>
      <c r="E2184" t="inlineStr">
        <is>
          <t>T12</t>
        </is>
      </c>
      <c r="F2184" t="inlineStr">
        <is>
          <t>Buse Aksoy</t>
        </is>
      </c>
      <c r="G2184" t="inlineStr">
        <is>
          <t>İhracat-Avrupa</t>
        </is>
      </c>
      <c r="H2184" t="inlineStr">
        <is>
          <t>EM-AYD-40</t>
        </is>
      </c>
      <c r="I2184" t="inlineStr">
        <is>
          <t>LED Panel Armatür 40W</t>
        </is>
      </c>
      <c r="J2184" t="inlineStr">
        <is>
          <t>Aydınlatma</t>
        </is>
      </c>
      <c r="K2184" t="inlineStr">
        <is>
          <t>Bayi</t>
        </is>
      </c>
      <c r="L2184" t="n">
        <v>13</v>
      </c>
      <c r="M2184" s="57" t="n">
        <v>7.77</v>
      </c>
      <c r="N2184" t="inlineStr">
        <is>
          <t>EUR</t>
        </is>
      </c>
      <c r="O2184" s="58" t="n">
        <v>5</v>
      </c>
      <c r="P2184" t="n">
        <v>0</v>
      </c>
      <c r="Q2184" s="59" t="n">
        <v>190</v>
      </c>
      <c r="R2184" s="60">
        <f>IF(N2184="TL",1,IF(N2184="USD",VLOOKUP(C2184,$X$2:$Z$19,2,FALSE),VLOOKUP(C2184,$X$2:$Z$19,3,FALSE)))</f>
        <v/>
      </c>
      <c r="S2184" s="61">
        <f>IF(P2184=1,0,L2184*M2184*R2184*(1-O2184/100))</f>
        <v/>
      </c>
      <c r="T2184" s="61">
        <f>IF(P2184=1,0,L2184*Q2184)</f>
        <v/>
      </c>
      <c r="U2184" s="61">
        <f>S2184-T2184</f>
        <v/>
      </c>
    </row>
    <row r="2185">
      <c r="A2185" t="inlineStr">
        <is>
          <t>S002184</t>
        </is>
      </c>
      <c r="B2185" t="inlineStr">
        <is>
          <t>2025-08-14</t>
        </is>
      </c>
      <c r="C2185" t="inlineStr">
        <is>
          <t>2025-08</t>
        </is>
      </c>
      <c r="D2185" t="inlineStr">
        <is>
          <t>2025-Q3</t>
        </is>
      </c>
      <c r="E2185" t="inlineStr">
        <is>
          <t>T12</t>
        </is>
      </c>
      <c r="F2185" t="inlineStr">
        <is>
          <t>Buse Aksoy</t>
        </is>
      </c>
      <c r="G2185" t="inlineStr">
        <is>
          <t>İhracat-Avrupa</t>
        </is>
      </c>
      <c r="H2185" t="inlineStr">
        <is>
          <t>EM-TOP-08</t>
        </is>
      </c>
      <c r="I2185" t="inlineStr">
        <is>
          <t>Topraklama Seti</t>
        </is>
      </c>
      <c r="J2185" t="inlineStr">
        <is>
          <t>Koruma</t>
        </is>
      </c>
      <c r="K2185" t="inlineStr">
        <is>
          <t>Kurumsal</t>
        </is>
      </c>
      <c r="L2185" t="n">
        <v>4</v>
      </c>
      <c r="M2185" s="57" t="n">
        <v>19.97</v>
      </c>
      <c r="N2185" t="inlineStr">
        <is>
          <t>EUR</t>
        </is>
      </c>
      <c r="O2185" s="58" t="n">
        <v>0</v>
      </c>
      <c r="P2185" t="n">
        <v>0</v>
      </c>
      <c r="Q2185" s="59" t="n">
        <v>540</v>
      </c>
      <c r="R2185" s="60">
        <f>IF(N2185="TL",1,IF(N2185="USD",VLOOKUP(C2185,$X$2:$Z$19,2,FALSE),VLOOKUP(C2185,$X$2:$Z$19,3,FALSE)))</f>
        <v/>
      </c>
      <c r="S2185" s="61">
        <f>IF(P2185=1,0,L2185*M2185*R2185*(1-O2185/100))</f>
        <v/>
      </c>
      <c r="T2185" s="61">
        <f>IF(P2185=1,0,L2185*Q2185)</f>
        <v/>
      </c>
      <c r="U2185" s="61">
        <f>S2185-T2185</f>
        <v/>
      </c>
    </row>
    <row r="2186">
      <c r="A2186" t="inlineStr">
        <is>
          <t>S002185</t>
        </is>
      </c>
      <c r="B2186" t="inlineStr">
        <is>
          <t>2025-08-08</t>
        </is>
      </c>
      <c r="C2186" t="inlineStr">
        <is>
          <t>2025-08</t>
        </is>
      </c>
      <c r="D2186" t="inlineStr">
        <is>
          <t>2025-Q3</t>
        </is>
      </c>
      <c r="E2186" t="inlineStr">
        <is>
          <t>T12</t>
        </is>
      </c>
      <c r="F2186" t="inlineStr">
        <is>
          <t>Buse Aksoy</t>
        </is>
      </c>
      <c r="G2186" t="inlineStr">
        <is>
          <t>İhracat-Avrupa</t>
        </is>
      </c>
      <c r="H2186" t="inlineStr">
        <is>
          <t>EM-SGT-01</t>
        </is>
      </c>
      <c r="I2186" t="inlineStr">
        <is>
          <t>Otomatik Sigorta C16 (12'li)</t>
        </is>
      </c>
      <c r="J2186" t="inlineStr">
        <is>
          <t>Koruma</t>
        </is>
      </c>
      <c r="K2186" t="inlineStr">
        <is>
          <t>Bayi</t>
        </is>
      </c>
      <c r="L2186" t="n">
        <v>3</v>
      </c>
      <c r="M2186" s="57" t="n">
        <v>9.31</v>
      </c>
      <c r="N2186" t="inlineStr">
        <is>
          <t>EUR</t>
        </is>
      </c>
      <c r="O2186" s="58" t="n">
        <v>12</v>
      </c>
      <c r="P2186" t="n">
        <v>0</v>
      </c>
      <c r="Q2186" s="59" t="n">
        <v>240</v>
      </c>
      <c r="R2186" s="60">
        <f>IF(N2186="TL",1,IF(N2186="USD",VLOOKUP(C2186,$X$2:$Z$19,2,FALSE),VLOOKUP(C2186,$X$2:$Z$19,3,FALSE)))</f>
        <v/>
      </c>
      <c r="S2186" s="61">
        <f>IF(P2186=1,0,L2186*M2186*R2186*(1-O2186/100))</f>
        <v/>
      </c>
      <c r="T2186" s="61">
        <f>IF(P2186=1,0,L2186*Q2186)</f>
        <v/>
      </c>
      <c r="U2186" s="61">
        <f>S2186-T2186</f>
        <v/>
      </c>
    </row>
    <row r="2187">
      <c r="A2187" t="inlineStr">
        <is>
          <t>S002186</t>
        </is>
      </c>
      <c r="B2187" t="inlineStr">
        <is>
          <t>2025-08-26</t>
        </is>
      </c>
      <c r="C2187" t="inlineStr">
        <is>
          <t>2025-08</t>
        </is>
      </c>
      <c r="D2187" t="inlineStr">
        <is>
          <t>2025-Q3</t>
        </is>
      </c>
      <c r="E2187" t="inlineStr">
        <is>
          <t>T12</t>
        </is>
      </c>
      <c r="F2187" t="inlineStr">
        <is>
          <t>Buse Aksoy</t>
        </is>
      </c>
      <c r="G2187" t="inlineStr">
        <is>
          <t>İhracat-Avrupa</t>
        </is>
      </c>
      <c r="H2187" t="inlineStr">
        <is>
          <t>EM-KBL-16</t>
        </is>
      </c>
      <c r="I2187" t="inlineStr">
        <is>
          <t>NYM Kablo 3x2,5 (100 m)</t>
        </is>
      </c>
      <c r="J2187" t="inlineStr">
        <is>
          <t>Kablo</t>
        </is>
      </c>
      <c r="K2187" t="inlineStr">
        <is>
          <t>Proje</t>
        </is>
      </c>
      <c r="L2187" t="n">
        <v>61</v>
      </c>
      <c r="M2187" s="57" t="n">
        <v>27.83</v>
      </c>
      <c r="N2187" t="inlineStr">
        <is>
          <t>EUR</t>
        </is>
      </c>
      <c r="O2187" s="58" t="n">
        <v>0</v>
      </c>
      <c r="P2187" t="n">
        <v>0</v>
      </c>
      <c r="Q2187" s="59" t="n">
        <v>820</v>
      </c>
      <c r="R2187" s="60">
        <f>IF(N2187="TL",1,IF(N2187="USD",VLOOKUP(C2187,$X$2:$Z$19,2,FALSE),VLOOKUP(C2187,$X$2:$Z$19,3,FALSE)))</f>
        <v/>
      </c>
      <c r="S2187" s="61">
        <f>IF(P2187=1,0,L2187*M2187*R2187*(1-O2187/100))</f>
        <v/>
      </c>
      <c r="T2187" s="61">
        <f>IF(P2187=1,0,L2187*Q2187)</f>
        <v/>
      </c>
      <c r="U2187" s="61">
        <f>S2187-T2187</f>
        <v/>
      </c>
    </row>
    <row r="2188">
      <c r="A2188" t="inlineStr">
        <is>
          <t>S002187</t>
        </is>
      </c>
      <c r="B2188" t="inlineStr">
        <is>
          <t>2025-08-14</t>
        </is>
      </c>
      <c r="C2188" t="inlineStr">
        <is>
          <t>2025-08</t>
        </is>
      </c>
      <c r="D2188" t="inlineStr">
        <is>
          <t>2025-Q3</t>
        </is>
      </c>
      <c r="E2188" t="inlineStr">
        <is>
          <t>T12</t>
        </is>
      </c>
      <c r="F2188" t="inlineStr">
        <is>
          <t>Buse Aksoy</t>
        </is>
      </c>
      <c r="G2188" t="inlineStr">
        <is>
          <t>İhracat-Avrupa</t>
        </is>
      </c>
      <c r="H2188" t="inlineStr">
        <is>
          <t>EM-AYD-18</t>
        </is>
      </c>
      <c r="I2188" t="inlineStr">
        <is>
          <t>LED Ampul 18W (10'lu)</t>
        </is>
      </c>
      <c r="J2188" t="inlineStr">
        <is>
          <t>Aydınlatma</t>
        </is>
      </c>
      <c r="K2188" t="inlineStr">
        <is>
          <t>Perakende</t>
        </is>
      </c>
      <c r="L2188" t="n">
        <v>14</v>
      </c>
      <c r="M2188" s="57" t="n">
        <v>4.42</v>
      </c>
      <c r="N2188" t="inlineStr">
        <is>
          <t>EUR</t>
        </is>
      </c>
      <c r="O2188" s="58" t="n">
        <v>12</v>
      </c>
      <c r="P2188" t="n">
        <v>0</v>
      </c>
      <c r="Q2188" s="59" t="n">
        <v>95</v>
      </c>
      <c r="R2188" s="60">
        <f>IF(N2188="TL",1,IF(N2188="USD",VLOOKUP(C2188,$X$2:$Z$19,2,FALSE),VLOOKUP(C2188,$X$2:$Z$19,3,FALSE)))</f>
        <v/>
      </c>
      <c r="S2188" s="61">
        <f>IF(P2188=1,0,L2188*M2188*R2188*(1-O2188/100))</f>
        <v/>
      </c>
      <c r="T2188" s="61">
        <f>IF(P2188=1,0,L2188*Q2188)</f>
        <v/>
      </c>
      <c r="U2188" s="61">
        <f>S2188-T2188</f>
        <v/>
      </c>
    </row>
    <row r="2189">
      <c r="A2189" t="inlineStr">
        <is>
          <t>S002188</t>
        </is>
      </c>
      <c r="B2189" t="inlineStr">
        <is>
          <t>2025-08-14</t>
        </is>
      </c>
      <c r="C2189" t="inlineStr">
        <is>
          <t>2025-08</t>
        </is>
      </c>
      <c r="D2189" t="inlineStr">
        <is>
          <t>2025-Q3</t>
        </is>
      </c>
      <c r="E2189" t="inlineStr">
        <is>
          <t>T12</t>
        </is>
      </c>
      <c r="F2189" t="inlineStr">
        <is>
          <t>Buse Aksoy</t>
        </is>
      </c>
      <c r="G2189" t="inlineStr">
        <is>
          <t>İhracat-Avrupa</t>
        </is>
      </c>
      <c r="H2189" t="inlineStr">
        <is>
          <t>EM-PRZ-02</t>
        </is>
      </c>
      <c r="I2189" t="inlineStr">
        <is>
          <t>Priz-Anahtar Seti (20'li)</t>
        </is>
      </c>
      <c r="J2189" t="inlineStr">
        <is>
          <t>Anahtar</t>
        </is>
      </c>
      <c r="K2189" t="inlineStr">
        <is>
          <t>Bayi</t>
        </is>
      </c>
      <c r="L2189" t="n">
        <v>2</v>
      </c>
      <c r="M2189" s="57" t="n">
        <v>12.62</v>
      </c>
      <c r="N2189" t="inlineStr">
        <is>
          <t>EUR</t>
        </is>
      </c>
      <c r="O2189" s="58" t="n">
        <v>5</v>
      </c>
      <c r="P2189" t="n">
        <v>0</v>
      </c>
      <c r="Q2189" s="59" t="n">
        <v>310</v>
      </c>
      <c r="R2189" s="60">
        <f>IF(N2189="TL",1,IF(N2189="USD",VLOOKUP(C2189,$X$2:$Z$19,2,FALSE),VLOOKUP(C2189,$X$2:$Z$19,3,FALSE)))</f>
        <v/>
      </c>
      <c r="S2189" s="61">
        <f>IF(P2189=1,0,L2189*M2189*R2189*(1-O2189/100))</f>
        <v/>
      </c>
      <c r="T2189" s="61">
        <f>IF(P2189=1,0,L2189*Q2189)</f>
        <v/>
      </c>
      <c r="U2189" s="61">
        <f>S2189-T2189</f>
        <v/>
      </c>
    </row>
    <row r="2190">
      <c r="A2190" t="inlineStr">
        <is>
          <t>S002189</t>
        </is>
      </c>
      <c r="B2190" t="inlineStr">
        <is>
          <t>2025-08-16</t>
        </is>
      </c>
      <c r="C2190" t="inlineStr">
        <is>
          <t>2025-08</t>
        </is>
      </c>
      <c r="D2190" t="inlineStr">
        <is>
          <t>2025-Q3</t>
        </is>
      </c>
      <c r="E2190" t="inlineStr">
        <is>
          <t>T12</t>
        </is>
      </c>
      <c r="F2190" t="inlineStr">
        <is>
          <t>Buse Aksoy</t>
        </is>
      </c>
      <c r="G2190" t="inlineStr">
        <is>
          <t>İhracat-Avrupa</t>
        </is>
      </c>
      <c r="H2190" t="inlineStr">
        <is>
          <t>EM-SGT-01</t>
        </is>
      </c>
      <c r="I2190" t="inlineStr">
        <is>
          <t>Otomatik Sigorta C16 (12'li)</t>
        </is>
      </c>
      <c r="J2190" t="inlineStr">
        <is>
          <t>Koruma</t>
        </is>
      </c>
      <c r="K2190" t="inlineStr">
        <is>
          <t>Bayi</t>
        </is>
      </c>
      <c r="L2190" t="n">
        <v>16</v>
      </c>
      <c r="M2190" s="57" t="n">
        <v>9.470000000000001</v>
      </c>
      <c r="N2190" t="inlineStr">
        <is>
          <t>EUR</t>
        </is>
      </c>
      <c r="O2190" s="58" t="n">
        <v>12</v>
      </c>
      <c r="P2190" t="n">
        <v>0</v>
      </c>
      <c r="Q2190" s="59" t="n">
        <v>240</v>
      </c>
      <c r="R2190" s="60">
        <f>IF(N2190="TL",1,IF(N2190="USD",VLOOKUP(C2190,$X$2:$Z$19,2,FALSE),VLOOKUP(C2190,$X$2:$Z$19,3,FALSE)))</f>
        <v/>
      </c>
      <c r="S2190" s="61">
        <f>IF(P2190=1,0,L2190*M2190*R2190*(1-O2190/100))</f>
        <v/>
      </c>
      <c r="T2190" s="61">
        <f>IF(P2190=1,0,L2190*Q2190)</f>
        <v/>
      </c>
      <c r="U2190" s="61">
        <f>S2190-T2190</f>
        <v/>
      </c>
    </row>
    <row r="2191">
      <c r="A2191" t="inlineStr">
        <is>
          <t>S002190</t>
        </is>
      </c>
      <c r="B2191" t="inlineStr">
        <is>
          <t>2025-08-25</t>
        </is>
      </c>
      <c r="C2191" t="inlineStr">
        <is>
          <t>2025-08</t>
        </is>
      </c>
      <c r="D2191" t="inlineStr">
        <is>
          <t>2025-Q3</t>
        </is>
      </c>
      <c r="E2191" t="inlineStr">
        <is>
          <t>T12</t>
        </is>
      </c>
      <c r="F2191" t="inlineStr">
        <is>
          <t>Buse Aksoy</t>
        </is>
      </c>
      <c r="G2191" t="inlineStr">
        <is>
          <t>İhracat-Avrupa</t>
        </is>
      </c>
      <c r="H2191" t="inlineStr">
        <is>
          <t>EM-PNO-12</t>
        </is>
      </c>
      <c r="I2191" t="inlineStr">
        <is>
          <t>Sıva Üstü Dağıtım Panosu 24'lü</t>
        </is>
      </c>
      <c r="J2191" t="inlineStr">
        <is>
          <t>Pano</t>
        </is>
      </c>
      <c r="K2191" t="inlineStr">
        <is>
          <t>Proje</t>
        </is>
      </c>
      <c r="L2191" t="n">
        <v>5</v>
      </c>
      <c r="M2191" s="57" t="n">
        <v>44.78</v>
      </c>
      <c r="N2191" t="inlineStr">
        <is>
          <t>EUR</t>
        </is>
      </c>
      <c r="O2191" s="58" t="n">
        <v>5</v>
      </c>
      <c r="P2191" t="n">
        <v>0</v>
      </c>
      <c r="Q2191" s="59" t="n">
        <v>1180</v>
      </c>
      <c r="R2191" s="60">
        <f>IF(N2191="TL",1,IF(N2191="USD",VLOOKUP(C2191,$X$2:$Z$19,2,FALSE),VLOOKUP(C2191,$X$2:$Z$19,3,FALSE)))</f>
        <v/>
      </c>
      <c r="S2191" s="61">
        <f>IF(P2191=1,0,L2191*M2191*R2191*(1-O2191/100))</f>
        <v/>
      </c>
      <c r="T2191" s="61">
        <f>IF(P2191=1,0,L2191*Q2191)</f>
        <v/>
      </c>
      <c r="U2191" s="61">
        <f>S2191-T2191</f>
        <v/>
      </c>
    </row>
    <row r="2192">
      <c r="A2192" t="inlineStr">
        <is>
          <t>S002191</t>
        </is>
      </c>
      <c r="B2192" t="inlineStr">
        <is>
          <t>2025-08-10</t>
        </is>
      </c>
      <c r="C2192" t="inlineStr">
        <is>
          <t>2025-08</t>
        </is>
      </c>
      <c r="D2192" t="inlineStr">
        <is>
          <t>2025-Q3</t>
        </is>
      </c>
      <c r="E2192" t="inlineStr">
        <is>
          <t>T12</t>
        </is>
      </c>
      <c r="F2192" t="inlineStr">
        <is>
          <t>Buse Aksoy</t>
        </is>
      </c>
      <c r="G2192" t="inlineStr">
        <is>
          <t>İhracat-Avrupa</t>
        </is>
      </c>
      <c r="H2192" t="inlineStr">
        <is>
          <t>EM-AYD-40</t>
        </is>
      </c>
      <c r="I2192" t="inlineStr">
        <is>
          <t>LED Panel Armatür 40W</t>
        </is>
      </c>
      <c r="J2192" t="inlineStr">
        <is>
          <t>Aydınlatma</t>
        </is>
      </c>
      <c r="K2192" t="inlineStr">
        <is>
          <t>Kurumsal</t>
        </is>
      </c>
      <c r="L2192" t="n">
        <v>4</v>
      </c>
      <c r="M2192" s="57" t="n">
        <v>7.71</v>
      </c>
      <c r="N2192" t="inlineStr">
        <is>
          <t>EUR</t>
        </is>
      </c>
      <c r="O2192" s="58" t="n">
        <v>8</v>
      </c>
      <c r="P2192" t="n">
        <v>0</v>
      </c>
      <c r="Q2192" s="59" t="n">
        <v>190</v>
      </c>
      <c r="R2192" s="60">
        <f>IF(N2192="TL",1,IF(N2192="USD",VLOOKUP(C2192,$X$2:$Z$19,2,FALSE),VLOOKUP(C2192,$X$2:$Z$19,3,FALSE)))</f>
        <v/>
      </c>
      <c r="S2192" s="61">
        <f>IF(P2192=1,0,L2192*M2192*R2192*(1-O2192/100))</f>
        <v/>
      </c>
      <c r="T2192" s="61">
        <f>IF(P2192=1,0,L2192*Q2192)</f>
        <v/>
      </c>
      <c r="U2192" s="61">
        <f>S2192-T2192</f>
        <v/>
      </c>
    </row>
    <row r="2193">
      <c r="A2193" t="inlineStr">
        <is>
          <t>S002192</t>
        </is>
      </c>
      <c r="B2193" t="inlineStr">
        <is>
          <t>2025-08-09</t>
        </is>
      </c>
      <c r="C2193" t="inlineStr">
        <is>
          <t>2025-08</t>
        </is>
      </c>
      <c r="D2193" t="inlineStr">
        <is>
          <t>2025-Q3</t>
        </is>
      </c>
      <c r="E2193" t="inlineStr">
        <is>
          <t>T12</t>
        </is>
      </c>
      <c r="F2193" t="inlineStr">
        <is>
          <t>Buse Aksoy</t>
        </is>
      </c>
      <c r="G2193" t="inlineStr">
        <is>
          <t>İhracat-Avrupa</t>
        </is>
      </c>
      <c r="H2193" t="inlineStr">
        <is>
          <t>EM-KBL-25</t>
        </is>
      </c>
      <c r="I2193" t="inlineStr">
        <is>
          <t>NYY Kablo 4x6 (100 m)</t>
        </is>
      </c>
      <c r="J2193" t="inlineStr">
        <is>
          <t>Kablo</t>
        </is>
      </c>
      <c r="K2193" t="inlineStr">
        <is>
          <t>Bayi</t>
        </is>
      </c>
      <c r="L2193" t="n">
        <v>52</v>
      </c>
      <c r="M2193" s="57" t="n">
        <v>74.67</v>
      </c>
      <c r="N2193" t="inlineStr">
        <is>
          <t>EUR</t>
        </is>
      </c>
      <c r="O2193" s="58" t="n">
        <v>5</v>
      </c>
      <c r="P2193" t="n">
        <v>0</v>
      </c>
      <c r="Q2193" s="59" t="n">
        <v>2150</v>
      </c>
      <c r="R2193" s="60">
        <f>IF(N2193="TL",1,IF(N2193="USD",VLOOKUP(C2193,$X$2:$Z$19,2,FALSE),VLOOKUP(C2193,$X$2:$Z$19,3,FALSE)))</f>
        <v/>
      </c>
      <c r="S2193" s="61">
        <f>IF(P2193=1,0,L2193*M2193*R2193*(1-O2193/100))</f>
        <v/>
      </c>
      <c r="T2193" s="61">
        <f>IF(P2193=1,0,L2193*Q2193)</f>
        <v/>
      </c>
      <c r="U2193" s="61">
        <f>S2193-T2193</f>
        <v/>
      </c>
    </row>
    <row r="2194">
      <c r="A2194" t="inlineStr">
        <is>
          <t>S002193</t>
        </is>
      </c>
      <c r="B2194" t="inlineStr">
        <is>
          <t>2025-08-13</t>
        </is>
      </c>
      <c r="C2194" t="inlineStr">
        <is>
          <t>2025-08</t>
        </is>
      </c>
      <c r="D2194" t="inlineStr">
        <is>
          <t>2025-Q3</t>
        </is>
      </c>
      <c r="E2194" t="inlineStr">
        <is>
          <t>T12</t>
        </is>
      </c>
      <c r="F2194" t="inlineStr">
        <is>
          <t>Buse Aksoy</t>
        </is>
      </c>
      <c r="G2194" t="inlineStr">
        <is>
          <t>İhracat-Avrupa</t>
        </is>
      </c>
      <c r="H2194" t="inlineStr">
        <is>
          <t>EM-PRZ-02</t>
        </is>
      </c>
      <c r="I2194" t="inlineStr">
        <is>
          <t>Priz-Anahtar Seti (20'li)</t>
        </is>
      </c>
      <c r="J2194" t="inlineStr">
        <is>
          <t>Anahtar</t>
        </is>
      </c>
      <c r="K2194" t="inlineStr">
        <is>
          <t>Bayi</t>
        </is>
      </c>
      <c r="L2194" t="n">
        <v>20</v>
      </c>
      <c r="M2194" s="57" t="n">
        <v>12.22</v>
      </c>
      <c r="N2194" t="inlineStr">
        <is>
          <t>EUR</t>
        </is>
      </c>
      <c r="O2194" s="58" t="n">
        <v>8</v>
      </c>
      <c r="P2194" t="n">
        <v>0</v>
      </c>
      <c r="Q2194" s="59" t="n">
        <v>310</v>
      </c>
      <c r="R2194" s="60">
        <f>IF(N2194="TL",1,IF(N2194="USD",VLOOKUP(C2194,$X$2:$Z$19,2,FALSE),VLOOKUP(C2194,$X$2:$Z$19,3,FALSE)))</f>
        <v/>
      </c>
      <c r="S2194" s="61">
        <f>IF(P2194=1,0,L2194*M2194*R2194*(1-O2194/100))</f>
        <v/>
      </c>
      <c r="T2194" s="61">
        <f>IF(P2194=1,0,L2194*Q2194)</f>
        <v/>
      </c>
      <c r="U2194" s="61">
        <f>S2194-T2194</f>
        <v/>
      </c>
    </row>
    <row r="2195">
      <c r="A2195" t="inlineStr">
        <is>
          <t>S002194</t>
        </is>
      </c>
      <c r="B2195" t="inlineStr">
        <is>
          <t>2025-08-27</t>
        </is>
      </c>
      <c r="C2195" t="inlineStr">
        <is>
          <t>2025-08</t>
        </is>
      </c>
      <c r="D2195" t="inlineStr">
        <is>
          <t>2025-Q3</t>
        </is>
      </c>
      <c r="E2195" t="inlineStr">
        <is>
          <t>T13</t>
        </is>
      </c>
      <c r="F2195" t="inlineStr">
        <is>
          <t>Cem Kurt</t>
        </is>
      </c>
      <c r="G2195" t="inlineStr">
        <is>
          <t>Marmara</t>
        </is>
      </c>
      <c r="H2195" t="inlineStr">
        <is>
          <t>EM-KBL-16</t>
        </is>
      </c>
      <c r="I2195" t="inlineStr">
        <is>
          <t>NYM Kablo 3x2,5 (100 m)</t>
        </is>
      </c>
      <c r="J2195" t="inlineStr">
        <is>
          <t>Kablo</t>
        </is>
      </c>
      <c r="K2195" t="inlineStr">
        <is>
          <t>Kurumsal</t>
        </is>
      </c>
      <c r="L2195" t="n">
        <v>5</v>
      </c>
      <c r="M2195" s="57" t="n">
        <v>1311</v>
      </c>
      <c r="N2195" t="inlineStr">
        <is>
          <t>TL</t>
        </is>
      </c>
      <c r="O2195" s="58" t="n">
        <v>5</v>
      </c>
      <c r="P2195" t="n">
        <v>0</v>
      </c>
      <c r="Q2195" s="59" t="n">
        <v>820</v>
      </c>
      <c r="R2195" s="60">
        <f>IF(N2195="TL",1,IF(N2195="USD",VLOOKUP(C2195,$X$2:$Z$19,2,FALSE),VLOOKUP(C2195,$X$2:$Z$19,3,FALSE)))</f>
        <v/>
      </c>
      <c r="S2195" s="61">
        <f>IF(P2195=1,0,L2195*M2195*R2195*(1-O2195/100))</f>
        <v/>
      </c>
      <c r="T2195" s="61">
        <f>IF(P2195=1,0,L2195*Q2195)</f>
        <v/>
      </c>
      <c r="U2195" s="61">
        <f>S2195-T2195</f>
        <v/>
      </c>
    </row>
    <row r="2196">
      <c r="A2196" t="inlineStr">
        <is>
          <t>S002195</t>
        </is>
      </c>
      <c r="B2196" t="inlineStr">
        <is>
          <t>2025-08-09</t>
        </is>
      </c>
      <c r="C2196" t="inlineStr">
        <is>
          <t>2025-08</t>
        </is>
      </c>
      <c r="D2196" t="inlineStr">
        <is>
          <t>2025-Q3</t>
        </is>
      </c>
      <c r="E2196" t="inlineStr">
        <is>
          <t>T13</t>
        </is>
      </c>
      <c r="F2196" t="inlineStr">
        <is>
          <t>Cem Kurt</t>
        </is>
      </c>
      <c r="G2196" t="inlineStr">
        <is>
          <t>Marmara</t>
        </is>
      </c>
      <c r="H2196" t="inlineStr">
        <is>
          <t>EM-KND-03</t>
        </is>
      </c>
      <c r="I2196" t="inlineStr">
        <is>
          <t>Kablo Kanalı 40x40 (2 m)</t>
        </is>
      </c>
      <c r="J2196" t="inlineStr">
        <is>
          <t>Tesisat</t>
        </is>
      </c>
      <c r="K2196" t="inlineStr">
        <is>
          <t>Proje</t>
        </is>
      </c>
      <c r="L2196" t="n">
        <v>21</v>
      </c>
      <c r="M2196" s="57" t="n">
        <v>128</v>
      </c>
      <c r="N2196" t="inlineStr">
        <is>
          <t>TL</t>
        </is>
      </c>
      <c r="O2196" s="58" t="n">
        <v>8</v>
      </c>
      <c r="P2196" t="n">
        <v>0</v>
      </c>
      <c r="Q2196" s="59" t="n">
        <v>65</v>
      </c>
      <c r="R2196" s="60">
        <f>IF(N2196="TL",1,IF(N2196="USD",VLOOKUP(C2196,$X$2:$Z$19,2,FALSE),VLOOKUP(C2196,$X$2:$Z$19,3,FALSE)))</f>
        <v/>
      </c>
      <c r="S2196" s="61">
        <f>IF(P2196=1,0,L2196*M2196*R2196*(1-O2196/100))</f>
        <v/>
      </c>
      <c r="T2196" s="61">
        <f>IF(P2196=1,0,L2196*Q2196)</f>
        <v/>
      </c>
      <c r="U2196" s="61">
        <f>S2196-T2196</f>
        <v/>
      </c>
    </row>
    <row r="2197">
      <c r="A2197" t="inlineStr">
        <is>
          <t>S002196</t>
        </is>
      </c>
      <c r="B2197" t="inlineStr">
        <is>
          <t>2025-08-13</t>
        </is>
      </c>
      <c r="C2197" t="inlineStr">
        <is>
          <t>2025-08</t>
        </is>
      </c>
      <c r="D2197" t="inlineStr">
        <is>
          <t>2025-Q3</t>
        </is>
      </c>
      <c r="E2197" t="inlineStr">
        <is>
          <t>T13</t>
        </is>
      </c>
      <c r="F2197" t="inlineStr">
        <is>
          <t>Cem Kurt</t>
        </is>
      </c>
      <c r="G2197" t="inlineStr">
        <is>
          <t>Marmara</t>
        </is>
      </c>
      <c r="H2197" t="inlineStr">
        <is>
          <t>EM-SNS-06</t>
        </is>
      </c>
      <c r="I2197" t="inlineStr">
        <is>
          <t>Hareket Sensörü PIR</t>
        </is>
      </c>
      <c r="J2197" t="inlineStr">
        <is>
          <t>Otomasyon</t>
        </is>
      </c>
      <c r="K2197" t="inlineStr">
        <is>
          <t>Kurumsal</t>
        </is>
      </c>
      <c r="L2197" t="n">
        <v>7</v>
      </c>
      <c r="M2197" s="57" t="n">
        <v>260</v>
      </c>
      <c r="N2197" t="inlineStr">
        <is>
          <t>TL</t>
        </is>
      </c>
      <c r="O2197" s="58" t="n">
        <v>12</v>
      </c>
      <c r="P2197" t="n">
        <v>0</v>
      </c>
      <c r="Q2197" s="59" t="n">
        <v>120</v>
      </c>
      <c r="R2197" s="60">
        <f>IF(N2197="TL",1,IF(N2197="USD",VLOOKUP(C2197,$X$2:$Z$19,2,FALSE),VLOOKUP(C2197,$X$2:$Z$19,3,FALSE)))</f>
        <v/>
      </c>
      <c r="S2197" s="61">
        <f>IF(P2197=1,0,L2197*M2197*R2197*(1-O2197/100))</f>
        <v/>
      </c>
      <c r="T2197" s="61">
        <f>IF(P2197=1,0,L2197*Q2197)</f>
        <v/>
      </c>
      <c r="U2197" s="61">
        <f>S2197-T2197</f>
        <v/>
      </c>
    </row>
    <row r="2198">
      <c r="A2198" t="inlineStr">
        <is>
          <t>S002197</t>
        </is>
      </c>
      <c r="B2198" t="inlineStr">
        <is>
          <t>2025-08-02</t>
        </is>
      </c>
      <c r="C2198" t="inlineStr">
        <is>
          <t>2025-08</t>
        </is>
      </c>
      <c r="D2198" t="inlineStr">
        <is>
          <t>2025-Q3</t>
        </is>
      </c>
      <c r="E2198" t="inlineStr">
        <is>
          <t>T13</t>
        </is>
      </c>
      <c r="F2198" t="inlineStr">
        <is>
          <t>Cem Kurt</t>
        </is>
      </c>
      <c r="G2198" t="inlineStr">
        <is>
          <t>Marmara</t>
        </is>
      </c>
      <c r="H2198" t="inlineStr">
        <is>
          <t>EM-KBL-16</t>
        </is>
      </c>
      <c r="I2198" t="inlineStr">
        <is>
          <t>NYM Kablo 3x2,5 (100 m)</t>
        </is>
      </c>
      <c r="J2198" t="inlineStr">
        <is>
          <t>Kablo</t>
        </is>
      </c>
      <c r="K2198" t="inlineStr">
        <is>
          <t>Bayi</t>
        </is>
      </c>
      <c r="L2198" t="n">
        <v>5</v>
      </c>
      <c r="M2198" s="57" t="n">
        <v>1294</v>
      </c>
      <c r="N2198" t="inlineStr">
        <is>
          <t>TL</t>
        </is>
      </c>
      <c r="O2198" s="58" t="n">
        <v>0</v>
      </c>
      <c r="P2198" t="n">
        <v>0</v>
      </c>
      <c r="Q2198" s="59" t="n">
        <v>820</v>
      </c>
      <c r="R2198" s="60">
        <f>IF(N2198="TL",1,IF(N2198="USD",VLOOKUP(C2198,$X$2:$Z$19,2,FALSE),VLOOKUP(C2198,$X$2:$Z$19,3,FALSE)))</f>
        <v/>
      </c>
      <c r="S2198" s="61">
        <f>IF(P2198=1,0,L2198*M2198*R2198*(1-O2198/100))</f>
        <v/>
      </c>
      <c r="T2198" s="61">
        <f>IF(P2198=1,0,L2198*Q2198)</f>
        <v/>
      </c>
      <c r="U2198" s="61">
        <f>S2198-T2198</f>
        <v/>
      </c>
    </row>
    <row r="2199">
      <c r="A2199" t="inlineStr">
        <is>
          <t>S002198</t>
        </is>
      </c>
      <c r="B2199" t="inlineStr">
        <is>
          <t>2025-08-10</t>
        </is>
      </c>
      <c r="C2199" t="inlineStr">
        <is>
          <t>2025-08</t>
        </is>
      </c>
      <c r="D2199" t="inlineStr">
        <is>
          <t>2025-Q3</t>
        </is>
      </c>
      <c r="E2199" t="inlineStr">
        <is>
          <t>T13</t>
        </is>
      </c>
      <c r="F2199" t="inlineStr">
        <is>
          <t>Cem Kurt</t>
        </is>
      </c>
      <c r="G2199" t="inlineStr">
        <is>
          <t>Marmara</t>
        </is>
      </c>
      <c r="H2199" t="inlineStr">
        <is>
          <t>EM-KND-03</t>
        </is>
      </c>
      <c r="I2199" t="inlineStr">
        <is>
          <t>Kablo Kanalı 40x40 (2 m)</t>
        </is>
      </c>
      <c r="J2199" t="inlineStr">
        <is>
          <t>Tesisat</t>
        </is>
      </c>
      <c r="K2199" t="inlineStr">
        <is>
          <t>Perakende</t>
        </is>
      </c>
      <c r="L2199" t="n">
        <v>12</v>
      </c>
      <c r="M2199" s="57" t="n">
        <v>127</v>
      </c>
      <c r="N2199" t="inlineStr">
        <is>
          <t>TL</t>
        </is>
      </c>
      <c r="O2199" s="58" t="n">
        <v>5</v>
      </c>
      <c r="P2199" t="n">
        <v>0</v>
      </c>
      <c r="Q2199" s="59" t="n">
        <v>65</v>
      </c>
      <c r="R2199" s="60">
        <f>IF(N2199="TL",1,IF(N2199="USD",VLOOKUP(C2199,$X$2:$Z$19,2,FALSE),VLOOKUP(C2199,$X$2:$Z$19,3,FALSE)))</f>
        <v/>
      </c>
      <c r="S2199" s="61">
        <f>IF(P2199=1,0,L2199*M2199*R2199*(1-O2199/100))</f>
        <v/>
      </c>
      <c r="T2199" s="61">
        <f>IF(P2199=1,0,L2199*Q2199)</f>
        <v/>
      </c>
      <c r="U2199" s="61">
        <f>S2199-T2199</f>
        <v/>
      </c>
    </row>
    <row r="2200">
      <c r="A2200" t="inlineStr">
        <is>
          <t>S002199</t>
        </is>
      </c>
      <c r="B2200" t="inlineStr">
        <is>
          <t>2025-08-03</t>
        </is>
      </c>
      <c r="C2200" t="inlineStr">
        <is>
          <t>2025-08</t>
        </is>
      </c>
      <c r="D2200" t="inlineStr">
        <is>
          <t>2025-Q3</t>
        </is>
      </c>
      <c r="E2200" t="inlineStr">
        <is>
          <t>T13</t>
        </is>
      </c>
      <c r="F2200" t="inlineStr">
        <is>
          <t>Cem Kurt</t>
        </is>
      </c>
      <c r="G2200" t="inlineStr">
        <is>
          <t>Marmara</t>
        </is>
      </c>
      <c r="H2200" t="inlineStr">
        <is>
          <t>EM-KND-03</t>
        </is>
      </c>
      <c r="I2200" t="inlineStr">
        <is>
          <t>Kablo Kanalı 40x40 (2 m)</t>
        </is>
      </c>
      <c r="J2200" t="inlineStr">
        <is>
          <t>Tesisat</t>
        </is>
      </c>
      <c r="K2200" t="inlineStr">
        <is>
          <t>Bayi</t>
        </is>
      </c>
      <c r="L2200" t="n">
        <v>1</v>
      </c>
      <c r="M2200" s="57" t="n">
        <v>132</v>
      </c>
      <c r="N2200" t="inlineStr">
        <is>
          <t>TL</t>
        </is>
      </c>
      <c r="O2200" s="58" t="n">
        <v>0</v>
      </c>
      <c r="P2200" t="n">
        <v>0</v>
      </c>
      <c r="Q2200" s="59" t="n">
        <v>65</v>
      </c>
      <c r="R2200" s="60">
        <f>IF(N2200="TL",1,IF(N2200="USD",VLOOKUP(C2200,$X$2:$Z$19,2,FALSE),VLOOKUP(C2200,$X$2:$Z$19,3,FALSE)))</f>
        <v/>
      </c>
      <c r="S2200" s="61">
        <f>IF(P2200=1,0,L2200*M2200*R2200*(1-O2200/100))</f>
        <v/>
      </c>
      <c r="T2200" s="61">
        <f>IF(P2200=1,0,L2200*Q2200)</f>
        <v/>
      </c>
      <c r="U2200" s="61">
        <f>S2200-T2200</f>
        <v/>
      </c>
    </row>
    <row r="2201">
      <c r="A2201" t="inlineStr">
        <is>
          <t>S002200</t>
        </is>
      </c>
      <c r="B2201" t="inlineStr">
        <is>
          <t>2025-08-12</t>
        </is>
      </c>
      <c r="C2201" t="inlineStr">
        <is>
          <t>2025-08</t>
        </is>
      </c>
      <c r="D2201" t="inlineStr">
        <is>
          <t>2025-Q3</t>
        </is>
      </c>
      <c r="E2201" t="inlineStr">
        <is>
          <t>T13</t>
        </is>
      </c>
      <c r="F2201" t="inlineStr">
        <is>
          <t>Cem Kurt</t>
        </is>
      </c>
      <c r="G2201" t="inlineStr">
        <is>
          <t>Marmara</t>
        </is>
      </c>
      <c r="H2201" t="inlineStr">
        <is>
          <t>EM-SGT-01</t>
        </is>
      </c>
      <c r="I2201" t="inlineStr">
        <is>
          <t>Otomatik Sigorta C16 (12'li)</t>
        </is>
      </c>
      <c r="J2201" t="inlineStr">
        <is>
          <t>Koruma</t>
        </is>
      </c>
      <c r="K2201" t="inlineStr">
        <is>
          <t>Perakende</t>
        </is>
      </c>
      <c r="L2201" t="n">
        <v>5</v>
      </c>
      <c r="M2201" s="57" t="n">
        <v>440</v>
      </c>
      <c r="N2201" t="inlineStr">
        <is>
          <t>TL</t>
        </is>
      </c>
      <c r="O2201" s="58" t="n">
        <v>12</v>
      </c>
      <c r="P2201" t="n">
        <v>0</v>
      </c>
      <c r="Q2201" s="59" t="n">
        <v>240</v>
      </c>
      <c r="R2201" s="60">
        <f>IF(N2201="TL",1,IF(N2201="USD",VLOOKUP(C2201,$X$2:$Z$19,2,FALSE),VLOOKUP(C2201,$X$2:$Z$19,3,FALSE)))</f>
        <v/>
      </c>
      <c r="S2201" s="61">
        <f>IF(P2201=1,0,L2201*M2201*R2201*(1-O2201/100))</f>
        <v/>
      </c>
      <c r="T2201" s="61">
        <f>IF(P2201=1,0,L2201*Q2201)</f>
        <v/>
      </c>
      <c r="U2201" s="61">
        <f>S2201-T2201</f>
        <v/>
      </c>
    </row>
    <row r="2202">
      <c r="A2202" t="inlineStr">
        <is>
          <t>S002201</t>
        </is>
      </c>
      <c r="B2202" t="inlineStr">
        <is>
          <t>2025-08-14</t>
        </is>
      </c>
      <c r="C2202" t="inlineStr">
        <is>
          <t>2025-08</t>
        </is>
      </c>
      <c r="D2202" t="inlineStr">
        <is>
          <t>2025-Q3</t>
        </is>
      </c>
      <c r="E2202" t="inlineStr">
        <is>
          <t>T13</t>
        </is>
      </c>
      <c r="F2202" t="inlineStr">
        <is>
          <t>Cem Kurt</t>
        </is>
      </c>
      <c r="G2202" t="inlineStr">
        <is>
          <t>Marmara</t>
        </is>
      </c>
      <c r="H2202" t="inlineStr">
        <is>
          <t>EM-PNO-12</t>
        </is>
      </c>
      <c r="I2202" t="inlineStr">
        <is>
          <t>Sıva Üstü Dağıtım Panosu 24'lü</t>
        </is>
      </c>
      <c r="J2202" t="inlineStr">
        <is>
          <t>Pano</t>
        </is>
      </c>
      <c r="K2202" t="inlineStr">
        <is>
          <t>Kurumsal</t>
        </is>
      </c>
      <c r="L2202" t="n">
        <v>59</v>
      </c>
      <c r="M2202" s="57" t="n">
        <v>2054</v>
      </c>
      <c r="N2202" t="inlineStr">
        <is>
          <t>TL</t>
        </is>
      </c>
      <c r="O2202" s="58" t="n">
        <v>0</v>
      </c>
      <c r="P2202" t="n">
        <v>0</v>
      </c>
      <c r="Q2202" s="59" t="n">
        <v>1180</v>
      </c>
      <c r="R2202" s="60">
        <f>IF(N2202="TL",1,IF(N2202="USD",VLOOKUP(C2202,$X$2:$Z$19,2,FALSE),VLOOKUP(C2202,$X$2:$Z$19,3,FALSE)))</f>
        <v/>
      </c>
      <c r="S2202" s="61">
        <f>IF(P2202=1,0,L2202*M2202*R2202*(1-O2202/100))</f>
        <v/>
      </c>
      <c r="T2202" s="61">
        <f>IF(P2202=1,0,L2202*Q2202)</f>
        <v/>
      </c>
      <c r="U2202" s="61">
        <f>S2202-T2202</f>
        <v/>
      </c>
    </row>
    <row r="2203">
      <c r="A2203" t="inlineStr">
        <is>
          <t>S002202</t>
        </is>
      </c>
      <c r="B2203" t="inlineStr">
        <is>
          <t>2025-08-22</t>
        </is>
      </c>
      <c r="C2203" t="inlineStr">
        <is>
          <t>2025-08</t>
        </is>
      </c>
      <c r="D2203" t="inlineStr">
        <is>
          <t>2025-Q3</t>
        </is>
      </c>
      <c r="E2203" t="inlineStr">
        <is>
          <t>T13</t>
        </is>
      </c>
      <c r="F2203" t="inlineStr">
        <is>
          <t>Cem Kurt</t>
        </is>
      </c>
      <c r="G2203" t="inlineStr">
        <is>
          <t>Marmara</t>
        </is>
      </c>
      <c r="H2203" t="inlineStr">
        <is>
          <t>EM-KND-03</t>
        </is>
      </c>
      <c r="I2203" t="inlineStr">
        <is>
          <t>Kablo Kanalı 40x40 (2 m)</t>
        </is>
      </c>
      <c r="J2203" t="inlineStr">
        <is>
          <t>Tesisat</t>
        </is>
      </c>
      <c r="K2203" t="inlineStr">
        <is>
          <t>Bayi</t>
        </is>
      </c>
      <c r="L2203" t="n">
        <v>22</v>
      </c>
      <c r="M2203" s="57" t="n">
        <v>128</v>
      </c>
      <c r="N2203" t="inlineStr">
        <is>
          <t>TL</t>
        </is>
      </c>
      <c r="O2203" s="58" t="n">
        <v>12</v>
      </c>
      <c r="P2203" t="n">
        <v>0</v>
      </c>
      <c r="Q2203" s="59" t="n">
        <v>65</v>
      </c>
      <c r="R2203" s="60">
        <f>IF(N2203="TL",1,IF(N2203="USD",VLOOKUP(C2203,$X$2:$Z$19,2,FALSE),VLOOKUP(C2203,$X$2:$Z$19,3,FALSE)))</f>
        <v/>
      </c>
      <c r="S2203" s="61">
        <f>IF(P2203=1,0,L2203*M2203*R2203*(1-O2203/100))</f>
        <v/>
      </c>
      <c r="T2203" s="61">
        <f>IF(P2203=1,0,L2203*Q2203)</f>
        <v/>
      </c>
      <c r="U2203" s="61">
        <f>S2203-T2203</f>
        <v/>
      </c>
    </row>
    <row r="2204">
      <c r="A2204" t="inlineStr">
        <is>
          <t>S002203</t>
        </is>
      </c>
      <c r="B2204" t="inlineStr">
        <is>
          <t>2025-08-20</t>
        </is>
      </c>
      <c r="C2204" t="inlineStr">
        <is>
          <t>2025-08</t>
        </is>
      </c>
      <c r="D2204" t="inlineStr">
        <is>
          <t>2025-Q3</t>
        </is>
      </c>
      <c r="E2204" t="inlineStr">
        <is>
          <t>T13</t>
        </is>
      </c>
      <c r="F2204" t="inlineStr">
        <is>
          <t>Cem Kurt</t>
        </is>
      </c>
      <c r="G2204" t="inlineStr">
        <is>
          <t>Marmara</t>
        </is>
      </c>
      <c r="H2204" t="inlineStr">
        <is>
          <t>EM-SGT-01</t>
        </is>
      </c>
      <c r="I2204" t="inlineStr">
        <is>
          <t>Otomatik Sigorta C16 (12'li)</t>
        </is>
      </c>
      <c r="J2204" t="inlineStr">
        <is>
          <t>Koruma</t>
        </is>
      </c>
      <c r="K2204" t="inlineStr">
        <is>
          <t>Proje</t>
        </is>
      </c>
      <c r="L2204" t="n">
        <v>4</v>
      </c>
      <c r="M2204" s="57" t="n">
        <v>425</v>
      </c>
      <c r="N2204" t="inlineStr">
        <is>
          <t>TL</t>
        </is>
      </c>
      <c r="O2204" s="58" t="n">
        <v>5</v>
      </c>
      <c r="P2204" t="n">
        <v>0</v>
      </c>
      <c r="Q2204" s="59" t="n">
        <v>240</v>
      </c>
      <c r="R2204" s="60">
        <f>IF(N2204="TL",1,IF(N2204="USD",VLOOKUP(C2204,$X$2:$Z$19,2,FALSE),VLOOKUP(C2204,$X$2:$Z$19,3,FALSE)))</f>
        <v/>
      </c>
      <c r="S2204" s="61">
        <f>IF(P2204=1,0,L2204*M2204*R2204*(1-O2204/100))</f>
        <v/>
      </c>
      <c r="T2204" s="61">
        <f>IF(P2204=1,0,L2204*Q2204)</f>
        <v/>
      </c>
      <c r="U2204" s="61">
        <f>S2204-T2204</f>
        <v/>
      </c>
    </row>
    <row r="2205">
      <c r="A2205" t="inlineStr">
        <is>
          <t>S002204</t>
        </is>
      </c>
      <c r="B2205" t="inlineStr">
        <is>
          <t>2025-08-24</t>
        </is>
      </c>
      <c r="C2205" t="inlineStr">
        <is>
          <t>2025-08</t>
        </is>
      </c>
      <c r="D2205" t="inlineStr">
        <is>
          <t>2025-Q3</t>
        </is>
      </c>
      <c r="E2205" t="inlineStr">
        <is>
          <t>T13</t>
        </is>
      </c>
      <c r="F2205" t="inlineStr">
        <is>
          <t>Cem Kurt</t>
        </is>
      </c>
      <c r="G2205" t="inlineStr">
        <is>
          <t>Marmara</t>
        </is>
      </c>
      <c r="H2205" t="inlineStr">
        <is>
          <t>EM-PRZ-02</t>
        </is>
      </c>
      <c r="I2205" t="inlineStr">
        <is>
          <t>Priz-Anahtar Seti (20'li)</t>
        </is>
      </c>
      <c r="J2205" t="inlineStr">
        <is>
          <t>Anahtar</t>
        </is>
      </c>
      <c r="K2205" t="inlineStr">
        <is>
          <t>Bayi</t>
        </is>
      </c>
      <c r="L2205" t="n">
        <v>7</v>
      </c>
      <c r="M2205" s="57" t="n">
        <v>567</v>
      </c>
      <c r="N2205" t="inlineStr">
        <is>
          <t>TL</t>
        </is>
      </c>
      <c r="O2205" s="58" t="n">
        <v>0</v>
      </c>
      <c r="P2205" t="n">
        <v>0</v>
      </c>
      <c r="Q2205" s="59" t="n">
        <v>310</v>
      </c>
      <c r="R2205" s="60">
        <f>IF(N2205="TL",1,IF(N2205="USD",VLOOKUP(C2205,$X$2:$Z$19,2,FALSE),VLOOKUP(C2205,$X$2:$Z$19,3,FALSE)))</f>
        <v/>
      </c>
      <c r="S2205" s="61">
        <f>IF(P2205=1,0,L2205*M2205*R2205*(1-O2205/100))</f>
        <v/>
      </c>
      <c r="T2205" s="61">
        <f>IF(P2205=1,0,L2205*Q2205)</f>
        <v/>
      </c>
      <c r="U2205" s="61">
        <f>S2205-T2205</f>
        <v/>
      </c>
    </row>
    <row r="2206">
      <c r="A2206" t="inlineStr">
        <is>
          <t>S002205</t>
        </is>
      </c>
      <c r="B2206" t="inlineStr">
        <is>
          <t>2025-08-08</t>
        </is>
      </c>
      <c r="C2206" t="inlineStr">
        <is>
          <t>2025-08</t>
        </is>
      </c>
      <c r="D2206" t="inlineStr">
        <is>
          <t>2025-Q3</t>
        </is>
      </c>
      <c r="E2206" t="inlineStr">
        <is>
          <t>T13</t>
        </is>
      </c>
      <c r="F2206" t="inlineStr">
        <is>
          <t>Cem Kurt</t>
        </is>
      </c>
      <c r="G2206" t="inlineStr">
        <is>
          <t>Marmara</t>
        </is>
      </c>
      <c r="H2206" t="inlineStr">
        <is>
          <t>EM-SNS-06</t>
        </is>
      </c>
      <c r="I2206" t="inlineStr">
        <is>
          <t>Hareket Sensörü PIR</t>
        </is>
      </c>
      <c r="J2206" t="inlineStr">
        <is>
          <t>Otomasyon</t>
        </is>
      </c>
      <c r="K2206" t="inlineStr">
        <is>
          <t>Proje</t>
        </is>
      </c>
      <c r="L2206" t="n">
        <v>5</v>
      </c>
      <c r="M2206" s="57" t="n">
        <v>251</v>
      </c>
      <c r="N2206" t="inlineStr">
        <is>
          <t>TL</t>
        </is>
      </c>
      <c r="O2206" s="58" t="n">
        <v>8</v>
      </c>
      <c r="P2206" t="n">
        <v>0</v>
      </c>
      <c r="Q2206" s="59" t="n">
        <v>120</v>
      </c>
      <c r="R2206" s="60">
        <f>IF(N2206="TL",1,IF(N2206="USD",VLOOKUP(C2206,$X$2:$Z$19,2,FALSE),VLOOKUP(C2206,$X$2:$Z$19,3,FALSE)))</f>
        <v/>
      </c>
      <c r="S2206" s="61">
        <f>IF(P2206=1,0,L2206*M2206*R2206*(1-O2206/100))</f>
        <v/>
      </c>
      <c r="T2206" s="61">
        <f>IF(P2206=1,0,L2206*Q2206)</f>
        <v/>
      </c>
      <c r="U2206" s="61">
        <f>S2206-T2206</f>
        <v/>
      </c>
    </row>
    <row r="2207">
      <c r="A2207" t="inlineStr">
        <is>
          <t>S002206</t>
        </is>
      </c>
      <c r="B2207" t="inlineStr">
        <is>
          <t>2025-08-10</t>
        </is>
      </c>
      <c r="C2207" t="inlineStr">
        <is>
          <t>2025-08</t>
        </is>
      </c>
      <c r="D2207" t="inlineStr">
        <is>
          <t>2025-Q3</t>
        </is>
      </c>
      <c r="E2207" t="inlineStr">
        <is>
          <t>T13</t>
        </is>
      </c>
      <c r="F2207" t="inlineStr">
        <is>
          <t>Cem Kurt</t>
        </is>
      </c>
      <c r="G2207" t="inlineStr">
        <is>
          <t>Marmara</t>
        </is>
      </c>
      <c r="H2207" t="inlineStr">
        <is>
          <t>EM-TOP-08</t>
        </is>
      </c>
      <c r="I2207" t="inlineStr">
        <is>
          <t>Topraklama Seti</t>
        </is>
      </c>
      <c r="J2207" t="inlineStr">
        <is>
          <t>Koruma</t>
        </is>
      </c>
      <c r="K2207" t="inlineStr">
        <is>
          <t>Proje</t>
        </is>
      </c>
      <c r="L2207" t="n">
        <v>2</v>
      </c>
      <c r="M2207" s="57" t="n">
        <v>909</v>
      </c>
      <c r="N2207" t="inlineStr">
        <is>
          <t>TL</t>
        </is>
      </c>
      <c r="O2207" s="58" t="n">
        <v>5</v>
      </c>
      <c r="P2207" t="n">
        <v>0</v>
      </c>
      <c r="Q2207" s="59" t="n">
        <v>540</v>
      </c>
      <c r="R2207" s="60">
        <f>IF(N2207="TL",1,IF(N2207="USD",VLOOKUP(C2207,$X$2:$Z$19,2,FALSE),VLOOKUP(C2207,$X$2:$Z$19,3,FALSE)))</f>
        <v/>
      </c>
      <c r="S2207" s="61">
        <f>IF(P2207=1,0,L2207*M2207*R2207*(1-O2207/100))</f>
        <v/>
      </c>
      <c r="T2207" s="61">
        <f>IF(P2207=1,0,L2207*Q2207)</f>
        <v/>
      </c>
      <c r="U2207" s="61">
        <f>S2207-T2207</f>
        <v/>
      </c>
    </row>
    <row r="2208">
      <c r="A2208" t="inlineStr">
        <is>
          <t>S002207</t>
        </is>
      </c>
      <c r="B2208" t="inlineStr">
        <is>
          <t>2025-08-16</t>
        </is>
      </c>
      <c r="C2208" t="inlineStr">
        <is>
          <t>2025-08</t>
        </is>
      </c>
      <c r="D2208" t="inlineStr">
        <is>
          <t>2025-Q3</t>
        </is>
      </c>
      <c r="E2208" t="inlineStr">
        <is>
          <t>T13</t>
        </is>
      </c>
      <c r="F2208" t="inlineStr">
        <is>
          <t>Cem Kurt</t>
        </is>
      </c>
      <c r="G2208" t="inlineStr">
        <is>
          <t>Marmara</t>
        </is>
      </c>
      <c r="H2208" t="inlineStr">
        <is>
          <t>EM-KND-03</t>
        </is>
      </c>
      <c r="I2208" t="inlineStr">
        <is>
          <t>Kablo Kanalı 40x40 (2 m)</t>
        </is>
      </c>
      <c r="J2208" t="inlineStr">
        <is>
          <t>Tesisat</t>
        </is>
      </c>
      <c r="K2208" t="inlineStr">
        <is>
          <t>Kurumsal</t>
        </is>
      </c>
      <c r="L2208" t="n">
        <v>63</v>
      </c>
      <c r="M2208" s="57" t="n">
        <v>127</v>
      </c>
      <c r="N2208" t="inlineStr">
        <is>
          <t>TL</t>
        </is>
      </c>
      <c r="O2208" s="58" t="n">
        <v>0</v>
      </c>
      <c r="P2208" t="n">
        <v>0</v>
      </c>
      <c r="Q2208" s="59" t="n">
        <v>65</v>
      </c>
      <c r="R2208" s="60">
        <f>IF(N2208="TL",1,IF(N2208="USD",VLOOKUP(C2208,$X$2:$Z$19,2,FALSE),VLOOKUP(C2208,$X$2:$Z$19,3,FALSE)))</f>
        <v/>
      </c>
      <c r="S2208" s="61">
        <f>IF(P2208=1,0,L2208*M2208*R2208*(1-O2208/100))</f>
        <v/>
      </c>
      <c r="T2208" s="61">
        <f>IF(P2208=1,0,L2208*Q2208)</f>
        <v/>
      </c>
      <c r="U2208" s="61">
        <f>S2208-T2208</f>
        <v/>
      </c>
    </row>
    <row r="2209">
      <c r="A2209" t="inlineStr">
        <is>
          <t>S002208</t>
        </is>
      </c>
      <c r="B2209" t="inlineStr">
        <is>
          <t>2025-08-07</t>
        </is>
      </c>
      <c r="C2209" t="inlineStr">
        <is>
          <t>2025-08</t>
        </is>
      </c>
      <c r="D2209" t="inlineStr">
        <is>
          <t>2025-Q3</t>
        </is>
      </c>
      <c r="E2209" t="inlineStr">
        <is>
          <t>T13</t>
        </is>
      </c>
      <c r="F2209" t="inlineStr">
        <is>
          <t>Cem Kurt</t>
        </is>
      </c>
      <c r="G2209" t="inlineStr">
        <is>
          <t>Marmara</t>
        </is>
      </c>
      <c r="H2209" t="inlineStr">
        <is>
          <t>EM-AYD-40</t>
        </is>
      </c>
      <c r="I2209" t="inlineStr">
        <is>
          <t>LED Panel Armatür 40W</t>
        </is>
      </c>
      <c r="J2209" t="inlineStr">
        <is>
          <t>Aydınlatma</t>
        </is>
      </c>
      <c r="K2209" t="inlineStr">
        <is>
          <t>Bayi</t>
        </is>
      </c>
      <c r="L2209" t="n">
        <v>4</v>
      </c>
      <c r="M2209" s="57" t="n">
        <v>347</v>
      </c>
      <c r="N2209" t="inlineStr">
        <is>
          <t>TL</t>
        </is>
      </c>
      <c r="O2209" s="58" t="n">
        <v>12</v>
      </c>
      <c r="P2209" t="n">
        <v>0</v>
      </c>
      <c r="Q2209" s="59" t="n">
        <v>190</v>
      </c>
      <c r="R2209" s="60">
        <f>IF(N2209="TL",1,IF(N2209="USD",VLOOKUP(C2209,$X$2:$Z$19,2,FALSE),VLOOKUP(C2209,$X$2:$Z$19,3,FALSE)))</f>
        <v/>
      </c>
      <c r="S2209" s="61">
        <f>IF(P2209=1,0,L2209*M2209*R2209*(1-O2209/100))</f>
        <v/>
      </c>
      <c r="T2209" s="61">
        <f>IF(P2209=1,0,L2209*Q2209)</f>
        <v/>
      </c>
      <c r="U2209" s="61">
        <f>S2209-T2209</f>
        <v/>
      </c>
    </row>
    <row r="2210">
      <c r="A2210" t="inlineStr">
        <is>
          <t>S002209</t>
        </is>
      </c>
      <c r="B2210" t="inlineStr">
        <is>
          <t>2025-08-18</t>
        </is>
      </c>
      <c r="C2210" t="inlineStr">
        <is>
          <t>2025-08</t>
        </is>
      </c>
      <c r="D2210" t="inlineStr">
        <is>
          <t>2025-Q3</t>
        </is>
      </c>
      <c r="E2210" t="inlineStr">
        <is>
          <t>T13</t>
        </is>
      </c>
      <c r="F2210" t="inlineStr">
        <is>
          <t>Cem Kurt</t>
        </is>
      </c>
      <c r="G2210" t="inlineStr">
        <is>
          <t>Marmara</t>
        </is>
      </c>
      <c r="H2210" t="inlineStr">
        <is>
          <t>EM-TOP-08</t>
        </is>
      </c>
      <c r="I2210" t="inlineStr">
        <is>
          <t>Topraklama Seti</t>
        </is>
      </c>
      <c r="J2210" t="inlineStr">
        <is>
          <t>Koruma</t>
        </is>
      </c>
      <c r="K2210" t="inlineStr">
        <is>
          <t>Proje</t>
        </is>
      </c>
      <c r="L2210" t="n">
        <v>5</v>
      </c>
      <c r="M2210" s="57" t="n">
        <v>917</v>
      </c>
      <c r="N2210" t="inlineStr">
        <is>
          <t>TL</t>
        </is>
      </c>
      <c r="O2210" s="58" t="n">
        <v>0</v>
      </c>
      <c r="P2210" t="n">
        <v>0</v>
      </c>
      <c r="Q2210" s="59" t="n">
        <v>540</v>
      </c>
      <c r="R2210" s="60">
        <f>IF(N2210="TL",1,IF(N2210="USD",VLOOKUP(C2210,$X$2:$Z$19,2,FALSE),VLOOKUP(C2210,$X$2:$Z$19,3,FALSE)))</f>
        <v/>
      </c>
      <c r="S2210" s="61">
        <f>IF(P2210=1,0,L2210*M2210*R2210*(1-O2210/100))</f>
        <v/>
      </c>
      <c r="T2210" s="61">
        <f>IF(P2210=1,0,L2210*Q2210)</f>
        <v/>
      </c>
      <c r="U2210" s="61">
        <f>S2210-T2210</f>
        <v/>
      </c>
    </row>
    <row r="2211">
      <c r="A2211" t="inlineStr">
        <is>
          <t>S002210</t>
        </is>
      </c>
      <c r="B2211" t="inlineStr">
        <is>
          <t>2025-08-12</t>
        </is>
      </c>
      <c r="C2211" t="inlineStr">
        <is>
          <t>2025-08</t>
        </is>
      </c>
      <c r="D2211" t="inlineStr">
        <is>
          <t>2025-Q3</t>
        </is>
      </c>
      <c r="E2211" t="inlineStr">
        <is>
          <t>T13</t>
        </is>
      </c>
      <c r="F2211" t="inlineStr">
        <is>
          <t>Cem Kurt</t>
        </is>
      </c>
      <c r="G2211" t="inlineStr">
        <is>
          <t>Marmara</t>
        </is>
      </c>
      <c r="H2211" t="inlineStr">
        <is>
          <t>EM-AYD-18</t>
        </is>
      </c>
      <c r="I2211" t="inlineStr">
        <is>
          <t>LED Ampul 18W (10'lu)</t>
        </is>
      </c>
      <c r="J2211" t="inlineStr">
        <is>
          <t>Aydınlatma</t>
        </is>
      </c>
      <c r="K2211" t="inlineStr">
        <is>
          <t>Perakende</t>
        </is>
      </c>
      <c r="L2211" t="n">
        <v>17</v>
      </c>
      <c r="M2211" s="57" t="n">
        <v>200</v>
      </c>
      <c r="N2211" t="inlineStr">
        <is>
          <t>TL</t>
        </is>
      </c>
      <c r="O2211" s="58" t="n">
        <v>12</v>
      </c>
      <c r="P2211" t="n">
        <v>0</v>
      </c>
      <c r="Q2211" s="59" t="n">
        <v>95</v>
      </c>
      <c r="R2211" s="60">
        <f>IF(N2211="TL",1,IF(N2211="USD",VLOOKUP(C2211,$X$2:$Z$19,2,FALSE),VLOOKUP(C2211,$X$2:$Z$19,3,FALSE)))</f>
        <v/>
      </c>
      <c r="S2211" s="61">
        <f>IF(P2211=1,0,L2211*M2211*R2211*(1-O2211/100))</f>
        <v/>
      </c>
      <c r="T2211" s="61">
        <f>IF(P2211=1,0,L2211*Q2211)</f>
        <v/>
      </c>
      <c r="U2211" s="61">
        <f>S2211-T2211</f>
        <v/>
      </c>
    </row>
    <row r="2212">
      <c r="A2212" t="inlineStr">
        <is>
          <t>S002211</t>
        </is>
      </c>
      <c r="B2212" t="inlineStr">
        <is>
          <t>2025-08-04</t>
        </is>
      </c>
      <c r="C2212" t="inlineStr">
        <is>
          <t>2025-08</t>
        </is>
      </c>
      <c r="D2212" t="inlineStr">
        <is>
          <t>2025-Q3</t>
        </is>
      </c>
      <c r="E2212" t="inlineStr">
        <is>
          <t>T13</t>
        </is>
      </c>
      <c r="F2212" t="inlineStr">
        <is>
          <t>Cem Kurt</t>
        </is>
      </c>
      <c r="G2212" t="inlineStr">
        <is>
          <t>Marmara</t>
        </is>
      </c>
      <c r="H2212" t="inlineStr">
        <is>
          <t>EM-KBL-16</t>
        </is>
      </c>
      <c r="I2212" t="inlineStr">
        <is>
          <t>NYM Kablo 3x2,5 (100 m)</t>
        </is>
      </c>
      <c r="J2212" t="inlineStr">
        <is>
          <t>Kablo</t>
        </is>
      </c>
      <c r="K2212" t="inlineStr">
        <is>
          <t>Bayi</t>
        </is>
      </c>
      <c r="L2212" t="n">
        <v>117</v>
      </c>
      <c r="M2212" s="57" t="n">
        <v>1337</v>
      </c>
      <c r="N2212" t="inlineStr">
        <is>
          <t>TL</t>
        </is>
      </c>
      <c r="O2212" s="58" t="n">
        <v>12</v>
      </c>
      <c r="P2212" t="n">
        <v>0</v>
      </c>
      <c r="Q2212" s="59" t="n">
        <v>820</v>
      </c>
      <c r="R2212" s="60">
        <f>IF(N2212="TL",1,IF(N2212="USD",VLOOKUP(C2212,$X$2:$Z$19,2,FALSE),VLOOKUP(C2212,$X$2:$Z$19,3,FALSE)))</f>
        <v/>
      </c>
      <c r="S2212" s="61">
        <f>IF(P2212=1,0,L2212*M2212*R2212*(1-O2212/100))</f>
        <v/>
      </c>
      <c r="T2212" s="61">
        <f>IF(P2212=1,0,L2212*Q2212)</f>
        <v/>
      </c>
      <c r="U2212" s="61">
        <f>S2212-T2212</f>
        <v/>
      </c>
    </row>
    <row r="2213">
      <c r="A2213" t="inlineStr">
        <is>
          <t>S002212</t>
        </is>
      </c>
      <c r="B2213" t="inlineStr">
        <is>
          <t>2025-08-19</t>
        </is>
      </c>
      <c r="C2213" t="inlineStr">
        <is>
          <t>2025-08</t>
        </is>
      </c>
      <c r="D2213" t="inlineStr">
        <is>
          <t>2025-Q3</t>
        </is>
      </c>
      <c r="E2213" t="inlineStr">
        <is>
          <t>T13</t>
        </is>
      </c>
      <c r="F2213" t="inlineStr">
        <is>
          <t>Cem Kurt</t>
        </is>
      </c>
      <c r="G2213" t="inlineStr">
        <is>
          <t>Marmara</t>
        </is>
      </c>
      <c r="H2213" t="inlineStr">
        <is>
          <t>EM-KND-03</t>
        </is>
      </c>
      <c r="I2213" t="inlineStr">
        <is>
          <t>Kablo Kanalı 40x40 (2 m)</t>
        </is>
      </c>
      <c r="J2213" t="inlineStr">
        <is>
          <t>Tesisat</t>
        </is>
      </c>
      <c r="K2213" t="inlineStr">
        <is>
          <t>Proje</t>
        </is>
      </c>
      <c r="L2213" t="n">
        <v>5</v>
      </c>
      <c r="M2213" s="57" t="n">
        <v>136</v>
      </c>
      <c r="N2213" t="inlineStr">
        <is>
          <t>TL</t>
        </is>
      </c>
      <c r="O2213" s="58" t="n">
        <v>5</v>
      </c>
      <c r="P2213" t="n">
        <v>0</v>
      </c>
      <c r="Q2213" s="59" t="n">
        <v>65</v>
      </c>
      <c r="R2213" s="60">
        <f>IF(N2213="TL",1,IF(N2213="USD",VLOOKUP(C2213,$X$2:$Z$19,2,FALSE),VLOOKUP(C2213,$X$2:$Z$19,3,FALSE)))</f>
        <v/>
      </c>
      <c r="S2213" s="61">
        <f>IF(P2213=1,0,L2213*M2213*R2213*(1-O2213/100))</f>
        <v/>
      </c>
      <c r="T2213" s="61">
        <f>IF(P2213=1,0,L2213*Q2213)</f>
        <v/>
      </c>
      <c r="U2213" s="61">
        <f>S2213-T2213</f>
        <v/>
      </c>
    </row>
    <row r="2214">
      <c r="A2214" t="inlineStr">
        <is>
          <t>S002213</t>
        </is>
      </c>
      <c r="B2214" t="inlineStr">
        <is>
          <t>2025-08-24</t>
        </is>
      </c>
      <c r="C2214" t="inlineStr">
        <is>
          <t>2025-08</t>
        </is>
      </c>
      <c r="D2214" t="inlineStr">
        <is>
          <t>2025-Q3</t>
        </is>
      </c>
      <c r="E2214" t="inlineStr">
        <is>
          <t>T13</t>
        </is>
      </c>
      <c r="F2214" t="inlineStr">
        <is>
          <t>Cem Kurt</t>
        </is>
      </c>
      <c r="G2214" t="inlineStr">
        <is>
          <t>Marmara</t>
        </is>
      </c>
      <c r="H2214" t="inlineStr">
        <is>
          <t>EM-SNS-06</t>
        </is>
      </c>
      <c r="I2214" t="inlineStr">
        <is>
          <t>Hareket Sensörü PIR</t>
        </is>
      </c>
      <c r="J2214" t="inlineStr">
        <is>
          <t>Otomasyon</t>
        </is>
      </c>
      <c r="K2214" t="inlineStr">
        <is>
          <t>Bayi</t>
        </is>
      </c>
      <c r="L2214" t="n">
        <v>7</v>
      </c>
      <c r="M2214" s="57" t="n">
        <v>246</v>
      </c>
      <c r="N2214" t="inlineStr">
        <is>
          <t>TL</t>
        </is>
      </c>
      <c r="O2214" s="58" t="n">
        <v>0</v>
      </c>
      <c r="P2214" t="n">
        <v>0</v>
      </c>
      <c r="Q2214" s="59" t="n">
        <v>120</v>
      </c>
      <c r="R2214" s="60">
        <f>IF(N2214="TL",1,IF(N2214="USD",VLOOKUP(C2214,$X$2:$Z$19,2,FALSE),VLOOKUP(C2214,$X$2:$Z$19,3,FALSE)))</f>
        <v/>
      </c>
      <c r="S2214" s="61">
        <f>IF(P2214=1,0,L2214*M2214*R2214*(1-O2214/100))</f>
        <v/>
      </c>
      <c r="T2214" s="61">
        <f>IF(P2214=1,0,L2214*Q2214)</f>
        <v/>
      </c>
      <c r="U2214" s="61">
        <f>S2214-T2214</f>
        <v/>
      </c>
    </row>
    <row r="2215">
      <c r="A2215" t="inlineStr">
        <is>
          <t>S002214</t>
        </is>
      </c>
      <c r="B2215" t="inlineStr">
        <is>
          <t>2025-08-05</t>
        </is>
      </c>
      <c r="C2215" t="inlineStr">
        <is>
          <t>2025-08</t>
        </is>
      </c>
      <c r="D2215" t="inlineStr">
        <is>
          <t>2025-Q3</t>
        </is>
      </c>
      <c r="E2215" t="inlineStr">
        <is>
          <t>T13</t>
        </is>
      </c>
      <c r="F2215" t="inlineStr">
        <is>
          <t>Cem Kurt</t>
        </is>
      </c>
      <c r="G2215" t="inlineStr">
        <is>
          <t>Marmara</t>
        </is>
      </c>
      <c r="H2215" t="inlineStr">
        <is>
          <t>EM-UPS-10</t>
        </is>
      </c>
      <c r="I2215" t="inlineStr">
        <is>
          <t>Kesintisiz Güç Kaynağı 3 kVA</t>
        </is>
      </c>
      <c r="J2215" t="inlineStr">
        <is>
          <t>Güç</t>
        </is>
      </c>
      <c r="K2215" t="inlineStr">
        <is>
          <t>Bayi</t>
        </is>
      </c>
      <c r="L2215" t="n">
        <v>75</v>
      </c>
      <c r="M2215" s="57" t="n">
        <v>13187</v>
      </c>
      <c r="N2215" t="inlineStr">
        <is>
          <t>TL</t>
        </is>
      </c>
      <c r="O2215" s="58" t="n">
        <v>5</v>
      </c>
      <c r="P2215" t="n">
        <v>0</v>
      </c>
      <c r="Q2215" s="59" t="n">
        <v>8200</v>
      </c>
      <c r="R2215" s="60">
        <f>IF(N2215="TL",1,IF(N2215="USD",VLOOKUP(C2215,$X$2:$Z$19,2,FALSE),VLOOKUP(C2215,$X$2:$Z$19,3,FALSE)))</f>
        <v/>
      </c>
      <c r="S2215" s="61">
        <f>IF(P2215=1,0,L2215*M2215*R2215*(1-O2215/100))</f>
        <v/>
      </c>
      <c r="T2215" s="61">
        <f>IF(P2215=1,0,L2215*Q2215)</f>
        <v/>
      </c>
      <c r="U2215" s="61">
        <f>S2215-T2215</f>
        <v/>
      </c>
    </row>
    <row r="2216">
      <c r="A2216" t="inlineStr">
        <is>
          <t>S002215</t>
        </is>
      </c>
      <c r="B2216" t="inlineStr">
        <is>
          <t>2025-08-18</t>
        </is>
      </c>
      <c r="C2216" t="inlineStr">
        <is>
          <t>2025-08</t>
        </is>
      </c>
      <c r="D2216" t="inlineStr">
        <is>
          <t>2025-Q3</t>
        </is>
      </c>
      <c r="E2216" t="inlineStr">
        <is>
          <t>T13</t>
        </is>
      </c>
      <c r="F2216" t="inlineStr">
        <is>
          <t>Cem Kurt</t>
        </is>
      </c>
      <c r="G2216" t="inlineStr">
        <is>
          <t>Marmara</t>
        </is>
      </c>
      <c r="H2216" t="inlineStr">
        <is>
          <t>EM-PRZ-02</t>
        </is>
      </c>
      <c r="I2216" t="inlineStr">
        <is>
          <t>Priz-Anahtar Seti (20'li)</t>
        </is>
      </c>
      <c r="J2216" t="inlineStr">
        <is>
          <t>Anahtar</t>
        </is>
      </c>
      <c r="K2216" t="inlineStr">
        <is>
          <t>Proje</t>
        </is>
      </c>
      <c r="L2216" t="n">
        <v>4</v>
      </c>
      <c r="M2216" s="57" t="n">
        <v>581</v>
      </c>
      <c r="N2216" t="inlineStr">
        <is>
          <t>TL</t>
        </is>
      </c>
      <c r="O2216" s="58" t="n">
        <v>0</v>
      </c>
      <c r="P2216" t="n">
        <v>0</v>
      </c>
      <c r="Q2216" s="59" t="n">
        <v>310</v>
      </c>
      <c r="R2216" s="60">
        <f>IF(N2216="TL",1,IF(N2216="USD",VLOOKUP(C2216,$X$2:$Z$19,2,FALSE),VLOOKUP(C2216,$X$2:$Z$19,3,FALSE)))</f>
        <v/>
      </c>
      <c r="S2216" s="61">
        <f>IF(P2216=1,0,L2216*M2216*R2216*(1-O2216/100))</f>
        <v/>
      </c>
      <c r="T2216" s="61">
        <f>IF(P2216=1,0,L2216*Q2216)</f>
        <v/>
      </c>
      <c r="U2216" s="61">
        <f>S2216-T2216</f>
        <v/>
      </c>
    </row>
    <row r="2217">
      <c r="A2217" t="inlineStr">
        <is>
          <t>S002216</t>
        </is>
      </c>
      <c r="B2217" t="inlineStr">
        <is>
          <t>2025-08-12</t>
        </is>
      </c>
      <c r="C2217" t="inlineStr">
        <is>
          <t>2025-08</t>
        </is>
      </c>
      <c r="D2217" t="inlineStr">
        <is>
          <t>2025-Q3</t>
        </is>
      </c>
      <c r="E2217" t="inlineStr">
        <is>
          <t>T13</t>
        </is>
      </c>
      <c r="F2217" t="inlineStr">
        <is>
          <t>Cem Kurt</t>
        </is>
      </c>
      <c r="G2217" t="inlineStr">
        <is>
          <t>Marmara</t>
        </is>
      </c>
      <c r="H2217" t="inlineStr">
        <is>
          <t>EM-TRF-05</t>
        </is>
      </c>
      <c r="I2217" t="inlineStr">
        <is>
          <t>İzole Trafo 1 kVA</t>
        </is>
      </c>
      <c r="J2217" t="inlineStr">
        <is>
          <t>Güç</t>
        </is>
      </c>
      <c r="K2217" t="inlineStr">
        <is>
          <t>Bayi</t>
        </is>
      </c>
      <c r="L2217" t="n">
        <v>11</v>
      </c>
      <c r="M2217" s="57" t="n">
        <v>6516</v>
      </c>
      <c r="N2217" t="inlineStr">
        <is>
          <t>TL</t>
        </is>
      </c>
      <c r="O2217" s="58" t="n">
        <v>0</v>
      </c>
      <c r="P2217" t="n">
        <v>0</v>
      </c>
      <c r="Q2217" s="59" t="n">
        <v>3900</v>
      </c>
      <c r="R2217" s="60">
        <f>IF(N2217="TL",1,IF(N2217="USD",VLOOKUP(C2217,$X$2:$Z$19,2,FALSE),VLOOKUP(C2217,$X$2:$Z$19,3,FALSE)))</f>
        <v/>
      </c>
      <c r="S2217" s="61">
        <f>IF(P2217=1,0,L2217*M2217*R2217*(1-O2217/100))</f>
        <v/>
      </c>
      <c r="T2217" s="61">
        <f>IF(P2217=1,0,L2217*Q2217)</f>
        <v/>
      </c>
      <c r="U2217" s="61">
        <f>S2217-T2217</f>
        <v/>
      </c>
    </row>
    <row r="2218">
      <c r="A2218" t="inlineStr">
        <is>
          <t>S002217</t>
        </is>
      </c>
      <c r="B2218" t="inlineStr">
        <is>
          <t>2025-08-18</t>
        </is>
      </c>
      <c r="C2218" t="inlineStr">
        <is>
          <t>2025-08</t>
        </is>
      </c>
      <c r="D2218" t="inlineStr">
        <is>
          <t>2025-Q3</t>
        </is>
      </c>
      <c r="E2218" t="inlineStr">
        <is>
          <t>T13</t>
        </is>
      </c>
      <c r="F2218" t="inlineStr">
        <is>
          <t>Cem Kurt</t>
        </is>
      </c>
      <c r="G2218" t="inlineStr">
        <is>
          <t>Marmara</t>
        </is>
      </c>
      <c r="H2218" t="inlineStr">
        <is>
          <t>EM-KBL-25</t>
        </is>
      </c>
      <c r="I2218" t="inlineStr">
        <is>
          <t>NYY Kablo 4x6 (100 m)</t>
        </is>
      </c>
      <c r="J2218" t="inlineStr">
        <is>
          <t>Kablo</t>
        </is>
      </c>
      <c r="K2218" t="inlineStr">
        <is>
          <t>Proje</t>
        </is>
      </c>
      <c r="L2218" t="n">
        <v>3</v>
      </c>
      <c r="M2218" s="57" t="n">
        <v>3528</v>
      </c>
      <c r="N2218" t="inlineStr">
        <is>
          <t>TL</t>
        </is>
      </c>
      <c r="O2218" s="58" t="n">
        <v>18</v>
      </c>
      <c r="P2218" t="n">
        <v>0</v>
      </c>
      <c r="Q2218" s="59" t="n">
        <v>2150</v>
      </c>
      <c r="R2218" s="60">
        <f>IF(N2218="TL",1,IF(N2218="USD",VLOOKUP(C2218,$X$2:$Z$19,2,FALSE),VLOOKUP(C2218,$X$2:$Z$19,3,FALSE)))</f>
        <v/>
      </c>
      <c r="S2218" s="61">
        <f>IF(P2218=1,0,L2218*M2218*R2218*(1-O2218/100))</f>
        <v/>
      </c>
      <c r="T2218" s="61">
        <f>IF(P2218=1,0,L2218*Q2218)</f>
        <v/>
      </c>
      <c r="U2218" s="61">
        <f>S2218-T2218</f>
        <v/>
      </c>
    </row>
    <row r="2219">
      <c r="A2219" t="inlineStr">
        <is>
          <t>S002218</t>
        </is>
      </c>
      <c r="B2219" t="inlineStr">
        <is>
          <t>2025-08-16</t>
        </is>
      </c>
      <c r="C2219" t="inlineStr">
        <is>
          <t>2025-08</t>
        </is>
      </c>
      <c r="D2219" t="inlineStr">
        <is>
          <t>2025-Q3</t>
        </is>
      </c>
      <c r="E2219" t="inlineStr">
        <is>
          <t>T13</t>
        </is>
      </c>
      <c r="F2219" t="inlineStr">
        <is>
          <t>Cem Kurt</t>
        </is>
      </c>
      <c r="G2219" t="inlineStr">
        <is>
          <t>Marmara</t>
        </is>
      </c>
      <c r="H2219" t="inlineStr">
        <is>
          <t>EM-AYD-18</t>
        </is>
      </c>
      <c r="I2219" t="inlineStr">
        <is>
          <t>LED Ampul 18W (10'lu)</t>
        </is>
      </c>
      <c r="J2219" t="inlineStr">
        <is>
          <t>Aydınlatma</t>
        </is>
      </c>
      <c r="K2219" t="inlineStr">
        <is>
          <t>Kurumsal</t>
        </is>
      </c>
      <c r="L2219" t="n">
        <v>9</v>
      </c>
      <c r="M2219" s="57" t="n">
        <v>205</v>
      </c>
      <c r="N2219" t="inlineStr">
        <is>
          <t>TL</t>
        </is>
      </c>
      <c r="O2219" s="58" t="n">
        <v>0</v>
      </c>
      <c r="P2219" t="n">
        <v>0</v>
      </c>
      <c r="Q2219" s="59" t="n">
        <v>95</v>
      </c>
      <c r="R2219" s="60">
        <f>IF(N2219="TL",1,IF(N2219="USD",VLOOKUP(C2219,$X$2:$Z$19,2,FALSE),VLOOKUP(C2219,$X$2:$Z$19,3,FALSE)))</f>
        <v/>
      </c>
      <c r="S2219" s="61">
        <f>IF(P2219=1,0,L2219*M2219*R2219*(1-O2219/100))</f>
        <v/>
      </c>
      <c r="T2219" s="61">
        <f>IF(P2219=1,0,L2219*Q2219)</f>
        <v/>
      </c>
      <c r="U2219" s="61">
        <f>S2219-T2219</f>
        <v/>
      </c>
    </row>
    <row r="2220">
      <c r="A2220" t="inlineStr">
        <is>
          <t>S002219</t>
        </is>
      </c>
      <c r="B2220" t="inlineStr">
        <is>
          <t>2025-08-01</t>
        </is>
      </c>
      <c r="C2220" t="inlineStr">
        <is>
          <t>2025-08</t>
        </is>
      </c>
      <c r="D2220" t="inlineStr">
        <is>
          <t>2025-Q3</t>
        </is>
      </c>
      <c r="E2220" t="inlineStr">
        <is>
          <t>T13</t>
        </is>
      </c>
      <c r="F2220" t="inlineStr">
        <is>
          <t>Cem Kurt</t>
        </is>
      </c>
      <c r="G2220" t="inlineStr">
        <is>
          <t>Marmara</t>
        </is>
      </c>
      <c r="H2220" t="inlineStr">
        <is>
          <t>EM-SNS-06</t>
        </is>
      </c>
      <c r="I2220" t="inlineStr">
        <is>
          <t>Hareket Sensörü PIR</t>
        </is>
      </c>
      <c r="J2220" t="inlineStr">
        <is>
          <t>Otomasyon</t>
        </is>
      </c>
      <c r="K2220" t="inlineStr">
        <is>
          <t>Proje</t>
        </is>
      </c>
      <c r="L2220" t="n">
        <v>4</v>
      </c>
      <c r="M2220" s="57" t="n">
        <v>262</v>
      </c>
      <c r="N2220" t="inlineStr">
        <is>
          <t>TL</t>
        </is>
      </c>
      <c r="O2220" s="58" t="n">
        <v>5</v>
      </c>
      <c r="P2220" t="n">
        <v>0</v>
      </c>
      <c r="Q2220" s="59" t="n">
        <v>120</v>
      </c>
      <c r="R2220" s="60">
        <f>IF(N2220="TL",1,IF(N2220="USD",VLOOKUP(C2220,$X$2:$Z$19,2,FALSE),VLOOKUP(C2220,$X$2:$Z$19,3,FALSE)))</f>
        <v/>
      </c>
      <c r="S2220" s="61">
        <f>IF(P2220=1,0,L2220*M2220*R2220*(1-O2220/100))</f>
        <v/>
      </c>
      <c r="T2220" s="61">
        <f>IF(P2220=1,0,L2220*Q2220)</f>
        <v/>
      </c>
      <c r="U2220" s="61">
        <f>S2220-T2220</f>
        <v/>
      </c>
    </row>
    <row r="2221">
      <c r="A2221" t="inlineStr">
        <is>
          <t>S002220</t>
        </is>
      </c>
      <c r="B2221" t="inlineStr">
        <is>
          <t>2025-08-14</t>
        </is>
      </c>
      <c r="C2221" t="inlineStr">
        <is>
          <t>2025-08</t>
        </is>
      </c>
      <c r="D2221" t="inlineStr">
        <is>
          <t>2025-Q3</t>
        </is>
      </c>
      <c r="E2221" t="inlineStr">
        <is>
          <t>T13</t>
        </is>
      </c>
      <c r="F2221" t="inlineStr">
        <is>
          <t>Cem Kurt</t>
        </is>
      </c>
      <c r="G2221" t="inlineStr">
        <is>
          <t>Marmara</t>
        </is>
      </c>
      <c r="H2221" t="inlineStr">
        <is>
          <t>EM-AYD-40</t>
        </is>
      </c>
      <c r="I2221" t="inlineStr">
        <is>
          <t>LED Panel Armatür 40W</t>
        </is>
      </c>
      <c r="J2221" t="inlineStr">
        <is>
          <t>Aydınlatma</t>
        </is>
      </c>
      <c r="K2221" t="inlineStr">
        <is>
          <t>Kurumsal</t>
        </is>
      </c>
      <c r="L2221" t="n">
        <v>2</v>
      </c>
      <c r="M2221" s="57" t="n">
        <v>353</v>
      </c>
      <c r="N2221" t="inlineStr">
        <is>
          <t>TL</t>
        </is>
      </c>
      <c r="O2221" s="58" t="n">
        <v>0</v>
      </c>
      <c r="P2221" t="n">
        <v>0</v>
      </c>
      <c r="Q2221" s="59" t="n">
        <v>190</v>
      </c>
      <c r="R2221" s="60">
        <f>IF(N2221="TL",1,IF(N2221="USD",VLOOKUP(C2221,$X$2:$Z$19,2,FALSE),VLOOKUP(C2221,$X$2:$Z$19,3,FALSE)))</f>
        <v/>
      </c>
      <c r="S2221" s="61">
        <f>IF(P2221=1,0,L2221*M2221*R2221*(1-O2221/100))</f>
        <v/>
      </c>
      <c r="T2221" s="61">
        <f>IF(P2221=1,0,L2221*Q2221)</f>
        <v/>
      </c>
      <c r="U2221" s="61">
        <f>S2221-T2221</f>
        <v/>
      </c>
    </row>
    <row r="2222">
      <c r="A2222" t="inlineStr">
        <is>
          <t>S002221</t>
        </is>
      </c>
      <c r="B2222" t="inlineStr">
        <is>
          <t>2025-08-06</t>
        </is>
      </c>
      <c r="C2222" t="inlineStr">
        <is>
          <t>2025-08</t>
        </is>
      </c>
      <c r="D2222" t="inlineStr">
        <is>
          <t>2025-Q3</t>
        </is>
      </c>
      <c r="E2222" t="inlineStr">
        <is>
          <t>T13</t>
        </is>
      </c>
      <c r="F2222" t="inlineStr">
        <is>
          <t>Cem Kurt</t>
        </is>
      </c>
      <c r="G2222" t="inlineStr">
        <is>
          <t>Marmara</t>
        </is>
      </c>
      <c r="H2222" t="inlineStr">
        <is>
          <t>EM-SNS-06</t>
        </is>
      </c>
      <c r="I2222" t="inlineStr">
        <is>
          <t>Hareket Sensörü PIR</t>
        </is>
      </c>
      <c r="J2222" t="inlineStr">
        <is>
          <t>Otomasyon</t>
        </is>
      </c>
      <c r="K2222" t="inlineStr">
        <is>
          <t>Bayi</t>
        </is>
      </c>
      <c r="L2222" t="n">
        <v>3</v>
      </c>
      <c r="M2222" s="57" t="n">
        <v>254</v>
      </c>
      <c r="N2222" t="inlineStr">
        <is>
          <t>TL</t>
        </is>
      </c>
      <c r="O2222" s="58" t="n">
        <v>5</v>
      </c>
      <c r="P2222" t="n">
        <v>0</v>
      </c>
      <c r="Q2222" s="59" t="n">
        <v>120</v>
      </c>
      <c r="R2222" s="60">
        <f>IF(N2222="TL",1,IF(N2222="USD",VLOOKUP(C2222,$X$2:$Z$19,2,FALSE),VLOOKUP(C2222,$X$2:$Z$19,3,FALSE)))</f>
        <v/>
      </c>
      <c r="S2222" s="61">
        <f>IF(P2222=1,0,L2222*M2222*R2222*(1-O2222/100))</f>
        <v/>
      </c>
      <c r="T2222" s="61">
        <f>IF(P2222=1,0,L2222*Q2222)</f>
        <v/>
      </c>
      <c r="U2222" s="61">
        <f>S2222-T2222</f>
        <v/>
      </c>
    </row>
    <row r="2223">
      <c r="A2223" t="inlineStr">
        <is>
          <t>S002222</t>
        </is>
      </c>
      <c r="B2223" t="inlineStr">
        <is>
          <t>2025-08-18</t>
        </is>
      </c>
      <c r="C2223" t="inlineStr">
        <is>
          <t>2025-08</t>
        </is>
      </c>
      <c r="D2223" t="inlineStr">
        <is>
          <t>2025-Q3</t>
        </is>
      </c>
      <c r="E2223" t="inlineStr">
        <is>
          <t>T13</t>
        </is>
      </c>
      <c r="F2223" t="inlineStr">
        <is>
          <t>Cem Kurt</t>
        </is>
      </c>
      <c r="G2223" t="inlineStr">
        <is>
          <t>Marmara</t>
        </is>
      </c>
      <c r="H2223" t="inlineStr">
        <is>
          <t>EM-SGT-01</t>
        </is>
      </c>
      <c r="I2223" t="inlineStr">
        <is>
          <t>Otomatik Sigorta C16 (12'li)</t>
        </is>
      </c>
      <c r="J2223" t="inlineStr">
        <is>
          <t>Koruma</t>
        </is>
      </c>
      <c r="K2223" t="inlineStr">
        <is>
          <t>Bayi</t>
        </is>
      </c>
      <c r="L2223" t="n">
        <v>12</v>
      </c>
      <c r="M2223" s="57" t="n">
        <v>444</v>
      </c>
      <c r="N2223" t="inlineStr">
        <is>
          <t>TL</t>
        </is>
      </c>
      <c r="O2223" s="58" t="n">
        <v>8</v>
      </c>
      <c r="P2223" t="n">
        <v>0</v>
      </c>
      <c r="Q2223" s="59" t="n">
        <v>240</v>
      </c>
      <c r="R2223" s="60">
        <f>IF(N2223="TL",1,IF(N2223="USD",VLOOKUP(C2223,$X$2:$Z$19,2,FALSE),VLOOKUP(C2223,$X$2:$Z$19,3,FALSE)))</f>
        <v/>
      </c>
      <c r="S2223" s="61">
        <f>IF(P2223=1,0,L2223*M2223*R2223*(1-O2223/100))</f>
        <v/>
      </c>
      <c r="T2223" s="61">
        <f>IF(P2223=1,0,L2223*Q2223)</f>
        <v/>
      </c>
      <c r="U2223" s="61">
        <f>S2223-T2223</f>
        <v/>
      </c>
    </row>
    <row r="2224">
      <c r="A2224" t="inlineStr">
        <is>
          <t>S002223</t>
        </is>
      </c>
      <c r="B2224" t="inlineStr">
        <is>
          <t>2025-08-19</t>
        </is>
      </c>
      <c r="C2224" t="inlineStr">
        <is>
          <t>2025-08</t>
        </is>
      </c>
      <c r="D2224" t="inlineStr">
        <is>
          <t>2025-Q3</t>
        </is>
      </c>
      <c r="E2224" t="inlineStr">
        <is>
          <t>T14</t>
        </is>
      </c>
      <c r="F2224" t="inlineStr">
        <is>
          <t>Elif Şen</t>
        </is>
      </c>
      <c r="G2224" t="inlineStr">
        <is>
          <t>İç Anadolu</t>
        </is>
      </c>
      <c r="H2224" t="inlineStr">
        <is>
          <t>EM-PNO-12</t>
        </is>
      </c>
      <c r="I2224" t="inlineStr">
        <is>
          <t>Sıva Üstü Dağıtım Panosu 24'lü</t>
        </is>
      </c>
      <c r="J2224" t="inlineStr">
        <is>
          <t>Pano</t>
        </is>
      </c>
      <c r="K2224" t="inlineStr">
        <is>
          <t>Bayi</t>
        </is>
      </c>
      <c r="L2224" t="n">
        <v>10</v>
      </c>
      <c r="M2224" s="57" t="n">
        <v>1980</v>
      </c>
      <c r="N2224" t="inlineStr">
        <is>
          <t>TL</t>
        </is>
      </c>
      <c r="O2224" s="58" t="n">
        <v>0</v>
      </c>
      <c r="P2224" t="n">
        <v>0</v>
      </c>
      <c r="Q2224" s="59" t="n">
        <v>1180</v>
      </c>
      <c r="R2224" s="60">
        <f>IF(N2224="TL",1,IF(N2224="USD",VLOOKUP(C2224,$X$2:$Z$19,2,FALSE),VLOOKUP(C2224,$X$2:$Z$19,3,FALSE)))</f>
        <v/>
      </c>
      <c r="S2224" s="61">
        <f>IF(P2224=1,0,L2224*M2224*R2224*(1-O2224/100))</f>
        <v/>
      </c>
      <c r="T2224" s="61">
        <f>IF(P2224=1,0,L2224*Q2224)</f>
        <v/>
      </c>
      <c r="U2224" s="61">
        <f>S2224-T2224</f>
        <v/>
      </c>
    </row>
    <row r="2225">
      <c r="A2225" t="inlineStr">
        <is>
          <t>S002224</t>
        </is>
      </c>
      <c r="B2225" t="inlineStr">
        <is>
          <t>2025-08-02</t>
        </is>
      </c>
      <c r="C2225" t="inlineStr">
        <is>
          <t>2025-08</t>
        </is>
      </c>
      <c r="D2225" t="inlineStr">
        <is>
          <t>2025-Q3</t>
        </is>
      </c>
      <c r="E2225" t="inlineStr">
        <is>
          <t>T14</t>
        </is>
      </c>
      <c r="F2225" t="inlineStr">
        <is>
          <t>Elif Şen</t>
        </is>
      </c>
      <c r="G2225" t="inlineStr">
        <is>
          <t>İç Anadolu</t>
        </is>
      </c>
      <c r="H2225" t="inlineStr">
        <is>
          <t>EM-SNS-06</t>
        </is>
      </c>
      <c r="I2225" t="inlineStr">
        <is>
          <t>Hareket Sensörü PIR</t>
        </is>
      </c>
      <c r="J2225" t="inlineStr">
        <is>
          <t>Otomasyon</t>
        </is>
      </c>
      <c r="K2225" t="inlineStr">
        <is>
          <t>Bayi</t>
        </is>
      </c>
      <c r="L2225" t="n">
        <v>21</v>
      </c>
      <c r="M2225" s="57" t="n">
        <v>256</v>
      </c>
      <c r="N2225" t="inlineStr">
        <is>
          <t>TL</t>
        </is>
      </c>
      <c r="O2225" s="58" t="n">
        <v>0</v>
      </c>
      <c r="P2225" t="n">
        <v>0</v>
      </c>
      <c r="Q2225" s="59" t="n">
        <v>120</v>
      </c>
      <c r="R2225" s="60">
        <f>IF(N2225="TL",1,IF(N2225="USD",VLOOKUP(C2225,$X$2:$Z$19,2,FALSE),VLOOKUP(C2225,$X$2:$Z$19,3,FALSE)))</f>
        <v/>
      </c>
      <c r="S2225" s="61">
        <f>IF(P2225=1,0,L2225*M2225*R2225*(1-O2225/100))</f>
        <v/>
      </c>
      <c r="T2225" s="61">
        <f>IF(P2225=1,0,L2225*Q2225)</f>
        <v/>
      </c>
      <c r="U2225" s="61">
        <f>S2225-T2225</f>
        <v/>
      </c>
    </row>
    <row r="2226">
      <c r="A2226" t="inlineStr">
        <is>
          <t>S002225</t>
        </is>
      </c>
      <c r="B2226" t="inlineStr">
        <is>
          <t>2025-08-09</t>
        </is>
      </c>
      <c r="C2226" t="inlineStr">
        <is>
          <t>2025-08</t>
        </is>
      </c>
      <c r="D2226" t="inlineStr">
        <is>
          <t>2025-Q3</t>
        </is>
      </c>
      <c r="E2226" t="inlineStr">
        <is>
          <t>T14</t>
        </is>
      </c>
      <c r="F2226" t="inlineStr">
        <is>
          <t>Elif Şen</t>
        </is>
      </c>
      <c r="G2226" t="inlineStr">
        <is>
          <t>İç Anadolu</t>
        </is>
      </c>
      <c r="H2226" t="inlineStr">
        <is>
          <t>EM-SNS-06</t>
        </is>
      </c>
      <c r="I2226" t="inlineStr">
        <is>
          <t>Hareket Sensörü PIR</t>
        </is>
      </c>
      <c r="J2226" t="inlineStr">
        <is>
          <t>Otomasyon</t>
        </is>
      </c>
      <c r="K2226" t="inlineStr">
        <is>
          <t>Bayi</t>
        </is>
      </c>
      <c r="L2226" t="n">
        <v>1</v>
      </c>
      <c r="M2226" s="57" t="n">
        <v>256</v>
      </c>
      <c r="N2226" t="inlineStr">
        <is>
          <t>TL</t>
        </is>
      </c>
      <c r="O2226" s="58" t="n">
        <v>8</v>
      </c>
      <c r="P2226" t="n">
        <v>0</v>
      </c>
      <c r="Q2226" s="59" t="n">
        <v>120</v>
      </c>
      <c r="R2226" s="60">
        <f>IF(N2226="TL",1,IF(N2226="USD",VLOOKUP(C2226,$X$2:$Z$19,2,FALSE),VLOOKUP(C2226,$X$2:$Z$19,3,FALSE)))</f>
        <v/>
      </c>
      <c r="S2226" s="61">
        <f>IF(P2226=1,0,L2226*M2226*R2226*(1-O2226/100))</f>
        <v/>
      </c>
      <c r="T2226" s="61">
        <f>IF(P2226=1,0,L2226*Q2226)</f>
        <v/>
      </c>
      <c r="U2226" s="61">
        <f>S2226-T2226</f>
        <v/>
      </c>
    </row>
    <row r="2227">
      <c r="A2227" t="inlineStr">
        <is>
          <t>S002226</t>
        </is>
      </c>
      <c r="B2227" t="inlineStr">
        <is>
          <t>2025-08-07</t>
        </is>
      </c>
      <c r="C2227" t="inlineStr">
        <is>
          <t>2025-08</t>
        </is>
      </c>
      <c r="D2227" t="inlineStr">
        <is>
          <t>2025-Q3</t>
        </is>
      </c>
      <c r="E2227" t="inlineStr">
        <is>
          <t>T14</t>
        </is>
      </c>
      <c r="F2227" t="inlineStr">
        <is>
          <t>Elif Şen</t>
        </is>
      </c>
      <c r="G2227" t="inlineStr">
        <is>
          <t>İç Anadolu</t>
        </is>
      </c>
      <c r="H2227" t="inlineStr">
        <is>
          <t>EM-SNS-06</t>
        </is>
      </c>
      <c r="I2227" t="inlineStr">
        <is>
          <t>Hareket Sensörü PIR</t>
        </is>
      </c>
      <c r="J2227" t="inlineStr">
        <is>
          <t>Otomasyon</t>
        </is>
      </c>
      <c r="K2227" t="inlineStr">
        <is>
          <t>Bayi</t>
        </is>
      </c>
      <c r="L2227" t="n">
        <v>1</v>
      </c>
      <c r="M2227" s="57" t="n">
        <v>257</v>
      </c>
      <c r="N2227" t="inlineStr">
        <is>
          <t>TL</t>
        </is>
      </c>
      <c r="O2227" s="58" t="n">
        <v>0</v>
      </c>
      <c r="P2227" t="n">
        <v>0</v>
      </c>
      <c r="Q2227" s="59" t="n">
        <v>120</v>
      </c>
      <c r="R2227" s="60">
        <f>IF(N2227="TL",1,IF(N2227="USD",VLOOKUP(C2227,$X$2:$Z$19,2,FALSE),VLOOKUP(C2227,$X$2:$Z$19,3,FALSE)))</f>
        <v/>
      </c>
      <c r="S2227" s="61">
        <f>IF(P2227=1,0,L2227*M2227*R2227*(1-O2227/100))</f>
        <v/>
      </c>
      <c r="T2227" s="61">
        <f>IF(P2227=1,0,L2227*Q2227)</f>
        <v/>
      </c>
      <c r="U2227" s="61">
        <f>S2227-T2227</f>
        <v/>
      </c>
    </row>
    <row r="2228">
      <c r="A2228" t="inlineStr">
        <is>
          <t>S002227</t>
        </is>
      </c>
      <c r="B2228" t="inlineStr">
        <is>
          <t>2025-08-11</t>
        </is>
      </c>
      <c r="C2228" t="inlineStr">
        <is>
          <t>2025-08</t>
        </is>
      </c>
      <c r="D2228" t="inlineStr">
        <is>
          <t>2025-Q3</t>
        </is>
      </c>
      <c r="E2228" t="inlineStr">
        <is>
          <t>T14</t>
        </is>
      </c>
      <c r="F2228" t="inlineStr">
        <is>
          <t>Elif Şen</t>
        </is>
      </c>
      <c r="G2228" t="inlineStr">
        <is>
          <t>İç Anadolu</t>
        </is>
      </c>
      <c r="H2228" t="inlineStr">
        <is>
          <t>EM-TOP-08</t>
        </is>
      </c>
      <c r="I2228" t="inlineStr">
        <is>
          <t>Topraklama Seti</t>
        </is>
      </c>
      <c r="J2228" t="inlineStr">
        <is>
          <t>Koruma</t>
        </is>
      </c>
      <c r="K2228" t="inlineStr">
        <is>
          <t>Perakende</t>
        </is>
      </c>
      <c r="L2228" t="n">
        <v>5</v>
      </c>
      <c r="M2228" s="57" t="n">
        <v>947</v>
      </c>
      <c r="N2228" t="inlineStr">
        <is>
          <t>TL</t>
        </is>
      </c>
      <c r="O2228" s="58" t="n">
        <v>18</v>
      </c>
      <c r="P2228" t="n">
        <v>0</v>
      </c>
      <c r="Q2228" s="59" t="n">
        <v>540</v>
      </c>
      <c r="R2228" s="60">
        <f>IF(N2228="TL",1,IF(N2228="USD",VLOOKUP(C2228,$X$2:$Z$19,2,FALSE),VLOOKUP(C2228,$X$2:$Z$19,3,FALSE)))</f>
        <v/>
      </c>
      <c r="S2228" s="61">
        <f>IF(P2228=1,0,L2228*M2228*R2228*(1-O2228/100))</f>
        <v/>
      </c>
      <c r="T2228" s="61">
        <f>IF(P2228=1,0,L2228*Q2228)</f>
        <v/>
      </c>
      <c r="U2228" s="61">
        <f>S2228-T2228</f>
        <v/>
      </c>
    </row>
    <row r="2229">
      <c r="A2229" t="inlineStr">
        <is>
          <t>S002228</t>
        </is>
      </c>
      <c r="B2229" t="inlineStr">
        <is>
          <t>2025-08-17</t>
        </is>
      </c>
      <c r="C2229" t="inlineStr">
        <is>
          <t>2025-08</t>
        </is>
      </c>
      <c r="D2229" t="inlineStr">
        <is>
          <t>2025-Q3</t>
        </is>
      </c>
      <c r="E2229" t="inlineStr">
        <is>
          <t>T14</t>
        </is>
      </c>
      <c r="F2229" t="inlineStr">
        <is>
          <t>Elif Şen</t>
        </is>
      </c>
      <c r="G2229" t="inlineStr">
        <is>
          <t>İç Anadolu</t>
        </is>
      </c>
      <c r="H2229" t="inlineStr">
        <is>
          <t>EM-AYD-18</t>
        </is>
      </c>
      <c r="I2229" t="inlineStr">
        <is>
          <t>LED Ampul 18W (10'lu)</t>
        </is>
      </c>
      <c r="J2229" t="inlineStr">
        <is>
          <t>Aydınlatma</t>
        </is>
      </c>
      <c r="K2229" t="inlineStr">
        <is>
          <t>Bayi</t>
        </is>
      </c>
      <c r="L2229" t="n">
        <v>19</v>
      </c>
      <c r="M2229" s="57" t="n">
        <v>196</v>
      </c>
      <c r="N2229" t="inlineStr">
        <is>
          <t>TL</t>
        </is>
      </c>
      <c r="O2229" s="58" t="n">
        <v>0</v>
      </c>
      <c r="P2229" t="n">
        <v>0</v>
      </c>
      <c r="Q2229" s="59" t="n">
        <v>95</v>
      </c>
      <c r="R2229" s="60">
        <f>IF(N2229="TL",1,IF(N2229="USD",VLOOKUP(C2229,$X$2:$Z$19,2,FALSE),VLOOKUP(C2229,$X$2:$Z$19,3,FALSE)))</f>
        <v/>
      </c>
      <c r="S2229" s="61">
        <f>IF(P2229=1,0,L2229*M2229*R2229*(1-O2229/100))</f>
        <v/>
      </c>
      <c r="T2229" s="61">
        <f>IF(P2229=1,0,L2229*Q2229)</f>
        <v/>
      </c>
      <c r="U2229" s="61">
        <f>S2229-T2229</f>
        <v/>
      </c>
    </row>
    <row r="2230">
      <c r="A2230" t="inlineStr">
        <is>
          <t>S002229</t>
        </is>
      </c>
      <c r="B2230" t="inlineStr">
        <is>
          <t>2025-08-06</t>
        </is>
      </c>
      <c r="C2230" t="inlineStr">
        <is>
          <t>2025-08</t>
        </is>
      </c>
      <c r="D2230" t="inlineStr">
        <is>
          <t>2025-Q3</t>
        </is>
      </c>
      <c r="E2230" t="inlineStr">
        <is>
          <t>T14</t>
        </is>
      </c>
      <c r="F2230" t="inlineStr">
        <is>
          <t>Elif Şen</t>
        </is>
      </c>
      <c r="G2230" t="inlineStr">
        <is>
          <t>İç Anadolu</t>
        </is>
      </c>
      <c r="H2230" t="inlineStr">
        <is>
          <t>EM-TOP-08</t>
        </is>
      </c>
      <c r="I2230" t="inlineStr">
        <is>
          <t>Topraklama Seti</t>
        </is>
      </c>
      <c r="J2230" t="inlineStr">
        <is>
          <t>Koruma</t>
        </is>
      </c>
      <c r="K2230" t="inlineStr">
        <is>
          <t>Kurumsal</t>
        </is>
      </c>
      <c r="L2230" t="n">
        <v>5</v>
      </c>
      <c r="M2230" s="57" t="n">
        <v>920</v>
      </c>
      <c r="N2230" t="inlineStr">
        <is>
          <t>TL</t>
        </is>
      </c>
      <c r="O2230" s="58" t="n">
        <v>5</v>
      </c>
      <c r="P2230" t="n">
        <v>0</v>
      </c>
      <c r="Q2230" s="59" t="n">
        <v>540</v>
      </c>
      <c r="R2230" s="60">
        <f>IF(N2230="TL",1,IF(N2230="USD",VLOOKUP(C2230,$X$2:$Z$19,2,FALSE),VLOOKUP(C2230,$X$2:$Z$19,3,FALSE)))</f>
        <v/>
      </c>
      <c r="S2230" s="61">
        <f>IF(P2230=1,0,L2230*M2230*R2230*(1-O2230/100))</f>
        <v/>
      </c>
      <c r="T2230" s="61">
        <f>IF(P2230=1,0,L2230*Q2230)</f>
        <v/>
      </c>
      <c r="U2230" s="61">
        <f>S2230-T2230</f>
        <v/>
      </c>
    </row>
    <row r="2231">
      <c r="A2231" t="inlineStr">
        <is>
          <t>S002230</t>
        </is>
      </c>
      <c r="B2231" t="inlineStr">
        <is>
          <t>2025-08-26</t>
        </is>
      </c>
      <c r="C2231" t="inlineStr">
        <is>
          <t>2025-08</t>
        </is>
      </c>
      <c r="D2231" t="inlineStr">
        <is>
          <t>2025-Q3</t>
        </is>
      </c>
      <c r="E2231" t="inlineStr">
        <is>
          <t>T14</t>
        </is>
      </c>
      <c r="F2231" t="inlineStr">
        <is>
          <t>Elif Şen</t>
        </is>
      </c>
      <c r="G2231" t="inlineStr">
        <is>
          <t>İç Anadolu</t>
        </is>
      </c>
      <c r="H2231" t="inlineStr">
        <is>
          <t>EM-PNO-12</t>
        </is>
      </c>
      <c r="I2231" t="inlineStr">
        <is>
          <t>Sıva Üstü Dağıtım Panosu 24'lü</t>
        </is>
      </c>
      <c r="J2231" t="inlineStr">
        <is>
          <t>Pano</t>
        </is>
      </c>
      <c r="K2231" t="inlineStr">
        <is>
          <t>Proje</t>
        </is>
      </c>
      <c r="L2231" t="n">
        <v>26</v>
      </c>
      <c r="M2231" s="57" t="n">
        <v>2055</v>
      </c>
      <c r="N2231" t="inlineStr">
        <is>
          <t>TL</t>
        </is>
      </c>
      <c r="O2231" s="58" t="n">
        <v>8</v>
      </c>
      <c r="P2231" t="n">
        <v>0</v>
      </c>
      <c r="Q2231" s="59" t="n">
        <v>1180</v>
      </c>
      <c r="R2231" s="60">
        <f>IF(N2231="TL",1,IF(N2231="USD",VLOOKUP(C2231,$X$2:$Z$19,2,FALSE),VLOOKUP(C2231,$X$2:$Z$19,3,FALSE)))</f>
        <v/>
      </c>
      <c r="S2231" s="61">
        <f>IF(P2231=1,0,L2231*M2231*R2231*(1-O2231/100))</f>
        <v/>
      </c>
      <c r="T2231" s="61">
        <f>IF(P2231=1,0,L2231*Q2231)</f>
        <v/>
      </c>
      <c r="U2231" s="61">
        <f>S2231-T2231</f>
        <v/>
      </c>
    </row>
    <row r="2232">
      <c r="A2232" t="inlineStr">
        <is>
          <t>S002231</t>
        </is>
      </c>
      <c r="B2232" t="inlineStr">
        <is>
          <t>2025-08-20</t>
        </is>
      </c>
      <c r="C2232" t="inlineStr">
        <is>
          <t>2025-08</t>
        </is>
      </c>
      <c r="D2232" t="inlineStr">
        <is>
          <t>2025-Q3</t>
        </is>
      </c>
      <c r="E2232" t="inlineStr">
        <is>
          <t>T14</t>
        </is>
      </c>
      <c r="F2232" t="inlineStr">
        <is>
          <t>Elif Şen</t>
        </is>
      </c>
      <c r="G2232" t="inlineStr">
        <is>
          <t>İç Anadolu</t>
        </is>
      </c>
      <c r="H2232" t="inlineStr">
        <is>
          <t>EM-KND-03</t>
        </is>
      </c>
      <c r="I2232" t="inlineStr">
        <is>
          <t>Kablo Kanalı 40x40 (2 m)</t>
        </is>
      </c>
      <c r="J2232" t="inlineStr">
        <is>
          <t>Tesisat</t>
        </is>
      </c>
      <c r="K2232" t="inlineStr">
        <is>
          <t>Bayi</t>
        </is>
      </c>
      <c r="L2232" t="n">
        <v>5</v>
      </c>
      <c r="M2232" s="57" t="n">
        <v>130</v>
      </c>
      <c r="N2232" t="inlineStr">
        <is>
          <t>TL</t>
        </is>
      </c>
      <c r="O2232" s="58" t="n">
        <v>0</v>
      </c>
      <c r="P2232" t="n">
        <v>0</v>
      </c>
      <c r="Q2232" s="59" t="n">
        <v>65</v>
      </c>
      <c r="R2232" s="60">
        <f>IF(N2232="TL",1,IF(N2232="USD",VLOOKUP(C2232,$X$2:$Z$19,2,FALSE),VLOOKUP(C2232,$X$2:$Z$19,3,FALSE)))</f>
        <v/>
      </c>
      <c r="S2232" s="61">
        <f>IF(P2232=1,0,L2232*M2232*R2232*(1-O2232/100))</f>
        <v/>
      </c>
      <c r="T2232" s="61">
        <f>IF(P2232=1,0,L2232*Q2232)</f>
        <v/>
      </c>
      <c r="U2232" s="61">
        <f>S2232-T2232</f>
        <v/>
      </c>
    </row>
    <row r="2233">
      <c r="A2233" t="inlineStr">
        <is>
          <t>S002232</t>
        </is>
      </c>
      <c r="B2233" t="inlineStr">
        <is>
          <t>2025-08-10</t>
        </is>
      </c>
      <c r="C2233" t="inlineStr">
        <is>
          <t>2025-08</t>
        </is>
      </c>
      <c r="D2233" t="inlineStr">
        <is>
          <t>2025-Q3</t>
        </is>
      </c>
      <c r="E2233" t="inlineStr">
        <is>
          <t>T14</t>
        </is>
      </c>
      <c r="F2233" t="inlineStr">
        <is>
          <t>Elif Şen</t>
        </is>
      </c>
      <c r="G2233" t="inlineStr">
        <is>
          <t>İç Anadolu</t>
        </is>
      </c>
      <c r="H2233" t="inlineStr">
        <is>
          <t>EM-UPS-10</t>
        </is>
      </c>
      <c r="I2233" t="inlineStr">
        <is>
          <t>Kesintisiz Güç Kaynağı 3 kVA</t>
        </is>
      </c>
      <c r="J2233" t="inlineStr">
        <is>
          <t>Güç</t>
        </is>
      </c>
      <c r="K2233" t="inlineStr">
        <is>
          <t>Proje</t>
        </is>
      </c>
      <c r="L2233" t="n">
        <v>3</v>
      </c>
      <c r="M2233" s="57" t="n">
        <v>13304</v>
      </c>
      <c r="N2233" t="inlineStr">
        <is>
          <t>TL</t>
        </is>
      </c>
      <c r="O2233" s="58" t="n">
        <v>12</v>
      </c>
      <c r="P2233" t="n">
        <v>0</v>
      </c>
      <c r="Q2233" s="59" t="n">
        <v>8200</v>
      </c>
      <c r="R2233" s="60">
        <f>IF(N2233="TL",1,IF(N2233="USD",VLOOKUP(C2233,$X$2:$Z$19,2,FALSE),VLOOKUP(C2233,$X$2:$Z$19,3,FALSE)))</f>
        <v/>
      </c>
      <c r="S2233" s="61">
        <f>IF(P2233=1,0,L2233*M2233*R2233*(1-O2233/100))</f>
        <v/>
      </c>
      <c r="T2233" s="61">
        <f>IF(P2233=1,0,L2233*Q2233)</f>
        <v/>
      </c>
      <c r="U2233" s="61">
        <f>S2233-T2233</f>
        <v/>
      </c>
    </row>
    <row r="2234">
      <c r="A2234" t="inlineStr">
        <is>
          <t>S002233</t>
        </is>
      </c>
      <c r="B2234" t="inlineStr">
        <is>
          <t>2025-08-19</t>
        </is>
      </c>
      <c r="C2234" t="inlineStr">
        <is>
          <t>2025-08</t>
        </is>
      </c>
      <c r="D2234" t="inlineStr">
        <is>
          <t>2025-Q3</t>
        </is>
      </c>
      <c r="E2234" t="inlineStr">
        <is>
          <t>T14</t>
        </is>
      </c>
      <c r="F2234" t="inlineStr">
        <is>
          <t>Elif Şen</t>
        </is>
      </c>
      <c r="G2234" t="inlineStr">
        <is>
          <t>İç Anadolu</t>
        </is>
      </c>
      <c r="H2234" t="inlineStr">
        <is>
          <t>EM-TOP-08</t>
        </is>
      </c>
      <c r="I2234" t="inlineStr">
        <is>
          <t>Topraklama Seti</t>
        </is>
      </c>
      <c r="J2234" t="inlineStr">
        <is>
          <t>Koruma</t>
        </is>
      </c>
      <c r="K2234" t="inlineStr">
        <is>
          <t>Bayi</t>
        </is>
      </c>
      <c r="L2234" t="n">
        <v>14</v>
      </c>
      <c r="M2234" s="57" t="n">
        <v>903</v>
      </c>
      <c r="N2234" t="inlineStr">
        <is>
          <t>TL</t>
        </is>
      </c>
      <c r="O2234" s="58" t="n">
        <v>8</v>
      </c>
      <c r="P2234" t="n">
        <v>1</v>
      </c>
      <c r="Q2234" s="59" t="n">
        <v>540</v>
      </c>
      <c r="R2234" s="60">
        <f>IF(N2234="TL",1,IF(N2234="USD",VLOOKUP(C2234,$X$2:$Z$19,2,FALSE),VLOOKUP(C2234,$X$2:$Z$19,3,FALSE)))</f>
        <v/>
      </c>
      <c r="S2234" s="61">
        <f>IF(P2234=1,0,L2234*M2234*R2234*(1-O2234/100))</f>
        <v/>
      </c>
      <c r="T2234" s="61">
        <f>IF(P2234=1,0,L2234*Q2234)</f>
        <v/>
      </c>
      <c r="U2234" s="61">
        <f>S2234-T2234</f>
        <v/>
      </c>
    </row>
    <row r="2235">
      <c r="A2235" t="inlineStr">
        <is>
          <t>S002234</t>
        </is>
      </c>
      <c r="B2235" t="inlineStr">
        <is>
          <t>2025-08-09</t>
        </is>
      </c>
      <c r="C2235" t="inlineStr">
        <is>
          <t>2025-08</t>
        </is>
      </c>
      <c r="D2235" t="inlineStr">
        <is>
          <t>2025-Q3</t>
        </is>
      </c>
      <c r="E2235" t="inlineStr">
        <is>
          <t>T14</t>
        </is>
      </c>
      <c r="F2235" t="inlineStr">
        <is>
          <t>Elif Şen</t>
        </is>
      </c>
      <c r="G2235" t="inlineStr">
        <is>
          <t>İç Anadolu</t>
        </is>
      </c>
      <c r="H2235" t="inlineStr">
        <is>
          <t>EM-TRF-05</t>
        </is>
      </c>
      <c r="I2235" t="inlineStr">
        <is>
          <t>İzole Trafo 1 kVA</t>
        </is>
      </c>
      <c r="J2235" t="inlineStr">
        <is>
          <t>Güç</t>
        </is>
      </c>
      <c r="K2235" t="inlineStr">
        <is>
          <t>Perakende</t>
        </is>
      </c>
      <c r="L2235" t="n">
        <v>4</v>
      </c>
      <c r="M2235" s="57" t="n">
        <v>6434</v>
      </c>
      <c r="N2235" t="inlineStr">
        <is>
          <t>TL</t>
        </is>
      </c>
      <c r="O2235" s="58" t="n">
        <v>12</v>
      </c>
      <c r="P2235" t="n">
        <v>0</v>
      </c>
      <c r="Q2235" s="59" t="n">
        <v>3900</v>
      </c>
      <c r="R2235" s="60">
        <f>IF(N2235="TL",1,IF(N2235="USD",VLOOKUP(C2235,$X$2:$Z$19,2,FALSE),VLOOKUP(C2235,$X$2:$Z$19,3,FALSE)))</f>
        <v/>
      </c>
      <c r="S2235" s="61">
        <f>IF(P2235=1,0,L2235*M2235*R2235*(1-O2235/100))</f>
        <v/>
      </c>
      <c r="T2235" s="61">
        <f>IF(P2235=1,0,L2235*Q2235)</f>
        <v/>
      </c>
      <c r="U2235" s="61">
        <f>S2235-T2235</f>
        <v/>
      </c>
    </row>
    <row r="2236">
      <c r="A2236" t="inlineStr">
        <is>
          <t>S002235</t>
        </is>
      </c>
      <c r="B2236" t="inlineStr">
        <is>
          <t>2025-08-20</t>
        </is>
      </c>
      <c r="C2236" t="inlineStr">
        <is>
          <t>2025-08</t>
        </is>
      </c>
      <c r="D2236" t="inlineStr">
        <is>
          <t>2025-Q3</t>
        </is>
      </c>
      <c r="E2236" t="inlineStr">
        <is>
          <t>T14</t>
        </is>
      </c>
      <c r="F2236" t="inlineStr">
        <is>
          <t>Elif Şen</t>
        </is>
      </c>
      <c r="G2236" t="inlineStr">
        <is>
          <t>İç Anadolu</t>
        </is>
      </c>
      <c r="H2236" t="inlineStr">
        <is>
          <t>EM-KBL-16</t>
        </is>
      </c>
      <c r="I2236" t="inlineStr">
        <is>
          <t>NYM Kablo 3x2,5 (100 m)</t>
        </is>
      </c>
      <c r="J2236" t="inlineStr">
        <is>
          <t>Kablo</t>
        </is>
      </c>
      <c r="K2236" t="inlineStr">
        <is>
          <t>Kurumsal</t>
        </is>
      </c>
      <c r="L2236" t="n">
        <v>11</v>
      </c>
      <c r="M2236" s="57" t="n">
        <v>1290</v>
      </c>
      <c r="N2236" t="inlineStr">
        <is>
          <t>TL</t>
        </is>
      </c>
      <c r="O2236" s="58" t="n">
        <v>5</v>
      </c>
      <c r="P2236" t="n">
        <v>0</v>
      </c>
      <c r="Q2236" s="59" t="n">
        <v>820</v>
      </c>
      <c r="R2236" s="60">
        <f>IF(N2236="TL",1,IF(N2236="USD",VLOOKUP(C2236,$X$2:$Z$19,2,FALSE),VLOOKUP(C2236,$X$2:$Z$19,3,FALSE)))</f>
        <v/>
      </c>
      <c r="S2236" s="61">
        <f>IF(P2236=1,0,L2236*M2236*R2236*(1-O2236/100))</f>
        <v/>
      </c>
      <c r="T2236" s="61">
        <f>IF(P2236=1,0,L2236*Q2236)</f>
        <v/>
      </c>
      <c r="U2236" s="61">
        <f>S2236-T2236</f>
        <v/>
      </c>
    </row>
    <row r="2237">
      <c r="A2237" t="inlineStr">
        <is>
          <t>S002236</t>
        </is>
      </c>
      <c r="B2237" t="inlineStr">
        <is>
          <t>2025-08-24</t>
        </is>
      </c>
      <c r="C2237" t="inlineStr">
        <is>
          <t>2025-08</t>
        </is>
      </c>
      <c r="D2237" t="inlineStr">
        <is>
          <t>2025-Q3</t>
        </is>
      </c>
      <c r="E2237" t="inlineStr">
        <is>
          <t>T14</t>
        </is>
      </c>
      <c r="F2237" t="inlineStr">
        <is>
          <t>Elif Şen</t>
        </is>
      </c>
      <c r="G2237" t="inlineStr">
        <is>
          <t>İç Anadolu</t>
        </is>
      </c>
      <c r="H2237" t="inlineStr">
        <is>
          <t>EM-PNO-12</t>
        </is>
      </c>
      <c r="I2237" t="inlineStr">
        <is>
          <t>Sıva Üstü Dağıtım Panosu 24'lü</t>
        </is>
      </c>
      <c r="J2237" t="inlineStr">
        <is>
          <t>Pano</t>
        </is>
      </c>
      <c r="K2237" t="inlineStr">
        <is>
          <t>Proje</t>
        </is>
      </c>
      <c r="L2237" t="n">
        <v>4</v>
      </c>
      <c r="M2237" s="57" t="n">
        <v>2061</v>
      </c>
      <c r="N2237" t="inlineStr">
        <is>
          <t>TL</t>
        </is>
      </c>
      <c r="O2237" s="58" t="n">
        <v>12</v>
      </c>
      <c r="P2237" t="n">
        <v>1</v>
      </c>
      <c r="Q2237" s="59" t="n">
        <v>1180</v>
      </c>
      <c r="R2237" s="60">
        <f>IF(N2237="TL",1,IF(N2237="USD",VLOOKUP(C2237,$X$2:$Z$19,2,FALSE),VLOOKUP(C2237,$X$2:$Z$19,3,FALSE)))</f>
        <v/>
      </c>
      <c r="S2237" s="61">
        <f>IF(P2237=1,0,L2237*M2237*R2237*(1-O2237/100))</f>
        <v/>
      </c>
      <c r="T2237" s="61">
        <f>IF(P2237=1,0,L2237*Q2237)</f>
        <v/>
      </c>
      <c r="U2237" s="61">
        <f>S2237-T2237</f>
        <v/>
      </c>
    </row>
    <row r="2238">
      <c r="A2238" t="inlineStr">
        <is>
          <t>S002237</t>
        </is>
      </c>
      <c r="B2238" t="inlineStr">
        <is>
          <t>2025-08-16</t>
        </is>
      </c>
      <c r="C2238" t="inlineStr">
        <is>
          <t>2025-08</t>
        </is>
      </c>
      <c r="D2238" t="inlineStr">
        <is>
          <t>2025-Q3</t>
        </is>
      </c>
      <c r="E2238" t="inlineStr">
        <is>
          <t>T14</t>
        </is>
      </c>
      <c r="F2238" t="inlineStr">
        <is>
          <t>Elif Şen</t>
        </is>
      </c>
      <c r="G2238" t="inlineStr">
        <is>
          <t>İç Anadolu</t>
        </is>
      </c>
      <c r="H2238" t="inlineStr">
        <is>
          <t>EM-KBL-25</t>
        </is>
      </c>
      <c r="I2238" t="inlineStr">
        <is>
          <t>NYY Kablo 4x6 (100 m)</t>
        </is>
      </c>
      <c r="J2238" t="inlineStr">
        <is>
          <t>Kablo</t>
        </is>
      </c>
      <c r="K2238" t="inlineStr">
        <is>
          <t>Proje</t>
        </is>
      </c>
      <c r="L2238" t="n">
        <v>4</v>
      </c>
      <c r="M2238" s="57" t="n">
        <v>3540</v>
      </c>
      <c r="N2238" t="inlineStr">
        <is>
          <t>TL</t>
        </is>
      </c>
      <c r="O2238" s="58" t="n">
        <v>5</v>
      </c>
      <c r="P2238" t="n">
        <v>0</v>
      </c>
      <c r="Q2238" s="59" t="n">
        <v>2150</v>
      </c>
      <c r="R2238" s="60">
        <f>IF(N2238="TL",1,IF(N2238="USD",VLOOKUP(C2238,$X$2:$Z$19,2,FALSE),VLOOKUP(C2238,$X$2:$Z$19,3,FALSE)))</f>
        <v/>
      </c>
      <c r="S2238" s="61">
        <f>IF(P2238=1,0,L2238*M2238*R2238*(1-O2238/100))</f>
        <v/>
      </c>
      <c r="T2238" s="61">
        <f>IF(P2238=1,0,L2238*Q2238)</f>
        <v/>
      </c>
      <c r="U2238" s="61">
        <f>S2238-T2238</f>
        <v/>
      </c>
    </row>
    <row r="2239">
      <c r="A2239" t="inlineStr">
        <is>
          <t>S002238</t>
        </is>
      </c>
      <c r="B2239" t="inlineStr">
        <is>
          <t>2025-08-20</t>
        </is>
      </c>
      <c r="C2239" t="inlineStr">
        <is>
          <t>2025-08</t>
        </is>
      </c>
      <c r="D2239" t="inlineStr">
        <is>
          <t>2025-Q3</t>
        </is>
      </c>
      <c r="E2239" t="inlineStr">
        <is>
          <t>T14</t>
        </is>
      </c>
      <c r="F2239" t="inlineStr">
        <is>
          <t>Elif Şen</t>
        </is>
      </c>
      <c r="G2239" t="inlineStr">
        <is>
          <t>İç Anadolu</t>
        </is>
      </c>
      <c r="H2239" t="inlineStr">
        <is>
          <t>EM-PNO-12</t>
        </is>
      </c>
      <c r="I2239" t="inlineStr">
        <is>
          <t>Sıva Üstü Dağıtım Panosu 24'lü</t>
        </is>
      </c>
      <c r="J2239" t="inlineStr">
        <is>
          <t>Pano</t>
        </is>
      </c>
      <c r="K2239" t="inlineStr">
        <is>
          <t>Perakende</t>
        </is>
      </c>
      <c r="L2239" t="n">
        <v>113</v>
      </c>
      <c r="M2239" s="57" t="n">
        <v>2090</v>
      </c>
      <c r="N2239" t="inlineStr">
        <is>
          <t>TL</t>
        </is>
      </c>
      <c r="O2239" s="58" t="n">
        <v>0</v>
      </c>
      <c r="P2239" t="n">
        <v>0</v>
      </c>
      <c r="Q2239" s="59" t="n">
        <v>1180</v>
      </c>
      <c r="R2239" s="60">
        <f>IF(N2239="TL",1,IF(N2239="USD",VLOOKUP(C2239,$X$2:$Z$19,2,FALSE),VLOOKUP(C2239,$X$2:$Z$19,3,FALSE)))</f>
        <v/>
      </c>
      <c r="S2239" s="61">
        <f>IF(P2239=1,0,L2239*M2239*R2239*(1-O2239/100))</f>
        <v/>
      </c>
      <c r="T2239" s="61">
        <f>IF(P2239=1,0,L2239*Q2239)</f>
        <v/>
      </c>
      <c r="U2239" s="61">
        <f>S2239-T2239</f>
        <v/>
      </c>
    </row>
    <row r="2240">
      <c r="A2240" t="inlineStr">
        <is>
          <t>S002239</t>
        </is>
      </c>
      <c r="B2240" t="inlineStr">
        <is>
          <t>2025-08-01</t>
        </is>
      </c>
      <c r="C2240" t="inlineStr">
        <is>
          <t>2025-08</t>
        </is>
      </c>
      <c r="D2240" t="inlineStr">
        <is>
          <t>2025-Q3</t>
        </is>
      </c>
      <c r="E2240" t="inlineStr">
        <is>
          <t>T14</t>
        </is>
      </c>
      <c r="F2240" t="inlineStr">
        <is>
          <t>Elif Şen</t>
        </is>
      </c>
      <c r="G2240" t="inlineStr">
        <is>
          <t>İç Anadolu</t>
        </is>
      </c>
      <c r="H2240" t="inlineStr">
        <is>
          <t>EM-TOP-08</t>
        </is>
      </c>
      <c r="I2240" t="inlineStr">
        <is>
          <t>Topraklama Seti</t>
        </is>
      </c>
      <c r="J2240" t="inlineStr">
        <is>
          <t>Koruma</t>
        </is>
      </c>
      <c r="K2240" t="inlineStr">
        <is>
          <t>Proje</t>
        </is>
      </c>
      <c r="L2240" t="n">
        <v>11</v>
      </c>
      <c r="M2240" s="57" t="n">
        <v>946</v>
      </c>
      <c r="N2240" t="inlineStr">
        <is>
          <t>TL</t>
        </is>
      </c>
      <c r="O2240" s="58" t="n">
        <v>8</v>
      </c>
      <c r="P2240" t="n">
        <v>0</v>
      </c>
      <c r="Q2240" s="59" t="n">
        <v>540</v>
      </c>
      <c r="R2240" s="60">
        <f>IF(N2240="TL",1,IF(N2240="USD",VLOOKUP(C2240,$X$2:$Z$19,2,FALSE),VLOOKUP(C2240,$X$2:$Z$19,3,FALSE)))</f>
        <v/>
      </c>
      <c r="S2240" s="61">
        <f>IF(P2240=1,0,L2240*M2240*R2240*(1-O2240/100))</f>
        <v/>
      </c>
      <c r="T2240" s="61">
        <f>IF(P2240=1,0,L2240*Q2240)</f>
        <v/>
      </c>
      <c r="U2240" s="61">
        <f>S2240-T2240</f>
        <v/>
      </c>
    </row>
    <row r="2241">
      <c r="A2241" t="inlineStr">
        <is>
          <t>S002240</t>
        </is>
      </c>
      <c r="B2241" t="inlineStr">
        <is>
          <t>2025-08-13</t>
        </is>
      </c>
      <c r="C2241" t="inlineStr">
        <is>
          <t>2025-08</t>
        </is>
      </c>
      <c r="D2241" t="inlineStr">
        <is>
          <t>2025-Q3</t>
        </is>
      </c>
      <c r="E2241" t="inlineStr">
        <is>
          <t>T14</t>
        </is>
      </c>
      <c r="F2241" t="inlineStr">
        <is>
          <t>Elif Şen</t>
        </is>
      </c>
      <c r="G2241" t="inlineStr">
        <is>
          <t>İç Anadolu</t>
        </is>
      </c>
      <c r="H2241" t="inlineStr">
        <is>
          <t>EM-PNO-12</t>
        </is>
      </c>
      <c r="I2241" t="inlineStr">
        <is>
          <t>Sıva Üstü Dağıtım Panosu 24'lü</t>
        </is>
      </c>
      <c r="J2241" t="inlineStr">
        <is>
          <t>Pano</t>
        </is>
      </c>
      <c r="K2241" t="inlineStr">
        <is>
          <t>Kurumsal</t>
        </is>
      </c>
      <c r="L2241" t="n">
        <v>17</v>
      </c>
      <c r="M2241" s="57" t="n">
        <v>1966</v>
      </c>
      <c r="N2241" t="inlineStr">
        <is>
          <t>TL</t>
        </is>
      </c>
      <c r="O2241" s="58" t="n">
        <v>5</v>
      </c>
      <c r="P2241" t="n">
        <v>0</v>
      </c>
      <c r="Q2241" s="59" t="n">
        <v>1180</v>
      </c>
      <c r="R2241" s="60">
        <f>IF(N2241="TL",1,IF(N2241="USD",VLOOKUP(C2241,$X$2:$Z$19,2,FALSE),VLOOKUP(C2241,$X$2:$Z$19,3,FALSE)))</f>
        <v/>
      </c>
      <c r="S2241" s="61">
        <f>IF(P2241=1,0,L2241*M2241*R2241*(1-O2241/100))</f>
        <v/>
      </c>
      <c r="T2241" s="61">
        <f>IF(P2241=1,0,L2241*Q2241)</f>
        <v/>
      </c>
      <c r="U2241" s="61">
        <f>S2241-T2241</f>
        <v/>
      </c>
    </row>
    <row r="2242">
      <c r="A2242" t="inlineStr">
        <is>
          <t>S002241</t>
        </is>
      </c>
      <c r="B2242" t="inlineStr">
        <is>
          <t>2025-08-01</t>
        </is>
      </c>
      <c r="C2242" t="inlineStr">
        <is>
          <t>2025-08</t>
        </is>
      </c>
      <c r="D2242" t="inlineStr">
        <is>
          <t>2025-Q3</t>
        </is>
      </c>
      <c r="E2242" t="inlineStr">
        <is>
          <t>T14</t>
        </is>
      </c>
      <c r="F2242" t="inlineStr">
        <is>
          <t>Elif Şen</t>
        </is>
      </c>
      <c r="G2242" t="inlineStr">
        <is>
          <t>İç Anadolu</t>
        </is>
      </c>
      <c r="H2242" t="inlineStr">
        <is>
          <t>EM-AYD-40</t>
        </is>
      </c>
      <c r="I2242" t="inlineStr">
        <is>
          <t>LED Panel Armatür 40W</t>
        </is>
      </c>
      <c r="J2242" t="inlineStr">
        <is>
          <t>Aydınlatma</t>
        </is>
      </c>
      <c r="K2242" t="inlineStr">
        <is>
          <t>Kurumsal</t>
        </is>
      </c>
      <c r="L2242" t="n">
        <v>24</v>
      </c>
      <c r="M2242" s="57" t="n">
        <v>351</v>
      </c>
      <c r="N2242" t="inlineStr">
        <is>
          <t>TL</t>
        </is>
      </c>
      <c r="O2242" s="58" t="n">
        <v>0</v>
      </c>
      <c r="P2242" t="n">
        <v>1</v>
      </c>
      <c r="Q2242" s="59" t="n">
        <v>190</v>
      </c>
      <c r="R2242" s="60">
        <f>IF(N2242="TL",1,IF(N2242="USD",VLOOKUP(C2242,$X$2:$Z$19,2,FALSE),VLOOKUP(C2242,$X$2:$Z$19,3,FALSE)))</f>
        <v/>
      </c>
      <c r="S2242" s="61">
        <f>IF(P2242=1,0,L2242*M2242*R2242*(1-O2242/100))</f>
        <v/>
      </c>
      <c r="T2242" s="61">
        <f>IF(P2242=1,0,L2242*Q2242)</f>
        <v/>
      </c>
      <c r="U2242" s="61">
        <f>S2242-T2242</f>
        <v/>
      </c>
    </row>
    <row r="2243">
      <c r="A2243" t="inlineStr">
        <is>
          <t>S002242</t>
        </is>
      </c>
      <c r="B2243" t="inlineStr">
        <is>
          <t>2025-08-28</t>
        </is>
      </c>
      <c r="C2243" t="inlineStr">
        <is>
          <t>2025-08</t>
        </is>
      </c>
      <c r="D2243" t="inlineStr">
        <is>
          <t>2025-Q3</t>
        </is>
      </c>
      <c r="E2243" t="inlineStr">
        <is>
          <t>T14</t>
        </is>
      </c>
      <c r="F2243" t="inlineStr">
        <is>
          <t>Elif Şen</t>
        </is>
      </c>
      <c r="G2243" t="inlineStr">
        <is>
          <t>İç Anadolu</t>
        </is>
      </c>
      <c r="H2243" t="inlineStr">
        <is>
          <t>EM-SNS-06</t>
        </is>
      </c>
      <c r="I2243" t="inlineStr">
        <is>
          <t>Hareket Sensörü PIR</t>
        </is>
      </c>
      <c r="J2243" t="inlineStr">
        <is>
          <t>Otomasyon</t>
        </is>
      </c>
      <c r="K2243" t="inlineStr">
        <is>
          <t>Kurumsal</t>
        </is>
      </c>
      <c r="L2243" t="n">
        <v>23</v>
      </c>
      <c r="M2243" s="57" t="n">
        <v>262</v>
      </c>
      <c r="N2243" t="inlineStr">
        <is>
          <t>TL</t>
        </is>
      </c>
      <c r="O2243" s="58" t="n">
        <v>8</v>
      </c>
      <c r="P2243" t="n">
        <v>0</v>
      </c>
      <c r="Q2243" s="59" t="n">
        <v>120</v>
      </c>
      <c r="R2243" s="60">
        <f>IF(N2243="TL",1,IF(N2243="USD",VLOOKUP(C2243,$X$2:$Z$19,2,FALSE),VLOOKUP(C2243,$X$2:$Z$19,3,FALSE)))</f>
        <v/>
      </c>
      <c r="S2243" s="61">
        <f>IF(P2243=1,0,L2243*M2243*R2243*(1-O2243/100))</f>
        <v/>
      </c>
      <c r="T2243" s="61">
        <f>IF(P2243=1,0,L2243*Q2243)</f>
        <v/>
      </c>
      <c r="U2243" s="61">
        <f>S2243-T2243</f>
        <v/>
      </c>
    </row>
    <row r="2244">
      <c r="A2244" t="inlineStr">
        <is>
          <t>S002243</t>
        </is>
      </c>
      <c r="B2244" t="inlineStr">
        <is>
          <t>2025-08-04</t>
        </is>
      </c>
      <c r="C2244" t="inlineStr">
        <is>
          <t>2025-08</t>
        </is>
      </c>
      <c r="D2244" t="inlineStr">
        <is>
          <t>2025-Q3</t>
        </is>
      </c>
      <c r="E2244" t="inlineStr">
        <is>
          <t>T14</t>
        </is>
      </c>
      <c r="F2244" t="inlineStr">
        <is>
          <t>Elif Şen</t>
        </is>
      </c>
      <c r="G2244" t="inlineStr">
        <is>
          <t>İç Anadolu</t>
        </is>
      </c>
      <c r="H2244" t="inlineStr">
        <is>
          <t>EM-AYD-18</t>
        </is>
      </c>
      <c r="I2244" t="inlineStr">
        <is>
          <t>LED Ampul 18W (10'lu)</t>
        </is>
      </c>
      <c r="J2244" t="inlineStr">
        <is>
          <t>Aydınlatma</t>
        </is>
      </c>
      <c r="K2244" t="inlineStr">
        <is>
          <t>Bayi</t>
        </is>
      </c>
      <c r="L2244" t="n">
        <v>17</v>
      </c>
      <c r="M2244" s="57" t="n">
        <v>205</v>
      </c>
      <c r="N2244" t="inlineStr">
        <is>
          <t>TL</t>
        </is>
      </c>
      <c r="O2244" s="58" t="n">
        <v>12</v>
      </c>
      <c r="P2244" t="n">
        <v>0</v>
      </c>
      <c r="Q2244" s="59" t="n">
        <v>95</v>
      </c>
      <c r="R2244" s="60">
        <f>IF(N2244="TL",1,IF(N2244="USD",VLOOKUP(C2244,$X$2:$Z$19,2,FALSE),VLOOKUP(C2244,$X$2:$Z$19,3,FALSE)))</f>
        <v/>
      </c>
      <c r="S2244" s="61">
        <f>IF(P2244=1,0,L2244*M2244*R2244*(1-O2244/100))</f>
        <v/>
      </c>
      <c r="T2244" s="61">
        <f>IF(P2244=1,0,L2244*Q2244)</f>
        <v/>
      </c>
      <c r="U2244" s="61">
        <f>S2244-T2244</f>
        <v/>
      </c>
    </row>
    <row r="2245">
      <c r="A2245" t="inlineStr">
        <is>
          <t>S002244</t>
        </is>
      </c>
      <c r="B2245" t="inlineStr">
        <is>
          <t>2025-08-19</t>
        </is>
      </c>
      <c r="C2245" t="inlineStr">
        <is>
          <t>2025-08</t>
        </is>
      </c>
      <c r="D2245" t="inlineStr">
        <is>
          <t>2025-Q3</t>
        </is>
      </c>
      <c r="E2245" t="inlineStr">
        <is>
          <t>T14</t>
        </is>
      </c>
      <c r="F2245" t="inlineStr">
        <is>
          <t>Elif Şen</t>
        </is>
      </c>
      <c r="G2245" t="inlineStr">
        <is>
          <t>İç Anadolu</t>
        </is>
      </c>
      <c r="H2245" t="inlineStr">
        <is>
          <t>EM-KBL-16</t>
        </is>
      </c>
      <c r="I2245" t="inlineStr">
        <is>
          <t>NYM Kablo 3x2,5 (100 m)</t>
        </is>
      </c>
      <c r="J2245" t="inlineStr">
        <is>
          <t>Kablo</t>
        </is>
      </c>
      <c r="K2245" t="inlineStr">
        <is>
          <t>Bayi</t>
        </is>
      </c>
      <c r="L2245" t="n">
        <v>10</v>
      </c>
      <c r="M2245" s="57" t="n">
        <v>1313</v>
      </c>
      <c r="N2245" t="inlineStr">
        <is>
          <t>TL</t>
        </is>
      </c>
      <c r="O2245" s="58" t="n">
        <v>0</v>
      </c>
      <c r="P2245" t="n">
        <v>0</v>
      </c>
      <c r="Q2245" s="59" t="n">
        <v>820</v>
      </c>
      <c r="R2245" s="60">
        <f>IF(N2245="TL",1,IF(N2245="USD",VLOOKUP(C2245,$X$2:$Z$19,2,FALSE),VLOOKUP(C2245,$X$2:$Z$19,3,FALSE)))</f>
        <v/>
      </c>
      <c r="S2245" s="61">
        <f>IF(P2245=1,0,L2245*M2245*R2245*(1-O2245/100))</f>
        <v/>
      </c>
      <c r="T2245" s="61">
        <f>IF(P2245=1,0,L2245*Q2245)</f>
        <v/>
      </c>
      <c r="U2245" s="61">
        <f>S2245-T2245</f>
        <v/>
      </c>
    </row>
    <row r="2246">
      <c r="A2246" t="inlineStr">
        <is>
          <t>S002245</t>
        </is>
      </c>
      <c r="B2246" t="inlineStr">
        <is>
          <t>2025-08-23</t>
        </is>
      </c>
      <c r="C2246" t="inlineStr">
        <is>
          <t>2025-08</t>
        </is>
      </c>
      <c r="D2246" t="inlineStr">
        <is>
          <t>2025-Q3</t>
        </is>
      </c>
      <c r="E2246" t="inlineStr">
        <is>
          <t>T14</t>
        </is>
      </c>
      <c r="F2246" t="inlineStr">
        <is>
          <t>Elif Şen</t>
        </is>
      </c>
      <c r="G2246" t="inlineStr">
        <is>
          <t>İç Anadolu</t>
        </is>
      </c>
      <c r="H2246" t="inlineStr">
        <is>
          <t>EM-KND-03</t>
        </is>
      </c>
      <c r="I2246" t="inlineStr">
        <is>
          <t>Kablo Kanalı 40x40 (2 m)</t>
        </is>
      </c>
      <c r="J2246" t="inlineStr">
        <is>
          <t>Tesisat</t>
        </is>
      </c>
      <c r="K2246" t="inlineStr">
        <is>
          <t>Bayi</t>
        </is>
      </c>
      <c r="L2246" t="n">
        <v>4</v>
      </c>
      <c r="M2246" s="57" t="n">
        <v>132</v>
      </c>
      <c r="N2246" t="inlineStr">
        <is>
          <t>TL</t>
        </is>
      </c>
      <c r="O2246" s="58" t="n">
        <v>0</v>
      </c>
      <c r="P2246" t="n">
        <v>0</v>
      </c>
      <c r="Q2246" s="59" t="n">
        <v>65</v>
      </c>
      <c r="R2246" s="60">
        <f>IF(N2246="TL",1,IF(N2246="USD",VLOOKUP(C2246,$X$2:$Z$19,2,FALSE),VLOOKUP(C2246,$X$2:$Z$19,3,FALSE)))</f>
        <v/>
      </c>
      <c r="S2246" s="61">
        <f>IF(P2246=1,0,L2246*M2246*R2246*(1-O2246/100))</f>
        <v/>
      </c>
      <c r="T2246" s="61">
        <f>IF(P2246=1,0,L2246*Q2246)</f>
        <v/>
      </c>
      <c r="U2246" s="61">
        <f>S2246-T2246</f>
        <v/>
      </c>
    </row>
    <row r="2247">
      <c r="A2247" t="inlineStr">
        <is>
          <t>S002246</t>
        </is>
      </c>
      <c r="B2247" t="inlineStr">
        <is>
          <t>2025-08-09</t>
        </is>
      </c>
      <c r="C2247" t="inlineStr">
        <is>
          <t>2025-08</t>
        </is>
      </c>
      <c r="D2247" t="inlineStr">
        <is>
          <t>2025-Q3</t>
        </is>
      </c>
      <c r="E2247" t="inlineStr">
        <is>
          <t>T14</t>
        </is>
      </c>
      <c r="F2247" t="inlineStr">
        <is>
          <t>Elif Şen</t>
        </is>
      </c>
      <c r="G2247" t="inlineStr">
        <is>
          <t>İç Anadolu</t>
        </is>
      </c>
      <c r="H2247" t="inlineStr">
        <is>
          <t>EM-TOP-08</t>
        </is>
      </c>
      <c r="I2247" t="inlineStr">
        <is>
          <t>Topraklama Seti</t>
        </is>
      </c>
      <c r="J2247" t="inlineStr">
        <is>
          <t>Koruma</t>
        </is>
      </c>
      <c r="K2247" t="inlineStr">
        <is>
          <t>Perakende</t>
        </is>
      </c>
      <c r="L2247" t="n">
        <v>4</v>
      </c>
      <c r="M2247" s="57" t="n">
        <v>909</v>
      </c>
      <c r="N2247" t="inlineStr">
        <is>
          <t>TL</t>
        </is>
      </c>
      <c r="O2247" s="58" t="n">
        <v>5</v>
      </c>
      <c r="P2247" t="n">
        <v>0</v>
      </c>
      <c r="Q2247" s="59" t="n">
        <v>540</v>
      </c>
      <c r="R2247" s="60">
        <f>IF(N2247="TL",1,IF(N2247="USD",VLOOKUP(C2247,$X$2:$Z$19,2,FALSE),VLOOKUP(C2247,$X$2:$Z$19,3,FALSE)))</f>
        <v/>
      </c>
      <c r="S2247" s="61">
        <f>IF(P2247=1,0,L2247*M2247*R2247*(1-O2247/100))</f>
        <v/>
      </c>
      <c r="T2247" s="61">
        <f>IF(P2247=1,0,L2247*Q2247)</f>
        <v/>
      </c>
      <c r="U2247" s="61">
        <f>S2247-T2247</f>
        <v/>
      </c>
    </row>
    <row r="2248">
      <c r="A2248" t="inlineStr">
        <is>
          <t>S002247</t>
        </is>
      </c>
      <c r="B2248" t="inlineStr">
        <is>
          <t>2025-08-15</t>
        </is>
      </c>
      <c r="C2248" t="inlineStr">
        <is>
          <t>2025-08</t>
        </is>
      </c>
      <c r="D2248" t="inlineStr">
        <is>
          <t>2025-Q3</t>
        </is>
      </c>
      <c r="E2248" t="inlineStr">
        <is>
          <t>T14</t>
        </is>
      </c>
      <c r="F2248" t="inlineStr">
        <is>
          <t>Elif Şen</t>
        </is>
      </c>
      <c r="G2248" t="inlineStr">
        <is>
          <t>İç Anadolu</t>
        </is>
      </c>
      <c r="H2248" t="inlineStr">
        <is>
          <t>EM-AYD-18</t>
        </is>
      </c>
      <c r="I2248" t="inlineStr">
        <is>
          <t>LED Ampul 18W (10'lu)</t>
        </is>
      </c>
      <c r="J2248" t="inlineStr">
        <is>
          <t>Aydınlatma</t>
        </is>
      </c>
      <c r="K2248" t="inlineStr">
        <is>
          <t>Bayi</t>
        </is>
      </c>
      <c r="L2248" t="n">
        <v>21</v>
      </c>
      <c r="M2248" s="57" t="n">
        <v>199</v>
      </c>
      <c r="N2248" t="inlineStr">
        <is>
          <t>TL</t>
        </is>
      </c>
      <c r="O2248" s="58" t="n">
        <v>8</v>
      </c>
      <c r="P2248" t="n">
        <v>0</v>
      </c>
      <c r="Q2248" s="59" t="n">
        <v>95</v>
      </c>
      <c r="R2248" s="60">
        <f>IF(N2248="TL",1,IF(N2248="USD",VLOOKUP(C2248,$X$2:$Z$19,2,FALSE),VLOOKUP(C2248,$X$2:$Z$19,3,FALSE)))</f>
        <v/>
      </c>
      <c r="S2248" s="61">
        <f>IF(P2248=1,0,L2248*M2248*R2248*(1-O2248/100))</f>
        <v/>
      </c>
      <c r="T2248" s="61">
        <f>IF(P2248=1,0,L2248*Q2248)</f>
        <v/>
      </c>
      <c r="U2248" s="61">
        <f>S2248-T2248</f>
        <v/>
      </c>
    </row>
    <row r="2249">
      <c r="A2249" t="inlineStr">
        <is>
          <t>S002248</t>
        </is>
      </c>
      <c r="B2249" t="inlineStr">
        <is>
          <t>2025-08-26</t>
        </is>
      </c>
      <c r="C2249" t="inlineStr">
        <is>
          <t>2025-08</t>
        </is>
      </c>
      <c r="D2249" t="inlineStr">
        <is>
          <t>2025-Q3</t>
        </is>
      </c>
      <c r="E2249" t="inlineStr">
        <is>
          <t>T14</t>
        </is>
      </c>
      <c r="F2249" t="inlineStr">
        <is>
          <t>Elif Şen</t>
        </is>
      </c>
      <c r="G2249" t="inlineStr">
        <is>
          <t>İç Anadolu</t>
        </is>
      </c>
      <c r="H2249" t="inlineStr">
        <is>
          <t>EM-KBL-16</t>
        </is>
      </c>
      <c r="I2249" t="inlineStr">
        <is>
          <t>NYM Kablo 3x2,5 (100 m)</t>
        </is>
      </c>
      <c r="J2249" t="inlineStr">
        <is>
          <t>Kablo</t>
        </is>
      </c>
      <c r="K2249" t="inlineStr">
        <is>
          <t>Proje</t>
        </is>
      </c>
      <c r="L2249" t="n">
        <v>3</v>
      </c>
      <c r="M2249" s="57" t="n">
        <v>1351</v>
      </c>
      <c r="N2249" t="inlineStr">
        <is>
          <t>TL</t>
        </is>
      </c>
      <c r="O2249" s="58" t="n">
        <v>12</v>
      </c>
      <c r="P2249" t="n">
        <v>0</v>
      </c>
      <c r="Q2249" s="59" t="n">
        <v>820</v>
      </c>
      <c r="R2249" s="60">
        <f>IF(N2249="TL",1,IF(N2249="USD",VLOOKUP(C2249,$X$2:$Z$19,2,FALSE),VLOOKUP(C2249,$X$2:$Z$19,3,FALSE)))</f>
        <v/>
      </c>
      <c r="S2249" s="61">
        <f>IF(P2249=1,0,L2249*M2249*R2249*(1-O2249/100))</f>
        <v/>
      </c>
      <c r="T2249" s="61">
        <f>IF(P2249=1,0,L2249*Q2249)</f>
        <v/>
      </c>
      <c r="U2249" s="61">
        <f>S2249-T2249</f>
        <v/>
      </c>
    </row>
    <row r="2250">
      <c r="A2250" t="inlineStr">
        <is>
          <t>S002249</t>
        </is>
      </c>
      <c r="B2250" t="inlineStr">
        <is>
          <t>2025-08-05</t>
        </is>
      </c>
      <c r="C2250" t="inlineStr">
        <is>
          <t>2025-08</t>
        </is>
      </c>
      <c r="D2250" t="inlineStr">
        <is>
          <t>2025-Q3</t>
        </is>
      </c>
      <c r="E2250" t="inlineStr">
        <is>
          <t>T14</t>
        </is>
      </c>
      <c r="F2250" t="inlineStr">
        <is>
          <t>Elif Şen</t>
        </is>
      </c>
      <c r="G2250" t="inlineStr">
        <is>
          <t>İç Anadolu</t>
        </is>
      </c>
      <c r="H2250" t="inlineStr">
        <is>
          <t>EM-PNO-12</t>
        </is>
      </c>
      <c r="I2250" t="inlineStr">
        <is>
          <t>Sıva Üstü Dağıtım Panosu 24'lü</t>
        </is>
      </c>
      <c r="J2250" t="inlineStr">
        <is>
          <t>Pano</t>
        </is>
      </c>
      <c r="K2250" t="inlineStr">
        <is>
          <t>Perakende</t>
        </is>
      </c>
      <c r="L2250" t="n">
        <v>2</v>
      </c>
      <c r="M2250" s="57" t="n">
        <v>2001</v>
      </c>
      <c r="N2250" t="inlineStr">
        <is>
          <t>TL</t>
        </is>
      </c>
      <c r="O2250" s="58" t="n">
        <v>8</v>
      </c>
      <c r="P2250" t="n">
        <v>0</v>
      </c>
      <c r="Q2250" s="59" t="n">
        <v>1180</v>
      </c>
      <c r="R2250" s="60">
        <f>IF(N2250="TL",1,IF(N2250="USD",VLOOKUP(C2250,$X$2:$Z$19,2,FALSE),VLOOKUP(C2250,$X$2:$Z$19,3,FALSE)))</f>
        <v/>
      </c>
      <c r="S2250" s="61">
        <f>IF(P2250=1,0,L2250*M2250*R2250*(1-O2250/100))</f>
        <v/>
      </c>
      <c r="T2250" s="61">
        <f>IF(P2250=1,0,L2250*Q2250)</f>
        <v/>
      </c>
      <c r="U2250" s="61">
        <f>S2250-T2250</f>
        <v/>
      </c>
    </row>
    <row r="2251">
      <c r="A2251" t="inlineStr">
        <is>
          <t>S002250</t>
        </is>
      </c>
      <c r="B2251" t="inlineStr">
        <is>
          <t>2025-08-17</t>
        </is>
      </c>
      <c r="C2251" t="inlineStr">
        <is>
          <t>2025-08</t>
        </is>
      </c>
      <c r="D2251" t="inlineStr">
        <is>
          <t>2025-Q3</t>
        </is>
      </c>
      <c r="E2251" t="inlineStr">
        <is>
          <t>T14</t>
        </is>
      </c>
      <c r="F2251" t="inlineStr">
        <is>
          <t>Elif Şen</t>
        </is>
      </c>
      <c r="G2251" t="inlineStr">
        <is>
          <t>İç Anadolu</t>
        </is>
      </c>
      <c r="H2251" t="inlineStr">
        <is>
          <t>EM-PRZ-02</t>
        </is>
      </c>
      <c r="I2251" t="inlineStr">
        <is>
          <t>Priz-Anahtar Seti (20'li)</t>
        </is>
      </c>
      <c r="J2251" t="inlineStr">
        <is>
          <t>Anahtar</t>
        </is>
      </c>
      <c r="K2251" t="inlineStr">
        <is>
          <t>Proje</t>
        </is>
      </c>
      <c r="L2251" t="n">
        <v>5</v>
      </c>
      <c r="M2251" s="57" t="n">
        <v>554</v>
      </c>
      <c r="N2251" t="inlineStr">
        <is>
          <t>TL</t>
        </is>
      </c>
      <c r="O2251" s="58" t="n">
        <v>8</v>
      </c>
      <c r="P2251" t="n">
        <v>0</v>
      </c>
      <c r="Q2251" s="59" t="n">
        <v>310</v>
      </c>
      <c r="R2251" s="60">
        <f>IF(N2251="TL",1,IF(N2251="USD",VLOOKUP(C2251,$X$2:$Z$19,2,FALSE),VLOOKUP(C2251,$X$2:$Z$19,3,FALSE)))</f>
        <v/>
      </c>
      <c r="S2251" s="61">
        <f>IF(P2251=1,0,L2251*M2251*R2251*(1-O2251/100))</f>
        <v/>
      </c>
      <c r="T2251" s="61">
        <f>IF(P2251=1,0,L2251*Q2251)</f>
        <v/>
      </c>
      <c r="U2251" s="61">
        <f>S2251-T2251</f>
        <v/>
      </c>
    </row>
    <row r="2252">
      <c r="A2252" t="inlineStr">
        <is>
          <t>S002251</t>
        </is>
      </c>
      <c r="B2252" t="inlineStr">
        <is>
          <t>2025-08-18</t>
        </is>
      </c>
      <c r="C2252" t="inlineStr">
        <is>
          <t>2025-08</t>
        </is>
      </c>
      <c r="D2252" t="inlineStr">
        <is>
          <t>2025-Q3</t>
        </is>
      </c>
      <c r="E2252" t="inlineStr">
        <is>
          <t>T15</t>
        </is>
      </c>
      <c r="F2252" t="inlineStr">
        <is>
          <t>Barış Polat</t>
        </is>
      </c>
      <c r="G2252" t="inlineStr">
        <is>
          <t>Ege</t>
        </is>
      </c>
      <c r="H2252" t="inlineStr">
        <is>
          <t>EM-PNO-12</t>
        </is>
      </c>
      <c r="I2252" t="inlineStr">
        <is>
          <t>Sıva Üstü Dağıtım Panosu 24'lü</t>
        </is>
      </c>
      <c r="J2252" t="inlineStr">
        <is>
          <t>Pano</t>
        </is>
      </c>
      <c r="K2252" t="inlineStr">
        <is>
          <t>Bayi</t>
        </is>
      </c>
      <c r="L2252" t="n">
        <v>1</v>
      </c>
      <c r="M2252" s="57" t="n">
        <v>2062</v>
      </c>
      <c r="N2252" t="inlineStr">
        <is>
          <t>TL</t>
        </is>
      </c>
      <c r="O2252" s="58" t="n">
        <v>0</v>
      </c>
      <c r="P2252" t="n">
        <v>0</v>
      </c>
      <c r="Q2252" s="59" t="n">
        <v>1180</v>
      </c>
      <c r="R2252" s="60">
        <f>IF(N2252="TL",1,IF(N2252="USD",VLOOKUP(C2252,$X$2:$Z$19,2,FALSE),VLOOKUP(C2252,$X$2:$Z$19,3,FALSE)))</f>
        <v/>
      </c>
      <c r="S2252" s="61">
        <f>IF(P2252=1,0,L2252*M2252*R2252*(1-O2252/100))</f>
        <v/>
      </c>
      <c r="T2252" s="61">
        <f>IF(P2252=1,0,L2252*Q2252)</f>
        <v/>
      </c>
      <c r="U2252" s="61">
        <f>S2252-T2252</f>
        <v/>
      </c>
    </row>
    <row r="2253">
      <c r="A2253" t="inlineStr">
        <is>
          <t>S002252</t>
        </is>
      </c>
      <c r="B2253" t="inlineStr">
        <is>
          <t>2025-08-10</t>
        </is>
      </c>
      <c r="C2253" t="inlineStr">
        <is>
          <t>2025-08</t>
        </is>
      </c>
      <c r="D2253" t="inlineStr">
        <is>
          <t>2025-Q3</t>
        </is>
      </c>
      <c r="E2253" t="inlineStr">
        <is>
          <t>T15</t>
        </is>
      </c>
      <c r="F2253" t="inlineStr">
        <is>
          <t>Barış Polat</t>
        </is>
      </c>
      <c r="G2253" t="inlineStr">
        <is>
          <t>Ege</t>
        </is>
      </c>
      <c r="H2253" t="inlineStr">
        <is>
          <t>EM-TOP-08</t>
        </is>
      </c>
      <c r="I2253" t="inlineStr">
        <is>
          <t>Topraklama Seti</t>
        </is>
      </c>
      <c r="J2253" t="inlineStr">
        <is>
          <t>Koruma</t>
        </is>
      </c>
      <c r="K2253" t="inlineStr">
        <is>
          <t>Bayi</t>
        </is>
      </c>
      <c r="L2253" t="n">
        <v>23</v>
      </c>
      <c r="M2253" s="57" t="n">
        <v>912</v>
      </c>
      <c r="N2253" t="inlineStr">
        <is>
          <t>TL</t>
        </is>
      </c>
      <c r="O2253" s="58" t="n">
        <v>5</v>
      </c>
      <c r="P2253" t="n">
        <v>0</v>
      </c>
      <c r="Q2253" s="59" t="n">
        <v>540</v>
      </c>
      <c r="R2253" s="60">
        <f>IF(N2253="TL",1,IF(N2253="USD",VLOOKUP(C2253,$X$2:$Z$19,2,FALSE),VLOOKUP(C2253,$X$2:$Z$19,3,FALSE)))</f>
        <v/>
      </c>
      <c r="S2253" s="61">
        <f>IF(P2253=1,0,L2253*M2253*R2253*(1-O2253/100))</f>
        <v/>
      </c>
      <c r="T2253" s="61">
        <f>IF(P2253=1,0,L2253*Q2253)</f>
        <v/>
      </c>
      <c r="U2253" s="61">
        <f>S2253-T2253</f>
        <v/>
      </c>
    </row>
    <row r="2254">
      <c r="A2254" t="inlineStr">
        <is>
          <t>S002253</t>
        </is>
      </c>
      <c r="B2254" t="inlineStr">
        <is>
          <t>2025-08-13</t>
        </is>
      </c>
      <c r="C2254" t="inlineStr">
        <is>
          <t>2025-08</t>
        </is>
      </c>
      <c r="D2254" t="inlineStr">
        <is>
          <t>2025-Q3</t>
        </is>
      </c>
      <c r="E2254" t="inlineStr">
        <is>
          <t>T15</t>
        </is>
      </c>
      <c r="F2254" t="inlineStr">
        <is>
          <t>Barış Polat</t>
        </is>
      </c>
      <c r="G2254" t="inlineStr">
        <is>
          <t>Ege</t>
        </is>
      </c>
      <c r="H2254" t="inlineStr">
        <is>
          <t>EM-KBL-25</t>
        </is>
      </c>
      <c r="I2254" t="inlineStr">
        <is>
          <t>NYY Kablo 4x6 (100 m)</t>
        </is>
      </c>
      <c r="J2254" t="inlineStr">
        <is>
          <t>Kablo</t>
        </is>
      </c>
      <c r="K2254" t="inlineStr">
        <is>
          <t>Perakende</t>
        </is>
      </c>
      <c r="L2254" t="n">
        <v>4</v>
      </c>
      <c r="M2254" s="57" t="n">
        <v>3391</v>
      </c>
      <c r="N2254" t="inlineStr">
        <is>
          <t>TL</t>
        </is>
      </c>
      <c r="O2254" s="58" t="n">
        <v>5</v>
      </c>
      <c r="P2254" t="n">
        <v>0</v>
      </c>
      <c r="Q2254" s="59" t="n">
        <v>2150</v>
      </c>
      <c r="R2254" s="60">
        <f>IF(N2254="TL",1,IF(N2254="USD",VLOOKUP(C2254,$X$2:$Z$19,2,FALSE),VLOOKUP(C2254,$X$2:$Z$19,3,FALSE)))</f>
        <v/>
      </c>
      <c r="S2254" s="61">
        <f>IF(P2254=1,0,L2254*M2254*R2254*(1-O2254/100))</f>
        <v/>
      </c>
      <c r="T2254" s="61">
        <f>IF(P2254=1,0,L2254*Q2254)</f>
        <v/>
      </c>
      <c r="U2254" s="61">
        <f>S2254-T2254</f>
        <v/>
      </c>
    </row>
    <row r="2255">
      <c r="A2255" t="inlineStr">
        <is>
          <t>S002254</t>
        </is>
      </c>
      <c r="B2255" t="inlineStr">
        <is>
          <t>2025-08-22</t>
        </is>
      </c>
      <c r="C2255" t="inlineStr">
        <is>
          <t>2025-08</t>
        </is>
      </c>
      <c r="D2255" t="inlineStr">
        <is>
          <t>2025-Q3</t>
        </is>
      </c>
      <c r="E2255" t="inlineStr">
        <is>
          <t>T15</t>
        </is>
      </c>
      <c r="F2255" t="inlineStr">
        <is>
          <t>Barış Polat</t>
        </is>
      </c>
      <c r="G2255" t="inlineStr">
        <is>
          <t>Ege</t>
        </is>
      </c>
      <c r="H2255" t="inlineStr">
        <is>
          <t>EM-SNS-06</t>
        </is>
      </c>
      <c r="I2255" t="inlineStr">
        <is>
          <t>Hareket Sensörü PIR</t>
        </is>
      </c>
      <c r="J2255" t="inlineStr">
        <is>
          <t>Otomasyon</t>
        </is>
      </c>
      <c r="K2255" t="inlineStr">
        <is>
          <t>Kurumsal</t>
        </is>
      </c>
      <c r="L2255" t="n">
        <v>19</v>
      </c>
      <c r="M2255" s="57" t="n">
        <v>260</v>
      </c>
      <c r="N2255" t="inlineStr">
        <is>
          <t>TL</t>
        </is>
      </c>
      <c r="O2255" s="58" t="n">
        <v>8</v>
      </c>
      <c r="P2255" t="n">
        <v>0</v>
      </c>
      <c r="Q2255" s="59" t="n">
        <v>120</v>
      </c>
      <c r="R2255" s="60">
        <f>IF(N2255="TL",1,IF(N2255="USD",VLOOKUP(C2255,$X$2:$Z$19,2,FALSE),VLOOKUP(C2255,$X$2:$Z$19,3,FALSE)))</f>
        <v/>
      </c>
      <c r="S2255" s="61">
        <f>IF(P2255=1,0,L2255*M2255*R2255*(1-O2255/100))</f>
        <v/>
      </c>
      <c r="T2255" s="61">
        <f>IF(P2255=1,0,L2255*Q2255)</f>
        <v/>
      </c>
      <c r="U2255" s="61">
        <f>S2255-T2255</f>
        <v/>
      </c>
    </row>
    <row r="2256">
      <c r="A2256" t="inlineStr">
        <is>
          <t>S002255</t>
        </is>
      </c>
      <c r="B2256" t="inlineStr">
        <is>
          <t>2025-08-28</t>
        </is>
      </c>
      <c r="C2256" t="inlineStr">
        <is>
          <t>2025-08</t>
        </is>
      </c>
      <c r="D2256" t="inlineStr">
        <is>
          <t>2025-Q3</t>
        </is>
      </c>
      <c r="E2256" t="inlineStr">
        <is>
          <t>T15</t>
        </is>
      </c>
      <c r="F2256" t="inlineStr">
        <is>
          <t>Barış Polat</t>
        </is>
      </c>
      <c r="G2256" t="inlineStr">
        <is>
          <t>Ege</t>
        </is>
      </c>
      <c r="H2256" t="inlineStr">
        <is>
          <t>EM-UPS-10</t>
        </is>
      </c>
      <c r="I2256" t="inlineStr">
        <is>
          <t>Kesintisiz Güç Kaynağı 3 kVA</t>
        </is>
      </c>
      <c r="J2256" t="inlineStr">
        <is>
          <t>Güç</t>
        </is>
      </c>
      <c r="K2256" t="inlineStr">
        <is>
          <t>Bayi</t>
        </is>
      </c>
      <c r="L2256" t="n">
        <v>23</v>
      </c>
      <c r="M2256" s="57" t="n">
        <v>13463</v>
      </c>
      <c r="N2256" t="inlineStr">
        <is>
          <t>TL</t>
        </is>
      </c>
      <c r="O2256" s="58" t="n">
        <v>8</v>
      </c>
      <c r="P2256" t="n">
        <v>0</v>
      </c>
      <c r="Q2256" s="59" t="n">
        <v>8200</v>
      </c>
      <c r="R2256" s="60">
        <f>IF(N2256="TL",1,IF(N2256="USD",VLOOKUP(C2256,$X$2:$Z$19,2,FALSE),VLOOKUP(C2256,$X$2:$Z$19,3,FALSE)))</f>
        <v/>
      </c>
      <c r="S2256" s="61">
        <f>IF(P2256=1,0,L2256*M2256*R2256*(1-O2256/100))</f>
        <v/>
      </c>
      <c r="T2256" s="61">
        <f>IF(P2256=1,0,L2256*Q2256)</f>
        <v/>
      </c>
      <c r="U2256" s="61">
        <f>S2256-T2256</f>
        <v/>
      </c>
    </row>
    <row r="2257">
      <c r="A2257" t="inlineStr">
        <is>
          <t>S002256</t>
        </is>
      </c>
      <c r="B2257" t="inlineStr">
        <is>
          <t>2025-08-08</t>
        </is>
      </c>
      <c r="C2257" t="inlineStr">
        <is>
          <t>2025-08</t>
        </is>
      </c>
      <c r="D2257" t="inlineStr">
        <is>
          <t>2025-Q3</t>
        </is>
      </c>
      <c r="E2257" t="inlineStr">
        <is>
          <t>T15</t>
        </is>
      </c>
      <c r="F2257" t="inlineStr">
        <is>
          <t>Barış Polat</t>
        </is>
      </c>
      <c r="G2257" t="inlineStr">
        <is>
          <t>Ege</t>
        </is>
      </c>
      <c r="H2257" t="inlineStr">
        <is>
          <t>EM-SNS-06</t>
        </is>
      </c>
      <c r="I2257" t="inlineStr">
        <is>
          <t>Hareket Sensörü PIR</t>
        </is>
      </c>
      <c r="J2257" t="inlineStr">
        <is>
          <t>Otomasyon</t>
        </is>
      </c>
      <c r="K2257" t="inlineStr">
        <is>
          <t>Bayi</t>
        </is>
      </c>
      <c r="L2257" t="n">
        <v>2</v>
      </c>
      <c r="M2257" s="57" t="n">
        <v>257</v>
      </c>
      <c r="N2257" t="inlineStr">
        <is>
          <t>TL</t>
        </is>
      </c>
      <c r="O2257" s="58" t="n">
        <v>8</v>
      </c>
      <c r="P2257" t="n">
        <v>0</v>
      </c>
      <c r="Q2257" s="59" t="n">
        <v>120</v>
      </c>
      <c r="R2257" s="60">
        <f>IF(N2257="TL",1,IF(N2257="USD",VLOOKUP(C2257,$X$2:$Z$19,2,FALSE),VLOOKUP(C2257,$X$2:$Z$19,3,FALSE)))</f>
        <v/>
      </c>
      <c r="S2257" s="61">
        <f>IF(P2257=1,0,L2257*M2257*R2257*(1-O2257/100))</f>
        <v/>
      </c>
      <c r="T2257" s="61">
        <f>IF(P2257=1,0,L2257*Q2257)</f>
        <v/>
      </c>
      <c r="U2257" s="61">
        <f>S2257-T2257</f>
        <v/>
      </c>
    </row>
    <row r="2258">
      <c r="A2258" t="inlineStr">
        <is>
          <t>S002257</t>
        </is>
      </c>
      <c r="B2258" t="inlineStr">
        <is>
          <t>2025-08-19</t>
        </is>
      </c>
      <c r="C2258" t="inlineStr">
        <is>
          <t>2025-08</t>
        </is>
      </c>
      <c r="D2258" t="inlineStr">
        <is>
          <t>2025-Q3</t>
        </is>
      </c>
      <c r="E2258" t="inlineStr">
        <is>
          <t>T15</t>
        </is>
      </c>
      <c r="F2258" t="inlineStr">
        <is>
          <t>Barış Polat</t>
        </is>
      </c>
      <c r="G2258" t="inlineStr">
        <is>
          <t>Ege</t>
        </is>
      </c>
      <c r="H2258" t="inlineStr">
        <is>
          <t>EM-AYD-40</t>
        </is>
      </c>
      <c r="I2258" t="inlineStr">
        <is>
          <t>LED Panel Armatür 40W</t>
        </is>
      </c>
      <c r="J2258" t="inlineStr">
        <is>
          <t>Aydınlatma</t>
        </is>
      </c>
      <c r="K2258" t="inlineStr">
        <is>
          <t>Perakende</t>
        </is>
      </c>
      <c r="L2258" t="n">
        <v>15</v>
      </c>
      <c r="M2258" s="57" t="n">
        <v>364</v>
      </c>
      <c r="N2258" t="inlineStr">
        <is>
          <t>TL</t>
        </is>
      </c>
      <c r="O2258" s="58" t="n">
        <v>5</v>
      </c>
      <c r="P2258" t="n">
        <v>0</v>
      </c>
      <c r="Q2258" s="59" t="n">
        <v>190</v>
      </c>
      <c r="R2258" s="60">
        <f>IF(N2258="TL",1,IF(N2258="USD",VLOOKUP(C2258,$X$2:$Z$19,2,FALSE),VLOOKUP(C2258,$X$2:$Z$19,3,FALSE)))</f>
        <v/>
      </c>
      <c r="S2258" s="61">
        <f>IF(P2258=1,0,L2258*M2258*R2258*(1-O2258/100))</f>
        <v/>
      </c>
      <c r="T2258" s="61">
        <f>IF(P2258=1,0,L2258*Q2258)</f>
        <v/>
      </c>
      <c r="U2258" s="61">
        <f>S2258-T2258</f>
        <v/>
      </c>
    </row>
    <row r="2259">
      <c r="A2259" t="inlineStr">
        <is>
          <t>S002258</t>
        </is>
      </c>
      <c r="B2259" t="inlineStr">
        <is>
          <t>2025-08-23</t>
        </is>
      </c>
      <c r="C2259" t="inlineStr">
        <is>
          <t>2025-08</t>
        </is>
      </c>
      <c r="D2259" t="inlineStr">
        <is>
          <t>2025-Q3</t>
        </is>
      </c>
      <c r="E2259" t="inlineStr">
        <is>
          <t>T15</t>
        </is>
      </c>
      <c r="F2259" t="inlineStr">
        <is>
          <t>Barış Polat</t>
        </is>
      </c>
      <c r="G2259" t="inlineStr">
        <is>
          <t>Ege</t>
        </is>
      </c>
      <c r="H2259" t="inlineStr">
        <is>
          <t>EM-KND-03</t>
        </is>
      </c>
      <c r="I2259" t="inlineStr">
        <is>
          <t>Kablo Kanalı 40x40 (2 m)</t>
        </is>
      </c>
      <c r="J2259" t="inlineStr">
        <is>
          <t>Tesisat</t>
        </is>
      </c>
      <c r="K2259" t="inlineStr">
        <is>
          <t>Proje</t>
        </is>
      </c>
      <c r="L2259" t="n">
        <v>3</v>
      </c>
      <c r="M2259" s="57" t="n">
        <v>128</v>
      </c>
      <c r="N2259" t="inlineStr">
        <is>
          <t>TL</t>
        </is>
      </c>
      <c r="O2259" s="58" t="n">
        <v>0</v>
      </c>
      <c r="P2259" t="n">
        <v>0</v>
      </c>
      <c r="Q2259" s="59" t="n">
        <v>65</v>
      </c>
      <c r="R2259" s="60">
        <f>IF(N2259="TL",1,IF(N2259="USD",VLOOKUP(C2259,$X$2:$Z$19,2,FALSE),VLOOKUP(C2259,$X$2:$Z$19,3,FALSE)))</f>
        <v/>
      </c>
      <c r="S2259" s="61">
        <f>IF(P2259=1,0,L2259*M2259*R2259*(1-O2259/100))</f>
        <v/>
      </c>
      <c r="T2259" s="61">
        <f>IF(P2259=1,0,L2259*Q2259)</f>
        <v/>
      </c>
      <c r="U2259" s="61">
        <f>S2259-T2259</f>
        <v/>
      </c>
    </row>
    <row r="2260">
      <c r="A2260" t="inlineStr">
        <is>
          <t>S002259</t>
        </is>
      </c>
      <c r="B2260" t="inlineStr">
        <is>
          <t>2025-08-10</t>
        </is>
      </c>
      <c r="C2260" t="inlineStr">
        <is>
          <t>2025-08</t>
        </is>
      </c>
      <c r="D2260" t="inlineStr">
        <is>
          <t>2025-Q3</t>
        </is>
      </c>
      <c r="E2260" t="inlineStr">
        <is>
          <t>T15</t>
        </is>
      </c>
      <c r="F2260" t="inlineStr">
        <is>
          <t>Barış Polat</t>
        </is>
      </c>
      <c r="G2260" t="inlineStr">
        <is>
          <t>Ege</t>
        </is>
      </c>
      <c r="H2260" t="inlineStr">
        <is>
          <t>EM-SGT-01</t>
        </is>
      </c>
      <c r="I2260" t="inlineStr">
        <is>
          <t>Otomatik Sigorta C16 (12'li)</t>
        </is>
      </c>
      <c r="J2260" t="inlineStr">
        <is>
          <t>Koruma</t>
        </is>
      </c>
      <c r="K2260" t="inlineStr">
        <is>
          <t>Perakende</t>
        </is>
      </c>
      <c r="L2260" t="n">
        <v>5</v>
      </c>
      <c r="M2260" s="57" t="n">
        <v>440</v>
      </c>
      <c r="N2260" t="inlineStr">
        <is>
          <t>TL</t>
        </is>
      </c>
      <c r="O2260" s="58" t="n">
        <v>0</v>
      </c>
      <c r="P2260" t="n">
        <v>0</v>
      </c>
      <c r="Q2260" s="59" t="n">
        <v>240</v>
      </c>
      <c r="R2260" s="60">
        <f>IF(N2260="TL",1,IF(N2260="USD",VLOOKUP(C2260,$X$2:$Z$19,2,FALSE),VLOOKUP(C2260,$X$2:$Z$19,3,FALSE)))</f>
        <v/>
      </c>
      <c r="S2260" s="61">
        <f>IF(P2260=1,0,L2260*M2260*R2260*(1-O2260/100))</f>
        <v/>
      </c>
      <c r="T2260" s="61">
        <f>IF(P2260=1,0,L2260*Q2260)</f>
        <v/>
      </c>
      <c r="U2260" s="61">
        <f>S2260-T2260</f>
        <v/>
      </c>
    </row>
    <row r="2261">
      <c r="A2261" t="inlineStr">
        <is>
          <t>S002260</t>
        </is>
      </c>
      <c r="B2261" t="inlineStr">
        <is>
          <t>2025-08-16</t>
        </is>
      </c>
      <c r="C2261" t="inlineStr">
        <is>
          <t>2025-08</t>
        </is>
      </c>
      <c r="D2261" t="inlineStr">
        <is>
          <t>2025-Q3</t>
        </is>
      </c>
      <c r="E2261" t="inlineStr">
        <is>
          <t>T15</t>
        </is>
      </c>
      <c r="F2261" t="inlineStr">
        <is>
          <t>Barış Polat</t>
        </is>
      </c>
      <c r="G2261" t="inlineStr">
        <is>
          <t>Ege</t>
        </is>
      </c>
      <c r="H2261" t="inlineStr">
        <is>
          <t>EM-PRZ-02</t>
        </is>
      </c>
      <c r="I2261" t="inlineStr">
        <is>
          <t>Priz-Anahtar Seti (20'li)</t>
        </is>
      </c>
      <c r="J2261" t="inlineStr">
        <is>
          <t>Anahtar</t>
        </is>
      </c>
      <c r="K2261" t="inlineStr">
        <is>
          <t>Kurumsal</t>
        </is>
      </c>
      <c r="L2261" t="n">
        <v>21</v>
      </c>
      <c r="M2261" s="57" t="n">
        <v>548</v>
      </c>
      <c r="N2261" t="inlineStr">
        <is>
          <t>TL</t>
        </is>
      </c>
      <c r="O2261" s="58" t="n">
        <v>12</v>
      </c>
      <c r="P2261" t="n">
        <v>0</v>
      </c>
      <c r="Q2261" s="59" t="n">
        <v>310</v>
      </c>
      <c r="R2261" s="60">
        <f>IF(N2261="TL",1,IF(N2261="USD",VLOOKUP(C2261,$X$2:$Z$19,2,FALSE),VLOOKUP(C2261,$X$2:$Z$19,3,FALSE)))</f>
        <v/>
      </c>
      <c r="S2261" s="61">
        <f>IF(P2261=1,0,L2261*M2261*R2261*(1-O2261/100))</f>
        <v/>
      </c>
      <c r="T2261" s="61">
        <f>IF(P2261=1,0,L2261*Q2261)</f>
        <v/>
      </c>
      <c r="U2261" s="61">
        <f>S2261-T2261</f>
        <v/>
      </c>
    </row>
    <row r="2262">
      <c r="A2262" t="inlineStr">
        <is>
          <t>S002261</t>
        </is>
      </c>
      <c r="B2262" t="inlineStr">
        <is>
          <t>2025-08-06</t>
        </is>
      </c>
      <c r="C2262" t="inlineStr">
        <is>
          <t>2025-08</t>
        </is>
      </c>
      <c r="D2262" t="inlineStr">
        <is>
          <t>2025-Q3</t>
        </is>
      </c>
      <c r="E2262" t="inlineStr">
        <is>
          <t>T15</t>
        </is>
      </c>
      <c r="F2262" t="inlineStr">
        <is>
          <t>Barış Polat</t>
        </is>
      </c>
      <c r="G2262" t="inlineStr">
        <is>
          <t>Ege</t>
        </is>
      </c>
      <c r="H2262" t="inlineStr">
        <is>
          <t>EM-PNO-12</t>
        </is>
      </c>
      <c r="I2262" t="inlineStr">
        <is>
          <t>Sıva Üstü Dağıtım Panosu 24'lü</t>
        </is>
      </c>
      <c r="J2262" t="inlineStr">
        <is>
          <t>Pano</t>
        </is>
      </c>
      <c r="K2262" t="inlineStr">
        <is>
          <t>Bayi</t>
        </is>
      </c>
      <c r="L2262" t="n">
        <v>24</v>
      </c>
      <c r="M2262" s="57" t="n">
        <v>2068</v>
      </c>
      <c r="N2262" t="inlineStr">
        <is>
          <t>TL</t>
        </is>
      </c>
      <c r="O2262" s="58" t="n">
        <v>18</v>
      </c>
      <c r="P2262" t="n">
        <v>0</v>
      </c>
      <c r="Q2262" s="59" t="n">
        <v>1180</v>
      </c>
      <c r="R2262" s="60">
        <f>IF(N2262="TL",1,IF(N2262="USD",VLOOKUP(C2262,$X$2:$Z$19,2,FALSE),VLOOKUP(C2262,$X$2:$Z$19,3,FALSE)))</f>
        <v/>
      </c>
      <c r="S2262" s="61">
        <f>IF(P2262=1,0,L2262*M2262*R2262*(1-O2262/100))</f>
        <v/>
      </c>
      <c r="T2262" s="61">
        <f>IF(P2262=1,0,L2262*Q2262)</f>
        <v/>
      </c>
      <c r="U2262" s="61">
        <f>S2262-T2262</f>
        <v/>
      </c>
    </row>
    <row r="2263">
      <c r="A2263" t="inlineStr">
        <is>
          <t>S002262</t>
        </is>
      </c>
      <c r="B2263" t="inlineStr">
        <is>
          <t>2025-08-02</t>
        </is>
      </c>
      <c r="C2263" t="inlineStr">
        <is>
          <t>2025-08</t>
        </is>
      </c>
      <c r="D2263" t="inlineStr">
        <is>
          <t>2025-Q3</t>
        </is>
      </c>
      <c r="E2263" t="inlineStr">
        <is>
          <t>T15</t>
        </is>
      </c>
      <c r="F2263" t="inlineStr">
        <is>
          <t>Barış Polat</t>
        </is>
      </c>
      <c r="G2263" t="inlineStr">
        <is>
          <t>Ege</t>
        </is>
      </c>
      <c r="H2263" t="inlineStr">
        <is>
          <t>EM-KBL-25</t>
        </is>
      </c>
      <c r="I2263" t="inlineStr">
        <is>
          <t>NYY Kablo 4x6 (100 m)</t>
        </is>
      </c>
      <c r="J2263" t="inlineStr">
        <is>
          <t>Kablo</t>
        </is>
      </c>
      <c r="K2263" t="inlineStr">
        <is>
          <t>Kurumsal</t>
        </is>
      </c>
      <c r="L2263" t="n">
        <v>56</v>
      </c>
      <c r="M2263" s="57" t="n">
        <v>3394</v>
      </c>
      <c r="N2263" t="inlineStr">
        <is>
          <t>TL</t>
        </is>
      </c>
      <c r="O2263" s="58" t="n">
        <v>5</v>
      </c>
      <c r="P2263" t="n">
        <v>0</v>
      </c>
      <c r="Q2263" s="59" t="n">
        <v>2150</v>
      </c>
      <c r="R2263" s="60">
        <f>IF(N2263="TL",1,IF(N2263="USD",VLOOKUP(C2263,$X$2:$Z$19,2,FALSE),VLOOKUP(C2263,$X$2:$Z$19,3,FALSE)))</f>
        <v/>
      </c>
      <c r="S2263" s="61">
        <f>IF(P2263=1,0,L2263*M2263*R2263*(1-O2263/100))</f>
        <v/>
      </c>
      <c r="T2263" s="61">
        <f>IF(P2263=1,0,L2263*Q2263)</f>
        <v/>
      </c>
      <c r="U2263" s="61">
        <f>S2263-T2263</f>
        <v/>
      </c>
    </row>
    <row r="2264">
      <c r="A2264" t="inlineStr">
        <is>
          <t>S002263</t>
        </is>
      </c>
      <c r="B2264" t="inlineStr">
        <is>
          <t>2025-08-25</t>
        </is>
      </c>
      <c r="C2264" t="inlineStr">
        <is>
          <t>2025-08</t>
        </is>
      </c>
      <c r="D2264" t="inlineStr">
        <is>
          <t>2025-Q3</t>
        </is>
      </c>
      <c r="E2264" t="inlineStr">
        <is>
          <t>T15</t>
        </is>
      </c>
      <c r="F2264" t="inlineStr">
        <is>
          <t>Barış Polat</t>
        </is>
      </c>
      <c r="G2264" t="inlineStr">
        <is>
          <t>Ege</t>
        </is>
      </c>
      <c r="H2264" t="inlineStr">
        <is>
          <t>EM-UPS-10</t>
        </is>
      </c>
      <c r="I2264" t="inlineStr">
        <is>
          <t>Kesintisiz Güç Kaynağı 3 kVA</t>
        </is>
      </c>
      <c r="J2264" t="inlineStr">
        <is>
          <t>Güç</t>
        </is>
      </c>
      <c r="K2264" t="inlineStr">
        <is>
          <t>Bayi</t>
        </is>
      </c>
      <c r="L2264" t="n">
        <v>10</v>
      </c>
      <c r="M2264" s="57" t="n">
        <v>13303</v>
      </c>
      <c r="N2264" t="inlineStr">
        <is>
          <t>TL</t>
        </is>
      </c>
      <c r="O2264" s="58" t="n">
        <v>0</v>
      </c>
      <c r="P2264" t="n">
        <v>0</v>
      </c>
      <c r="Q2264" s="59" t="n">
        <v>8200</v>
      </c>
      <c r="R2264" s="60">
        <f>IF(N2264="TL",1,IF(N2264="USD",VLOOKUP(C2264,$X$2:$Z$19,2,FALSE),VLOOKUP(C2264,$X$2:$Z$19,3,FALSE)))</f>
        <v/>
      </c>
      <c r="S2264" s="61">
        <f>IF(P2264=1,0,L2264*M2264*R2264*(1-O2264/100))</f>
        <v/>
      </c>
      <c r="T2264" s="61">
        <f>IF(P2264=1,0,L2264*Q2264)</f>
        <v/>
      </c>
      <c r="U2264" s="61">
        <f>S2264-T2264</f>
        <v/>
      </c>
    </row>
    <row r="2265">
      <c r="A2265" t="inlineStr">
        <is>
          <t>S002264</t>
        </is>
      </c>
      <c r="B2265" t="inlineStr">
        <is>
          <t>2025-08-21</t>
        </is>
      </c>
      <c r="C2265" t="inlineStr">
        <is>
          <t>2025-08</t>
        </is>
      </c>
      <c r="D2265" t="inlineStr">
        <is>
          <t>2025-Q3</t>
        </is>
      </c>
      <c r="E2265" t="inlineStr">
        <is>
          <t>T15</t>
        </is>
      </c>
      <c r="F2265" t="inlineStr">
        <is>
          <t>Barış Polat</t>
        </is>
      </c>
      <c r="G2265" t="inlineStr">
        <is>
          <t>Ege</t>
        </is>
      </c>
      <c r="H2265" t="inlineStr">
        <is>
          <t>EM-AYD-18</t>
        </is>
      </c>
      <c r="I2265" t="inlineStr">
        <is>
          <t>LED Ampul 18W (10'lu)</t>
        </is>
      </c>
      <c r="J2265" t="inlineStr">
        <is>
          <t>Aydınlatma</t>
        </is>
      </c>
      <c r="K2265" t="inlineStr">
        <is>
          <t>Proje</t>
        </is>
      </c>
      <c r="L2265" t="n">
        <v>4</v>
      </c>
      <c r="M2265" s="57" t="n">
        <v>206</v>
      </c>
      <c r="N2265" t="inlineStr">
        <is>
          <t>TL</t>
        </is>
      </c>
      <c r="O2265" s="58" t="n">
        <v>5</v>
      </c>
      <c r="P2265" t="n">
        <v>0</v>
      </c>
      <c r="Q2265" s="59" t="n">
        <v>95</v>
      </c>
      <c r="R2265" s="60">
        <f>IF(N2265="TL",1,IF(N2265="USD",VLOOKUP(C2265,$X$2:$Z$19,2,FALSE),VLOOKUP(C2265,$X$2:$Z$19,3,FALSE)))</f>
        <v/>
      </c>
      <c r="S2265" s="61">
        <f>IF(P2265=1,0,L2265*M2265*R2265*(1-O2265/100))</f>
        <v/>
      </c>
      <c r="T2265" s="61">
        <f>IF(P2265=1,0,L2265*Q2265)</f>
        <v/>
      </c>
      <c r="U2265" s="61">
        <f>S2265-T2265</f>
        <v/>
      </c>
    </row>
    <row r="2266">
      <c r="A2266" t="inlineStr">
        <is>
          <t>S002265</t>
        </is>
      </c>
      <c r="B2266" t="inlineStr">
        <is>
          <t>2025-08-11</t>
        </is>
      </c>
      <c r="C2266" t="inlineStr">
        <is>
          <t>2025-08</t>
        </is>
      </c>
      <c r="D2266" t="inlineStr">
        <is>
          <t>2025-Q3</t>
        </is>
      </c>
      <c r="E2266" t="inlineStr">
        <is>
          <t>T15</t>
        </is>
      </c>
      <c r="F2266" t="inlineStr">
        <is>
          <t>Barış Polat</t>
        </is>
      </c>
      <c r="G2266" t="inlineStr">
        <is>
          <t>Ege</t>
        </is>
      </c>
      <c r="H2266" t="inlineStr">
        <is>
          <t>EM-PRZ-02</t>
        </is>
      </c>
      <c r="I2266" t="inlineStr">
        <is>
          <t>Priz-Anahtar Seti (20'li)</t>
        </is>
      </c>
      <c r="J2266" t="inlineStr">
        <is>
          <t>Anahtar</t>
        </is>
      </c>
      <c r="K2266" t="inlineStr">
        <is>
          <t>Perakende</t>
        </is>
      </c>
      <c r="L2266" t="n">
        <v>2</v>
      </c>
      <c r="M2266" s="57" t="n">
        <v>582</v>
      </c>
      <c r="N2266" t="inlineStr">
        <is>
          <t>TL</t>
        </is>
      </c>
      <c r="O2266" s="58" t="n">
        <v>0</v>
      </c>
      <c r="P2266" t="n">
        <v>0</v>
      </c>
      <c r="Q2266" s="59" t="n">
        <v>310</v>
      </c>
      <c r="R2266" s="60">
        <f>IF(N2266="TL",1,IF(N2266="USD",VLOOKUP(C2266,$X$2:$Z$19,2,FALSE),VLOOKUP(C2266,$X$2:$Z$19,3,FALSE)))</f>
        <v/>
      </c>
      <c r="S2266" s="61">
        <f>IF(P2266=1,0,L2266*M2266*R2266*(1-O2266/100))</f>
        <v/>
      </c>
      <c r="T2266" s="61">
        <f>IF(P2266=1,0,L2266*Q2266)</f>
        <v/>
      </c>
      <c r="U2266" s="61">
        <f>S2266-T2266</f>
        <v/>
      </c>
    </row>
    <row r="2267">
      <c r="A2267" t="inlineStr">
        <is>
          <t>S002266</t>
        </is>
      </c>
      <c r="B2267" t="inlineStr">
        <is>
          <t>2025-08-19</t>
        </is>
      </c>
      <c r="C2267" t="inlineStr">
        <is>
          <t>2025-08</t>
        </is>
      </c>
      <c r="D2267" t="inlineStr">
        <is>
          <t>2025-Q3</t>
        </is>
      </c>
      <c r="E2267" t="inlineStr">
        <is>
          <t>T15</t>
        </is>
      </c>
      <c r="F2267" t="inlineStr">
        <is>
          <t>Barış Polat</t>
        </is>
      </c>
      <c r="G2267" t="inlineStr">
        <is>
          <t>Ege</t>
        </is>
      </c>
      <c r="H2267" t="inlineStr">
        <is>
          <t>EM-PNO-12</t>
        </is>
      </c>
      <c r="I2267" t="inlineStr">
        <is>
          <t>Sıva Üstü Dağıtım Panosu 24'lü</t>
        </is>
      </c>
      <c r="J2267" t="inlineStr">
        <is>
          <t>Pano</t>
        </is>
      </c>
      <c r="K2267" t="inlineStr">
        <is>
          <t>Bayi</t>
        </is>
      </c>
      <c r="L2267" t="n">
        <v>19</v>
      </c>
      <c r="M2267" s="57" t="n">
        <v>2033</v>
      </c>
      <c r="N2267" t="inlineStr">
        <is>
          <t>TL</t>
        </is>
      </c>
      <c r="O2267" s="58" t="n">
        <v>5</v>
      </c>
      <c r="P2267" t="n">
        <v>0</v>
      </c>
      <c r="Q2267" s="59" t="n">
        <v>1180</v>
      </c>
      <c r="R2267" s="60">
        <f>IF(N2267="TL",1,IF(N2267="USD",VLOOKUP(C2267,$X$2:$Z$19,2,FALSE),VLOOKUP(C2267,$X$2:$Z$19,3,FALSE)))</f>
        <v/>
      </c>
      <c r="S2267" s="61">
        <f>IF(P2267=1,0,L2267*M2267*R2267*(1-O2267/100))</f>
        <v/>
      </c>
      <c r="T2267" s="61">
        <f>IF(P2267=1,0,L2267*Q2267)</f>
        <v/>
      </c>
      <c r="U2267" s="61">
        <f>S2267-T2267</f>
        <v/>
      </c>
    </row>
    <row r="2268">
      <c r="A2268" t="inlineStr">
        <is>
          <t>S002267</t>
        </is>
      </c>
      <c r="B2268" t="inlineStr">
        <is>
          <t>2025-08-14</t>
        </is>
      </c>
      <c r="C2268" t="inlineStr">
        <is>
          <t>2025-08</t>
        </is>
      </c>
      <c r="D2268" t="inlineStr">
        <is>
          <t>2025-Q3</t>
        </is>
      </c>
      <c r="E2268" t="inlineStr">
        <is>
          <t>T15</t>
        </is>
      </c>
      <c r="F2268" t="inlineStr">
        <is>
          <t>Barış Polat</t>
        </is>
      </c>
      <c r="G2268" t="inlineStr">
        <is>
          <t>Ege</t>
        </is>
      </c>
      <c r="H2268" t="inlineStr">
        <is>
          <t>EM-AYD-18</t>
        </is>
      </c>
      <c r="I2268" t="inlineStr">
        <is>
          <t>LED Ampul 18W (10'lu)</t>
        </is>
      </c>
      <c r="J2268" t="inlineStr">
        <is>
          <t>Aydınlatma</t>
        </is>
      </c>
      <c r="K2268" t="inlineStr">
        <is>
          <t>Bayi</t>
        </is>
      </c>
      <c r="L2268" t="n">
        <v>17</v>
      </c>
      <c r="M2268" s="57" t="n">
        <v>201</v>
      </c>
      <c r="N2268" t="inlineStr">
        <is>
          <t>TL</t>
        </is>
      </c>
      <c r="O2268" s="58" t="n">
        <v>8</v>
      </c>
      <c r="P2268" t="n">
        <v>0</v>
      </c>
      <c r="Q2268" s="59" t="n">
        <v>95</v>
      </c>
      <c r="R2268" s="60">
        <f>IF(N2268="TL",1,IF(N2268="USD",VLOOKUP(C2268,$X$2:$Z$19,2,FALSE),VLOOKUP(C2268,$X$2:$Z$19,3,FALSE)))</f>
        <v/>
      </c>
      <c r="S2268" s="61">
        <f>IF(P2268=1,0,L2268*M2268*R2268*(1-O2268/100))</f>
        <v/>
      </c>
      <c r="T2268" s="61">
        <f>IF(P2268=1,0,L2268*Q2268)</f>
        <v/>
      </c>
      <c r="U2268" s="61">
        <f>S2268-T2268</f>
        <v/>
      </c>
    </row>
    <row r="2269">
      <c r="A2269" t="inlineStr">
        <is>
          <t>S002268</t>
        </is>
      </c>
      <c r="B2269" t="inlineStr">
        <is>
          <t>2025-08-27</t>
        </is>
      </c>
      <c r="C2269" t="inlineStr">
        <is>
          <t>2025-08</t>
        </is>
      </c>
      <c r="D2269" t="inlineStr">
        <is>
          <t>2025-Q3</t>
        </is>
      </c>
      <c r="E2269" t="inlineStr">
        <is>
          <t>T15</t>
        </is>
      </c>
      <c r="F2269" t="inlineStr">
        <is>
          <t>Barış Polat</t>
        </is>
      </c>
      <c r="G2269" t="inlineStr">
        <is>
          <t>Ege</t>
        </is>
      </c>
      <c r="H2269" t="inlineStr">
        <is>
          <t>EM-KND-03</t>
        </is>
      </c>
      <c r="I2269" t="inlineStr">
        <is>
          <t>Kablo Kanalı 40x40 (2 m)</t>
        </is>
      </c>
      <c r="J2269" t="inlineStr">
        <is>
          <t>Tesisat</t>
        </is>
      </c>
      <c r="K2269" t="inlineStr">
        <is>
          <t>Bayi</t>
        </is>
      </c>
      <c r="L2269" t="n">
        <v>4</v>
      </c>
      <c r="M2269" s="57" t="n">
        <v>128</v>
      </c>
      <c r="N2269" t="inlineStr">
        <is>
          <t>TL</t>
        </is>
      </c>
      <c r="O2269" s="58" t="n">
        <v>0</v>
      </c>
      <c r="P2269" t="n">
        <v>0</v>
      </c>
      <c r="Q2269" s="59" t="n">
        <v>65</v>
      </c>
      <c r="R2269" s="60">
        <f>IF(N2269="TL",1,IF(N2269="USD",VLOOKUP(C2269,$X$2:$Z$19,2,FALSE),VLOOKUP(C2269,$X$2:$Z$19,3,FALSE)))</f>
        <v/>
      </c>
      <c r="S2269" s="61">
        <f>IF(P2269=1,0,L2269*M2269*R2269*(1-O2269/100))</f>
        <v/>
      </c>
      <c r="T2269" s="61">
        <f>IF(P2269=1,0,L2269*Q2269)</f>
        <v/>
      </c>
      <c r="U2269" s="61">
        <f>S2269-T2269</f>
        <v/>
      </c>
    </row>
    <row r="2270">
      <c r="A2270" t="inlineStr">
        <is>
          <t>S002269</t>
        </is>
      </c>
      <c r="B2270" t="inlineStr">
        <is>
          <t>2025-09-28</t>
        </is>
      </c>
      <c r="C2270" t="inlineStr">
        <is>
          <t>2025-09</t>
        </is>
      </c>
      <c r="D2270" t="inlineStr">
        <is>
          <t>2025-Q3</t>
        </is>
      </c>
      <c r="E2270" t="inlineStr">
        <is>
          <t>T01</t>
        </is>
      </c>
      <c r="F2270" t="inlineStr">
        <is>
          <t>Deniz Yılmaz</t>
        </is>
      </c>
      <c r="G2270" t="inlineStr">
        <is>
          <t>Marmara</t>
        </is>
      </c>
      <c r="H2270" t="inlineStr">
        <is>
          <t>EM-KND-03</t>
        </is>
      </c>
      <c r="I2270" t="inlineStr">
        <is>
          <t>Kablo Kanalı 40x40 (2 m)</t>
        </is>
      </c>
      <c r="J2270" t="inlineStr">
        <is>
          <t>Tesisat</t>
        </is>
      </c>
      <c r="K2270" t="inlineStr">
        <is>
          <t>Bayi</t>
        </is>
      </c>
      <c r="L2270" t="n">
        <v>18</v>
      </c>
      <c r="M2270" s="57" t="n">
        <v>128</v>
      </c>
      <c r="N2270" t="inlineStr">
        <is>
          <t>TL</t>
        </is>
      </c>
      <c r="O2270" s="58" t="n">
        <v>12</v>
      </c>
      <c r="P2270" t="n">
        <v>0</v>
      </c>
      <c r="Q2270" s="59" t="n">
        <v>65</v>
      </c>
      <c r="R2270" s="60">
        <f>IF(N2270="TL",1,IF(N2270="USD",VLOOKUP(C2270,$X$2:$Z$19,2,FALSE),VLOOKUP(C2270,$X$2:$Z$19,3,FALSE)))</f>
        <v/>
      </c>
      <c r="S2270" s="61">
        <f>IF(P2270=1,0,L2270*M2270*R2270*(1-O2270/100))</f>
        <v/>
      </c>
      <c r="T2270" s="61">
        <f>IF(P2270=1,0,L2270*Q2270)</f>
        <v/>
      </c>
      <c r="U2270" s="61">
        <f>S2270-T2270</f>
        <v/>
      </c>
    </row>
    <row r="2271">
      <c r="A2271" t="inlineStr">
        <is>
          <t>S002270</t>
        </is>
      </c>
      <c r="B2271" t="inlineStr">
        <is>
          <t>2025-09-14</t>
        </is>
      </c>
      <c r="C2271" t="inlineStr">
        <is>
          <t>2025-09</t>
        </is>
      </c>
      <c r="D2271" t="inlineStr">
        <is>
          <t>2025-Q3</t>
        </is>
      </c>
      <c r="E2271" t="inlineStr">
        <is>
          <t>T01</t>
        </is>
      </c>
      <c r="F2271" t="inlineStr">
        <is>
          <t>Deniz Yılmaz</t>
        </is>
      </c>
      <c r="G2271" t="inlineStr">
        <is>
          <t>Marmara</t>
        </is>
      </c>
      <c r="H2271" t="inlineStr">
        <is>
          <t>EM-KBL-16</t>
        </is>
      </c>
      <c r="I2271" t="inlineStr">
        <is>
          <t>NYM Kablo 3x2,5 (100 m)</t>
        </is>
      </c>
      <c r="J2271" t="inlineStr">
        <is>
          <t>Kablo</t>
        </is>
      </c>
      <c r="K2271" t="inlineStr">
        <is>
          <t>Kurumsal</t>
        </is>
      </c>
      <c r="L2271" t="n">
        <v>25</v>
      </c>
      <c r="M2271" s="57" t="n">
        <v>1360</v>
      </c>
      <c r="N2271" t="inlineStr">
        <is>
          <t>TL</t>
        </is>
      </c>
      <c r="O2271" s="58" t="n">
        <v>0</v>
      </c>
      <c r="P2271" t="n">
        <v>0</v>
      </c>
      <c r="Q2271" s="59" t="n">
        <v>820</v>
      </c>
      <c r="R2271" s="60">
        <f>IF(N2271="TL",1,IF(N2271="USD",VLOOKUP(C2271,$X$2:$Z$19,2,FALSE),VLOOKUP(C2271,$X$2:$Z$19,3,FALSE)))</f>
        <v/>
      </c>
      <c r="S2271" s="61">
        <f>IF(P2271=1,0,L2271*M2271*R2271*(1-O2271/100))</f>
        <v/>
      </c>
      <c r="T2271" s="61">
        <f>IF(P2271=1,0,L2271*Q2271)</f>
        <v/>
      </c>
      <c r="U2271" s="61">
        <f>S2271-T2271</f>
        <v/>
      </c>
    </row>
    <row r="2272">
      <c r="A2272" t="inlineStr">
        <is>
          <t>S002271</t>
        </is>
      </c>
      <c r="B2272" t="inlineStr">
        <is>
          <t>2025-09-12</t>
        </is>
      </c>
      <c r="C2272" t="inlineStr">
        <is>
          <t>2025-09</t>
        </is>
      </c>
      <c r="D2272" t="inlineStr">
        <is>
          <t>2025-Q3</t>
        </is>
      </c>
      <c r="E2272" t="inlineStr">
        <is>
          <t>T01</t>
        </is>
      </c>
      <c r="F2272" t="inlineStr">
        <is>
          <t>Deniz Yılmaz</t>
        </is>
      </c>
      <c r="G2272" t="inlineStr">
        <is>
          <t>Marmara</t>
        </is>
      </c>
      <c r="H2272" t="inlineStr">
        <is>
          <t>EM-AYD-40</t>
        </is>
      </c>
      <c r="I2272" t="inlineStr">
        <is>
          <t>LED Panel Armatür 40W</t>
        </is>
      </c>
      <c r="J2272" t="inlineStr">
        <is>
          <t>Aydınlatma</t>
        </is>
      </c>
      <c r="K2272" t="inlineStr">
        <is>
          <t>Proje</t>
        </is>
      </c>
      <c r="L2272" t="n">
        <v>18</v>
      </c>
      <c r="M2272" s="57" t="n">
        <v>351</v>
      </c>
      <c r="N2272" t="inlineStr">
        <is>
          <t>TL</t>
        </is>
      </c>
      <c r="O2272" s="58" t="n">
        <v>8</v>
      </c>
      <c r="P2272" t="n">
        <v>0</v>
      </c>
      <c r="Q2272" s="59" t="n">
        <v>190</v>
      </c>
      <c r="R2272" s="60">
        <f>IF(N2272="TL",1,IF(N2272="USD",VLOOKUP(C2272,$X$2:$Z$19,2,FALSE),VLOOKUP(C2272,$X$2:$Z$19,3,FALSE)))</f>
        <v/>
      </c>
      <c r="S2272" s="61">
        <f>IF(P2272=1,0,L2272*M2272*R2272*(1-O2272/100))</f>
        <v/>
      </c>
      <c r="T2272" s="61">
        <f>IF(P2272=1,0,L2272*Q2272)</f>
        <v/>
      </c>
      <c r="U2272" s="61">
        <f>S2272-T2272</f>
        <v/>
      </c>
    </row>
    <row r="2273">
      <c r="A2273" t="inlineStr">
        <is>
          <t>S002272</t>
        </is>
      </c>
      <c r="B2273" t="inlineStr">
        <is>
          <t>2025-09-10</t>
        </is>
      </c>
      <c r="C2273" t="inlineStr">
        <is>
          <t>2025-09</t>
        </is>
      </c>
      <c r="D2273" t="inlineStr">
        <is>
          <t>2025-Q3</t>
        </is>
      </c>
      <c r="E2273" t="inlineStr">
        <is>
          <t>T01</t>
        </is>
      </c>
      <c r="F2273" t="inlineStr">
        <is>
          <t>Deniz Yılmaz</t>
        </is>
      </c>
      <c r="G2273" t="inlineStr">
        <is>
          <t>Marmara</t>
        </is>
      </c>
      <c r="H2273" t="inlineStr">
        <is>
          <t>EM-SGT-01</t>
        </is>
      </c>
      <c r="I2273" t="inlineStr">
        <is>
          <t>Otomatik Sigorta C16 (12'li)</t>
        </is>
      </c>
      <c r="J2273" t="inlineStr">
        <is>
          <t>Koruma</t>
        </is>
      </c>
      <c r="K2273" t="inlineStr">
        <is>
          <t>Kurumsal</t>
        </is>
      </c>
      <c r="L2273" t="n">
        <v>5</v>
      </c>
      <c r="M2273" s="57" t="n">
        <v>454</v>
      </c>
      <c r="N2273" t="inlineStr">
        <is>
          <t>TL</t>
        </is>
      </c>
      <c r="O2273" s="58" t="n">
        <v>8</v>
      </c>
      <c r="P2273" t="n">
        <v>0</v>
      </c>
      <c r="Q2273" s="59" t="n">
        <v>240</v>
      </c>
      <c r="R2273" s="60">
        <f>IF(N2273="TL",1,IF(N2273="USD",VLOOKUP(C2273,$X$2:$Z$19,2,FALSE),VLOOKUP(C2273,$X$2:$Z$19,3,FALSE)))</f>
        <v/>
      </c>
      <c r="S2273" s="61">
        <f>IF(P2273=1,0,L2273*M2273*R2273*(1-O2273/100))</f>
        <v/>
      </c>
      <c r="T2273" s="61">
        <f>IF(P2273=1,0,L2273*Q2273)</f>
        <v/>
      </c>
      <c r="U2273" s="61">
        <f>S2273-T2273</f>
        <v/>
      </c>
    </row>
    <row r="2274">
      <c r="A2274" t="inlineStr">
        <is>
          <t>S002273</t>
        </is>
      </c>
      <c r="B2274" t="inlineStr">
        <is>
          <t>2025-09-27</t>
        </is>
      </c>
      <c r="C2274" t="inlineStr">
        <is>
          <t>2025-09</t>
        </is>
      </c>
      <c r="D2274" t="inlineStr">
        <is>
          <t>2025-Q3</t>
        </is>
      </c>
      <c r="E2274" t="inlineStr">
        <is>
          <t>T01</t>
        </is>
      </c>
      <c r="F2274" t="inlineStr">
        <is>
          <t>Deniz Yılmaz</t>
        </is>
      </c>
      <c r="G2274" t="inlineStr">
        <is>
          <t>Marmara</t>
        </is>
      </c>
      <c r="H2274" t="inlineStr">
        <is>
          <t>EM-PNO-12</t>
        </is>
      </c>
      <c r="I2274" t="inlineStr">
        <is>
          <t>Sıva Üstü Dağıtım Panosu 24'lü</t>
        </is>
      </c>
      <c r="J2274" t="inlineStr">
        <is>
          <t>Pano</t>
        </is>
      </c>
      <c r="K2274" t="inlineStr">
        <is>
          <t>Proje</t>
        </is>
      </c>
      <c r="L2274" t="n">
        <v>50</v>
      </c>
      <c r="M2274" s="57" t="n">
        <v>2080</v>
      </c>
      <c r="N2274" t="inlineStr">
        <is>
          <t>TL</t>
        </is>
      </c>
      <c r="O2274" s="58" t="n">
        <v>0</v>
      </c>
      <c r="P2274" t="n">
        <v>0</v>
      </c>
      <c r="Q2274" s="59" t="n">
        <v>1180</v>
      </c>
      <c r="R2274" s="60">
        <f>IF(N2274="TL",1,IF(N2274="USD",VLOOKUP(C2274,$X$2:$Z$19,2,FALSE),VLOOKUP(C2274,$X$2:$Z$19,3,FALSE)))</f>
        <v/>
      </c>
      <c r="S2274" s="61">
        <f>IF(P2274=1,0,L2274*M2274*R2274*(1-O2274/100))</f>
        <v/>
      </c>
      <c r="T2274" s="61">
        <f>IF(P2274=1,0,L2274*Q2274)</f>
        <v/>
      </c>
      <c r="U2274" s="61">
        <f>S2274-T2274</f>
        <v/>
      </c>
    </row>
    <row r="2275">
      <c r="A2275" t="inlineStr">
        <is>
          <t>S002274</t>
        </is>
      </c>
      <c r="B2275" t="inlineStr">
        <is>
          <t>2025-09-05</t>
        </is>
      </c>
      <c r="C2275" t="inlineStr">
        <is>
          <t>2025-09</t>
        </is>
      </c>
      <c r="D2275" t="inlineStr">
        <is>
          <t>2025-Q3</t>
        </is>
      </c>
      <c r="E2275" t="inlineStr">
        <is>
          <t>T01</t>
        </is>
      </c>
      <c r="F2275" t="inlineStr">
        <is>
          <t>Deniz Yılmaz</t>
        </is>
      </c>
      <c r="G2275" t="inlineStr">
        <is>
          <t>Marmara</t>
        </is>
      </c>
      <c r="H2275" t="inlineStr">
        <is>
          <t>EM-SGT-01</t>
        </is>
      </c>
      <c r="I2275" t="inlineStr">
        <is>
          <t>Otomatik Sigorta C16 (12'li)</t>
        </is>
      </c>
      <c r="J2275" t="inlineStr">
        <is>
          <t>Koruma</t>
        </is>
      </c>
      <c r="K2275" t="inlineStr">
        <is>
          <t>Bayi</t>
        </is>
      </c>
      <c r="L2275" t="n">
        <v>4</v>
      </c>
      <c r="M2275" s="57" t="n">
        <v>421</v>
      </c>
      <c r="N2275" t="inlineStr">
        <is>
          <t>TL</t>
        </is>
      </c>
      <c r="O2275" s="58" t="n">
        <v>5</v>
      </c>
      <c r="P2275" t="n">
        <v>0</v>
      </c>
      <c r="Q2275" s="59" t="n">
        <v>240</v>
      </c>
      <c r="R2275" s="60">
        <f>IF(N2275="TL",1,IF(N2275="USD",VLOOKUP(C2275,$X$2:$Z$19,2,FALSE),VLOOKUP(C2275,$X$2:$Z$19,3,FALSE)))</f>
        <v/>
      </c>
      <c r="S2275" s="61">
        <f>IF(P2275=1,0,L2275*M2275*R2275*(1-O2275/100))</f>
        <v/>
      </c>
      <c r="T2275" s="61">
        <f>IF(P2275=1,0,L2275*Q2275)</f>
        <v/>
      </c>
      <c r="U2275" s="61">
        <f>S2275-T2275</f>
        <v/>
      </c>
    </row>
    <row r="2276">
      <c r="A2276" t="inlineStr">
        <is>
          <t>S002275</t>
        </is>
      </c>
      <c r="B2276" t="inlineStr">
        <is>
          <t>2025-09-22</t>
        </is>
      </c>
      <c r="C2276" t="inlineStr">
        <is>
          <t>2025-09</t>
        </is>
      </c>
      <c r="D2276" t="inlineStr">
        <is>
          <t>2025-Q3</t>
        </is>
      </c>
      <c r="E2276" t="inlineStr">
        <is>
          <t>T01</t>
        </is>
      </c>
      <c r="F2276" t="inlineStr">
        <is>
          <t>Deniz Yılmaz</t>
        </is>
      </c>
      <c r="G2276" t="inlineStr">
        <is>
          <t>Marmara</t>
        </is>
      </c>
      <c r="H2276" t="inlineStr">
        <is>
          <t>EM-AYD-40</t>
        </is>
      </c>
      <c r="I2276" t="inlineStr">
        <is>
          <t>LED Panel Armatür 40W</t>
        </is>
      </c>
      <c r="J2276" t="inlineStr">
        <is>
          <t>Aydınlatma</t>
        </is>
      </c>
      <c r="K2276" t="inlineStr">
        <is>
          <t>Bayi</t>
        </is>
      </c>
      <c r="L2276" t="n">
        <v>14</v>
      </c>
      <c r="M2276" s="57" t="n">
        <v>356</v>
      </c>
      <c r="N2276" t="inlineStr">
        <is>
          <t>TL</t>
        </is>
      </c>
      <c r="O2276" s="58" t="n">
        <v>8</v>
      </c>
      <c r="P2276" t="n">
        <v>0</v>
      </c>
      <c r="Q2276" s="59" t="n">
        <v>190</v>
      </c>
      <c r="R2276" s="60">
        <f>IF(N2276="TL",1,IF(N2276="USD",VLOOKUP(C2276,$X$2:$Z$19,2,FALSE),VLOOKUP(C2276,$X$2:$Z$19,3,FALSE)))</f>
        <v/>
      </c>
      <c r="S2276" s="61">
        <f>IF(P2276=1,0,L2276*M2276*R2276*(1-O2276/100))</f>
        <v/>
      </c>
      <c r="T2276" s="61">
        <f>IF(P2276=1,0,L2276*Q2276)</f>
        <v/>
      </c>
      <c r="U2276" s="61">
        <f>S2276-T2276</f>
        <v/>
      </c>
    </row>
    <row r="2277">
      <c r="A2277" t="inlineStr">
        <is>
          <t>S002276</t>
        </is>
      </c>
      <c r="B2277" t="inlineStr">
        <is>
          <t>2025-09-20</t>
        </is>
      </c>
      <c r="C2277" t="inlineStr">
        <is>
          <t>2025-09</t>
        </is>
      </c>
      <c r="D2277" t="inlineStr">
        <is>
          <t>2025-Q3</t>
        </is>
      </c>
      <c r="E2277" t="inlineStr">
        <is>
          <t>T01</t>
        </is>
      </c>
      <c r="F2277" t="inlineStr">
        <is>
          <t>Deniz Yılmaz</t>
        </is>
      </c>
      <c r="G2277" t="inlineStr">
        <is>
          <t>Marmara</t>
        </is>
      </c>
      <c r="H2277" t="inlineStr">
        <is>
          <t>EM-KND-03</t>
        </is>
      </c>
      <c r="I2277" t="inlineStr">
        <is>
          <t>Kablo Kanalı 40x40 (2 m)</t>
        </is>
      </c>
      <c r="J2277" t="inlineStr">
        <is>
          <t>Tesisat</t>
        </is>
      </c>
      <c r="K2277" t="inlineStr">
        <is>
          <t>Proje</t>
        </is>
      </c>
      <c r="L2277" t="n">
        <v>14</v>
      </c>
      <c r="M2277" s="57" t="n">
        <v>131</v>
      </c>
      <c r="N2277" t="inlineStr">
        <is>
          <t>TL</t>
        </is>
      </c>
      <c r="O2277" s="58" t="n">
        <v>0</v>
      </c>
      <c r="P2277" t="n">
        <v>0</v>
      </c>
      <c r="Q2277" s="59" t="n">
        <v>65</v>
      </c>
      <c r="R2277" s="60">
        <f>IF(N2277="TL",1,IF(N2277="USD",VLOOKUP(C2277,$X$2:$Z$19,2,FALSE),VLOOKUP(C2277,$X$2:$Z$19,3,FALSE)))</f>
        <v/>
      </c>
      <c r="S2277" s="61">
        <f>IF(P2277=1,0,L2277*M2277*R2277*(1-O2277/100))</f>
        <v/>
      </c>
      <c r="T2277" s="61">
        <f>IF(P2277=1,0,L2277*Q2277)</f>
        <v/>
      </c>
      <c r="U2277" s="61">
        <f>S2277-T2277</f>
        <v/>
      </c>
    </row>
    <row r="2278">
      <c r="A2278" t="inlineStr">
        <is>
          <t>S002277</t>
        </is>
      </c>
      <c r="B2278" t="inlineStr">
        <is>
          <t>2025-09-18</t>
        </is>
      </c>
      <c r="C2278" t="inlineStr">
        <is>
          <t>2025-09</t>
        </is>
      </c>
      <c r="D2278" t="inlineStr">
        <is>
          <t>2025-Q3</t>
        </is>
      </c>
      <c r="E2278" t="inlineStr">
        <is>
          <t>T01</t>
        </is>
      </c>
      <c r="F2278" t="inlineStr">
        <is>
          <t>Deniz Yılmaz</t>
        </is>
      </c>
      <c r="G2278" t="inlineStr">
        <is>
          <t>Marmara</t>
        </is>
      </c>
      <c r="H2278" t="inlineStr">
        <is>
          <t>EM-KND-03</t>
        </is>
      </c>
      <c r="I2278" t="inlineStr">
        <is>
          <t>Kablo Kanalı 40x40 (2 m)</t>
        </is>
      </c>
      <c r="J2278" t="inlineStr">
        <is>
          <t>Tesisat</t>
        </is>
      </c>
      <c r="K2278" t="inlineStr">
        <is>
          <t>Perakende</t>
        </is>
      </c>
      <c r="L2278" t="n">
        <v>3</v>
      </c>
      <c r="M2278" s="57" t="n">
        <v>129</v>
      </c>
      <c r="N2278" t="inlineStr">
        <is>
          <t>TL</t>
        </is>
      </c>
      <c r="O2278" s="58" t="n">
        <v>8</v>
      </c>
      <c r="P2278" t="n">
        <v>0</v>
      </c>
      <c r="Q2278" s="59" t="n">
        <v>65</v>
      </c>
      <c r="R2278" s="60">
        <f>IF(N2278="TL",1,IF(N2278="USD",VLOOKUP(C2278,$X$2:$Z$19,2,FALSE),VLOOKUP(C2278,$X$2:$Z$19,3,FALSE)))</f>
        <v/>
      </c>
      <c r="S2278" s="61">
        <f>IF(P2278=1,0,L2278*M2278*R2278*(1-O2278/100))</f>
        <v/>
      </c>
      <c r="T2278" s="61">
        <f>IF(P2278=1,0,L2278*Q2278)</f>
        <v/>
      </c>
      <c r="U2278" s="61">
        <f>S2278-T2278</f>
        <v/>
      </c>
    </row>
    <row r="2279">
      <c r="A2279" t="inlineStr">
        <is>
          <t>S002278</t>
        </is>
      </c>
      <c r="B2279" t="inlineStr">
        <is>
          <t>2025-09-02</t>
        </is>
      </c>
      <c r="C2279" t="inlineStr">
        <is>
          <t>2025-09</t>
        </is>
      </c>
      <c r="D2279" t="inlineStr">
        <is>
          <t>2025-Q3</t>
        </is>
      </c>
      <c r="E2279" t="inlineStr">
        <is>
          <t>T01</t>
        </is>
      </c>
      <c r="F2279" t="inlineStr">
        <is>
          <t>Deniz Yılmaz</t>
        </is>
      </c>
      <c r="G2279" t="inlineStr">
        <is>
          <t>Marmara</t>
        </is>
      </c>
      <c r="H2279" t="inlineStr">
        <is>
          <t>EM-KND-03</t>
        </is>
      </c>
      <c r="I2279" t="inlineStr">
        <is>
          <t>Kablo Kanalı 40x40 (2 m)</t>
        </is>
      </c>
      <c r="J2279" t="inlineStr">
        <is>
          <t>Tesisat</t>
        </is>
      </c>
      <c r="K2279" t="inlineStr">
        <is>
          <t>Bayi</t>
        </is>
      </c>
      <c r="L2279" t="n">
        <v>27</v>
      </c>
      <c r="M2279" s="57" t="n">
        <v>132</v>
      </c>
      <c r="N2279" t="inlineStr">
        <is>
          <t>TL</t>
        </is>
      </c>
      <c r="O2279" s="58" t="n">
        <v>0</v>
      </c>
      <c r="P2279" t="n">
        <v>0</v>
      </c>
      <c r="Q2279" s="59" t="n">
        <v>65</v>
      </c>
      <c r="R2279" s="60">
        <f>IF(N2279="TL",1,IF(N2279="USD",VLOOKUP(C2279,$X$2:$Z$19,2,FALSE),VLOOKUP(C2279,$X$2:$Z$19,3,FALSE)))</f>
        <v/>
      </c>
      <c r="S2279" s="61">
        <f>IF(P2279=1,0,L2279*M2279*R2279*(1-O2279/100))</f>
        <v/>
      </c>
      <c r="T2279" s="61">
        <f>IF(P2279=1,0,L2279*Q2279)</f>
        <v/>
      </c>
      <c r="U2279" s="61">
        <f>S2279-T2279</f>
        <v/>
      </c>
    </row>
    <row r="2280">
      <c r="A2280" t="inlineStr">
        <is>
          <t>S002279</t>
        </is>
      </c>
      <c r="B2280" t="inlineStr">
        <is>
          <t>2025-09-17</t>
        </is>
      </c>
      <c r="C2280" t="inlineStr">
        <is>
          <t>2025-09</t>
        </is>
      </c>
      <c r="D2280" t="inlineStr">
        <is>
          <t>2025-Q3</t>
        </is>
      </c>
      <c r="E2280" t="inlineStr">
        <is>
          <t>T01</t>
        </is>
      </c>
      <c r="F2280" t="inlineStr">
        <is>
          <t>Deniz Yılmaz</t>
        </is>
      </c>
      <c r="G2280" t="inlineStr">
        <is>
          <t>Marmara</t>
        </is>
      </c>
      <c r="H2280" t="inlineStr">
        <is>
          <t>EM-SGT-01</t>
        </is>
      </c>
      <c r="I2280" t="inlineStr">
        <is>
          <t>Otomatik Sigorta C16 (12'li)</t>
        </is>
      </c>
      <c r="J2280" t="inlineStr">
        <is>
          <t>Koruma</t>
        </is>
      </c>
      <c r="K2280" t="inlineStr">
        <is>
          <t>Proje</t>
        </is>
      </c>
      <c r="L2280" t="n">
        <v>5</v>
      </c>
      <c r="M2280" s="57" t="n">
        <v>426</v>
      </c>
      <c r="N2280" t="inlineStr">
        <is>
          <t>TL</t>
        </is>
      </c>
      <c r="O2280" s="58" t="n">
        <v>12</v>
      </c>
      <c r="P2280" t="n">
        <v>0</v>
      </c>
      <c r="Q2280" s="59" t="n">
        <v>240</v>
      </c>
      <c r="R2280" s="60">
        <f>IF(N2280="TL",1,IF(N2280="USD",VLOOKUP(C2280,$X$2:$Z$19,2,FALSE),VLOOKUP(C2280,$X$2:$Z$19,3,FALSE)))</f>
        <v/>
      </c>
      <c r="S2280" s="61">
        <f>IF(P2280=1,0,L2280*M2280*R2280*(1-O2280/100))</f>
        <v/>
      </c>
      <c r="T2280" s="61">
        <f>IF(P2280=1,0,L2280*Q2280)</f>
        <v/>
      </c>
      <c r="U2280" s="61">
        <f>S2280-T2280</f>
        <v/>
      </c>
    </row>
    <row r="2281">
      <c r="A2281" t="inlineStr">
        <is>
          <t>S002280</t>
        </is>
      </c>
      <c r="B2281" t="inlineStr">
        <is>
          <t>2025-09-24</t>
        </is>
      </c>
      <c r="C2281" t="inlineStr">
        <is>
          <t>2025-09</t>
        </is>
      </c>
      <c r="D2281" t="inlineStr">
        <is>
          <t>2025-Q3</t>
        </is>
      </c>
      <c r="E2281" t="inlineStr">
        <is>
          <t>T01</t>
        </is>
      </c>
      <c r="F2281" t="inlineStr">
        <is>
          <t>Deniz Yılmaz</t>
        </is>
      </c>
      <c r="G2281" t="inlineStr">
        <is>
          <t>Marmara</t>
        </is>
      </c>
      <c r="H2281" t="inlineStr">
        <is>
          <t>EM-UPS-10</t>
        </is>
      </c>
      <c r="I2281" t="inlineStr">
        <is>
          <t>Kesintisiz Güç Kaynağı 3 kVA</t>
        </is>
      </c>
      <c r="J2281" t="inlineStr">
        <is>
          <t>Güç</t>
        </is>
      </c>
      <c r="K2281" t="inlineStr">
        <is>
          <t>Perakende</t>
        </is>
      </c>
      <c r="L2281" t="n">
        <v>3</v>
      </c>
      <c r="M2281" s="57" t="n">
        <v>12984</v>
      </c>
      <c r="N2281" t="inlineStr">
        <is>
          <t>TL</t>
        </is>
      </c>
      <c r="O2281" s="58" t="n">
        <v>8</v>
      </c>
      <c r="P2281" t="n">
        <v>0</v>
      </c>
      <c r="Q2281" s="59" t="n">
        <v>8200</v>
      </c>
      <c r="R2281" s="60">
        <f>IF(N2281="TL",1,IF(N2281="USD",VLOOKUP(C2281,$X$2:$Z$19,2,FALSE),VLOOKUP(C2281,$X$2:$Z$19,3,FALSE)))</f>
        <v/>
      </c>
      <c r="S2281" s="61">
        <f>IF(P2281=1,0,L2281*M2281*R2281*(1-O2281/100))</f>
        <v/>
      </c>
      <c r="T2281" s="61">
        <f>IF(P2281=1,0,L2281*Q2281)</f>
        <v/>
      </c>
      <c r="U2281" s="61">
        <f>S2281-T2281</f>
        <v/>
      </c>
    </row>
    <row r="2282">
      <c r="A2282" t="inlineStr">
        <is>
          <t>S002281</t>
        </is>
      </c>
      <c r="B2282" t="inlineStr">
        <is>
          <t>2025-09-23</t>
        </is>
      </c>
      <c r="C2282" t="inlineStr">
        <is>
          <t>2025-09</t>
        </is>
      </c>
      <c r="D2282" t="inlineStr">
        <is>
          <t>2025-Q3</t>
        </is>
      </c>
      <c r="E2282" t="inlineStr">
        <is>
          <t>T01</t>
        </is>
      </c>
      <c r="F2282" t="inlineStr">
        <is>
          <t>Deniz Yılmaz</t>
        </is>
      </c>
      <c r="G2282" t="inlineStr">
        <is>
          <t>Marmara</t>
        </is>
      </c>
      <c r="H2282" t="inlineStr">
        <is>
          <t>EM-AYD-40</t>
        </is>
      </c>
      <c r="I2282" t="inlineStr">
        <is>
          <t>LED Panel Armatür 40W</t>
        </is>
      </c>
      <c r="J2282" t="inlineStr">
        <is>
          <t>Aydınlatma</t>
        </is>
      </c>
      <c r="K2282" t="inlineStr">
        <is>
          <t>Bayi</t>
        </is>
      </c>
      <c r="L2282" t="n">
        <v>3</v>
      </c>
      <c r="M2282" s="57" t="n">
        <v>367</v>
      </c>
      <c r="N2282" t="inlineStr">
        <is>
          <t>TL</t>
        </is>
      </c>
      <c r="O2282" s="58" t="n">
        <v>0</v>
      </c>
      <c r="P2282" t="n">
        <v>1</v>
      </c>
      <c r="Q2282" s="59" t="n">
        <v>190</v>
      </c>
      <c r="R2282" s="60">
        <f>IF(N2282="TL",1,IF(N2282="USD",VLOOKUP(C2282,$X$2:$Z$19,2,FALSE),VLOOKUP(C2282,$X$2:$Z$19,3,FALSE)))</f>
        <v/>
      </c>
      <c r="S2282" s="61">
        <f>IF(P2282=1,0,L2282*M2282*R2282*(1-O2282/100))</f>
        <v/>
      </c>
      <c r="T2282" s="61">
        <f>IF(P2282=1,0,L2282*Q2282)</f>
        <v/>
      </c>
      <c r="U2282" s="61">
        <f>S2282-T2282</f>
        <v/>
      </c>
    </row>
    <row r="2283">
      <c r="A2283" t="inlineStr">
        <is>
          <t>S002282</t>
        </is>
      </c>
      <c r="B2283" t="inlineStr">
        <is>
          <t>2025-09-09</t>
        </is>
      </c>
      <c r="C2283" t="inlineStr">
        <is>
          <t>2025-09</t>
        </is>
      </c>
      <c r="D2283" t="inlineStr">
        <is>
          <t>2025-Q3</t>
        </is>
      </c>
      <c r="E2283" t="inlineStr">
        <is>
          <t>T01</t>
        </is>
      </c>
      <c r="F2283" t="inlineStr">
        <is>
          <t>Deniz Yılmaz</t>
        </is>
      </c>
      <c r="G2283" t="inlineStr">
        <is>
          <t>Marmara</t>
        </is>
      </c>
      <c r="H2283" t="inlineStr">
        <is>
          <t>EM-KBL-25</t>
        </is>
      </c>
      <c r="I2283" t="inlineStr">
        <is>
          <t>NYY Kablo 4x6 (100 m)</t>
        </is>
      </c>
      <c r="J2283" t="inlineStr">
        <is>
          <t>Kablo</t>
        </is>
      </c>
      <c r="K2283" t="inlineStr">
        <is>
          <t>Bayi</t>
        </is>
      </c>
      <c r="L2283" t="n">
        <v>1</v>
      </c>
      <c r="M2283" s="57" t="n">
        <v>3408</v>
      </c>
      <c r="N2283" t="inlineStr">
        <is>
          <t>TL</t>
        </is>
      </c>
      <c r="O2283" s="58" t="n">
        <v>12</v>
      </c>
      <c r="P2283" t="n">
        <v>0</v>
      </c>
      <c r="Q2283" s="59" t="n">
        <v>2150</v>
      </c>
      <c r="R2283" s="60">
        <f>IF(N2283="TL",1,IF(N2283="USD",VLOOKUP(C2283,$X$2:$Z$19,2,FALSE),VLOOKUP(C2283,$X$2:$Z$19,3,FALSE)))</f>
        <v/>
      </c>
      <c r="S2283" s="61">
        <f>IF(P2283=1,0,L2283*M2283*R2283*(1-O2283/100))</f>
        <v/>
      </c>
      <c r="T2283" s="61">
        <f>IF(P2283=1,0,L2283*Q2283)</f>
        <v/>
      </c>
      <c r="U2283" s="61">
        <f>S2283-T2283</f>
        <v/>
      </c>
    </row>
    <row r="2284">
      <c r="A2284" t="inlineStr">
        <is>
          <t>S002283</t>
        </is>
      </c>
      <c r="B2284" t="inlineStr">
        <is>
          <t>2025-09-13</t>
        </is>
      </c>
      <c r="C2284" t="inlineStr">
        <is>
          <t>2025-09</t>
        </is>
      </c>
      <c r="D2284" t="inlineStr">
        <is>
          <t>2025-Q3</t>
        </is>
      </c>
      <c r="E2284" t="inlineStr">
        <is>
          <t>T01</t>
        </is>
      </c>
      <c r="F2284" t="inlineStr">
        <is>
          <t>Deniz Yılmaz</t>
        </is>
      </c>
      <c r="G2284" t="inlineStr">
        <is>
          <t>Marmara</t>
        </is>
      </c>
      <c r="H2284" t="inlineStr">
        <is>
          <t>EM-PNO-12</t>
        </is>
      </c>
      <c r="I2284" t="inlineStr">
        <is>
          <t>Sıva Üstü Dağıtım Panosu 24'lü</t>
        </is>
      </c>
      <c r="J2284" t="inlineStr">
        <is>
          <t>Pano</t>
        </is>
      </c>
      <c r="K2284" t="inlineStr">
        <is>
          <t>Perakende</t>
        </is>
      </c>
      <c r="L2284" t="n">
        <v>5</v>
      </c>
      <c r="M2284" s="57" t="n">
        <v>2062</v>
      </c>
      <c r="N2284" t="inlineStr">
        <is>
          <t>TL</t>
        </is>
      </c>
      <c r="O2284" s="58" t="n">
        <v>12</v>
      </c>
      <c r="P2284" t="n">
        <v>0</v>
      </c>
      <c r="Q2284" s="59" t="n">
        <v>1180</v>
      </c>
      <c r="R2284" s="60">
        <f>IF(N2284="TL",1,IF(N2284="USD",VLOOKUP(C2284,$X$2:$Z$19,2,FALSE),VLOOKUP(C2284,$X$2:$Z$19,3,FALSE)))</f>
        <v/>
      </c>
      <c r="S2284" s="61">
        <f>IF(P2284=1,0,L2284*M2284*R2284*(1-O2284/100))</f>
        <v/>
      </c>
      <c r="T2284" s="61">
        <f>IF(P2284=1,0,L2284*Q2284)</f>
        <v/>
      </c>
      <c r="U2284" s="61">
        <f>S2284-T2284</f>
        <v/>
      </c>
    </row>
    <row r="2285">
      <c r="A2285" t="inlineStr">
        <is>
          <t>S002284</t>
        </is>
      </c>
      <c r="B2285" t="inlineStr">
        <is>
          <t>2025-09-26</t>
        </is>
      </c>
      <c r="C2285" t="inlineStr">
        <is>
          <t>2025-09</t>
        </is>
      </c>
      <c r="D2285" t="inlineStr">
        <is>
          <t>2025-Q3</t>
        </is>
      </c>
      <c r="E2285" t="inlineStr">
        <is>
          <t>T01</t>
        </is>
      </c>
      <c r="F2285" t="inlineStr">
        <is>
          <t>Deniz Yılmaz</t>
        </is>
      </c>
      <c r="G2285" t="inlineStr">
        <is>
          <t>Marmara</t>
        </is>
      </c>
      <c r="H2285" t="inlineStr">
        <is>
          <t>EM-PRZ-02</t>
        </is>
      </c>
      <c r="I2285" t="inlineStr">
        <is>
          <t>Priz-Anahtar Seti (20'li)</t>
        </is>
      </c>
      <c r="J2285" t="inlineStr">
        <is>
          <t>Anahtar</t>
        </is>
      </c>
      <c r="K2285" t="inlineStr">
        <is>
          <t>Bayi</t>
        </is>
      </c>
      <c r="L2285" t="n">
        <v>4</v>
      </c>
      <c r="M2285" s="57" t="n">
        <v>549</v>
      </c>
      <c r="N2285" t="inlineStr">
        <is>
          <t>TL</t>
        </is>
      </c>
      <c r="O2285" s="58" t="n">
        <v>0</v>
      </c>
      <c r="P2285" t="n">
        <v>0</v>
      </c>
      <c r="Q2285" s="59" t="n">
        <v>310</v>
      </c>
      <c r="R2285" s="60">
        <f>IF(N2285="TL",1,IF(N2285="USD",VLOOKUP(C2285,$X$2:$Z$19,2,FALSE),VLOOKUP(C2285,$X$2:$Z$19,3,FALSE)))</f>
        <v/>
      </c>
      <c r="S2285" s="61">
        <f>IF(P2285=1,0,L2285*M2285*R2285*(1-O2285/100))</f>
        <v/>
      </c>
      <c r="T2285" s="61">
        <f>IF(P2285=1,0,L2285*Q2285)</f>
        <v/>
      </c>
      <c r="U2285" s="61">
        <f>S2285-T2285</f>
        <v/>
      </c>
    </row>
    <row r="2286">
      <c r="A2286" t="inlineStr">
        <is>
          <t>S002285</t>
        </is>
      </c>
      <c r="B2286" t="inlineStr">
        <is>
          <t>2025-09-28</t>
        </is>
      </c>
      <c r="C2286" t="inlineStr">
        <is>
          <t>2025-09</t>
        </is>
      </c>
      <c r="D2286" t="inlineStr">
        <is>
          <t>2025-Q3</t>
        </is>
      </c>
      <c r="E2286" t="inlineStr">
        <is>
          <t>T01</t>
        </is>
      </c>
      <c r="F2286" t="inlineStr">
        <is>
          <t>Deniz Yılmaz</t>
        </is>
      </c>
      <c r="G2286" t="inlineStr">
        <is>
          <t>Marmara</t>
        </is>
      </c>
      <c r="H2286" t="inlineStr">
        <is>
          <t>EM-TOP-08</t>
        </is>
      </c>
      <c r="I2286" t="inlineStr">
        <is>
          <t>Topraklama Seti</t>
        </is>
      </c>
      <c r="J2286" t="inlineStr">
        <is>
          <t>Koruma</t>
        </is>
      </c>
      <c r="K2286" t="inlineStr">
        <is>
          <t>Kurumsal</t>
        </is>
      </c>
      <c r="L2286" t="n">
        <v>19</v>
      </c>
      <c r="M2286" s="57" t="n">
        <v>922</v>
      </c>
      <c r="N2286" t="inlineStr">
        <is>
          <t>TL</t>
        </is>
      </c>
      <c r="O2286" s="58" t="n">
        <v>12</v>
      </c>
      <c r="P2286" t="n">
        <v>0</v>
      </c>
      <c r="Q2286" s="59" t="n">
        <v>540</v>
      </c>
      <c r="R2286" s="60">
        <f>IF(N2286="TL",1,IF(N2286="USD",VLOOKUP(C2286,$X$2:$Z$19,2,FALSE),VLOOKUP(C2286,$X$2:$Z$19,3,FALSE)))</f>
        <v/>
      </c>
      <c r="S2286" s="61">
        <f>IF(P2286=1,0,L2286*M2286*R2286*(1-O2286/100))</f>
        <v/>
      </c>
      <c r="T2286" s="61">
        <f>IF(P2286=1,0,L2286*Q2286)</f>
        <v/>
      </c>
      <c r="U2286" s="61">
        <f>S2286-T2286</f>
        <v/>
      </c>
    </row>
    <row r="2287">
      <c r="A2287" t="inlineStr">
        <is>
          <t>S002286</t>
        </is>
      </c>
      <c r="B2287" t="inlineStr">
        <is>
          <t>2025-09-24</t>
        </is>
      </c>
      <c r="C2287" t="inlineStr">
        <is>
          <t>2025-09</t>
        </is>
      </c>
      <c r="D2287" t="inlineStr">
        <is>
          <t>2025-Q3</t>
        </is>
      </c>
      <c r="E2287" t="inlineStr">
        <is>
          <t>T01</t>
        </is>
      </c>
      <c r="F2287" t="inlineStr">
        <is>
          <t>Deniz Yılmaz</t>
        </is>
      </c>
      <c r="G2287" t="inlineStr">
        <is>
          <t>Marmara</t>
        </is>
      </c>
      <c r="H2287" t="inlineStr">
        <is>
          <t>EM-UPS-10</t>
        </is>
      </c>
      <c r="I2287" t="inlineStr">
        <is>
          <t>Kesintisiz Güç Kaynağı 3 kVA</t>
        </is>
      </c>
      <c r="J2287" t="inlineStr">
        <is>
          <t>Güç</t>
        </is>
      </c>
      <c r="K2287" t="inlineStr">
        <is>
          <t>Perakende</t>
        </is>
      </c>
      <c r="L2287" t="n">
        <v>4</v>
      </c>
      <c r="M2287" s="57" t="n">
        <v>13206</v>
      </c>
      <c r="N2287" t="inlineStr">
        <is>
          <t>TL</t>
        </is>
      </c>
      <c r="O2287" s="58" t="n">
        <v>0</v>
      </c>
      <c r="P2287" t="n">
        <v>0</v>
      </c>
      <c r="Q2287" s="59" t="n">
        <v>8200</v>
      </c>
      <c r="R2287" s="60">
        <f>IF(N2287="TL",1,IF(N2287="USD",VLOOKUP(C2287,$X$2:$Z$19,2,FALSE),VLOOKUP(C2287,$X$2:$Z$19,3,FALSE)))</f>
        <v/>
      </c>
      <c r="S2287" s="61">
        <f>IF(P2287=1,0,L2287*M2287*R2287*(1-O2287/100))</f>
        <v/>
      </c>
      <c r="T2287" s="61">
        <f>IF(P2287=1,0,L2287*Q2287)</f>
        <v/>
      </c>
      <c r="U2287" s="61">
        <f>S2287-T2287</f>
        <v/>
      </c>
    </row>
    <row r="2288">
      <c r="A2288" t="inlineStr">
        <is>
          <t>S002287</t>
        </is>
      </c>
      <c r="B2288" t="inlineStr">
        <is>
          <t>2025-09-14</t>
        </is>
      </c>
      <c r="C2288" t="inlineStr">
        <is>
          <t>2025-09</t>
        </is>
      </c>
      <c r="D2288" t="inlineStr">
        <is>
          <t>2025-Q3</t>
        </is>
      </c>
      <c r="E2288" t="inlineStr">
        <is>
          <t>T01</t>
        </is>
      </c>
      <c r="F2288" t="inlineStr">
        <is>
          <t>Deniz Yılmaz</t>
        </is>
      </c>
      <c r="G2288" t="inlineStr">
        <is>
          <t>Marmara</t>
        </is>
      </c>
      <c r="H2288" t="inlineStr">
        <is>
          <t>EM-AYD-40</t>
        </is>
      </c>
      <c r="I2288" t="inlineStr">
        <is>
          <t>LED Panel Armatür 40W</t>
        </is>
      </c>
      <c r="J2288" t="inlineStr">
        <is>
          <t>Aydınlatma</t>
        </is>
      </c>
      <c r="K2288" t="inlineStr">
        <is>
          <t>Kurumsal</t>
        </is>
      </c>
      <c r="L2288" t="n">
        <v>16</v>
      </c>
      <c r="M2288" s="57" t="n">
        <v>354</v>
      </c>
      <c r="N2288" t="inlineStr">
        <is>
          <t>TL</t>
        </is>
      </c>
      <c r="O2288" s="58" t="n">
        <v>12</v>
      </c>
      <c r="P2288" t="n">
        <v>0</v>
      </c>
      <c r="Q2288" s="59" t="n">
        <v>190</v>
      </c>
      <c r="R2288" s="60">
        <f>IF(N2288="TL",1,IF(N2288="USD",VLOOKUP(C2288,$X$2:$Z$19,2,FALSE),VLOOKUP(C2288,$X$2:$Z$19,3,FALSE)))</f>
        <v/>
      </c>
      <c r="S2288" s="61">
        <f>IF(P2288=1,0,L2288*M2288*R2288*(1-O2288/100))</f>
        <v/>
      </c>
      <c r="T2288" s="61">
        <f>IF(P2288=1,0,L2288*Q2288)</f>
        <v/>
      </c>
      <c r="U2288" s="61">
        <f>S2288-T2288</f>
        <v/>
      </c>
    </row>
    <row r="2289">
      <c r="A2289" t="inlineStr">
        <is>
          <t>S002288</t>
        </is>
      </c>
      <c r="B2289" t="inlineStr">
        <is>
          <t>2025-09-21</t>
        </is>
      </c>
      <c r="C2289" t="inlineStr">
        <is>
          <t>2025-09</t>
        </is>
      </c>
      <c r="D2289" t="inlineStr">
        <is>
          <t>2025-Q3</t>
        </is>
      </c>
      <c r="E2289" t="inlineStr">
        <is>
          <t>T01</t>
        </is>
      </c>
      <c r="F2289" t="inlineStr">
        <is>
          <t>Deniz Yılmaz</t>
        </is>
      </c>
      <c r="G2289" t="inlineStr">
        <is>
          <t>Marmara</t>
        </is>
      </c>
      <c r="H2289" t="inlineStr">
        <is>
          <t>EM-TOP-08</t>
        </is>
      </c>
      <c r="I2289" t="inlineStr">
        <is>
          <t>Topraklama Seti</t>
        </is>
      </c>
      <c r="J2289" t="inlineStr">
        <is>
          <t>Koruma</t>
        </is>
      </c>
      <c r="K2289" t="inlineStr">
        <is>
          <t>Bayi</t>
        </is>
      </c>
      <c r="L2289" t="n">
        <v>3</v>
      </c>
      <c r="M2289" s="57" t="n">
        <v>911</v>
      </c>
      <c r="N2289" t="inlineStr">
        <is>
          <t>TL</t>
        </is>
      </c>
      <c r="O2289" s="58" t="n">
        <v>0</v>
      </c>
      <c r="P2289" t="n">
        <v>0</v>
      </c>
      <c r="Q2289" s="59" t="n">
        <v>540</v>
      </c>
      <c r="R2289" s="60">
        <f>IF(N2289="TL",1,IF(N2289="USD",VLOOKUP(C2289,$X$2:$Z$19,2,FALSE),VLOOKUP(C2289,$X$2:$Z$19,3,FALSE)))</f>
        <v/>
      </c>
      <c r="S2289" s="61">
        <f>IF(P2289=1,0,L2289*M2289*R2289*(1-O2289/100))</f>
        <v/>
      </c>
      <c r="T2289" s="61">
        <f>IF(P2289=1,0,L2289*Q2289)</f>
        <v/>
      </c>
      <c r="U2289" s="61">
        <f>S2289-T2289</f>
        <v/>
      </c>
    </row>
    <row r="2290">
      <c r="A2290" t="inlineStr">
        <is>
          <t>S002289</t>
        </is>
      </c>
      <c r="B2290" t="inlineStr">
        <is>
          <t>2025-09-02</t>
        </is>
      </c>
      <c r="C2290" t="inlineStr">
        <is>
          <t>2025-09</t>
        </is>
      </c>
      <c r="D2290" t="inlineStr">
        <is>
          <t>2025-Q3</t>
        </is>
      </c>
      <c r="E2290" t="inlineStr">
        <is>
          <t>T01</t>
        </is>
      </c>
      <c r="F2290" t="inlineStr">
        <is>
          <t>Deniz Yılmaz</t>
        </is>
      </c>
      <c r="G2290" t="inlineStr">
        <is>
          <t>Marmara</t>
        </is>
      </c>
      <c r="H2290" t="inlineStr">
        <is>
          <t>EM-TRF-05</t>
        </is>
      </c>
      <c r="I2290" t="inlineStr">
        <is>
          <t>İzole Trafo 1 kVA</t>
        </is>
      </c>
      <c r="J2290" t="inlineStr">
        <is>
          <t>Güç</t>
        </is>
      </c>
      <c r="K2290" t="inlineStr">
        <is>
          <t>Kurumsal</t>
        </is>
      </c>
      <c r="L2290" t="n">
        <v>20</v>
      </c>
      <c r="M2290" s="57" t="n">
        <v>6584</v>
      </c>
      <c r="N2290" t="inlineStr">
        <is>
          <t>TL</t>
        </is>
      </c>
      <c r="O2290" s="58" t="n">
        <v>5</v>
      </c>
      <c r="P2290" t="n">
        <v>0</v>
      </c>
      <c r="Q2290" s="59" t="n">
        <v>3900</v>
      </c>
      <c r="R2290" s="60">
        <f>IF(N2290="TL",1,IF(N2290="USD",VLOOKUP(C2290,$X$2:$Z$19,2,FALSE),VLOOKUP(C2290,$X$2:$Z$19,3,FALSE)))</f>
        <v/>
      </c>
      <c r="S2290" s="61">
        <f>IF(P2290=1,0,L2290*M2290*R2290*(1-O2290/100))</f>
        <v/>
      </c>
      <c r="T2290" s="61">
        <f>IF(P2290=1,0,L2290*Q2290)</f>
        <v/>
      </c>
      <c r="U2290" s="61">
        <f>S2290-T2290</f>
        <v/>
      </c>
    </row>
    <row r="2291">
      <c r="A2291" t="inlineStr">
        <is>
          <t>S002290</t>
        </is>
      </c>
      <c r="B2291" t="inlineStr">
        <is>
          <t>2025-09-10</t>
        </is>
      </c>
      <c r="C2291" t="inlineStr">
        <is>
          <t>2025-09</t>
        </is>
      </c>
      <c r="D2291" t="inlineStr">
        <is>
          <t>2025-Q3</t>
        </is>
      </c>
      <c r="E2291" t="inlineStr">
        <is>
          <t>T01</t>
        </is>
      </c>
      <c r="F2291" t="inlineStr">
        <is>
          <t>Deniz Yılmaz</t>
        </is>
      </c>
      <c r="G2291" t="inlineStr">
        <is>
          <t>Marmara</t>
        </is>
      </c>
      <c r="H2291" t="inlineStr">
        <is>
          <t>EM-TOP-08</t>
        </is>
      </c>
      <c r="I2291" t="inlineStr">
        <is>
          <t>Topraklama Seti</t>
        </is>
      </c>
      <c r="J2291" t="inlineStr">
        <is>
          <t>Koruma</t>
        </is>
      </c>
      <c r="K2291" t="inlineStr">
        <is>
          <t>Proje</t>
        </is>
      </c>
      <c r="L2291" t="n">
        <v>5</v>
      </c>
      <c r="M2291" s="57" t="n">
        <v>945</v>
      </c>
      <c r="N2291" t="inlineStr">
        <is>
          <t>TL</t>
        </is>
      </c>
      <c r="O2291" s="58" t="n">
        <v>0</v>
      </c>
      <c r="P2291" t="n">
        <v>0</v>
      </c>
      <c r="Q2291" s="59" t="n">
        <v>540</v>
      </c>
      <c r="R2291" s="60">
        <f>IF(N2291="TL",1,IF(N2291="USD",VLOOKUP(C2291,$X$2:$Z$19,2,FALSE),VLOOKUP(C2291,$X$2:$Z$19,3,FALSE)))</f>
        <v/>
      </c>
      <c r="S2291" s="61">
        <f>IF(P2291=1,0,L2291*M2291*R2291*(1-O2291/100))</f>
        <v/>
      </c>
      <c r="T2291" s="61">
        <f>IF(P2291=1,0,L2291*Q2291)</f>
        <v/>
      </c>
      <c r="U2291" s="61">
        <f>S2291-T2291</f>
        <v/>
      </c>
    </row>
    <row r="2292">
      <c r="A2292" t="inlineStr">
        <is>
          <t>S002291</t>
        </is>
      </c>
      <c r="B2292" t="inlineStr">
        <is>
          <t>2025-09-23</t>
        </is>
      </c>
      <c r="C2292" t="inlineStr">
        <is>
          <t>2025-09</t>
        </is>
      </c>
      <c r="D2292" t="inlineStr">
        <is>
          <t>2025-Q3</t>
        </is>
      </c>
      <c r="E2292" t="inlineStr">
        <is>
          <t>T01</t>
        </is>
      </c>
      <c r="F2292" t="inlineStr">
        <is>
          <t>Deniz Yılmaz</t>
        </is>
      </c>
      <c r="G2292" t="inlineStr">
        <is>
          <t>Marmara</t>
        </is>
      </c>
      <c r="H2292" t="inlineStr">
        <is>
          <t>EM-SGT-01</t>
        </is>
      </c>
      <c r="I2292" t="inlineStr">
        <is>
          <t>Otomatik Sigorta C16 (12'li)</t>
        </is>
      </c>
      <c r="J2292" t="inlineStr">
        <is>
          <t>Koruma</t>
        </is>
      </c>
      <c r="K2292" t="inlineStr">
        <is>
          <t>Bayi</t>
        </is>
      </c>
      <c r="L2292" t="n">
        <v>117</v>
      </c>
      <c r="M2292" s="57" t="n">
        <v>436</v>
      </c>
      <c r="N2292" t="inlineStr">
        <is>
          <t>TL</t>
        </is>
      </c>
      <c r="O2292" s="58" t="n">
        <v>0</v>
      </c>
      <c r="P2292" t="n">
        <v>0</v>
      </c>
      <c r="Q2292" s="59" t="n">
        <v>240</v>
      </c>
      <c r="R2292" s="60">
        <f>IF(N2292="TL",1,IF(N2292="USD",VLOOKUP(C2292,$X$2:$Z$19,2,FALSE),VLOOKUP(C2292,$X$2:$Z$19,3,FALSE)))</f>
        <v/>
      </c>
      <c r="S2292" s="61">
        <f>IF(P2292=1,0,L2292*M2292*R2292*(1-O2292/100))</f>
        <v/>
      </c>
      <c r="T2292" s="61">
        <f>IF(P2292=1,0,L2292*Q2292)</f>
        <v/>
      </c>
      <c r="U2292" s="61">
        <f>S2292-T2292</f>
        <v/>
      </c>
    </row>
    <row r="2293">
      <c r="A2293" t="inlineStr">
        <is>
          <t>S002292</t>
        </is>
      </c>
      <c r="B2293" t="inlineStr">
        <is>
          <t>2025-09-28</t>
        </is>
      </c>
      <c r="C2293" t="inlineStr">
        <is>
          <t>2025-09</t>
        </is>
      </c>
      <c r="D2293" t="inlineStr">
        <is>
          <t>2025-Q3</t>
        </is>
      </c>
      <c r="E2293" t="inlineStr">
        <is>
          <t>T01</t>
        </is>
      </c>
      <c r="F2293" t="inlineStr">
        <is>
          <t>Deniz Yılmaz</t>
        </is>
      </c>
      <c r="G2293" t="inlineStr">
        <is>
          <t>Marmara</t>
        </is>
      </c>
      <c r="H2293" t="inlineStr">
        <is>
          <t>EM-KBL-25</t>
        </is>
      </c>
      <c r="I2293" t="inlineStr">
        <is>
          <t>NYY Kablo 4x6 (100 m)</t>
        </is>
      </c>
      <c r="J2293" t="inlineStr">
        <is>
          <t>Kablo</t>
        </is>
      </c>
      <c r="K2293" t="inlineStr">
        <is>
          <t>Kurumsal</t>
        </is>
      </c>
      <c r="L2293" t="n">
        <v>21</v>
      </c>
      <c r="M2293" s="57" t="n">
        <v>3584</v>
      </c>
      <c r="N2293" t="inlineStr">
        <is>
          <t>TL</t>
        </is>
      </c>
      <c r="O2293" s="58" t="n">
        <v>8</v>
      </c>
      <c r="P2293" t="n">
        <v>1</v>
      </c>
      <c r="Q2293" s="59" t="n">
        <v>2150</v>
      </c>
      <c r="R2293" s="60">
        <f>IF(N2293="TL",1,IF(N2293="USD",VLOOKUP(C2293,$X$2:$Z$19,2,FALSE),VLOOKUP(C2293,$X$2:$Z$19,3,FALSE)))</f>
        <v/>
      </c>
      <c r="S2293" s="61">
        <f>IF(P2293=1,0,L2293*M2293*R2293*(1-O2293/100))</f>
        <v/>
      </c>
      <c r="T2293" s="61">
        <f>IF(P2293=1,0,L2293*Q2293)</f>
        <v/>
      </c>
      <c r="U2293" s="61">
        <f>S2293-T2293</f>
        <v/>
      </c>
    </row>
    <row r="2294">
      <c r="A2294" t="inlineStr">
        <is>
          <t>S002293</t>
        </is>
      </c>
      <c r="B2294" t="inlineStr">
        <is>
          <t>2025-09-18</t>
        </is>
      </c>
      <c r="C2294" t="inlineStr">
        <is>
          <t>2025-09</t>
        </is>
      </c>
      <c r="D2294" t="inlineStr">
        <is>
          <t>2025-Q3</t>
        </is>
      </c>
      <c r="E2294" t="inlineStr">
        <is>
          <t>T01</t>
        </is>
      </c>
      <c r="F2294" t="inlineStr">
        <is>
          <t>Deniz Yılmaz</t>
        </is>
      </c>
      <c r="G2294" t="inlineStr">
        <is>
          <t>Marmara</t>
        </is>
      </c>
      <c r="H2294" t="inlineStr">
        <is>
          <t>EM-AYD-40</t>
        </is>
      </c>
      <c r="I2294" t="inlineStr">
        <is>
          <t>LED Panel Armatür 40W</t>
        </is>
      </c>
      <c r="J2294" t="inlineStr">
        <is>
          <t>Aydınlatma</t>
        </is>
      </c>
      <c r="K2294" t="inlineStr">
        <is>
          <t>Bayi</t>
        </is>
      </c>
      <c r="L2294" t="n">
        <v>3</v>
      </c>
      <c r="M2294" s="57" t="n">
        <v>358</v>
      </c>
      <c r="N2294" t="inlineStr">
        <is>
          <t>TL</t>
        </is>
      </c>
      <c r="O2294" s="58" t="n">
        <v>0</v>
      </c>
      <c r="P2294" t="n">
        <v>0</v>
      </c>
      <c r="Q2294" s="59" t="n">
        <v>190</v>
      </c>
      <c r="R2294" s="60">
        <f>IF(N2294="TL",1,IF(N2294="USD",VLOOKUP(C2294,$X$2:$Z$19,2,FALSE),VLOOKUP(C2294,$X$2:$Z$19,3,FALSE)))</f>
        <v/>
      </c>
      <c r="S2294" s="61">
        <f>IF(P2294=1,0,L2294*M2294*R2294*(1-O2294/100))</f>
        <v/>
      </c>
      <c r="T2294" s="61">
        <f>IF(P2294=1,0,L2294*Q2294)</f>
        <v/>
      </c>
      <c r="U2294" s="61">
        <f>S2294-T2294</f>
        <v/>
      </c>
    </row>
    <row r="2295">
      <c r="A2295" t="inlineStr">
        <is>
          <t>S002294</t>
        </is>
      </c>
      <c r="B2295" t="inlineStr">
        <is>
          <t>2025-09-18</t>
        </is>
      </c>
      <c r="C2295" t="inlineStr">
        <is>
          <t>2025-09</t>
        </is>
      </c>
      <c r="D2295" t="inlineStr">
        <is>
          <t>2025-Q3</t>
        </is>
      </c>
      <c r="E2295" t="inlineStr">
        <is>
          <t>T01</t>
        </is>
      </c>
      <c r="F2295" t="inlineStr">
        <is>
          <t>Deniz Yılmaz</t>
        </is>
      </c>
      <c r="G2295" t="inlineStr">
        <is>
          <t>Marmara</t>
        </is>
      </c>
      <c r="H2295" t="inlineStr">
        <is>
          <t>EM-PNO-12</t>
        </is>
      </c>
      <c r="I2295" t="inlineStr">
        <is>
          <t>Sıva Üstü Dağıtım Panosu 24'lü</t>
        </is>
      </c>
      <c r="J2295" t="inlineStr">
        <is>
          <t>Pano</t>
        </is>
      </c>
      <c r="K2295" t="inlineStr">
        <is>
          <t>Proje</t>
        </is>
      </c>
      <c r="L2295" t="n">
        <v>11</v>
      </c>
      <c r="M2295" s="57" t="n">
        <v>2045</v>
      </c>
      <c r="N2295" t="inlineStr">
        <is>
          <t>TL</t>
        </is>
      </c>
      <c r="O2295" s="58" t="n">
        <v>5</v>
      </c>
      <c r="P2295" t="n">
        <v>0</v>
      </c>
      <c r="Q2295" s="59" t="n">
        <v>1180</v>
      </c>
      <c r="R2295" s="60">
        <f>IF(N2295="TL",1,IF(N2295="USD",VLOOKUP(C2295,$X$2:$Z$19,2,FALSE),VLOOKUP(C2295,$X$2:$Z$19,3,FALSE)))</f>
        <v/>
      </c>
      <c r="S2295" s="61">
        <f>IF(P2295=1,0,L2295*M2295*R2295*(1-O2295/100))</f>
        <v/>
      </c>
      <c r="T2295" s="61">
        <f>IF(P2295=1,0,L2295*Q2295)</f>
        <v/>
      </c>
      <c r="U2295" s="61">
        <f>S2295-T2295</f>
        <v/>
      </c>
    </row>
    <row r="2296">
      <c r="A2296" t="inlineStr">
        <is>
          <t>S002295</t>
        </is>
      </c>
      <c r="B2296" t="inlineStr">
        <is>
          <t>2025-09-25</t>
        </is>
      </c>
      <c r="C2296" t="inlineStr">
        <is>
          <t>2025-09</t>
        </is>
      </c>
      <c r="D2296" t="inlineStr">
        <is>
          <t>2025-Q3</t>
        </is>
      </c>
      <c r="E2296" t="inlineStr">
        <is>
          <t>T01</t>
        </is>
      </c>
      <c r="F2296" t="inlineStr">
        <is>
          <t>Deniz Yılmaz</t>
        </is>
      </c>
      <c r="G2296" t="inlineStr">
        <is>
          <t>Marmara</t>
        </is>
      </c>
      <c r="H2296" t="inlineStr">
        <is>
          <t>EM-KND-03</t>
        </is>
      </c>
      <c r="I2296" t="inlineStr">
        <is>
          <t>Kablo Kanalı 40x40 (2 m)</t>
        </is>
      </c>
      <c r="J2296" t="inlineStr">
        <is>
          <t>Tesisat</t>
        </is>
      </c>
      <c r="K2296" t="inlineStr">
        <is>
          <t>Bayi</t>
        </is>
      </c>
      <c r="L2296" t="n">
        <v>59</v>
      </c>
      <c r="M2296" s="57" t="n">
        <v>129</v>
      </c>
      <c r="N2296" t="inlineStr">
        <is>
          <t>TL</t>
        </is>
      </c>
      <c r="O2296" s="58" t="n">
        <v>0</v>
      </c>
      <c r="P2296" t="n">
        <v>0</v>
      </c>
      <c r="Q2296" s="59" t="n">
        <v>65</v>
      </c>
      <c r="R2296" s="60">
        <f>IF(N2296="TL",1,IF(N2296="USD",VLOOKUP(C2296,$X$2:$Z$19,2,FALSE),VLOOKUP(C2296,$X$2:$Z$19,3,FALSE)))</f>
        <v/>
      </c>
      <c r="S2296" s="61">
        <f>IF(P2296=1,0,L2296*M2296*R2296*(1-O2296/100))</f>
        <v/>
      </c>
      <c r="T2296" s="61">
        <f>IF(P2296=1,0,L2296*Q2296)</f>
        <v/>
      </c>
      <c r="U2296" s="61">
        <f>S2296-T2296</f>
        <v/>
      </c>
    </row>
    <row r="2297">
      <c r="A2297" t="inlineStr">
        <is>
          <t>S002296</t>
        </is>
      </c>
      <c r="B2297" t="inlineStr">
        <is>
          <t>2025-09-21</t>
        </is>
      </c>
      <c r="C2297" t="inlineStr">
        <is>
          <t>2025-09</t>
        </is>
      </c>
      <c r="D2297" t="inlineStr">
        <is>
          <t>2025-Q3</t>
        </is>
      </c>
      <c r="E2297" t="inlineStr">
        <is>
          <t>T01</t>
        </is>
      </c>
      <c r="F2297" t="inlineStr">
        <is>
          <t>Deniz Yılmaz</t>
        </is>
      </c>
      <c r="G2297" t="inlineStr">
        <is>
          <t>Marmara</t>
        </is>
      </c>
      <c r="H2297" t="inlineStr">
        <is>
          <t>EM-SGT-01</t>
        </is>
      </c>
      <c r="I2297" t="inlineStr">
        <is>
          <t>Otomatik Sigorta C16 (12'li)</t>
        </is>
      </c>
      <c r="J2297" t="inlineStr">
        <is>
          <t>Koruma</t>
        </is>
      </c>
      <c r="K2297" t="inlineStr">
        <is>
          <t>Bayi</t>
        </is>
      </c>
      <c r="L2297" t="n">
        <v>9</v>
      </c>
      <c r="M2297" s="57" t="n">
        <v>430</v>
      </c>
      <c r="N2297" t="inlineStr">
        <is>
          <t>TL</t>
        </is>
      </c>
      <c r="O2297" s="58" t="n">
        <v>18</v>
      </c>
      <c r="P2297" t="n">
        <v>0</v>
      </c>
      <c r="Q2297" s="59" t="n">
        <v>240</v>
      </c>
      <c r="R2297" s="60">
        <f>IF(N2297="TL",1,IF(N2297="USD",VLOOKUP(C2297,$X$2:$Z$19,2,FALSE),VLOOKUP(C2297,$X$2:$Z$19,3,FALSE)))</f>
        <v/>
      </c>
      <c r="S2297" s="61">
        <f>IF(P2297=1,0,L2297*M2297*R2297*(1-O2297/100))</f>
        <v/>
      </c>
      <c r="T2297" s="61">
        <f>IF(P2297=1,0,L2297*Q2297)</f>
        <v/>
      </c>
      <c r="U2297" s="61">
        <f>S2297-T2297</f>
        <v/>
      </c>
    </row>
    <row r="2298">
      <c r="A2298" t="inlineStr">
        <is>
          <t>S002297</t>
        </is>
      </c>
      <c r="B2298" t="inlineStr">
        <is>
          <t>2025-09-17</t>
        </is>
      </c>
      <c r="C2298" t="inlineStr">
        <is>
          <t>2025-09</t>
        </is>
      </c>
      <c r="D2298" t="inlineStr">
        <is>
          <t>2025-Q3</t>
        </is>
      </c>
      <c r="E2298" t="inlineStr">
        <is>
          <t>T02</t>
        </is>
      </c>
      <c r="F2298" t="inlineStr">
        <is>
          <t>Ece Kaya</t>
        </is>
      </c>
      <c r="G2298" t="inlineStr">
        <is>
          <t>İç Anadolu</t>
        </is>
      </c>
      <c r="H2298" t="inlineStr">
        <is>
          <t>EM-SGT-01</t>
        </is>
      </c>
      <c r="I2298" t="inlineStr">
        <is>
          <t>Otomatik Sigorta C16 (12'li)</t>
        </is>
      </c>
      <c r="J2298" t="inlineStr">
        <is>
          <t>Koruma</t>
        </is>
      </c>
      <c r="K2298" t="inlineStr">
        <is>
          <t>Perakende</t>
        </is>
      </c>
      <c r="L2298" t="n">
        <v>2</v>
      </c>
      <c r="M2298" s="57" t="n">
        <v>453</v>
      </c>
      <c r="N2298" t="inlineStr">
        <is>
          <t>TL</t>
        </is>
      </c>
      <c r="O2298" s="58" t="n">
        <v>5</v>
      </c>
      <c r="P2298" t="n">
        <v>0</v>
      </c>
      <c r="Q2298" s="59" t="n">
        <v>240</v>
      </c>
      <c r="R2298" s="60">
        <f>IF(N2298="TL",1,IF(N2298="USD",VLOOKUP(C2298,$X$2:$Z$19,2,FALSE),VLOOKUP(C2298,$X$2:$Z$19,3,FALSE)))</f>
        <v/>
      </c>
      <c r="S2298" s="61">
        <f>IF(P2298=1,0,L2298*M2298*R2298*(1-O2298/100))</f>
        <v/>
      </c>
      <c r="T2298" s="61">
        <f>IF(P2298=1,0,L2298*Q2298)</f>
        <v/>
      </c>
      <c r="U2298" s="61">
        <f>S2298-T2298</f>
        <v/>
      </c>
    </row>
    <row r="2299">
      <c r="A2299" t="inlineStr">
        <is>
          <t>S002298</t>
        </is>
      </c>
      <c r="B2299" t="inlineStr">
        <is>
          <t>2025-09-01</t>
        </is>
      </c>
      <c r="C2299" t="inlineStr">
        <is>
          <t>2025-09</t>
        </is>
      </c>
      <c r="D2299" t="inlineStr">
        <is>
          <t>2025-Q3</t>
        </is>
      </c>
      <c r="E2299" t="inlineStr">
        <is>
          <t>T02</t>
        </is>
      </c>
      <c r="F2299" t="inlineStr">
        <is>
          <t>Ece Kaya</t>
        </is>
      </c>
      <c r="G2299" t="inlineStr">
        <is>
          <t>İç Anadolu</t>
        </is>
      </c>
      <c r="H2299" t="inlineStr">
        <is>
          <t>EM-AYD-18</t>
        </is>
      </c>
      <c r="I2299" t="inlineStr">
        <is>
          <t>LED Ampul 18W (10'lu)</t>
        </is>
      </c>
      <c r="J2299" t="inlineStr">
        <is>
          <t>Aydınlatma</t>
        </is>
      </c>
      <c r="K2299" t="inlineStr">
        <is>
          <t>Proje</t>
        </is>
      </c>
      <c r="L2299" t="n">
        <v>13</v>
      </c>
      <c r="M2299" s="57" t="n">
        <v>204</v>
      </c>
      <c r="N2299" t="inlineStr">
        <is>
          <t>TL</t>
        </is>
      </c>
      <c r="O2299" s="58" t="n">
        <v>5</v>
      </c>
      <c r="P2299" t="n">
        <v>0</v>
      </c>
      <c r="Q2299" s="59" t="n">
        <v>95</v>
      </c>
      <c r="R2299" s="60">
        <f>IF(N2299="TL",1,IF(N2299="USD",VLOOKUP(C2299,$X$2:$Z$19,2,FALSE),VLOOKUP(C2299,$X$2:$Z$19,3,FALSE)))</f>
        <v/>
      </c>
      <c r="S2299" s="61">
        <f>IF(P2299=1,0,L2299*M2299*R2299*(1-O2299/100))</f>
        <v/>
      </c>
      <c r="T2299" s="61">
        <f>IF(P2299=1,0,L2299*Q2299)</f>
        <v/>
      </c>
      <c r="U2299" s="61">
        <f>S2299-T2299</f>
        <v/>
      </c>
    </row>
    <row r="2300">
      <c r="A2300" t="inlineStr">
        <is>
          <t>S002299</t>
        </is>
      </c>
      <c r="B2300" t="inlineStr">
        <is>
          <t>2025-09-12</t>
        </is>
      </c>
      <c r="C2300" t="inlineStr">
        <is>
          <t>2025-09</t>
        </is>
      </c>
      <c r="D2300" t="inlineStr">
        <is>
          <t>2025-Q3</t>
        </is>
      </c>
      <c r="E2300" t="inlineStr">
        <is>
          <t>T02</t>
        </is>
      </c>
      <c r="F2300" t="inlineStr">
        <is>
          <t>Ece Kaya</t>
        </is>
      </c>
      <c r="G2300" t="inlineStr">
        <is>
          <t>İç Anadolu</t>
        </is>
      </c>
      <c r="H2300" t="inlineStr">
        <is>
          <t>EM-TOP-08</t>
        </is>
      </c>
      <c r="I2300" t="inlineStr">
        <is>
          <t>Topraklama Seti</t>
        </is>
      </c>
      <c r="J2300" t="inlineStr">
        <is>
          <t>Koruma</t>
        </is>
      </c>
      <c r="K2300" t="inlineStr">
        <is>
          <t>Bayi</t>
        </is>
      </c>
      <c r="L2300" t="n">
        <v>43</v>
      </c>
      <c r="M2300" s="57" t="n">
        <v>902</v>
      </c>
      <c r="N2300" t="inlineStr">
        <is>
          <t>TL</t>
        </is>
      </c>
      <c r="O2300" s="58" t="n">
        <v>5</v>
      </c>
      <c r="P2300" t="n">
        <v>0</v>
      </c>
      <c r="Q2300" s="59" t="n">
        <v>540</v>
      </c>
      <c r="R2300" s="60">
        <f>IF(N2300="TL",1,IF(N2300="USD",VLOOKUP(C2300,$X$2:$Z$19,2,FALSE),VLOOKUP(C2300,$X$2:$Z$19,3,FALSE)))</f>
        <v/>
      </c>
      <c r="S2300" s="61">
        <f>IF(P2300=1,0,L2300*M2300*R2300*(1-O2300/100))</f>
        <v/>
      </c>
      <c r="T2300" s="61">
        <f>IF(P2300=1,0,L2300*Q2300)</f>
        <v/>
      </c>
      <c r="U2300" s="61">
        <f>S2300-T2300</f>
        <v/>
      </c>
    </row>
    <row r="2301">
      <c r="A2301" t="inlineStr">
        <is>
          <t>S002300</t>
        </is>
      </c>
      <c r="B2301" t="inlineStr">
        <is>
          <t>2025-09-21</t>
        </is>
      </c>
      <c r="C2301" t="inlineStr">
        <is>
          <t>2025-09</t>
        </is>
      </c>
      <c r="D2301" t="inlineStr">
        <is>
          <t>2025-Q3</t>
        </is>
      </c>
      <c r="E2301" t="inlineStr">
        <is>
          <t>T02</t>
        </is>
      </c>
      <c r="F2301" t="inlineStr">
        <is>
          <t>Ece Kaya</t>
        </is>
      </c>
      <c r="G2301" t="inlineStr">
        <is>
          <t>İç Anadolu</t>
        </is>
      </c>
      <c r="H2301" t="inlineStr">
        <is>
          <t>EM-SGT-01</t>
        </is>
      </c>
      <c r="I2301" t="inlineStr">
        <is>
          <t>Otomatik Sigorta C16 (12'li)</t>
        </is>
      </c>
      <c r="J2301" t="inlineStr">
        <is>
          <t>Koruma</t>
        </is>
      </c>
      <c r="K2301" t="inlineStr">
        <is>
          <t>Kurumsal</t>
        </is>
      </c>
      <c r="L2301" t="n">
        <v>19</v>
      </c>
      <c r="M2301" s="57" t="n">
        <v>433</v>
      </c>
      <c r="N2301" t="inlineStr">
        <is>
          <t>TL</t>
        </is>
      </c>
      <c r="O2301" s="58" t="n">
        <v>5</v>
      </c>
      <c r="P2301" t="n">
        <v>0</v>
      </c>
      <c r="Q2301" s="59" t="n">
        <v>240</v>
      </c>
      <c r="R2301" s="60">
        <f>IF(N2301="TL",1,IF(N2301="USD",VLOOKUP(C2301,$X$2:$Z$19,2,FALSE),VLOOKUP(C2301,$X$2:$Z$19,3,FALSE)))</f>
        <v/>
      </c>
      <c r="S2301" s="61">
        <f>IF(P2301=1,0,L2301*M2301*R2301*(1-O2301/100))</f>
        <v/>
      </c>
      <c r="T2301" s="61">
        <f>IF(P2301=1,0,L2301*Q2301)</f>
        <v/>
      </c>
      <c r="U2301" s="61">
        <f>S2301-T2301</f>
        <v/>
      </c>
    </row>
    <row r="2302">
      <c r="A2302" t="inlineStr">
        <is>
          <t>S002301</t>
        </is>
      </c>
      <c r="B2302" t="inlineStr">
        <is>
          <t>2025-09-23</t>
        </is>
      </c>
      <c r="C2302" t="inlineStr">
        <is>
          <t>2025-09</t>
        </is>
      </c>
      <c r="D2302" t="inlineStr">
        <is>
          <t>2025-Q3</t>
        </is>
      </c>
      <c r="E2302" t="inlineStr">
        <is>
          <t>T02</t>
        </is>
      </c>
      <c r="F2302" t="inlineStr">
        <is>
          <t>Ece Kaya</t>
        </is>
      </c>
      <c r="G2302" t="inlineStr">
        <is>
          <t>İç Anadolu</t>
        </is>
      </c>
      <c r="H2302" t="inlineStr">
        <is>
          <t>EM-TOP-08</t>
        </is>
      </c>
      <c r="I2302" t="inlineStr">
        <is>
          <t>Topraklama Seti</t>
        </is>
      </c>
      <c r="J2302" t="inlineStr">
        <is>
          <t>Koruma</t>
        </is>
      </c>
      <c r="K2302" t="inlineStr">
        <is>
          <t>Proje</t>
        </is>
      </c>
      <c r="L2302" t="n">
        <v>3</v>
      </c>
      <c r="M2302" s="57" t="n">
        <v>940</v>
      </c>
      <c r="N2302" t="inlineStr">
        <is>
          <t>TL</t>
        </is>
      </c>
      <c r="O2302" s="58" t="n">
        <v>0</v>
      </c>
      <c r="P2302" t="n">
        <v>0</v>
      </c>
      <c r="Q2302" s="59" t="n">
        <v>540</v>
      </c>
      <c r="R2302" s="60">
        <f>IF(N2302="TL",1,IF(N2302="USD",VLOOKUP(C2302,$X$2:$Z$19,2,FALSE),VLOOKUP(C2302,$X$2:$Z$19,3,FALSE)))</f>
        <v/>
      </c>
      <c r="S2302" s="61">
        <f>IF(P2302=1,0,L2302*M2302*R2302*(1-O2302/100))</f>
        <v/>
      </c>
      <c r="T2302" s="61">
        <f>IF(P2302=1,0,L2302*Q2302)</f>
        <v/>
      </c>
      <c r="U2302" s="61">
        <f>S2302-T2302</f>
        <v/>
      </c>
    </row>
    <row r="2303">
      <c r="A2303" t="inlineStr">
        <is>
          <t>S002302</t>
        </is>
      </c>
      <c r="B2303" t="inlineStr">
        <is>
          <t>2025-09-27</t>
        </is>
      </c>
      <c r="C2303" t="inlineStr">
        <is>
          <t>2025-09</t>
        </is>
      </c>
      <c r="D2303" t="inlineStr">
        <is>
          <t>2025-Q3</t>
        </is>
      </c>
      <c r="E2303" t="inlineStr">
        <is>
          <t>T02</t>
        </is>
      </c>
      <c r="F2303" t="inlineStr">
        <is>
          <t>Ece Kaya</t>
        </is>
      </c>
      <c r="G2303" t="inlineStr">
        <is>
          <t>İç Anadolu</t>
        </is>
      </c>
      <c r="H2303" t="inlineStr">
        <is>
          <t>EM-PRZ-02</t>
        </is>
      </c>
      <c r="I2303" t="inlineStr">
        <is>
          <t>Priz-Anahtar Seti (20'li)</t>
        </is>
      </c>
      <c r="J2303" t="inlineStr">
        <is>
          <t>Anahtar</t>
        </is>
      </c>
      <c r="K2303" t="inlineStr">
        <is>
          <t>Kurumsal</t>
        </is>
      </c>
      <c r="L2303" t="n">
        <v>22</v>
      </c>
      <c r="M2303" s="57" t="n">
        <v>575</v>
      </c>
      <c r="N2303" t="inlineStr">
        <is>
          <t>TL</t>
        </is>
      </c>
      <c r="O2303" s="58" t="n">
        <v>0</v>
      </c>
      <c r="P2303" t="n">
        <v>0</v>
      </c>
      <c r="Q2303" s="59" t="n">
        <v>310</v>
      </c>
      <c r="R2303" s="60">
        <f>IF(N2303="TL",1,IF(N2303="USD",VLOOKUP(C2303,$X$2:$Z$19,2,FALSE),VLOOKUP(C2303,$X$2:$Z$19,3,FALSE)))</f>
        <v/>
      </c>
      <c r="S2303" s="61">
        <f>IF(P2303=1,0,L2303*M2303*R2303*(1-O2303/100))</f>
        <v/>
      </c>
      <c r="T2303" s="61">
        <f>IF(P2303=1,0,L2303*Q2303)</f>
        <v/>
      </c>
      <c r="U2303" s="61">
        <f>S2303-T2303</f>
        <v/>
      </c>
    </row>
    <row r="2304">
      <c r="A2304" t="inlineStr">
        <is>
          <t>S002303</t>
        </is>
      </c>
      <c r="B2304" t="inlineStr">
        <is>
          <t>2025-09-09</t>
        </is>
      </c>
      <c r="C2304" t="inlineStr">
        <is>
          <t>2025-09</t>
        </is>
      </c>
      <c r="D2304" t="inlineStr">
        <is>
          <t>2025-Q3</t>
        </is>
      </c>
      <c r="E2304" t="inlineStr">
        <is>
          <t>T02</t>
        </is>
      </c>
      <c r="F2304" t="inlineStr">
        <is>
          <t>Ece Kaya</t>
        </is>
      </c>
      <c r="G2304" t="inlineStr">
        <is>
          <t>İç Anadolu</t>
        </is>
      </c>
      <c r="H2304" t="inlineStr">
        <is>
          <t>EM-TOP-08</t>
        </is>
      </c>
      <c r="I2304" t="inlineStr">
        <is>
          <t>Topraklama Seti</t>
        </is>
      </c>
      <c r="J2304" t="inlineStr">
        <is>
          <t>Koruma</t>
        </is>
      </c>
      <c r="K2304" t="inlineStr">
        <is>
          <t>Bayi</t>
        </is>
      </c>
      <c r="L2304" t="n">
        <v>2</v>
      </c>
      <c r="M2304" s="57" t="n">
        <v>884</v>
      </c>
      <c r="N2304" t="inlineStr">
        <is>
          <t>TL</t>
        </is>
      </c>
      <c r="O2304" s="58" t="n">
        <v>18</v>
      </c>
      <c r="P2304" t="n">
        <v>0</v>
      </c>
      <c r="Q2304" s="59" t="n">
        <v>540</v>
      </c>
      <c r="R2304" s="60">
        <f>IF(N2304="TL",1,IF(N2304="USD",VLOOKUP(C2304,$X$2:$Z$19,2,FALSE),VLOOKUP(C2304,$X$2:$Z$19,3,FALSE)))</f>
        <v/>
      </c>
      <c r="S2304" s="61">
        <f>IF(P2304=1,0,L2304*M2304*R2304*(1-O2304/100))</f>
        <v/>
      </c>
      <c r="T2304" s="61">
        <f>IF(P2304=1,0,L2304*Q2304)</f>
        <v/>
      </c>
      <c r="U2304" s="61">
        <f>S2304-T2304</f>
        <v/>
      </c>
    </row>
    <row r="2305">
      <c r="A2305" t="inlineStr">
        <is>
          <t>S002304</t>
        </is>
      </c>
      <c r="B2305" t="inlineStr">
        <is>
          <t>2025-09-02</t>
        </is>
      </c>
      <c r="C2305" t="inlineStr">
        <is>
          <t>2025-09</t>
        </is>
      </c>
      <c r="D2305" t="inlineStr">
        <is>
          <t>2025-Q3</t>
        </is>
      </c>
      <c r="E2305" t="inlineStr">
        <is>
          <t>T02</t>
        </is>
      </c>
      <c r="F2305" t="inlineStr">
        <is>
          <t>Ece Kaya</t>
        </is>
      </c>
      <c r="G2305" t="inlineStr">
        <is>
          <t>İç Anadolu</t>
        </is>
      </c>
      <c r="H2305" t="inlineStr">
        <is>
          <t>EM-UPS-10</t>
        </is>
      </c>
      <c r="I2305" t="inlineStr">
        <is>
          <t>Kesintisiz Güç Kaynağı 3 kVA</t>
        </is>
      </c>
      <c r="J2305" t="inlineStr">
        <is>
          <t>Güç</t>
        </is>
      </c>
      <c r="K2305" t="inlineStr">
        <is>
          <t>Bayi</t>
        </is>
      </c>
      <c r="L2305" t="n">
        <v>7</v>
      </c>
      <c r="M2305" s="57" t="n">
        <v>13082</v>
      </c>
      <c r="N2305" t="inlineStr">
        <is>
          <t>TL</t>
        </is>
      </c>
      <c r="O2305" s="58" t="n">
        <v>8</v>
      </c>
      <c r="P2305" t="n">
        <v>0</v>
      </c>
      <c r="Q2305" s="59" t="n">
        <v>8200</v>
      </c>
      <c r="R2305" s="60">
        <f>IF(N2305="TL",1,IF(N2305="USD",VLOOKUP(C2305,$X$2:$Z$19,2,FALSE),VLOOKUP(C2305,$X$2:$Z$19,3,FALSE)))</f>
        <v/>
      </c>
      <c r="S2305" s="61">
        <f>IF(P2305=1,0,L2305*M2305*R2305*(1-O2305/100))</f>
        <v/>
      </c>
      <c r="T2305" s="61">
        <f>IF(P2305=1,0,L2305*Q2305)</f>
        <v/>
      </c>
      <c r="U2305" s="61">
        <f>S2305-T2305</f>
        <v/>
      </c>
    </row>
    <row r="2306">
      <c r="A2306" t="inlineStr">
        <is>
          <t>S002305</t>
        </is>
      </c>
      <c r="B2306" t="inlineStr">
        <is>
          <t>2025-09-22</t>
        </is>
      </c>
      <c r="C2306" t="inlineStr">
        <is>
          <t>2025-09</t>
        </is>
      </c>
      <c r="D2306" t="inlineStr">
        <is>
          <t>2025-Q3</t>
        </is>
      </c>
      <c r="E2306" t="inlineStr">
        <is>
          <t>T02</t>
        </is>
      </c>
      <c r="F2306" t="inlineStr">
        <is>
          <t>Ece Kaya</t>
        </is>
      </c>
      <c r="G2306" t="inlineStr">
        <is>
          <t>İç Anadolu</t>
        </is>
      </c>
      <c r="H2306" t="inlineStr">
        <is>
          <t>EM-AYD-18</t>
        </is>
      </c>
      <c r="I2306" t="inlineStr">
        <is>
          <t>LED Ampul 18W (10'lu)</t>
        </is>
      </c>
      <c r="J2306" t="inlineStr">
        <is>
          <t>Aydınlatma</t>
        </is>
      </c>
      <c r="K2306" t="inlineStr">
        <is>
          <t>Proje</t>
        </is>
      </c>
      <c r="L2306" t="n">
        <v>4</v>
      </c>
      <c r="M2306" s="57" t="n">
        <v>209</v>
      </c>
      <c r="N2306" t="inlineStr">
        <is>
          <t>TL</t>
        </is>
      </c>
      <c r="O2306" s="58" t="n">
        <v>12</v>
      </c>
      <c r="P2306" t="n">
        <v>0</v>
      </c>
      <c r="Q2306" s="59" t="n">
        <v>95</v>
      </c>
      <c r="R2306" s="60">
        <f>IF(N2306="TL",1,IF(N2306="USD",VLOOKUP(C2306,$X$2:$Z$19,2,FALSE),VLOOKUP(C2306,$X$2:$Z$19,3,FALSE)))</f>
        <v/>
      </c>
      <c r="S2306" s="61">
        <f>IF(P2306=1,0,L2306*M2306*R2306*(1-O2306/100))</f>
        <v/>
      </c>
      <c r="T2306" s="61">
        <f>IF(P2306=1,0,L2306*Q2306)</f>
        <v/>
      </c>
      <c r="U2306" s="61">
        <f>S2306-T2306</f>
        <v/>
      </c>
    </row>
    <row r="2307">
      <c r="A2307" t="inlineStr">
        <is>
          <t>S002306</t>
        </is>
      </c>
      <c r="B2307" t="inlineStr">
        <is>
          <t>2025-09-09</t>
        </is>
      </c>
      <c r="C2307" t="inlineStr">
        <is>
          <t>2025-09</t>
        </is>
      </c>
      <c r="D2307" t="inlineStr">
        <is>
          <t>2025-Q3</t>
        </is>
      </c>
      <c r="E2307" t="inlineStr">
        <is>
          <t>T02</t>
        </is>
      </c>
      <c r="F2307" t="inlineStr">
        <is>
          <t>Ece Kaya</t>
        </is>
      </c>
      <c r="G2307" t="inlineStr">
        <is>
          <t>İç Anadolu</t>
        </is>
      </c>
      <c r="H2307" t="inlineStr">
        <is>
          <t>EM-TRF-05</t>
        </is>
      </c>
      <c r="I2307" t="inlineStr">
        <is>
          <t>İzole Trafo 1 kVA</t>
        </is>
      </c>
      <c r="J2307" t="inlineStr">
        <is>
          <t>Güç</t>
        </is>
      </c>
      <c r="K2307" t="inlineStr">
        <is>
          <t>Bayi</t>
        </is>
      </c>
      <c r="L2307" t="n">
        <v>67</v>
      </c>
      <c r="M2307" s="57" t="n">
        <v>6759</v>
      </c>
      <c r="N2307" t="inlineStr">
        <is>
          <t>TL</t>
        </is>
      </c>
      <c r="O2307" s="58" t="n">
        <v>8</v>
      </c>
      <c r="P2307" t="n">
        <v>0</v>
      </c>
      <c r="Q2307" s="59" t="n">
        <v>3900</v>
      </c>
      <c r="R2307" s="60">
        <f>IF(N2307="TL",1,IF(N2307="USD",VLOOKUP(C2307,$X$2:$Z$19,2,FALSE),VLOOKUP(C2307,$X$2:$Z$19,3,FALSE)))</f>
        <v/>
      </c>
      <c r="S2307" s="61">
        <f>IF(P2307=1,0,L2307*M2307*R2307*(1-O2307/100))</f>
        <v/>
      </c>
      <c r="T2307" s="61">
        <f>IF(P2307=1,0,L2307*Q2307)</f>
        <v/>
      </c>
      <c r="U2307" s="61">
        <f>S2307-T2307</f>
        <v/>
      </c>
    </row>
    <row r="2308">
      <c r="A2308" t="inlineStr">
        <is>
          <t>S002307</t>
        </is>
      </c>
      <c r="B2308" t="inlineStr">
        <is>
          <t>2025-09-12</t>
        </is>
      </c>
      <c r="C2308" t="inlineStr">
        <is>
          <t>2025-09</t>
        </is>
      </c>
      <c r="D2308" t="inlineStr">
        <is>
          <t>2025-Q3</t>
        </is>
      </c>
      <c r="E2308" t="inlineStr">
        <is>
          <t>T02</t>
        </is>
      </c>
      <c r="F2308" t="inlineStr">
        <is>
          <t>Ece Kaya</t>
        </is>
      </c>
      <c r="G2308" t="inlineStr">
        <is>
          <t>İç Anadolu</t>
        </is>
      </c>
      <c r="H2308" t="inlineStr">
        <is>
          <t>EM-PRZ-02</t>
        </is>
      </c>
      <c r="I2308" t="inlineStr">
        <is>
          <t>Priz-Anahtar Seti (20'li)</t>
        </is>
      </c>
      <c r="J2308" t="inlineStr">
        <is>
          <t>Anahtar</t>
        </is>
      </c>
      <c r="K2308" t="inlineStr">
        <is>
          <t>Perakende</t>
        </is>
      </c>
      <c r="L2308" t="n">
        <v>5</v>
      </c>
      <c r="M2308" s="57" t="n">
        <v>589</v>
      </c>
      <c r="N2308" t="inlineStr">
        <is>
          <t>TL</t>
        </is>
      </c>
      <c r="O2308" s="58" t="n">
        <v>5</v>
      </c>
      <c r="P2308" t="n">
        <v>0</v>
      </c>
      <c r="Q2308" s="59" t="n">
        <v>310</v>
      </c>
      <c r="R2308" s="60">
        <f>IF(N2308="TL",1,IF(N2308="USD",VLOOKUP(C2308,$X$2:$Z$19,2,FALSE),VLOOKUP(C2308,$X$2:$Z$19,3,FALSE)))</f>
        <v/>
      </c>
      <c r="S2308" s="61">
        <f>IF(P2308=1,0,L2308*M2308*R2308*(1-O2308/100))</f>
        <v/>
      </c>
      <c r="T2308" s="61">
        <f>IF(P2308=1,0,L2308*Q2308)</f>
        <v/>
      </c>
      <c r="U2308" s="61">
        <f>S2308-T2308</f>
        <v/>
      </c>
    </row>
    <row r="2309">
      <c r="A2309" t="inlineStr">
        <is>
          <t>S002308</t>
        </is>
      </c>
      <c r="B2309" t="inlineStr">
        <is>
          <t>2025-09-23</t>
        </is>
      </c>
      <c r="C2309" t="inlineStr">
        <is>
          <t>2025-09</t>
        </is>
      </c>
      <c r="D2309" t="inlineStr">
        <is>
          <t>2025-Q3</t>
        </is>
      </c>
      <c r="E2309" t="inlineStr">
        <is>
          <t>T02</t>
        </is>
      </c>
      <c r="F2309" t="inlineStr">
        <is>
          <t>Ece Kaya</t>
        </is>
      </c>
      <c r="G2309" t="inlineStr">
        <is>
          <t>İç Anadolu</t>
        </is>
      </c>
      <c r="H2309" t="inlineStr">
        <is>
          <t>EM-UPS-10</t>
        </is>
      </c>
      <c r="I2309" t="inlineStr">
        <is>
          <t>Kesintisiz Güç Kaynağı 3 kVA</t>
        </is>
      </c>
      <c r="J2309" t="inlineStr">
        <is>
          <t>Güç</t>
        </is>
      </c>
      <c r="K2309" t="inlineStr">
        <is>
          <t>Perakende</t>
        </is>
      </c>
      <c r="L2309" t="n">
        <v>6</v>
      </c>
      <c r="M2309" s="57" t="n">
        <v>13527</v>
      </c>
      <c r="N2309" t="inlineStr">
        <is>
          <t>TL</t>
        </is>
      </c>
      <c r="O2309" s="58" t="n">
        <v>8</v>
      </c>
      <c r="P2309" t="n">
        <v>0</v>
      </c>
      <c r="Q2309" s="59" t="n">
        <v>8200</v>
      </c>
      <c r="R2309" s="60">
        <f>IF(N2309="TL",1,IF(N2309="USD",VLOOKUP(C2309,$X$2:$Z$19,2,FALSE),VLOOKUP(C2309,$X$2:$Z$19,3,FALSE)))</f>
        <v/>
      </c>
      <c r="S2309" s="61">
        <f>IF(P2309=1,0,L2309*M2309*R2309*(1-O2309/100))</f>
        <v/>
      </c>
      <c r="T2309" s="61">
        <f>IF(P2309=1,0,L2309*Q2309)</f>
        <v/>
      </c>
      <c r="U2309" s="61">
        <f>S2309-T2309</f>
        <v/>
      </c>
    </row>
    <row r="2310">
      <c r="A2310" t="inlineStr">
        <is>
          <t>S002309</t>
        </is>
      </c>
      <c r="B2310" t="inlineStr">
        <is>
          <t>2025-09-25</t>
        </is>
      </c>
      <c r="C2310" t="inlineStr">
        <is>
          <t>2025-09</t>
        </is>
      </c>
      <c r="D2310" t="inlineStr">
        <is>
          <t>2025-Q3</t>
        </is>
      </c>
      <c r="E2310" t="inlineStr">
        <is>
          <t>T02</t>
        </is>
      </c>
      <c r="F2310" t="inlineStr">
        <is>
          <t>Ece Kaya</t>
        </is>
      </c>
      <c r="G2310" t="inlineStr">
        <is>
          <t>İç Anadolu</t>
        </is>
      </c>
      <c r="H2310" t="inlineStr">
        <is>
          <t>EM-TOP-08</t>
        </is>
      </c>
      <c r="I2310" t="inlineStr">
        <is>
          <t>Topraklama Seti</t>
        </is>
      </c>
      <c r="J2310" t="inlineStr">
        <is>
          <t>Koruma</t>
        </is>
      </c>
      <c r="K2310" t="inlineStr">
        <is>
          <t>Proje</t>
        </is>
      </c>
      <c r="L2310" t="n">
        <v>94</v>
      </c>
      <c r="M2310" s="57" t="n">
        <v>916</v>
      </c>
      <c r="N2310" t="inlineStr">
        <is>
          <t>TL</t>
        </is>
      </c>
      <c r="O2310" s="58" t="n">
        <v>5</v>
      </c>
      <c r="P2310" t="n">
        <v>0</v>
      </c>
      <c r="Q2310" s="59" t="n">
        <v>540</v>
      </c>
      <c r="R2310" s="60">
        <f>IF(N2310="TL",1,IF(N2310="USD",VLOOKUP(C2310,$X$2:$Z$19,2,FALSE),VLOOKUP(C2310,$X$2:$Z$19,3,FALSE)))</f>
        <v/>
      </c>
      <c r="S2310" s="61">
        <f>IF(P2310=1,0,L2310*M2310*R2310*(1-O2310/100))</f>
        <v/>
      </c>
      <c r="T2310" s="61">
        <f>IF(P2310=1,0,L2310*Q2310)</f>
        <v/>
      </c>
      <c r="U2310" s="61">
        <f>S2310-T2310</f>
        <v/>
      </c>
    </row>
    <row r="2311">
      <c r="A2311" t="inlineStr">
        <is>
          <t>S002310</t>
        </is>
      </c>
      <c r="B2311" t="inlineStr">
        <is>
          <t>2025-09-08</t>
        </is>
      </c>
      <c r="C2311" t="inlineStr">
        <is>
          <t>2025-09</t>
        </is>
      </c>
      <c r="D2311" t="inlineStr">
        <is>
          <t>2025-Q3</t>
        </is>
      </c>
      <c r="E2311" t="inlineStr">
        <is>
          <t>T02</t>
        </is>
      </c>
      <c r="F2311" t="inlineStr">
        <is>
          <t>Ece Kaya</t>
        </is>
      </c>
      <c r="G2311" t="inlineStr">
        <is>
          <t>İç Anadolu</t>
        </is>
      </c>
      <c r="H2311" t="inlineStr">
        <is>
          <t>EM-KBL-25</t>
        </is>
      </c>
      <c r="I2311" t="inlineStr">
        <is>
          <t>NYY Kablo 4x6 (100 m)</t>
        </is>
      </c>
      <c r="J2311" t="inlineStr">
        <is>
          <t>Kablo</t>
        </is>
      </c>
      <c r="K2311" t="inlineStr">
        <is>
          <t>Bayi</t>
        </is>
      </c>
      <c r="L2311" t="n">
        <v>12</v>
      </c>
      <c r="M2311" s="57" t="n">
        <v>3498</v>
      </c>
      <c r="N2311" t="inlineStr">
        <is>
          <t>TL</t>
        </is>
      </c>
      <c r="O2311" s="58" t="n">
        <v>8</v>
      </c>
      <c r="P2311" t="n">
        <v>0</v>
      </c>
      <c r="Q2311" s="59" t="n">
        <v>2150</v>
      </c>
      <c r="R2311" s="60">
        <f>IF(N2311="TL",1,IF(N2311="USD",VLOOKUP(C2311,$X$2:$Z$19,2,FALSE),VLOOKUP(C2311,$X$2:$Z$19,3,FALSE)))</f>
        <v/>
      </c>
      <c r="S2311" s="61">
        <f>IF(P2311=1,0,L2311*M2311*R2311*(1-O2311/100))</f>
        <v/>
      </c>
      <c r="T2311" s="61">
        <f>IF(P2311=1,0,L2311*Q2311)</f>
        <v/>
      </c>
      <c r="U2311" s="61">
        <f>S2311-T2311</f>
        <v/>
      </c>
    </row>
    <row r="2312">
      <c r="A2312" t="inlineStr">
        <is>
          <t>S002311</t>
        </is>
      </c>
      <c r="B2312" t="inlineStr">
        <is>
          <t>2025-09-21</t>
        </is>
      </c>
      <c r="C2312" t="inlineStr">
        <is>
          <t>2025-09</t>
        </is>
      </c>
      <c r="D2312" t="inlineStr">
        <is>
          <t>2025-Q3</t>
        </is>
      </c>
      <c r="E2312" t="inlineStr">
        <is>
          <t>T02</t>
        </is>
      </c>
      <c r="F2312" t="inlineStr">
        <is>
          <t>Ece Kaya</t>
        </is>
      </c>
      <c r="G2312" t="inlineStr">
        <is>
          <t>İç Anadolu</t>
        </is>
      </c>
      <c r="H2312" t="inlineStr">
        <is>
          <t>EM-PRZ-02</t>
        </is>
      </c>
      <c r="I2312" t="inlineStr">
        <is>
          <t>Priz-Anahtar Seti (20'li)</t>
        </is>
      </c>
      <c r="J2312" t="inlineStr">
        <is>
          <t>Anahtar</t>
        </is>
      </c>
      <c r="K2312" t="inlineStr">
        <is>
          <t>Proje</t>
        </is>
      </c>
      <c r="L2312" t="n">
        <v>11</v>
      </c>
      <c r="M2312" s="57" t="n">
        <v>553</v>
      </c>
      <c r="N2312" t="inlineStr">
        <is>
          <t>TL</t>
        </is>
      </c>
      <c r="O2312" s="58" t="n">
        <v>12</v>
      </c>
      <c r="P2312" t="n">
        <v>0</v>
      </c>
      <c r="Q2312" s="59" t="n">
        <v>310</v>
      </c>
      <c r="R2312" s="60">
        <f>IF(N2312="TL",1,IF(N2312="USD",VLOOKUP(C2312,$X$2:$Z$19,2,FALSE),VLOOKUP(C2312,$X$2:$Z$19,3,FALSE)))</f>
        <v/>
      </c>
      <c r="S2312" s="61">
        <f>IF(P2312=1,0,L2312*M2312*R2312*(1-O2312/100))</f>
        <v/>
      </c>
      <c r="T2312" s="61">
        <f>IF(P2312=1,0,L2312*Q2312)</f>
        <v/>
      </c>
      <c r="U2312" s="61">
        <f>S2312-T2312</f>
        <v/>
      </c>
    </row>
    <row r="2313">
      <c r="A2313" t="inlineStr">
        <is>
          <t>S002312</t>
        </is>
      </c>
      <c r="B2313" t="inlineStr">
        <is>
          <t>2025-09-02</t>
        </is>
      </c>
      <c r="C2313" t="inlineStr">
        <is>
          <t>2025-09</t>
        </is>
      </c>
      <c r="D2313" t="inlineStr">
        <is>
          <t>2025-Q3</t>
        </is>
      </c>
      <c r="E2313" t="inlineStr">
        <is>
          <t>T02</t>
        </is>
      </c>
      <c r="F2313" t="inlineStr">
        <is>
          <t>Ece Kaya</t>
        </is>
      </c>
      <c r="G2313" t="inlineStr">
        <is>
          <t>İç Anadolu</t>
        </is>
      </c>
      <c r="H2313" t="inlineStr">
        <is>
          <t>EM-UPS-10</t>
        </is>
      </c>
      <c r="I2313" t="inlineStr">
        <is>
          <t>Kesintisiz Güç Kaynağı 3 kVA</t>
        </is>
      </c>
      <c r="J2313" t="inlineStr">
        <is>
          <t>Güç</t>
        </is>
      </c>
      <c r="K2313" t="inlineStr">
        <is>
          <t>Kurumsal</t>
        </is>
      </c>
      <c r="L2313" t="n">
        <v>5</v>
      </c>
      <c r="M2313" s="57" t="n">
        <v>13165</v>
      </c>
      <c r="N2313" t="inlineStr">
        <is>
          <t>TL</t>
        </is>
      </c>
      <c r="O2313" s="58" t="n">
        <v>0</v>
      </c>
      <c r="P2313" t="n">
        <v>0</v>
      </c>
      <c r="Q2313" s="59" t="n">
        <v>8200</v>
      </c>
      <c r="R2313" s="60">
        <f>IF(N2313="TL",1,IF(N2313="USD",VLOOKUP(C2313,$X$2:$Z$19,2,FALSE),VLOOKUP(C2313,$X$2:$Z$19,3,FALSE)))</f>
        <v/>
      </c>
      <c r="S2313" s="61">
        <f>IF(P2313=1,0,L2313*M2313*R2313*(1-O2313/100))</f>
        <v/>
      </c>
      <c r="T2313" s="61">
        <f>IF(P2313=1,0,L2313*Q2313)</f>
        <v/>
      </c>
      <c r="U2313" s="61">
        <f>S2313-T2313</f>
        <v/>
      </c>
    </row>
    <row r="2314">
      <c r="A2314" t="inlineStr">
        <is>
          <t>S002313</t>
        </is>
      </c>
      <c r="B2314" t="inlineStr">
        <is>
          <t>2025-09-24</t>
        </is>
      </c>
      <c r="C2314" t="inlineStr">
        <is>
          <t>2025-09</t>
        </is>
      </c>
      <c r="D2314" t="inlineStr">
        <is>
          <t>2025-Q3</t>
        </is>
      </c>
      <c r="E2314" t="inlineStr">
        <is>
          <t>T02</t>
        </is>
      </c>
      <c r="F2314" t="inlineStr">
        <is>
          <t>Ece Kaya</t>
        </is>
      </c>
      <c r="G2314" t="inlineStr">
        <is>
          <t>İç Anadolu</t>
        </is>
      </c>
      <c r="H2314" t="inlineStr">
        <is>
          <t>EM-TOP-08</t>
        </is>
      </c>
      <c r="I2314" t="inlineStr">
        <is>
          <t>Topraklama Seti</t>
        </is>
      </c>
      <c r="J2314" t="inlineStr">
        <is>
          <t>Koruma</t>
        </is>
      </c>
      <c r="K2314" t="inlineStr">
        <is>
          <t>Proje</t>
        </is>
      </c>
      <c r="L2314" t="n">
        <v>4</v>
      </c>
      <c r="M2314" s="57" t="n">
        <v>898</v>
      </c>
      <c r="N2314" t="inlineStr">
        <is>
          <t>TL</t>
        </is>
      </c>
      <c r="O2314" s="58" t="n">
        <v>5</v>
      </c>
      <c r="P2314" t="n">
        <v>0</v>
      </c>
      <c r="Q2314" s="59" t="n">
        <v>540</v>
      </c>
      <c r="R2314" s="60">
        <f>IF(N2314="TL",1,IF(N2314="USD",VLOOKUP(C2314,$X$2:$Z$19,2,FALSE),VLOOKUP(C2314,$X$2:$Z$19,3,FALSE)))</f>
        <v/>
      </c>
      <c r="S2314" s="61">
        <f>IF(P2314=1,0,L2314*M2314*R2314*(1-O2314/100))</f>
        <v/>
      </c>
      <c r="T2314" s="61">
        <f>IF(P2314=1,0,L2314*Q2314)</f>
        <v/>
      </c>
      <c r="U2314" s="61">
        <f>S2314-T2314</f>
        <v/>
      </c>
    </row>
    <row r="2315">
      <c r="A2315" t="inlineStr">
        <is>
          <t>S002314</t>
        </is>
      </c>
      <c r="B2315" t="inlineStr">
        <is>
          <t>2025-09-15</t>
        </is>
      </c>
      <c r="C2315" t="inlineStr">
        <is>
          <t>2025-09</t>
        </is>
      </c>
      <c r="D2315" t="inlineStr">
        <is>
          <t>2025-Q3</t>
        </is>
      </c>
      <c r="E2315" t="inlineStr">
        <is>
          <t>T02</t>
        </is>
      </c>
      <c r="F2315" t="inlineStr">
        <is>
          <t>Ece Kaya</t>
        </is>
      </c>
      <c r="G2315" t="inlineStr">
        <is>
          <t>İç Anadolu</t>
        </is>
      </c>
      <c r="H2315" t="inlineStr">
        <is>
          <t>EM-TRF-05</t>
        </is>
      </c>
      <c r="I2315" t="inlineStr">
        <is>
          <t>İzole Trafo 1 kVA</t>
        </is>
      </c>
      <c r="J2315" t="inlineStr">
        <is>
          <t>Güç</t>
        </is>
      </c>
      <c r="K2315" t="inlineStr">
        <is>
          <t>Bayi</t>
        </is>
      </c>
      <c r="L2315" t="n">
        <v>9</v>
      </c>
      <c r="M2315" s="57" t="n">
        <v>6538</v>
      </c>
      <c r="N2315" t="inlineStr">
        <is>
          <t>TL</t>
        </is>
      </c>
      <c r="O2315" s="58" t="n">
        <v>0</v>
      </c>
      <c r="P2315" t="n">
        <v>0</v>
      </c>
      <c r="Q2315" s="59" t="n">
        <v>3900</v>
      </c>
      <c r="R2315" s="60">
        <f>IF(N2315="TL",1,IF(N2315="USD",VLOOKUP(C2315,$X$2:$Z$19,2,FALSE),VLOOKUP(C2315,$X$2:$Z$19,3,FALSE)))</f>
        <v/>
      </c>
      <c r="S2315" s="61">
        <f>IF(P2315=1,0,L2315*M2315*R2315*(1-O2315/100))</f>
        <v/>
      </c>
      <c r="T2315" s="61">
        <f>IF(P2315=1,0,L2315*Q2315)</f>
        <v/>
      </c>
      <c r="U2315" s="61">
        <f>S2315-T2315</f>
        <v/>
      </c>
    </row>
    <row r="2316">
      <c r="A2316" t="inlineStr">
        <is>
          <t>S002315</t>
        </is>
      </c>
      <c r="B2316" t="inlineStr">
        <is>
          <t>2025-09-07</t>
        </is>
      </c>
      <c r="C2316" t="inlineStr">
        <is>
          <t>2025-09</t>
        </is>
      </c>
      <c r="D2316" t="inlineStr">
        <is>
          <t>2025-Q3</t>
        </is>
      </c>
      <c r="E2316" t="inlineStr">
        <is>
          <t>T02</t>
        </is>
      </c>
      <c r="F2316" t="inlineStr">
        <is>
          <t>Ece Kaya</t>
        </is>
      </c>
      <c r="G2316" t="inlineStr">
        <is>
          <t>İç Anadolu</t>
        </is>
      </c>
      <c r="H2316" t="inlineStr">
        <is>
          <t>EM-PRZ-02</t>
        </is>
      </c>
      <c r="I2316" t="inlineStr">
        <is>
          <t>Priz-Anahtar Seti (20'li)</t>
        </is>
      </c>
      <c r="J2316" t="inlineStr">
        <is>
          <t>Anahtar</t>
        </is>
      </c>
      <c r="K2316" t="inlineStr">
        <is>
          <t>Perakende</t>
        </is>
      </c>
      <c r="L2316" t="n">
        <v>5</v>
      </c>
      <c r="M2316" s="57" t="n">
        <v>564</v>
      </c>
      <c r="N2316" t="inlineStr">
        <is>
          <t>TL</t>
        </is>
      </c>
      <c r="O2316" s="58" t="n">
        <v>0</v>
      </c>
      <c r="P2316" t="n">
        <v>0</v>
      </c>
      <c r="Q2316" s="59" t="n">
        <v>310</v>
      </c>
      <c r="R2316" s="60">
        <f>IF(N2316="TL",1,IF(N2316="USD",VLOOKUP(C2316,$X$2:$Z$19,2,FALSE),VLOOKUP(C2316,$X$2:$Z$19,3,FALSE)))</f>
        <v/>
      </c>
      <c r="S2316" s="61">
        <f>IF(P2316=1,0,L2316*M2316*R2316*(1-O2316/100))</f>
        <v/>
      </c>
      <c r="T2316" s="61">
        <f>IF(P2316=1,0,L2316*Q2316)</f>
        <v/>
      </c>
      <c r="U2316" s="61">
        <f>S2316-T2316</f>
        <v/>
      </c>
    </row>
    <row r="2317">
      <c r="A2317" t="inlineStr">
        <is>
          <t>S002316</t>
        </is>
      </c>
      <c r="B2317" t="inlineStr">
        <is>
          <t>2025-09-22</t>
        </is>
      </c>
      <c r="C2317" t="inlineStr">
        <is>
          <t>2025-09</t>
        </is>
      </c>
      <c r="D2317" t="inlineStr">
        <is>
          <t>2025-Q3</t>
        </is>
      </c>
      <c r="E2317" t="inlineStr">
        <is>
          <t>T02</t>
        </is>
      </c>
      <c r="F2317" t="inlineStr">
        <is>
          <t>Ece Kaya</t>
        </is>
      </c>
      <c r="G2317" t="inlineStr">
        <is>
          <t>İç Anadolu</t>
        </is>
      </c>
      <c r="H2317" t="inlineStr">
        <is>
          <t>EM-AYD-18</t>
        </is>
      </c>
      <c r="I2317" t="inlineStr">
        <is>
          <t>LED Ampul 18W (10'lu)</t>
        </is>
      </c>
      <c r="J2317" t="inlineStr">
        <is>
          <t>Aydınlatma</t>
        </is>
      </c>
      <c r="K2317" t="inlineStr">
        <is>
          <t>Bayi</t>
        </is>
      </c>
      <c r="L2317" t="n">
        <v>1</v>
      </c>
      <c r="M2317" s="57" t="n">
        <v>203</v>
      </c>
      <c r="N2317" t="inlineStr">
        <is>
          <t>TL</t>
        </is>
      </c>
      <c r="O2317" s="58" t="n">
        <v>8</v>
      </c>
      <c r="P2317" t="n">
        <v>0</v>
      </c>
      <c r="Q2317" s="59" t="n">
        <v>95</v>
      </c>
      <c r="R2317" s="60">
        <f>IF(N2317="TL",1,IF(N2317="USD",VLOOKUP(C2317,$X$2:$Z$19,2,FALSE),VLOOKUP(C2317,$X$2:$Z$19,3,FALSE)))</f>
        <v/>
      </c>
      <c r="S2317" s="61">
        <f>IF(P2317=1,0,L2317*M2317*R2317*(1-O2317/100))</f>
        <v/>
      </c>
      <c r="T2317" s="61">
        <f>IF(P2317=1,0,L2317*Q2317)</f>
        <v/>
      </c>
      <c r="U2317" s="61">
        <f>S2317-T2317</f>
        <v/>
      </c>
    </row>
    <row r="2318">
      <c r="A2318" t="inlineStr">
        <is>
          <t>S002317</t>
        </is>
      </c>
      <c r="B2318" t="inlineStr">
        <is>
          <t>2025-09-26</t>
        </is>
      </c>
      <c r="C2318" t="inlineStr">
        <is>
          <t>2025-09</t>
        </is>
      </c>
      <c r="D2318" t="inlineStr">
        <is>
          <t>2025-Q3</t>
        </is>
      </c>
      <c r="E2318" t="inlineStr">
        <is>
          <t>T02</t>
        </is>
      </c>
      <c r="F2318" t="inlineStr">
        <is>
          <t>Ece Kaya</t>
        </is>
      </c>
      <c r="G2318" t="inlineStr">
        <is>
          <t>İç Anadolu</t>
        </is>
      </c>
      <c r="H2318" t="inlineStr">
        <is>
          <t>EM-KBL-16</t>
        </is>
      </c>
      <c r="I2318" t="inlineStr">
        <is>
          <t>NYM Kablo 3x2,5 (100 m)</t>
        </is>
      </c>
      <c r="J2318" t="inlineStr">
        <is>
          <t>Kablo</t>
        </is>
      </c>
      <c r="K2318" t="inlineStr">
        <is>
          <t>Perakende</t>
        </is>
      </c>
      <c r="L2318" t="n">
        <v>21</v>
      </c>
      <c r="M2318" s="57" t="n">
        <v>1268</v>
      </c>
      <c r="N2318" t="inlineStr">
        <is>
          <t>TL</t>
        </is>
      </c>
      <c r="O2318" s="58" t="n">
        <v>0</v>
      </c>
      <c r="P2318" t="n">
        <v>0</v>
      </c>
      <c r="Q2318" s="59" t="n">
        <v>820</v>
      </c>
      <c r="R2318" s="60">
        <f>IF(N2318="TL",1,IF(N2318="USD",VLOOKUP(C2318,$X$2:$Z$19,2,FALSE),VLOOKUP(C2318,$X$2:$Z$19,3,FALSE)))</f>
        <v/>
      </c>
      <c r="S2318" s="61">
        <f>IF(P2318=1,0,L2318*M2318*R2318*(1-O2318/100))</f>
        <v/>
      </c>
      <c r="T2318" s="61">
        <f>IF(P2318=1,0,L2318*Q2318)</f>
        <v/>
      </c>
      <c r="U2318" s="61">
        <f>S2318-T2318</f>
        <v/>
      </c>
    </row>
    <row r="2319">
      <c r="A2319" t="inlineStr">
        <is>
          <t>S002318</t>
        </is>
      </c>
      <c r="B2319" t="inlineStr">
        <is>
          <t>2025-09-03</t>
        </is>
      </c>
      <c r="C2319" t="inlineStr">
        <is>
          <t>2025-09</t>
        </is>
      </c>
      <c r="D2319" t="inlineStr">
        <is>
          <t>2025-Q3</t>
        </is>
      </c>
      <c r="E2319" t="inlineStr">
        <is>
          <t>T02</t>
        </is>
      </c>
      <c r="F2319" t="inlineStr">
        <is>
          <t>Ece Kaya</t>
        </is>
      </c>
      <c r="G2319" t="inlineStr">
        <is>
          <t>İç Anadolu</t>
        </is>
      </c>
      <c r="H2319" t="inlineStr">
        <is>
          <t>EM-KBL-25</t>
        </is>
      </c>
      <c r="I2319" t="inlineStr">
        <is>
          <t>NYY Kablo 4x6 (100 m)</t>
        </is>
      </c>
      <c r="J2319" t="inlineStr">
        <is>
          <t>Kablo</t>
        </is>
      </c>
      <c r="K2319" t="inlineStr">
        <is>
          <t>Proje</t>
        </is>
      </c>
      <c r="L2319" t="n">
        <v>4</v>
      </c>
      <c r="M2319" s="57" t="n">
        <v>3359</v>
      </c>
      <c r="N2319" t="inlineStr">
        <is>
          <t>TL</t>
        </is>
      </c>
      <c r="O2319" s="58" t="n">
        <v>5</v>
      </c>
      <c r="P2319" t="n">
        <v>0</v>
      </c>
      <c r="Q2319" s="59" t="n">
        <v>2150</v>
      </c>
      <c r="R2319" s="60">
        <f>IF(N2319="TL",1,IF(N2319="USD",VLOOKUP(C2319,$X$2:$Z$19,2,FALSE),VLOOKUP(C2319,$X$2:$Z$19,3,FALSE)))</f>
        <v/>
      </c>
      <c r="S2319" s="61">
        <f>IF(P2319=1,0,L2319*M2319*R2319*(1-O2319/100))</f>
        <v/>
      </c>
      <c r="T2319" s="61">
        <f>IF(P2319=1,0,L2319*Q2319)</f>
        <v/>
      </c>
      <c r="U2319" s="61">
        <f>S2319-T2319</f>
        <v/>
      </c>
    </row>
    <row r="2320">
      <c r="A2320" t="inlineStr">
        <is>
          <t>S002319</t>
        </is>
      </c>
      <c r="B2320" t="inlineStr">
        <is>
          <t>2025-09-07</t>
        </is>
      </c>
      <c r="C2320" t="inlineStr">
        <is>
          <t>2025-09</t>
        </is>
      </c>
      <c r="D2320" t="inlineStr">
        <is>
          <t>2025-Q3</t>
        </is>
      </c>
      <c r="E2320" t="inlineStr">
        <is>
          <t>T02</t>
        </is>
      </c>
      <c r="F2320" t="inlineStr">
        <is>
          <t>Ece Kaya</t>
        </is>
      </c>
      <c r="G2320" t="inlineStr">
        <is>
          <t>İç Anadolu</t>
        </is>
      </c>
      <c r="H2320" t="inlineStr">
        <is>
          <t>EM-UPS-10</t>
        </is>
      </c>
      <c r="I2320" t="inlineStr">
        <is>
          <t>Kesintisiz Güç Kaynağı 3 kVA</t>
        </is>
      </c>
      <c r="J2320" t="inlineStr">
        <is>
          <t>Güç</t>
        </is>
      </c>
      <c r="K2320" t="inlineStr">
        <is>
          <t>Perakende</t>
        </is>
      </c>
      <c r="L2320" t="n">
        <v>14</v>
      </c>
      <c r="M2320" s="57" t="n">
        <v>13228</v>
      </c>
      <c r="N2320" t="inlineStr">
        <is>
          <t>TL</t>
        </is>
      </c>
      <c r="O2320" s="58" t="n">
        <v>8</v>
      </c>
      <c r="P2320" t="n">
        <v>0</v>
      </c>
      <c r="Q2320" s="59" t="n">
        <v>8200</v>
      </c>
      <c r="R2320" s="60">
        <f>IF(N2320="TL",1,IF(N2320="USD",VLOOKUP(C2320,$X$2:$Z$19,2,FALSE),VLOOKUP(C2320,$X$2:$Z$19,3,FALSE)))</f>
        <v/>
      </c>
      <c r="S2320" s="61">
        <f>IF(P2320=1,0,L2320*M2320*R2320*(1-O2320/100))</f>
        <v/>
      </c>
      <c r="T2320" s="61">
        <f>IF(P2320=1,0,L2320*Q2320)</f>
        <v/>
      </c>
      <c r="U2320" s="61">
        <f>S2320-T2320</f>
        <v/>
      </c>
    </row>
    <row r="2321">
      <c r="A2321" t="inlineStr">
        <is>
          <t>S002320</t>
        </is>
      </c>
      <c r="B2321" t="inlineStr">
        <is>
          <t>2025-09-15</t>
        </is>
      </c>
      <c r="C2321" t="inlineStr">
        <is>
          <t>2025-09</t>
        </is>
      </c>
      <c r="D2321" t="inlineStr">
        <is>
          <t>2025-Q3</t>
        </is>
      </c>
      <c r="E2321" t="inlineStr">
        <is>
          <t>T03</t>
        </is>
      </c>
      <c r="F2321" t="inlineStr">
        <is>
          <t>Mert Demir</t>
        </is>
      </c>
      <c r="G2321" t="inlineStr">
        <is>
          <t>Ege</t>
        </is>
      </c>
      <c r="H2321" t="inlineStr">
        <is>
          <t>EM-AYD-18</t>
        </is>
      </c>
      <c r="I2321" t="inlineStr">
        <is>
          <t>LED Ampul 18W (10'lu)</t>
        </is>
      </c>
      <c r="J2321" t="inlineStr">
        <is>
          <t>Aydınlatma</t>
        </is>
      </c>
      <c r="K2321" t="inlineStr">
        <is>
          <t>Bayi</t>
        </is>
      </c>
      <c r="L2321" t="n">
        <v>16</v>
      </c>
      <c r="M2321" s="57" t="n">
        <v>200</v>
      </c>
      <c r="N2321" t="inlineStr">
        <is>
          <t>TL</t>
        </is>
      </c>
      <c r="O2321" s="58" t="n">
        <v>8</v>
      </c>
      <c r="P2321" t="n">
        <v>0</v>
      </c>
      <c r="Q2321" s="59" t="n">
        <v>95</v>
      </c>
      <c r="R2321" s="60">
        <f>IF(N2321="TL",1,IF(N2321="USD",VLOOKUP(C2321,$X$2:$Z$19,2,FALSE),VLOOKUP(C2321,$X$2:$Z$19,3,FALSE)))</f>
        <v/>
      </c>
      <c r="S2321" s="61">
        <f>IF(P2321=1,0,L2321*M2321*R2321*(1-O2321/100))</f>
        <v/>
      </c>
      <c r="T2321" s="61">
        <f>IF(P2321=1,0,L2321*Q2321)</f>
        <v/>
      </c>
      <c r="U2321" s="61">
        <f>S2321-T2321</f>
        <v/>
      </c>
    </row>
    <row r="2322">
      <c r="A2322" t="inlineStr">
        <is>
          <t>S002321</t>
        </is>
      </c>
      <c r="B2322" t="inlineStr">
        <is>
          <t>2025-09-15</t>
        </is>
      </c>
      <c r="C2322" t="inlineStr">
        <is>
          <t>2025-09</t>
        </is>
      </c>
      <c r="D2322" t="inlineStr">
        <is>
          <t>2025-Q3</t>
        </is>
      </c>
      <c r="E2322" t="inlineStr">
        <is>
          <t>T03</t>
        </is>
      </c>
      <c r="F2322" t="inlineStr">
        <is>
          <t>Mert Demir</t>
        </is>
      </c>
      <c r="G2322" t="inlineStr">
        <is>
          <t>Ege</t>
        </is>
      </c>
      <c r="H2322" t="inlineStr">
        <is>
          <t>EM-SGT-01</t>
        </is>
      </c>
      <c r="I2322" t="inlineStr">
        <is>
          <t>Otomatik Sigorta C16 (12'li)</t>
        </is>
      </c>
      <c r="J2322" t="inlineStr">
        <is>
          <t>Koruma</t>
        </is>
      </c>
      <c r="K2322" t="inlineStr">
        <is>
          <t>Perakende</t>
        </is>
      </c>
      <c r="L2322" t="n">
        <v>3</v>
      </c>
      <c r="M2322" s="57" t="n">
        <v>450</v>
      </c>
      <c r="N2322" t="inlineStr">
        <is>
          <t>TL</t>
        </is>
      </c>
      <c r="O2322" s="58" t="n">
        <v>12</v>
      </c>
      <c r="P2322" t="n">
        <v>0</v>
      </c>
      <c r="Q2322" s="59" t="n">
        <v>240</v>
      </c>
      <c r="R2322" s="60">
        <f>IF(N2322="TL",1,IF(N2322="USD",VLOOKUP(C2322,$X$2:$Z$19,2,FALSE),VLOOKUP(C2322,$X$2:$Z$19,3,FALSE)))</f>
        <v/>
      </c>
      <c r="S2322" s="61">
        <f>IF(P2322=1,0,L2322*M2322*R2322*(1-O2322/100))</f>
        <v/>
      </c>
      <c r="T2322" s="61">
        <f>IF(P2322=1,0,L2322*Q2322)</f>
        <v/>
      </c>
      <c r="U2322" s="61">
        <f>S2322-T2322</f>
        <v/>
      </c>
    </row>
    <row r="2323">
      <c r="A2323" t="inlineStr">
        <is>
          <t>S002322</t>
        </is>
      </c>
      <c r="B2323" t="inlineStr">
        <is>
          <t>2025-09-02</t>
        </is>
      </c>
      <c r="C2323" t="inlineStr">
        <is>
          <t>2025-09</t>
        </is>
      </c>
      <c r="D2323" t="inlineStr">
        <is>
          <t>2025-Q3</t>
        </is>
      </c>
      <c r="E2323" t="inlineStr">
        <is>
          <t>T03</t>
        </is>
      </c>
      <c r="F2323" t="inlineStr">
        <is>
          <t>Mert Demir</t>
        </is>
      </c>
      <c r="G2323" t="inlineStr">
        <is>
          <t>Ege</t>
        </is>
      </c>
      <c r="H2323" t="inlineStr">
        <is>
          <t>EM-KBL-16</t>
        </is>
      </c>
      <c r="I2323" t="inlineStr">
        <is>
          <t>NYM Kablo 3x2,5 (100 m)</t>
        </is>
      </c>
      <c r="J2323" t="inlineStr">
        <is>
          <t>Kablo</t>
        </is>
      </c>
      <c r="K2323" t="inlineStr">
        <is>
          <t>Perakende</t>
        </is>
      </c>
      <c r="L2323" t="n">
        <v>4</v>
      </c>
      <c r="M2323" s="57" t="n">
        <v>1298</v>
      </c>
      <c r="N2323" t="inlineStr">
        <is>
          <t>TL</t>
        </is>
      </c>
      <c r="O2323" s="58" t="n">
        <v>5</v>
      </c>
      <c r="P2323" t="n">
        <v>0</v>
      </c>
      <c r="Q2323" s="59" t="n">
        <v>820</v>
      </c>
      <c r="R2323" s="60">
        <f>IF(N2323="TL",1,IF(N2323="USD",VLOOKUP(C2323,$X$2:$Z$19,2,FALSE),VLOOKUP(C2323,$X$2:$Z$19,3,FALSE)))</f>
        <v/>
      </c>
      <c r="S2323" s="61">
        <f>IF(P2323=1,0,L2323*M2323*R2323*(1-O2323/100))</f>
        <v/>
      </c>
      <c r="T2323" s="61">
        <f>IF(P2323=1,0,L2323*Q2323)</f>
        <v/>
      </c>
      <c r="U2323" s="61">
        <f>S2323-T2323</f>
        <v/>
      </c>
    </row>
    <row r="2324">
      <c r="A2324" t="inlineStr">
        <is>
          <t>S002323</t>
        </is>
      </c>
      <c r="B2324" t="inlineStr">
        <is>
          <t>2025-09-06</t>
        </is>
      </c>
      <c r="C2324" t="inlineStr">
        <is>
          <t>2025-09</t>
        </is>
      </c>
      <c r="D2324" t="inlineStr">
        <is>
          <t>2025-Q3</t>
        </is>
      </c>
      <c r="E2324" t="inlineStr">
        <is>
          <t>T03</t>
        </is>
      </c>
      <c r="F2324" t="inlineStr">
        <is>
          <t>Mert Demir</t>
        </is>
      </c>
      <c r="G2324" t="inlineStr">
        <is>
          <t>Ege</t>
        </is>
      </c>
      <c r="H2324" t="inlineStr">
        <is>
          <t>EM-PNO-12</t>
        </is>
      </c>
      <c r="I2324" t="inlineStr">
        <is>
          <t>Sıva Üstü Dağıtım Panosu 24'lü</t>
        </is>
      </c>
      <c r="J2324" t="inlineStr">
        <is>
          <t>Pano</t>
        </is>
      </c>
      <c r="K2324" t="inlineStr">
        <is>
          <t>Proje</t>
        </is>
      </c>
      <c r="L2324" t="n">
        <v>1</v>
      </c>
      <c r="M2324" s="57" t="n">
        <v>2094</v>
      </c>
      <c r="N2324" t="inlineStr">
        <is>
          <t>TL</t>
        </is>
      </c>
      <c r="O2324" s="58" t="n">
        <v>8</v>
      </c>
      <c r="P2324" t="n">
        <v>0</v>
      </c>
      <c r="Q2324" s="59" t="n">
        <v>1180</v>
      </c>
      <c r="R2324" s="60">
        <f>IF(N2324="TL",1,IF(N2324="USD",VLOOKUP(C2324,$X$2:$Z$19,2,FALSE),VLOOKUP(C2324,$X$2:$Z$19,3,FALSE)))</f>
        <v/>
      </c>
      <c r="S2324" s="61">
        <f>IF(P2324=1,0,L2324*M2324*R2324*(1-O2324/100))</f>
        <v/>
      </c>
      <c r="T2324" s="61">
        <f>IF(P2324=1,0,L2324*Q2324)</f>
        <v/>
      </c>
      <c r="U2324" s="61">
        <f>S2324-T2324</f>
        <v/>
      </c>
    </row>
    <row r="2325">
      <c r="A2325" t="inlineStr">
        <is>
          <t>S002324</t>
        </is>
      </c>
      <c r="B2325" t="inlineStr">
        <is>
          <t>2025-09-21</t>
        </is>
      </c>
      <c r="C2325" t="inlineStr">
        <is>
          <t>2025-09</t>
        </is>
      </c>
      <c r="D2325" t="inlineStr">
        <is>
          <t>2025-Q3</t>
        </is>
      </c>
      <c r="E2325" t="inlineStr">
        <is>
          <t>T03</t>
        </is>
      </c>
      <c r="F2325" t="inlineStr">
        <is>
          <t>Mert Demir</t>
        </is>
      </c>
      <c r="G2325" t="inlineStr">
        <is>
          <t>Ege</t>
        </is>
      </c>
      <c r="H2325" t="inlineStr">
        <is>
          <t>EM-KND-03</t>
        </is>
      </c>
      <c r="I2325" t="inlineStr">
        <is>
          <t>Kablo Kanalı 40x40 (2 m)</t>
        </is>
      </c>
      <c r="J2325" t="inlineStr">
        <is>
          <t>Tesisat</t>
        </is>
      </c>
      <c r="K2325" t="inlineStr">
        <is>
          <t>Proje</t>
        </is>
      </c>
      <c r="L2325" t="n">
        <v>1</v>
      </c>
      <c r="M2325" s="57" t="n">
        <v>127</v>
      </c>
      <c r="N2325" t="inlineStr">
        <is>
          <t>TL</t>
        </is>
      </c>
      <c r="O2325" s="58" t="n">
        <v>12</v>
      </c>
      <c r="P2325" t="n">
        <v>0</v>
      </c>
      <c r="Q2325" s="59" t="n">
        <v>65</v>
      </c>
      <c r="R2325" s="60">
        <f>IF(N2325="TL",1,IF(N2325="USD",VLOOKUP(C2325,$X$2:$Z$19,2,FALSE),VLOOKUP(C2325,$X$2:$Z$19,3,FALSE)))</f>
        <v/>
      </c>
      <c r="S2325" s="61">
        <f>IF(P2325=1,0,L2325*M2325*R2325*(1-O2325/100))</f>
        <v/>
      </c>
      <c r="T2325" s="61">
        <f>IF(P2325=1,0,L2325*Q2325)</f>
        <v/>
      </c>
      <c r="U2325" s="61">
        <f>S2325-T2325</f>
        <v/>
      </c>
    </row>
    <row r="2326">
      <c r="A2326" t="inlineStr">
        <is>
          <t>S002325</t>
        </is>
      </c>
      <c r="B2326" t="inlineStr">
        <is>
          <t>2025-09-08</t>
        </is>
      </c>
      <c r="C2326" t="inlineStr">
        <is>
          <t>2025-09</t>
        </is>
      </c>
      <c r="D2326" t="inlineStr">
        <is>
          <t>2025-Q3</t>
        </is>
      </c>
      <c r="E2326" t="inlineStr">
        <is>
          <t>T03</t>
        </is>
      </c>
      <c r="F2326" t="inlineStr">
        <is>
          <t>Mert Demir</t>
        </is>
      </c>
      <c r="G2326" t="inlineStr">
        <is>
          <t>Ege</t>
        </is>
      </c>
      <c r="H2326" t="inlineStr">
        <is>
          <t>EM-PRZ-02</t>
        </is>
      </c>
      <c r="I2326" t="inlineStr">
        <is>
          <t>Priz-Anahtar Seti (20'li)</t>
        </is>
      </c>
      <c r="J2326" t="inlineStr">
        <is>
          <t>Anahtar</t>
        </is>
      </c>
      <c r="K2326" t="inlineStr">
        <is>
          <t>Perakende</t>
        </is>
      </c>
      <c r="L2326" t="n">
        <v>20</v>
      </c>
      <c r="M2326" s="57" t="n">
        <v>587</v>
      </c>
      <c r="N2326" t="inlineStr">
        <is>
          <t>TL</t>
        </is>
      </c>
      <c r="O2326" s="58" t="n">
        <v>8</v>
      </c>
      <c r="P2326" t="n">
        <v>0</v>
      </c>
      <c r="Q2326" s="59" t="n">
        <v>310</v>
      </c>
      <c r="R2326" s="60">
        <f>IF(N2326="TL",1,IF(N2326="USD",VLOOKUP(C2326,$X$2:$Z$19,2,FALSE),VLOOKUP(C2326,$X$2:$Z$19,3,FALSE)))</f>
        <v/>
      </c>
      <c r="S2326" s="61">
        <f>IF(P2326=1,0,L2326*M2326*R2326*(1-O2326/100))</f>
        <v/>
      </c>
      <c r="T2326" s="61">
        <f>IF(P2326=1,0,L2326*Q2326)</f>
        <v/>
      </c>
      <c r="U2326" s="61">
        <f>S2326-T2326</f>
        <v/>
      </c>
    </row>
    <row r="2327">
      <c r="A2327" t="inlineStr">
        <is>
          <t>S002326</t>
        </is>
      </c>
      <c r="B2327" t="inlineStr">
        <is>
          <t>2025-09-12</t>
        </is>
      </c>
      <c r="C2327" t="inlineStr">
        <is>
          <t>2025-09</t>
        </is>
      </c>
      <c r="D2327" t="inlineStr">
        <is>
          <t>2025-Q3</t>
        </is>
      </c>
      <c r="E2327" t="inlineStr">
        <is>
          <t>T03</t>
        </is>
      </c>
      <c r="F2327" t="inlineStr">
        <is>
          <t>Mert Demir</t>
        </is>
      </c>
      <c r="G2327" t="inlineStr">
        <is>
          <t>Ege</t>
        </is>
      </c>
      <c r="H2327" t="inlineStr">
        <is>
          <t>EM-AYD-40</t>
        </is>
      </c>
      <c r="I2327" t="inlineStr">
        <is>
          <t>LED Panel Armatür 40W</t>
        </is>
      </c>
      <c r="J2327" t="inlineStr">
        <is>
          <t>Aydınlatma</t>
        </is>
      </c>
      <c r="K2327" t="inlineStr">
        <is>
          <t>Bayi</t>
        </is>
      </c>
      <c r="L2327" t="n">
        <v>5</v>
      </c>
      <c r="M2327" s="57" t="n">
        <v>342</v>
      </c>
      <c r="N2327" t="inlineStr">
        <is>
          <t>TL</t>
        </is>
      </c>
      <c r="O2327" s="58" t="n">
        <v>12</v>
      </c>
      <c r="P2327" t="n">
        <v>0</v>
      </c>
      <c r="Q2327" s="59" t="n">
        <v>190</v>
      </c>
      <c r="R2327" s="60">
        <f>IF(N2327="TL",1,IF(N2327="USD",VLOOKUP(C2327,$X$2:$Z$19,2,FALSE),VLOOKUP(C2327,$X$2:$Z$19,3,FALSE)))</f>
        <v/>
      </c>
      <c r="S2327" s="61">
        <f>IF(P2327=1,0,L2327*M2327*R2327*(1-O2327/100))</f>
        <v/>
      </c>
      <c r="T2327" s="61">
        <f>IF(P2327=1,0,L2327*Q2327)</f>
        <v/>
      </c>
      <c r="U2327" s="61">
        <f>S2327-T2327</f>
        <v/>
      </c>
    </row>
    <row r="2328">
      <c r="A2328" t="inlineStr">
        <is>
          <t>S002327</t>
        </is>
      </c>
      <c r="B2328" t="inlineStr">
        <is>
          <t>2025-09-05</t>
        </is>
      </c>
      <c r="C2328" t="inlineStr">
        <is>
          <t>2025-09</t>
        </is>
      </c>
      <c r="D2328" t="inlineStr">
        <is>
          <t>2025-Q3</t>
        </is>
      </c>
      <c r="E2328" t="inlineStr">
        <is>
          <t>T03</t>
        </is>
      </c>
      <c r="F2328" t="inlineStr">
        <is>
          <t>Mert Demir</t>
        </is>
      </c>
      <c r="G2328" t="inlineStr">
        <is>
          <t>Ege</t>
        </is>
      </c>
      <c r="H2328" t="inlineStr">
        <is>
          <t>EM-PNO-12</t>
        </is>
      </c>
      <c r="I2328" t="inlineStr">
        <is>
          <t>Sıva Üstü Dağıtım Panosu 24'lü</t>
        </is>
      </c>
      <c r="J2328" t="inlineStr">
        <is>
          <t>Pano</t>
        </is>
      </c>
      <c r="K2328" t="inlineStr">
        <is>
          <t>Perakende</t>
        </is>
      </c>
      <c r="L2328" t="n">
        <v>1</v>
      </c>
      <c r="M2328" s="57" t="n">
        <v>2028</v>
      </c>
      <c r="N2328" t="inlineStr">
        <is>
          <t>TL</t>
        </is>
      </c>
      <c r="O2328" s="58" t="n">
        <v>0</v>
      </c>
      <c r="P2328" t="n">
        <v>0</v>
      </c>
      <c r="Q2328" s="59" t="n">
        <v>1180</v>
      </c>
      <c r="R2328" s="60">
        <f>IF(N2328="TL",1,IF(N2328="USD",VLOOKUP(C2328,$X$2:$Z$19,2,FALSE),VLOOKUP(C2328,$X$2:$Z$19,3,FALSE)))</f>
        <v/>
      </c>
      <c r="S2328" s="61">
        <f>IF(P2328=1,0,L2328*M2328*R2328*(1-O2328/100))</f>
        <v/>
      </c>
      <c r="T2328" s="61">
        <f>IF(P2328=1,0,L2328*Q2328)</f>
        <v/>
      </c>
      <c r="U2328" s="61">
        <f>S2328-T2328</f>
        <v/>
      </c>
    </row>
    <row r="2329">
      <c r="A2329" t="inlineStr">
        <is>
          <t>S002328</t>
        </is>
      </c>
      <c r="B2329" t="inlineStr">
        <is>
          <t>2025-09-25</t>
        </is>
      </c>
      <c r="C2329" t="inlineStr">
        <is>
          <t>2025-09</t>
        </is>
      </c>
      <c r="D2329" t="inlineStr">
        <is>
          <t>2025-Q3</t>
        </is>
      </c>
      <c r="E2329" t="inlineStr">
        <is>
          <t>T03</t>
        </is>
      </c>
      <c r="F2329" t="inlineStr">
        <is>
          <t>Mert Demir</t>
        </is>
      </c>
      <c r="G2329" t="inlineStr">
        <is>
          <t>Ege</t>
        </is>
      </c>
      <c r="H2329" t="inlineStr">
        <is>
          <t>EM-KBL-25</t>
        </is>
      </c>
      <c r="I2329" t="inlineStr">
        <is>
          <t>NYY Kablo 4x6 (100 m)</t>
        </is>
      </c>
      <c r="J2329" t="inlineStr">
        <is>
          <t>Kablo</t>
        </is>
      </c>
      <c r="K2329" t="inlineStr">
        <is>
          <t>Kurumsal</t>
        </is>
      </c>
      <c r="L2329" t="n">
        <v>3</v>
      </c>
      <c r="M2329" s="57" t="n">
        <v>3453</v>
      </c>
      <c r="N2329" t="inlineStr">
        <is>
          <t>TL</t>
        </is>
      </c>
      <c r="O2329" s="58" t="n">
        <v>5</v>
      </c>
      <c r="P2329" t="n">
        <v>0</v>
      </c>
      <c r="Q2329" s="59" t="n">
        <v>2150</v>
      </c>
      <c r="R2329" s="60">
        <f>IF(N2329="TL",1,IF(N2329="USD",VLOOKUP(C2329,$X$2:$Z$19,2,FALSE),VLOOKUP(C2329,$X$2:$Z$19,3,FALSE)))</f>
        <v/>
      </c>
      <c r="S2329" s="61">
        <f>IF(P2329=1,0,L2329*M2329*R2329*(1-O2329/100))</f>
        <v/>
      </c>
      <c r="T2329" s="61">
        <f>IF(P2329=1,0,L2329*Q2329)</f>
        <v/>
      </c>
      <c r="U2329" s="61">
        <f>S2329-T2329</f>
        <v/>
      </c>
    </row>
    <row r="2330">
      <c r="A2330" t="inlineStr">
        <is>
          <t>S002329</t>
        </is>
      </c>
      <c r="B2330" t="inlineStr">
        <is>
          <t>2025-09-18</t>
        </is>
      </c>
      <c r="C2330" t="inlineStr">
        <is>
          <t>2025-09</t>
        </is>
      </c>
      <c r="D2330" t="inlineStr">
        <is>
          <t>2025-Q3</t>
        </is>
      </c>
      <c r="E2330" t="inlineStr">
        <is>
          <t>T03</t>
        </is>
      </c>
      <c r="F2330" t="inlineStr">
        <is>
          <t>Mert Demir</t>
        </is>
      </c>
      <c r="G2330" t="inlineStr">
        <is>
          <t>Ege</t>
        </is>
      </c>
      <c r="H2330" t="inlineStr">
        <is>
          <t>EM-AYD-40</t>
        </is>
      </c>
      <c r="I2330" t="inlineStr">
        <is>
          <t>LED Panel Armatür 40W</t>
        </is>
      </c>
      <c r="J2330" t="inlineStr">
        <is>
          <t>Aydınlatma</t>
        </is>
      </c>
      <c r="K2330" t="inlineStr">
        <is>
          <t>Perakende</t>
        </is>
      </c>
      <c r="L2330" t="n">
        <v>21</v>
      </c>
      <c r="M2330" s="57" t="n">
        <v>347</v>
      </c>
      <c r="N2330" t="inlineStr">
        <is>
          <t>TL</t>
        </is>
      </c>
      <c r="O2330" s="58" t="n">
        <v>12</v>
      </c>
      <c r="P2330" t="n">
        <v>0</v>
      </c>
      <c r="Q2330" s="59" t="n">
        <v>190</v>
      </c>
      <c r="R2330" s="60">
        <f>IF(N2330="TL",1,IF(N2330="USD",VLOOKUP(C2330,$X$2:$Z$19,2,FALSE),VLOOKUP(C2330,$X$2:$Z$19,3,FALSE)))</f>
        <v/>
      </c>
      <c r="S2330" s="61">
        <f>IF(P2330=1,0,L2330*M2330*R2330*(1-O2330/100))</f>
        <v/>
      </c>
      <c r="T2330" s="61">
        <f>IF(P2330=1,0,L2330*Q2330)</f>
        <v/>
      </c>
      <c r="U2330" s="61">
        <f>S2330-T2330</f>
        <v/>
      </c>
    </row>
    <row r="2331">
      <c r="A2331" t="inlineStr">
        <is>
          <t>S002330</t>
        </is>
      </c>
      <c r="B2331" t="inlineStr">
        <is>
          <t>2025-09-13</t>
        </is>
      </c>
      <c r="C2331" t="inlineStr">
        <is>
          <t>2025-09</t>
        </is>
      </c>
      <c r="D2331" t="inlineStr">
        <is>
          <t>2025-Q3</t>
        </is>
      </c>
      <c r="E2331" t="inlineStr">
        <is>
          <t>T03</t>
        </is>
      </c>
      <c r="F2331" t="inlineStr">
        <is>
          <t>Mert Demir</t>
        </is>
      </c>
      <c r="G2331" t="inlineStr">
        <is>
          <t>Ege</t>
        </is>
      </c>
      <c r="H2331" t="inlineStr">
        <is>
          <t>EM-KND-03</t>
        </is>
      </c>
      <c r="I2331" t="inlineStr">
        <is>
          <t>Kablo Kanalı 40x40 (2 m)</t>
        </is>
      </c>
      <c r="J2331" t="inlineStr">
        <is>
          <t>Tesisat</t>
        </is>
      </c>
      <c r="K2331" t="inlineStr">
        <is>
          <t>Kurumsal</t>
        </is>
      </c>
      <c r="L2331" t="n">
        <v>9</v>
      </c>
      <c r="M2331" s="57" t="n">
        <v>129</v>
      </c>
      <c r="N2331" t="inlineStr">
        <is>
          <t>TL</t>
        </is>
      </c>
      <c r="O2331" s="58" t="n">
        <v>0</v>
      </c>
      <c r="P2331" t="n">
        <v>0</v>
      </c>
      <c r="Q2331" s="59" t="n">
        <v>65</v>
      </c>
      <c r="R2331" s="60">
        <f>IF(N2331="TL",1,IF(N2331="USD",VLOOKUP(C2331,$X$2:$Z$19,2,FALSE),VLOOKUP(C2331,$X$2:$Z$19,3,FALSE)))</f>
        <v/>
      </c>
      <c r="S2331" s="61">
        <f>IF(P2331=1,0,L2331*M2331*R2331*(1-O2331/100))</f>
        <v/>
      </c>
      <c r="T2331" s="61">
        <f>IF(P2331=1,0,L2331*Q2331)</f>
        <v/>
      </c>
      <c r="U2331" s="61">
        <f>S2331-T2331</f>
        <v/>
      </c>
    </row>
    <row r="2332">
      <c r="A2332" t="inlineStr">
        <is>
          <t>S002331</t>
        </is>
      </c>
      <c r="B2332" t="inlineStr">
        <is>
          <t>2025-09-16</t>
        </is>
      </c>
      <c r="C2332" t="inlineStr">
        <is>
          <t>2025-09</t>
        </is>
      </c>
      <c r="D2332" t="inlineStr">
        <is>
          <t>2025-Q3</t>
        </is>
      </c>
      <c r="E2332" t="inlineStr">
        <is>
          <t>T03</t>
        </is>
      </c>
      <c r="F2332" t="inlineStr">
        <is>
          <t>Mert Demir</t>
        </is>
      </c>
      <c r="G2332" t="inlineStr">
        <is>
          <t>Ege</t>
        </is>
      </c>
      <c r="H2332" t="inlineStr">
        <is>
          <t>EM-PRZ-02</t>
        </is>
      </c>
      <c r="I2332" t="inlineStr">
        <is>
          <t>Priz-Anahtar Seti (20'li)</t>
        </is>
      </c>
      <c r="J2332" t="inlineStr">
        <is>
          <t>Anahtar</t>
        </is>
      </c>
      <c r="K2332" t="inlineStr">
        <is>
          <t>Bayi</t>
        </is>
      </c>
      <c r="L2332" t="n">
        <v>102</v>
      </c>
      <c r="M2332" s="57" t="n">
        <v>569</v>
      </c>
      <c r="N2332" t="inlineStr">
        <is>
          <t>TL</t>
        </is>
      </c>
      <c r="O2332" s="58" t="n">
        <v>0</v>
      </c>
      <c r="P2332" t="n">
        <v>0</v>
      </c>
      <c r="Q2332" s="59" t="n">
        <v>310</v>
      </c>
      <c r="R2332" s="60">
        <f>IF(N2332="TL",1,IF(N2332="USD",VLOOKUP(C2332,$X$2:$Z$19,2,FALSE),VLOOKUP(C2332,$X$2:$Z$19,3,FALSE)))</f>
        <v/>
      </c>
      <c r="S2332" s="61">
        <f>IF(P2332=1,0,L2332*M2332*R2332*(1-O2332/100))</f>
        <v/>
      </c>
      <c r="T2332" s="61">
        <f>IF(P2332=1,0,L2332*Q2332)</f>
        <v/>
      </c>
      <c r="U2332" s="61">
        <f>S2332-T2332</f>
        <v/>
      </c>
    </row>
    <row r="2333">
      <c r="A2333" t="inlineStr">
        <is>
          <t>S002332</t>
        </is>
      </c>
      <c r="B2333" t="inlineStr">
        <is>
          <t>2025-09-09</t>
        </is>
      </c>
      <c r="C2333" t="inlineStr">
        <is>
          <t>2025-09</t>
        </is>
      </c>
      <c r="D2333" t="inlineStr">
        <is>
          <t>2025-Q3</t>
        </is>
      </c>
      <c r="E2333" t="inlineStr">
        <is>
          <t>T03</t>
        </is>
      </c>
      <c r="F2333" t="inlineStr">
        <is>
          <t>Mert Demir</t>
        </is>
      </c>
      <c r="G2333" t="inlineStr">
        <is>
          <t>Ege</t>
        </is>
      </c>
      <c r="H2333" t="inlineStr">
        <is>
          <t>EM-AYD-40</t>
        </is>
      </c>
      <c r="I2333" t="inlineStr">
        <is>
          <t>LED Panel Armatür 40W</t>
        </is>
      </c>
      <c r="J2333" t="inlineStr">
        <is>
          <t>Aydınlatma</t>
        </is>
      </c>
      <c r="K2333" t="inlineStr">
        <is>
          <t>Bayi</t>
        </is>
      </c>
      <c r="L2333" t="n">
        <v>9</v>
      </c>
      <c r="M2333" s="57" t="n">
        <v>342</v>
      </c>
      <c r="N2333" t="inlineStr">
        <is>
          <t>TL</t>
        </is>
      </c>
      <c r="O2333" s="58" t="n">
        <v>5</v>
      </c>
      <c r="P2333" t="n">
        <v>0</v>
      </c>
      <c r="Q2333" s="59" t="n">
        <v>190</v>
      </c>
      <c r="R2333" s="60">
        <f>IF(N2333="TL",1,IF(N2333="USD",VLOOKUP(C2333,$X$2:$Z$19,2,FALSE),VLOOKUP(C2333,$X$2:$Z$19,3,FALSE)))</f>
        <v/>
      </c>
      <c r="S2333" s="61">
        <f>IF(P2333=1,0,L2333*M2333*R2333*(1-O2333/100))</f>
        <v/>
      </c>
      <c r="T2333" s="61">
        <f>IF(P2333=1,0,L2333*Q2333)</f>
        <v/>
      </c>
      <c r="U2333" s="61">
        <f>S2333-T2333</f>
        <v/>
      </c>
    </row>
    <row r="2334">
      <c r="A2334" t="inlineStr">
        <is>
          <t>S002333</t>
        </is>
      </c>
      <c r="B2334" t="inlineStr">
        <is>
          <t>2025-09-11</t>
        </is>
      </c>
      <c r="C2334" t="inlineStr">
        <is>
          <t>2025-09</t>
        </is>
      </c>
      <c r="D2334" t="inlineStr">
        <is>
          <t>2025-Q3</t>
        </is>
      </c>
      <c r="E2334" t="inlineStr">
        <is>
          <t>T03</t>
        </is>
      </c>
      <c r="F2334" t="inlineStr">
        <is>
          <t>Mert Demir</t>
        </is>
      </c>
      <c r="G2334" t="inlineStr">
        <is>
          <t>Ege</t>
        </is>
      </c>
      <c r="H2334" t="inlineStr">
        <is>
          <t>EM-PRZ-02</t>
        </is>
      </c>
      <c r="I2334" t="inlineStr">
        <is>
          <t>Priz-Anahtar Seti (20'li)</t>
        </is>
      </c>
      <c r="J2334" t="inlineStr">
        <is>
          <t>Anahtar</t>
        </is>
      </c>
      <c r="K2334" t="inlineStr">
        <is>
          <t>Perakende</t>
        </is>
      </c>
      <c r="L2334" t="n">
        <v>64</v>
      </c>
      <c r="M2334" s="57" t="n">
        <v>591</v>
      </c>
      <c r="N2334" t="inlineStr">
        <is>
          <t>TL</t>
        </is>
      </c>
      <c r="O2334" s="58" t="n">
        <v>12</v>
      </c>
      <c r="P2334" t="n">
        <v>0</v>
      </c>
      <c r="Q2334" s="59" t="n">
        <v>310</v>
      </c>
      <c r="R2334" s="60">
        <f>IF(N2334="TL",1,IF(N2334="USD",VLOOKUP(C2334,$X$2:$Z$19,2,FALSE),VLOOKUP(C2334,$X$2:$Z$19,3,FALSE)))</f>
        <v/>
      </c>
      <c r="S2334" s="61">
        <f>IF(P2334=1,0,L2334*M2334*R2334*(1-O2334/100))</f>
        <v/>
      </c>
      <c r="T2334" s="61">
        <f>IF(P2334=1,0,L2334*Q2334)</f>
        <v/>
      </c>
      <c r="U2334" s="61">
        <f>S2334-T2334</f>
        <v/>
      </c>
    </row>
    <row r="2335">
      <c r="A2335" t="inlineStr">
        <is>
          <t>S002334</t>
        </is>
      </c>
      <c r="B2335" t="inlineStr">
        <is>
          <t>2025-09-05</t>
        </is>
      </c>
      <c r="C2335" t="inlineStr">
        <is>
          <t>2025-09</t>
        </is>
      </c>
      <c r="D2335" t="inlineStr">
        <is>
          <t>2025-Q3</t>
        </is>
      </c>
      <c r="E2335" t="inlineStr">
        <is>
          <t>T04</t>
        </is>
      </c>
      <c r="F2335" t="inlineStr">
        <is>
          <t>Selin Şahin</t>
        </is>
      </c>
      <c r="G2335" t="inlineStr">
        <is>
          <t>Akdeniz</t>
        </is>
      </c>
      <c r="H2335" t="inlineStr">
        <is>
          <t>EM-KND-03</t>
        </is>
      </c>
      <c r="I2335" t="inlineStr">
        <is>
          <t>Kablo Kanalı 40x40 (2 m)</t>
        </is>
      </c>
      <c r="J2335" t="inlineStr">
        <is>
          <t>Tesisat</t>
        </is>
      </c>
      <c r="K2335" t="inlineStr">
        <is>
          <t>Kurumsal</t>
        </is>
      </c>
      <c r="L2335" t="n">
        <v>3</v>
      </c>
      <c r="M2335" s="57" t="n">
        <v>128</v>
      </c>
      <c r="N2335" t="inlineStr">
        <is>
          <t>TL</t>
        </is>
      </c>
      <c r="O2335" s="58" t="n">
        <v>5</v>
      </c>
      <c r="P2335" t="n">
        <v>0</v>
      </c>
      <c r="Q2335" s="59" t="n">
        <v>65</v>
      </c>
      <c r="R2335" s="60">
        <f>IF(N2335="TL",1,IF(N2335="USD",VLOOKUP(C2335,$X$2:$Z$19,2,FALSE),VLOOKUP(C2335,$X$2:$Z$19,3,FALSE)))</f>
        <v/>
      </c>
      <c r="S2335" s="61">
        <f>IF(P2335=1,0,L2335*M2335*R2335*(1-O2335/100))</f>
        <v/>
      </c>
      <c r="T2335" s="61">
        <f>IF(P2335=1,0,L2335*Q2335)</f>
        <v/>
      </c>
      <c r="U2335" s="61">
        <f>S2335-T2335</f>
        <v/>
      </c>
    </row>
    <row r="2336">
      <c r="A2336" t="inlineStr">
        <is>
          <t>S002335</t>
        </is>
      </c>
      <c r="B2336" t="inlineStr">
        <is>
          <t>2025-09-24</t>
        </is>
      </c>
      <c r="C2336" t="inlineStr">
        <is>
          <t>2025-09</t>
        </is>
      </c>
      <c r="D2336" t="inlineStr">
        <is>
          <t>2025-Q3</t>
        </is>
      </c>
      <c r="E2336" t="inlineStr">
        <is>
          <t>T04</t>
        </is>
      </c>
      <c r="F2336" t="inlineStr">
        <is>
          <t>Selin Şahin</t>
        </is>
      </c>
      <c r="G2336" t="inlineStr">
        <is>
          <t>Akdeniz</t>
        </is>
      </c>
      <c r="H2336" t="inlineStr">
        <is>
          <t>EM-TRF-05</t>
        </is>
      </c>
      <c r="I2336" t="inlineStr">
        <is>
          <t>İzole Trafo 1 kVA</t>
        </is>
      </c>
      <c r="J2336" t="inlineStr">
        <is>
          <t>Güç</t>
        </is>
      </c>
      <c r="K2336" t="inlineStr">
        <is>
          <t>Bayi</t>
        </is>
      </c>
      <c r="L2336" t="n">
        <v>21</v>
      </c>
      <c r="M2336" s="57" t="n">
        <v>6874</v>
      </c>
      <c r="N2336" t="inlineStr">
        <is>
          <t>TL</t>
        </is>
      </c>
      <c r="O2336" s="58" t="n">
        <v>0</v>
      </c>
      <c r="P2336" t="n">
        <v>0</v>
      </c>
      <c r="Q2336" s="59" t="n">
        <v>3900</v>
      </c>
      <c r="R2336" s="60">
        <f>IF(N2336="TL",1,IF(N2336="USD",VLOOKUP(C2336,$X$2:$Z$19,2,FALSE),VLOOKUP(C2336,$X$2:$Z$19,3,FALSE)))</f>
        <v/>
      </c>
      <c r="S2336" s="61">
        <f>IF(P2336=1,0,L2336*M2336*R2336*(1-O2336/100))</f>
        <v/>
      </c>
      <c r="T2336" s="61">
        <f>IF(P2336=1,0,L2336*Q2336)</f>
        <v/>
      </c>
      <c r="U2336" s="61">
        <f>S2336-T2336</f>
        <v/>
      </c>
    </row>
    <row r="2337">
      <c r="A2337" t="inlineStr">
        <is>
          <t>S002336</t>
        </is>
      </c>
      <c r="B2337" t="inlineStr">
        <is>
          <t>2025-09-10</t>
        </is>
      </c>
      <c r="C2337" t="inlineStr">
        <is>
          <t>2025-09</t>
        </is>
      </c>
      <c r="D2337" t="inlineStr">
        <is>
          <t>2025-Q3</t>
        </is>
      </c>
      <c r="E2337" t="inlineStr">
        <is>
          <t>T04</t>
        </is>
      </c>
      <c r="F2337" t="inlineStr">
        <is>
          <t>Selin Şahin</t>
        </is>
      </c>
      <c r="G2337" t="inlineStr">
        <is>
          <t>Akdeniz</t>
        </is>
      </c>
      <c r="H2337" t="inlineStr">
        <is>
          <t>EM-AYD-18</t>
        </is>
      </c>
      <c r="I2337" t="inlineStr">
        <is>
          <t>LED Ampul 18W (10'lu)</t>
        </is>
      </c>
      <c r="J2337" t="inlineStr">
        <is>
          <t>Aydınlatma</t>
        </is>
      </c>
      <c r="K2337" t="inlineStr">
        <is>
          <t>Bayi</t>
        </is>
      </c>
      <c r="L2337" t="n">
        <v>12</v>
      </c>
      <c r="M2337" s="57" t="n">
        <v>202</v>
      </c>
      <c r="N2337" t="inlineStr">
        <is>
          <t>TL</t>
        </is>
      </c>
      <c r="O2337" s="58" t="n">
        <v>0</v>
      </c>
      <c r="P2337" t="n">
        <v>1</v>
      </c>
      <c r="Q2337" s="59" t="n">
        <v>95</v>
      </c>
      <c r="R2337" s="60">
        <f>IF(N2337="TL",1,IF(N2337="USD",VLOOKUP(C2337,$X$2:$Z$19,2,FALSE),VLOOKUP(C2337,$X$2:$Z$19,3,FALSE)))</f>
        <v/>
      </c>
      <c r="S2337" s="61">
        <f>IF(P2337=1,0,L2337*M2337*R2337*(1-O2337/100))</f>
        <v/>
      </c>
      <c r="T2337" s="61">
        <f>IF(P2337=1,0,L2337*Q2337)</f>
        <v/>
      </c>
      <c r="U2337" s="61">
        <f>S2337-T2337</f>
        <v/>
      </c>
    </row>
    <row r="2338">
      <c r="A2338" t="inlineStr">
        <is>
          <t>S002337</t>
        </is>
      </c>
      <c r="B2338" t="inlineStr">
        <is>
          <t>2025-09-04</t>
        </is>
      </c>
      <c r="C2338" t="inlineStr">
        <is>
          <t>2025-09</t>
        </is>
      </c>
      <c r="D2338" t="inlineStr">
        <is>
          <t>2025-Q3</t>
        </is>
      </c>
      <c r="E2338" t="inlineStr">
        <is>
          <t>T04</t>
        </is>
      </c>
      <c r="F2338" t="inlineStr">
        <is>
          <t>Selin Şahin</t>
        </is>
      </c>
      <c r="G2338" t="inlineStr">
        <is>
          <t>Akdeniz</t>
        </is>
      </c>
      <c r="H2338" t="inlineStr">
        <is>
          <t>EM-PRZ-02</t>
        </is>
      </c>
      <c r="I2338" t="inlineStr">
        <is>
          <t>Priz-Anahtar Seti (20'li)</t>
        </is>
      </c>
      <c r="J2338" t="inlineStr">
        <is>
          <t>Anahtar</t>
        </is>
      </c>
      <c r="K2338" t="inlineStr">
        <is>
          <t>Kurumsal</t>
        </is>
      </c>
      <c r="L2338" t="n">
        <v>19</v>
      </c>
      <c r="M2338" s="57" t="n">
        <v>547</v>
      </c>
      <c r="N2338" t="inlineStr">
        <is>
          <t>TL</t>
        </is>
      </c>
      <c r="O2338" s="58" t="n">
        <v>8</v>
      </c>
      <c r="P2338" t="n">
        <v>0</v>
      </c>
      <c r="Q2338" s="59" t="n">
        <v>310</v>
      </c>
      <c r="R2338" s="60">
        <f>IF(N2338="TL",1,IF(N2338="USD",VLOOKUP(C2338,$X$2:$Z$19,2,FALSE),VLOOKUP(C2338,$X$2:$Z$19,3,FALSE)))</f>
        <v/>
      </c>
      <c r="S2338" s="61">
        <f>IF(P2338=1,0,L2338*M2338*R2338*(1-O2338/100))</f>
        <v/>
      </c>
      <c r="T2338" s="61">
        <f>IF(P2338=1,0,L2338*Q2338)</f>
        <v/>
      </c>
      <c r="U2338" s="61">
        <f>S2338-T2338</f>
        <v/>
      </c>
    </row>
    <row r="2339">
      <c r="A2339" t="inlineStr">
        <is>
          <t>S002338</t>
        </is>
      </c>
      <c r="B2339" t="inlineStr">
        <is>
          <t>2025-09-09</t>
        </is>
      </c>
      <c r="C2339" t="inlineStr">
        <is>
          <t>2025-09</t>
        </is>
      </c>
      <c r="D2339" t="inlineStr">
        <is>
          <t>2025-Q3</t>
        </is>
      </c>
      <c r="E2339" t="inlineStr">
        <is>
          <t>T04</t>
        </is>
      </c>
      <c r="F2339" t="inlineStr">
        <is>
          <t>Selin Şahin</t>
        </is>
      </c>
      <c r="G2339" t="inlineStr">
        <is>
          <t>Akdeniz</t>
        </is>
      </c>
      <c r="H2339" t="inlineStr">
        <is>
          <t>EM-KBL-16</t>
        </is>
      </c>
      <c r="I2339" t="inlineStr">
        <is>
          <t>NYM Kablo 3x2,5 (100 m)</t>
        </is>
      </c>
      <c r="J2339" t="inlineStr">
        <is>
          <t>Kablo</t>
        </is>
      </c>
      <c r="K2339" t="inlineStr">
        <is>
          <t>Proje</t>
        </is>
      </c>
      <c r="L2339" t="n">
        <v>4</v>
      </c>
      <c r="M2339" s="57" t="n">
        <v>1305</v>
      </c>
      <c r="N2339" t="inlineStr">
        <is>
          <t>TL</t>
        </is>
      </c>
      <c r="O2339" s="58" t="n">
        <v>12</v>
      </c>
      <c r="P2339" t="n">
        <v>0</v>
      </c>
      <c r="Q2339" s="59" t="n">
        <v>820</v>
      </c>
      <c r="R2339" s="60">
        <f>IF(N2339="TL",1,IF(N2339="USD",VLOOKUP(C2339,$X$2:$Z$19,2,FALSE),VLOOKUP(C2339,$X$2:$Z$19,3,FALSE)))</f>
        <v/>
      </c>
      <c r="S2339" s="61">
        <f>IF(P2339=1,0,L2339*M2339*R2339*(1-O2339/100))</f>
        <v/>
      </c>
      <c r="T2339" s="61">
        <f>IF(P2339=1,0,L2339*Q2339)</f>
        <v/>
      </c>
      <c r="U2339" s="61">
        <f>S2339-T2339</f>
        <v/>
      </c>
    </row>
    <row r="2340">
      <c r="A2340" t="inlineStr">
        <is>
          <t>S002339</t>
        </is>
      </c>
      <c r="B2340" t="inlineStr">
        <is>
          <t>2025-09-23</t>
        </is>
      </c>
      <c r="C2340" t="inlineStr">
        <is>
          <t>2025-09</t>
        </is>
      </c>
      <c r="D2340" t="inlineStr">
        <is>
          <t>2025-Q3</t>
        </is>
      </c>
      <c r="E2340" t="inlineStr">
        <is>
          <t>T04</t>
        </is>
      </c>
      <c r="F2340" t="inlineStr">
        <is>
          <t>Selin Şahin</t>
        </is>
      </c>
      <c r="G2340" t="inlineStr">
        <is>
          <t>Akdeniz</t>
        </is>
      </c>
      <c r="H2340" t="inlineStr">
        <is>
          <t>EM-KBL-25</t>
        </is>
      </c>
      <c r="I2340" t="inlineStr">
        <is>
          <t>NYY Kablo 4x6 (100 m)</t>
        </is>
      </c>
      <c r="J2340" t="inlineStr">
        <is>
          <t>Kablo</t>
        </is>
      </c>
      <c r="K2340" t="inlineStr">
        <is>
          <t>Perakende</t>
        </is>
      </c>
      <c r="L2340" t="n">
        <v>2</v>
      </c>
      <c r="M2340" s="57" t="n">
        <v>3522</v>
      </c>
      <c r="N2340" t="inlineStr">
        <is>
          <t>TL</t>
        </is>
      </c>
      <c r="O2340" s="58" t="n">
        <v>5</v>
      </c>
      <c r="P2340" t="n">
        <v>0</v>
      </c>
      <c r="Q2340" s="59" t="n">
        <v>2150</v>
      </c>
      <c r="R2340" s="60">
        <f>IF(N2340="TL",1,IF(N2340="USD",VLOOKUP(C2340,$X$2:$Z$19,2,FALSE),VLOOKUP(C2340,$X$2:$Z$19,3,FALSE)))</f>
        <v/>
      </c>
      <c r="S2340" s="61">
        <f>IF(P2340=1,0,L2340*M2340*R2340*(1-O2340/100))</f>
        <v/>
      </c>
      <c r="T2340" s="61">
        <f>IF(P2340=1,0,L2340*Q2340)</f>
        <v/>
      </c>
      <c r="U2340" s="61">
        <f>S2340-T2340</f>
        <v/>
      </c>
    </row>
    <row r="2341">
      <c r="A2341" t="inlineStr">
        <is>
          <t>S002340</t>
        </is>
      </c>
      <c r="B2341" t="inlineStr">
        <is>
          <t>2025-09-27</t>
        </is>
      </c>
      <c r="C2341" t="inlineStr">
        <is>
          <t>2025-09</t>
        </is>
      </c>
      <c r="D2341" t="inlineStr">
        <is>
          <t>2025-Q3</t>
        </is>
      </c>
      <c r="E2341" t="inlineStr">
        <is>
          <t>T04</t>
        </is>
      </c>
      <c r="F2341" t="inlineStr">
        <is>
          <t>Selin Şahin</t>
        </is>
      </c>
      <c r="G2341" t="inlineStr">
        <is>
          <t>Akdeniz</t>
        </is>
      </c>
      <c r="H2341" t="inlineStr">
        <is>
          <t>EM-TRF-05</t>
        </is>
      </c>
      <c r="I2341" t="inlineStr">
        <is>
          <t>İzole Trafo 1 kVA</t>
        </is>
      </c>
      <c r="J2341" t="inlineStr">
        <is>
          <t>Güç</t>
        </is>
      </c>
      <c r="K2341" t="inlineStr">
        <is>
          <t>Proje</t>
        </is>
      </c>
      <c r="L2341" t="n">
        <v>19</v>
      </c>
      <c r="M2341" s="57" t="n">
        <v>6809</v>
      </c>
      <c r="N2341" t="inlineStr">
        <is>
          <t>TL</t>
        </is>
      </c>
      <c r="O2341" s="58" t="n">
        <v>5</v>
      </c>
      <c r="P2341" t="n">
        <v>0</v>
      </c>
      <c r="Q2341" s="59" t="n">
        <v>3900</v>
      </c>
      <c r="R2341" s="60">
        <f>IF(N2341="TL",1,IF(N2341="USD",VLOOKUP(C2341,$X$2:$Z$19,2,FALSE),VLOOKUP(C2341,$X$2:$Z$19,3,FALSE)))</f>
        <v/>
      </c>
      <c r="S2341" s="61">
        <f>IF(P2341=1,0,L2341*M2341*R2341*(1-O2341/100))</f>
        <v/>
      </c>
      <c r="T2341" s="61">
        <f>IF(P2341=1,0,L2341*Q2341)</f>
        <v/>
      </c>
      <c r="U2341" s="61">
        <f>S2341-T2341</f>
        <v/>
      </c>
    </row>
    <row r="2342">
      <c r="A2342" t="inlineStr">
        <is>
          <t>S002341</t>
        </is>
      </c>
      <c r="B2342" t="inlineStr">
        <is>
          <t>2025-09-10</t>
        </is>
      </c>
      <c r="C2342" t="inlineStr">
        <is>
          <t>2025-09</t>
        </is>
      </c>
      <c r="D2342" t="inlineStr">
        <is>
          <t>2025-Q3</t>
        </is>
      </c>
      <c r="E2342" t="inlineStr">
        <is>
          <t>T04</t>
        </is>
      </c>
      <c r="F2342" t="inlineStr">
        <is>
          <t>Selin Şahin</t>
        </is>
      </c>
      <c r="G2342" t="inlineStr">
        <is>
          <t>Akdeniz</t>
        </is>
      </c>
      <c r="H2342" t="inlineStr">
        <is>
          <t>EM-TOP-08</t>
        </is>
      </c>
      <c r="I2342" t="inlineStr">
        <is>
          <t>Topraklama Seti</t>
        </is>
      </c>
      <c r="J2342" t="inlineStr">
        <is>
          <t>Koruma</t>
        </is>
      </c>
      <c r="K2342" t="inlineStr">
        <is>
          <t>Proje</t>
        </is>
      </c>
      <c r="L2342" t="n">
        <v>49</v>
      </c>
      <c r="M2342" s="57" t="n">
        <v>919</v>
      </c>
      <c r="N2342" t="inlineStr">
        <is>
          <t>TL</t>
        </is>
      </c>
      <c r="O2342" s="58" t="n">
        <v>0</v>
      </c>
      <c r="P2342" t="n">
        <v>0</v>
      </c>
      <c r="Q2342" s="59" t="n">
        <v>540</v>
      </c>
      <c r="R2342" s="60">
        <f>IF(N2342="TL",1,IF(N2342="USD",VLOOKUP(C2342,$X$2:$Z$19,2,FALSE),VLOOKUP(C2342,$X$2:$Z$19,3,FALSE)))</f>
        <v/>
      </c>
      <c r="S2342" s="61">
        <f>IF(P2342=1,0,L2342*M2342*R2342*(1-O2342/100))</f>
        <v/>
      </c>
      <c r="T2342" s="61">
        <f>IF(P2342=1,0,L2342*Q2342)</f>
        <v/>
      </c>
      <c r="U2342" s="61">
        <f>S2342-T2342</f>
        <v/>
      </c>
    </row>
    <row r="2343">
      <c r="A2343" t="inlineStr">
        <is>
          <t>S002342</t>
        </is>
      </c>
      <c r="B2343" t="inlineStr">
        <is>
          <t>2025-09-10</t>
        </is>
      </c>
      <c r="C2343" t="inlineStr">
        <is>
          <t>2025-09</t>
        </is>
      </c>
      <c r="D2343" t="inlineStr">
        <is>
          <t>2025-Q3</t>
        </is>
      </c>
      <c r="E2343" t="inlineStr">
        <is>
          <t>T04</t>
        </is>
      </c>
      <c r="F2343" t="inlineStr">
        <is>
          <t>Selin Şahin</t>
        </is>
      </c>
      <c r="G2343" t="inlineStr">
        <is>
          <t>Akdeniz</t>
        </is>
      </c>
      <c r="H2343" t="inlineStr">
        <is>
          <t>EM-SGT-01</t>
        </is>
      </c>
      <c r="I2343" t="inlineStr">
        <is>
          <t>Otomatik Sigorta C16 (12'li)</t>
        </is>
      </c>
      <c r="J2343" t="inlineStr">
        <is>
          <t>Koruma</t>
        </is>
      </c>
      <c r="K2343" t="inlineStr">
        <is>
          <t>Proje</t>
        </is>
      </c>
      <c r="L2343" t="n">
        <v>8</v>
      </c>
      <c r="M2343" s="57" t="n">
        <v>446</v>
      </c>
      <c r="N2343" t="inlineStr">
        <is>
          <t>TL</t>
        </is>
      </c>
      <c r="O2343" s="58" t="n">
        <v>5</v>
      </c>
      <c r="P2343" t="n">
        <v>0</v>
      </c>
      <c r="Q2343" s="59" t="n">
        <v>240</v>
      </c>
      <c r="R2343" s="60">
        <f>IF(N2343="TL",1,IF(N2343="USD",VLOOKUP(C2343,$X$2:$Z$19,2,FALSE),VLOOKUP(C2343,$X$2:$Z$19,3,FALSE)))</f>
        <v/>
      </c>
      <c r="S2343" s="61">
        <f>IF(P2343=1,0,L2343*M2343*R2343*(1-O2343/100))</f>
        <v/>
      </c>
      <c r="T2343" s="61">
        <f>IF(P2343=1,0,L2343*Q2343)</f>
        <v/>
      </c>
      <c r="U2343" s="61">
        <f>S2343-T2343</f>
        <v/>
      </c>
    </row>
    <row r="2344">
      <c r="A2344" t="inlineStr">
        <is>
          <t>S002343</t>
        </is>
      </c>
      <c r="B2344" t="inlineStr">
        <is>
          <t>2025-09-18</t>
        </is>
      </c>
      <c r="C2344" t="inlineStr">
        <is>
          <t>2025-09</t>
        </is>
      </c>
      <c r="D2344" t="inlineStr">
        <is>
          <t>2025-Q3</t>
        </is>
      </c>
      <c r="E2344" t="inlineStr">
        <is>
          <t>T04</t>
        </is>
      </c>
      <c r="F2344" t="inlineStr">
        <is>
          <t>Selin Şahin</t>
        </is>
      </c>
      <c r="G2344" t="inlineStr">
        <is>
          <t>Akdeniz</t>
        </is>
      </c>
      <c r="H2344" t="inlineStr">
        <is>
          <t>EM-AYD-40</t>
        </is>
      </c>
      <c r="I2344" t="inlineStr">
        <is>
          <t>LED Panel Armatür 40W</t>
        </is>
      </c>
      <c r="J2344" t="inlineStr">
        <is>
          <t>Aydınlatma</t>
        </is>
      </c>
      <c r="K2344" t="inlineStr">
        <is>
          <t>Kurumsal</t>
        </is>
      </c>
      <c r="L2344" t="n">
        <v>9</v>
      </c>
      <c r="M2344" s="57" t="n">
        <v>367</v>
      </c>
      <c r="N2344" t="inlineStr">
        <is>
          <t>TL</t>
        </is>
      </c>
      <c r="O2344" s="58" t="n">
        <v>5</v>
      </c>
      <c r="P2344" t="n">
        <v>0</v>
      </c>
      <c r="Q2344" s="59" t="n">
        <v>190</v>
      </c>
      <c r="R2344" s="60">
        <f>IF(N2344="TL",1,IF(N2344="USD",VLOOKUP(C2344,$X$2:$Z$19,2,FALSE),VLOOKUP(C2344,$X$2:$Z$19,3,FALSE)))</f>
        <v/>
      </c>
      <c r="S2344" s="61">
        <f>IF(P2344=1,0,L2344*M2344*R2344*(1-O2344/100))</f>
        <v/>
      </c>
      <c r="T2344" s="61">
        <f>IF(P2344=1,0,L2344*Q2344)</f>
        <v/>
      </c>
      <c r="U2344" s="61">
        <f>S2344-T2344</f>
        <v/>
      </c>
    </row>
    <row r="2345">
      <c r="A2345" t="inlineStr">
        <is>
          <t>S002344</t>
        </is>
      </c>
      <c r="B2345" t="inlineStr">
        <is>
          <t>2025-09-26</t>
        </is>
      </c>
      <c r="C2345" t="inlineStr">
        <is>
          <t>2025-09</t>
        </is>
      </c>
      <c r="D2345" t="inlineStr">
        <is>
          <t>2025-Q3</t>
        </is>
      </c>
      <c r="E2345" t="inlineStr">
        <is>
          <t>T04</t>
        </is>
      </c>
      <c r="F2345" t="inlineStr">
        <is>
          <t>Selin Şahin</t>
        </is>
      </c>
      <c r="G2345" t="inlineStr">
        <is>
          <t>Akdeniz</t>
        </is>
      </c>
      <c r="H2345" t="inlineStr">
        <is>
          <t>EM-TRF-05</t>
        </is>
      </c>
      <c r="I2345" t="inlineStr">
        <is>
          <t>İzole Trafo 1 kVA</t>
        </is>
      </c>
      <c r="J2345" t="inlineStr">
        <is>
          <t>Güç</t>
        </is>
      </c>
      <c r="K2345" t="inlineStr">
        <is>
          <t>Kurumsal</t>
        </is>
      </c>
      <c r="L2345" t="n">
        <v>7</v>
      </c>
      <c r="M2345" s="57" t="n">
        <v>6446</v>
      </c>
      <c r="N2345" t="inlineStr">
        <is>
          <t>TL</t>
        </is>
      </c>
      <c r="O2345" s="58" t="n">
        <v>5</v>
      </c>
      <c r="P2345" t="n">
        <v>0</v>
      </c>
      <c r="Q2345" s="59" t="n">
        <v>3900</v>
      </c>
      <c r="R2345" s="60">
        <f>IF(N2345="TL",1,IF(N2345="USD",VLOOKUP(C2345,$X$2:$Z$19,2,FALSE),VLOOKUP(C2345,$X$2:$Z$19,3,FALSE)))</f>
        <v/>
      </c>
      <c r="S2345" s="61">
        <f>IF(P2345=1,0,L2345*M2345*R2345*(1-O2345/100))</f>
        <v/>
      </c>
      <c r="T2345" s="61">
        <f>IF(P2345=1,0,L2345*Q2345)</f>
        <v/>
      </c>
      <c r="U2345" s="61">
        <f>S2345-T2345</f>
        <v/>
      </c>
    </row>
    <row r="2346">
      <c r="A2346" t="inlineStr">
        <is>
          <t>S002345</t>
        </is>
      </c>
      <c r="B2346" t="inlineStr">
        <is>
          <t>2025-09-22</t>
        </is>
      </c>
      <c r="C2346" t="inlineStr">
        <is>
          <t>2025-09</t>
        </is>
      </c>
      <c r="D2346" t="inlineStr">
        <is>
          <t>2025-Q3</t>
        </is>
      </c>
      <c r="E2346" t="inlineStr">
        <is>
          <t>T04</t>
        </is>
      </c>
      <c r="F2346" t="inlineStr">
        <is>
          <t>Selin Şahin</t>
        </is>
      </c>
      <c r="G2346" t="inlineStr">
        <is>
          <t>Akdeniz</t>
        </is>
      </c>
      <c r="H2346" t="inlineStr">
        <is>
          <t>EM-SGT-01</t>
        </is>
      </c>
      <c r="I2346" t="inlineStr">
        <is>
          <t>Otomatik Sigorta C16 (12'li)</t>
        </is>
      </c>
      <c r="J2346" t="inlineStr">
        <is>
          <t>Koruma</t>
        </is>
      </c>
      <c r="K2346" t="inlineStr">
        <is>
          <t>Proje</t>
        </is>
      </c>
      <c r="L2346" t="n">
        <v>5</v>
      </c>
      <c r="M2346" s="57" t="n">
        <v>454</v>
      </c>
      <c r="N2346" t="inlineStr">
        <is>
          <t>TL</t>
        </is>
      </c>
      <c r="O2346" s="58" t="n">
        <v>0</v>
      </c>
      <c r="P2346" t="n">
        <v>0</v>
      </c>
      <c r="Q2346" s="59" t="n">
        <v>240</v>
      </c>
      <c r="R2346" s="60">
        <f>IF(N2346="TL",1,IF(N2346="USD",VLOOKUP(C2346,$X$2:$Z$19,2,FALSE),VLOOKUP(C2346,$X$2:$Z$19,3,FALSE)))</f>
        <v/>
      </c>
      <c r="S2346" s="61">
        <f>IF(P2346=1,0,L2346*M2346*R2346*(1-O2346/100))</f>
        <v/>
      </c>
      <c r="T2346" s="61">
        <f>IF(P2346=1,0,L2346*Q2346)</f>
        <v/>
      </c>
      <c r="U2346" s="61">
        <f>S2346-T2346</f>
        <v/>
      </c>
    </row>
    <row r="2347">
      <c r="A2347" t="inlineStr">
        <is>
          <t>S002346</t>
        </is>
      </c>
      <c r="B2347" t="inlineStr">
        <is>
          <t>2025-09-27</t>
        </is>
      </c>
      <c r="C2347" t="inlineStr">
        <is>
          <t>2025-09</t>
        </is>
      </c>
      <c r="D2347" t="inlineStr">
        <is>
          <t>2025-Q3</t>
        </is>
      </c>
      <c r="E2347" t="inlineStr">
        <is>
          <t>T04</t>
        </is>
      </c>
      <c r="F2347" t="inlineStr">
        <is>
          <t>Selin Şahin</t>
        </is>
      </c>
      <c r="G2347" t="inlineStr">
        <is>
          <t>Akdeniz</t>
        </is>
      </c>
      <c r="H2347" t="inlineStr">
        <is>
          <t>EM-SGT-01</t>
        </is>
      </c>
      <c r="I2347" t="inlineStr">
        <is>
          <t>Otomatik Sigorta C16 (12'li)</t>
        </is>
      </c>
      <c r="J2347" t="inlineStr">
        <is>
          <t>Koruma</t>
        </is>
      </c>
      <c r="K2347" t="inlineStr">
        <is>
          <t>Perakende</t>
        </is>
      </c>
      <c r="L2347" t="n">
        <v>1</v>
      </c>
      <c r="M2347" s="57" t="n">
        <v>427</v>
      </c>
      <c r="N2347" t="inlineStr">
        <is>
          <t>TL</t>
        </is>
      </c>
      <c r="O2347" s="58" t="n">
        <v>5</v>
      </c>
      <c r="P2347" t="n">
        <v>0</v>
      </c>
      <c r="Q2347" s="59" t="n">
        <v>240</v>
      </c>
      <c r="R2347" s="60">
        <f>IF(N2347="TL",1,IF(N2347="USD",VLOOKUP(C2347,$X$2:$Z$19,2,FALSE),VLOOKUP(C2347,$X$2:$Z$19,3,FALSE)))</f>
        <v/>
      </c>
      <c r="S2347" s="61">
        <f>IF(P2347=1,0,L2347*M2347*R2347*(1-O2347/100))</f>
        <v/>
      </c>
      <c r="T2347" s="61">
        <f>IF(P2347=1,0,L2347*Q2347)</f>
        <v/>
      </c>
      <c r="U2347" s="61">
        <f>S2347-T2347</f>
        <v/>
      </c>
    </row>
    <row r="2348">
      <c r="A2348" t="inlineStr">
        <is>
          <t>S002347</t>
        </is>
      </c>
      <c r="B2348" t="inlineStr">
        <is>
          <t>2025-09-12</t>
        </is>
      </c>
      <c r="C2348" t="inlineStr">
        <is>
          <t>2025-09</t>
        </is>
      </c>
      <c r="D2348" t="inlineStr">
        <is>
          <t>2025-Q3</t>
        </is>
      </c>
      <c r="E2348" t="inlineStr">
        <is>
          <t>T04</t>
        </is>
      </c>
      <c r="F2348" t="inlineStr">
        <is>
          <t>Selin Şahin</t>
        </is>
      </c>
      <c r="G2348" t="inlineStr">
        <is>
          <t>Akdeniz</t>
        </is>
      </c>
      <c r="H2348" t="inlineStr">
        <is>
          <t>EM-SGT-01</t>
        </is>
      </c>
      <c r="I2348" t="inlineStr">
        <is>
          <t>Otomatik Sigorta C16 (12'li)</t>
        </is>
      </c>
      <c r="J2348" t="inlineStr">
        <is>
          <t>Koruma</t>
        </is>
      </c>
      <c r="K2348" t="inlineStr">
        <is>
          <t>Perakende</t>
        </is>
      </c>
      <c r="L2348" t="n">
        <v>9</v>
      </c>
      <c r="M2348" s="57" t="n">
        <v>435</v>
      </c>
      <c r="N2348" t="inlineStr">
        <is>
          <t>TL</t>
        </is>
      </c>
      <c r="O2348" s="58" t="n">
        <v>0</v>
      </c>
      <c r="P2348" t="n">
        <v>0</v>
      </c>
      <c r="Q2348" s="59" t="n">
        <v>240</v>
      </c>
      <c r="R2348" s="60">
        <f>IF(N2348="TL",1,IF(N2348="USD",VLOOKUP(C2348,$X$2:$Z$19,2,FALSE),VLOOKUP(C2348,$X$2:$Z$19,3,FALSE)))</f>
        <v/>
      </c>
      <c r="S2348" s="61">
        <f>IF(P2348=1,0,L2348*M2348*R2348*(1-O2348/100))</f>
        <v/>
      </c>
      <c r="T2348" s="61">
        <f>IF(P2348=1,0,L2348*Q2348)</f>
        <v/>
      </c>
      <c r="U2348" s="61">
        <f>S2348-T2348</f>
        <v/>
      </c>
    </row>
    <row r="2349">
      <c r="A2349" t="inlineStr">
        <is>
          <t>S002348</t>
        </is>
      </c>
      <c r="B2349" t="inlineStr">
        <is>
          <t>2025-09-16</t>
        </is>
      </c>
      <c r="C2349" t="inlineStr">
        <is>
          <t>2025-09</t>
        </is>
      </c>
      <c r="D2349" t="inlineStr">
        <is>
          <t>2025-Q3</t>
        </is>
      </c>
      <c r="E2349" t="inlineStr">
        <is>
          <t>T04</t>
        </is>
      </c>
      <c r="F2349" t="inlineStr">
        <is>
          <t>Selin Şahin</t>
        </is>
      </c>
      <c r="G2349" t="inlineStr">
        <is>
          <t>Akdeniz</t>
        </is>
      </c>
      <c r="H2349" t="inlineStr">
        <is>
          <t>EM-PRZ-02</t>
        </is>
      </c>
      <c r="I2349" t="inlineStr">
        <is>
          <t>Priz-Anahtar Seti (20'li)</t>
        </is>
      </c>
      <c r="J2349" t="inlineStr">
        <is>
          <t>Anahtar</t>
        </is>
      </c>
      <c r="K2349" t="inlineStr">
        <is>
          <t>Proje</t>
        </is>
      </c>
      <c r="L2349" t="n">
        <v>85</v>
      </c>
      <c r="M2349" s="57" t="n">
        <v>589</v>
      </c>
      <c r="N2349" t="inlineStr">
        <is>
          <t>TL</t>
        </is>
      </c>
      <c r="O2349" s="58" t="n">
        <v>8</v>
      </c>
      <c r="P2349" t="n">
        <v>1</v>
      </c>
      <c r="Q2349" s="59" t="n">
        <v>310</v>
      </c>
      <c r="R2349" s="60">
        <f>IF(N2349="TL",1,IF(N2349="USD",VLOOKUP(C2349,$X$2:$Z$19,2,FALSE),VLOOKUP(C2349,$X$2:$Z$19,3,FALSE)))</f>
        <v/>
      </c>
      <c r="S2349" s="61">
        <f>IF(P2349=1,0,L2349*M2349*R2349*(1-O2349/100))</f>
        <v/>
      </c>
      <c r="T2349" s="61">
        <f>IF(P2349=1,0,L2349*Q2349)</f>
        <v/>
      </c>
      <c r="U2349" s="61">
        <f>S2349-T2349</f>
        <v/>
      </c>
    </row>
    <row r="2350">
      <c r="A2350" t="inlineStr">
        <is>
          <t>S002349</t>
        </is>
      </c>
      <c r="B2350" t="inlineStr">
        <is>
          <t>2025-09-12</t>
        </is>
      </c>
      <c r="C2350" t="inlineStr">
        <is>
          <t>2025-09</t>
        </is>
      </c>
      <c r="D2350" t="inlineStr">
        <is>
          <t>2025-Q3</t>
        </is>
      </c>
      <c r="E2350" t="inlineStr">
        <is>
          <t>T04</t>
        </is>
      </c>
      <c r="F2350" t="inlineStr">
        <is>
          <t>Selin Şahin</t>
        </is>
      </c>
      <c r="G2350" t="inlineStr">
        <is>
          <t>Akdeniz</t>
        </is>
      </c>
      <c r="H2350" t="inlineStr">
        <is>
          <t>EM-AYD-18</t>
        </is>
      </c>
      <c r="I2350" t="inlineStr">
        <is>
          <t>LED Ampul 18W (10'lu)</t>
        </is>
      </c>
      <c r="J2350" t="inlineStr">
        <is>
          <t>Aydınlatma</t>
        </is>
      </c>
      <c r="K2350" t="inlineStr">
        <is>
          <t>Bayi</t>
        </is>
      </c>
      <c r="L2350" t="n">
        <v>2</v>
      </c>
      <c r="M2350" s="57" t="n">
        <v>210</v>
      </c>
      <c r="N2350" t="inlineStr">
        <is>
          <t>TL</t>
        </is>
      </c>
      <c r="O2350" s="58" t="n">
        <v>8</v>
      </c>
      <c r="P2350" t="n">
        <v>0</v>
      </c>
      <c r="Q2350" s="59" t="n">
        <v>95</v>
      </c>
      <c r="R2350" s="60">
        <f>IF(N2350="TL",1,IF(N2350="USD",VLOOKUP(C2350,$X$2:$Z$19,2,FALSE),VLOOKUP(C2350,$X$2:$Z$19,3,FALSE)))</f>
        <v/>
      </c>
      <c r="S2350" s="61">
        <f>IF(P2350=1,0,L2350*M2350*R2350*(1-O2350/100))</f>
        <v/>
      </c>
      <c r="T2350" s="61">
        <f>IF(P2350=1,0,L2350*Q2350)</f>
        <v/>
      </c>
      <c r="U2350" s="61">
        <f>S2350-T2350</f>
        <v/>
      </c>
    </row>
    <row r="2351">
      <c r="A2351" t="inlineStr">
        <is>
          <t>S002350</t>
        </is>
      </c>
      <c r="B2351" t="inlineStr">
        <is>
          <t>2025-09-20</t>
        </is>
      </c>
      <c r="C2351" t="inlineStr">
        <is>
          <t>2025-09</t>
        </is>
      </c>
      <c r="D2351" t="inlineStr">
        <is>
          <t>2025-Q3</t>
        </is>
      </c>
      <c r="E2351" t="inlineStr">
        <is>
          <t>T05</t>
        </is>
      </c>
      <c r="F2351" t="inlineStr">
        <is>
          <t>Burak Çelik</t>
        </is>
      </c>
      <c r="G2351" t="inlineStr">
        <is>
          <t>İhracat-Körfez</t>
        </is>
      </c>
      <c r="H2351" t="inlineStr">
        <is>
          <t>EM-SNS-06</t>
        </is>
      </c>
      <c r="I2351" t="inlineStr">
        <is>
          <t>Hareket Sensörü PIR</t>
        </is>
      </c>
      <c r="J2351" t="inlineStr">
        <is>
          <t>Otomasyon</t>
        </is>
      </c>
      <c r="K2351" t="inlineStr">
        <is>
          <t>Bayi</t>
        </is>
      </c>
      <c r="L2351" t="n">
        <v>6</v>
      </c>
      <c r="M2351" s="57" t="n">
        <v>5.72</v>
      </c>
      <c r="N2351" t="inlineStr">
        <is>
          <t>USD</t>
        </is>
      </c>
      <c r="O2351" s="58" t="n">
        <v>12</v>
      </c>
      <c r="P2351" t="n">
        <v>0</v>
      </c>
      <c r="Q2351" s="59" t="n">
        <v>120</v>
      </c>
      <c r="R2351" s="60">
        <f>IF(N2351="TL",1,IF(N2351="USD",VLOOKUP(C2351,$X$2:$Z$19,2,FALSE),VLOOKUP(C2351,$X$2:$Z$19,3,FALSE)))</f>
        <v/>
      </c>
      <c r="S2351" s="61">
        <f>IF(P2351=1,0,L2351*M2351*R2351*(1-O2351/100))</f>
        <v/>
      </c>
      <c r="T2351" s="61">
        <f>IF(P2351=1,0,L2351*Q2351)</f>
        <v/>
      </c>
      <c r="U2351" s="61">
        <f>S2351-T2351</f>
        <v/>
      </c>
    </row>
    <row r="2352">
      <c r="A2352" t="inlineStr">
        <is>
          <t>S002351</t>
        </is>
      </c>
      <c r="B2352" t="inlineStr">
        <is>
          <t>2025-09-16</t>
        </is>
      </c>
      <c r="C2352" t="inlineStr">
        <is>
          <t>2025-09</t>
        </is>
      </c>
      <c r="D2352" t="inlineStr">
        <is>
          <t>2025-Q3</t>
        </is>
      </c>
      <c r="E2352" t="inlineStr">
        <is>
          <t>T05</t>
        </is>
      </c>
      <c r="F2352" t="inlineStr">
        <is>
          <t>Burak Çelik</t>
        </is>
      </c>
      <c r="G2352" t="inlineStr">
        <is>
          <t>İhracat-Körfez</t>
        </is>
      </c>
      <c r="H2352" t="inlineStr">
        <is>
          <t>EM-SGT-01</t>
        </is>
      </c>
      <c r="I2352" t="inlineStr">
        <is>
          <t>Otomatik Sigorta C16 (12'li)</t>
        </is>
      </c>
      <c r="J2352" t="inlineStr">
        <is>
          <t>Koruma</t>
        </is>
      </c>
      <c r="K2352" t="inlineStr">
        <is>
          <t>Bayi</t>
        </is>
      </c>
      <c r="L2352" t="n">
        <v>19</v>
      </c>
      <c r="M2352" s="57" t="n">
        <v>10.11</v>
      </c>
      <c r="N2352" t="inlineStr">
        <is>
          <t>USD</t>
        </is>
      </c>
      <c r="O2352" s="58" t="n">
        <v>0</v>
      </c>
      <c r="P2352" t="n">
        <v>0</v>
      </c>
      <c r="Q2352" s="59" t="n">
        <v>240</v>
      </c>
      <c r="R2352" s="60">
        <f>IF(N2352="TL",1,IF(N2352="USD",VLOOKUP(C2352,$X$2:$Z$19,2,FALSE),VLOOKUP(C2352,$X$2:$Z$19,3,FALSE)))</f>
        <v/>
      </c>
      <c r="S2352" s="61">
        <f>IF(P2352=1,0,L2352*M2352*R2352*(1-O2352/100))</f>
        <v/>
      </c>
      <c r="T2352" s="61">
        <f>IF(P2352=1,0,L2352*Q2352)</f>
        <v/>
      </c>
      <c r="U2352" s="61">
        <f>S2352-T2352</f>
        <v/>
      </c>
    </row>
    <row r="2353">
      <c r="A2353" t="inlineStr">
        <is>
          <t>S002352</t>
        </is>
      </c>
      <c r="B2353" t="inlineStr">
        <is>
          <t>2025-09-07</t>
        </is>
      </c>
      <c r="C2353" t="inlineStr">
        <is>
          <t>2025-09</t>
        </is>
      </c>
      <c r="D2353" t="inlineStr">
        <is>
          <t>2025-Q3</t>
        </is>
      </c>
      <c r="E2353" t="inlineStr">
        <is>
          <t>T05</t>
        </is>
      </c>
      <c r="F2353" t="inlineStr">
        <is>
          <t>Burak Çelik</t>
        </is>
      </c>
      <c r="G2353" t="inlineStr">
        <is>
          <t>İhracat-Körfez</t>
        </is>
      </c>
      <c r="H2353" t="inlineStr">
        <is>
          <t>EM-KND-03</t>
        </is>
      </c>
      <c r="I2353" t="inlineStr">
        <is>
          <t>Kablo Kanalı 40x40 (2 m)</t>
        </is>
      </c>
      <c r="J2353" t="inlineStr">
        <is>
          <t>Tesisat</t>
        </is>
      </c>
      <c r="K2353" t="inlineStr">
        <is>
          <t>Bayi</t>
        </is>
      </c>
      <c r="L2353" t="n">
        <v>37</v>
      </c>
      <c r="M2353" s="57" t="n">
        <v>2.96</v>
      </c>
      <c r="N2353" t="inlineStr">
        <is>
          <t>USD</t>
        </is>
      </c>
      <c r="O2353" s="58" t="n">
        <v>0</v>
      </c>
      <c r="P2353" t="n">
        <v>0</v>
      </c>
      <c r="Q2353" s="59" t="n">
        <v>65</v>
      </c>
      <c r="R2353" s="60">
        <f>IF(N2353="TL",1,IF(N2353="USD",VLOOKUP(C2353,$X$2:$Z$19,2,FALSE),VLOOKUP(C2353,$X$2:$Z$19,3,FALSE)))</f>
        <v/>
      </c>
      <c r="S2353" s="61">
        <f>IF(P2353=1,0,L2353*M2353*R2353*(1-O2353/100))</f>
        <v/>
      </c>
      <c r="T2353" s="61">
        <f>IF(P2353=1,0,L2353*Q2353)</f>
        <v/>
      </c>
      <c r="U2353" s="61">
        <f>S2353-T2353</f>
        <v/>
      </c>
    </row>
    <row r="2354">
      <c r="A2354" t="inlineStr">
        <is>
          <t>S002353</t>
        </is>
      </c>
      <c r="B2354" t="inlineStr">
        <is>
          <t>2025-09-17</t>
        </is>
      </c>
      <c r="C2354" t="inlineStr">
        <is>
          <t>2025-09</t>
        </is>
      </c>
      <c r="D2354" t="inlineStr">
        <is>
          <t>2025-Q3</t>
        </is>
      </c>
      <c r="E2354" t="inlineStr">
        <is>
          <t>T05</t>
        </is>
      </c>
      <c r="F2354" t="inlineStr">
        <is>
          <t>Burak Çelik</t>
        </is>
      </c>
      <c r="G2354" t="inlineStr">
        <is>
          <t>İhracat-Körfez</t>
        </is>
      </c>
      <c r="H2354" t="inlineStr">
        <is>
          <t>EM-PNO-12</t>
        </is>
      </c>
      <c r="I2354" t="inlineStr">
        <is>
          <t>Sıva Üstü Dağıtım Panosu 24'lü</t>
        </is>
      </c>
      <c r="J2354" t="inlineStr">
        <is>
          <t>Pano</t>
        </is>
      </c>
      <c r="K2354" t="inlineStr">
        <is>
          <t>Bayi</t>
        </is>
      </c>
      <c r="L2354" t="n">
        <v>1</v>
      </c>
      <c r="M2354" s="57" t="n">
        <v>46.77</v>
      </c>
      <c r="N2354" t="inlineStr">
        <is>
          <t>USD</t>
        </is>
      </c>
      <c r="O2354" s="58" t="n">
        <v>0</v>
      </c>
      <c r="P2354" t="n">
        <v>0</v>
      </c>
      <c r="Q2354" s="59" t="n">
        <v>1180</v>
      </c>
      <c r="R2354" s="60">
        <f>IF(N2354="TL",1,IF(N2354="USD",VLOOKUP(C2354,$X$2:$Z$19,2,FALSE),VLOOKUP(C2354,$X$2:$Z$19,3,FALSE)))</f>
        <v/>
      </c>
      <c r="S2354" s="61">
        <f>IF(P2354=1,0,L2354*M2354*R2354*(1-O2354/100))</f>
        <v/>
      </c>
      <c r="T2354" s="61">
        <f>IF(P2354=1,0,L2354*Q2354)</f>
        <v/>
      </c>
      <c r="U2354" s="61">
        <f>S2354-T2354</f>
        <v/>
      </c>
    </row>
    <row r="2355">
      <c r="A2355" t="inlineStr">
        <is>
          <t>S002354</t>
        </is>
      </c>
      <c r="B2355" t="inlineStr">
        <is>
          <t>2025-09-06</t>
        </is>
      </c>
      <c r="C2355" t="inlineStr">
        <is>
          <t>2025-09</t>
        </is>
      </c>
      <c r="D2355" t="inlineStr">
        <is>
          <t>2025-Q3</t>
        </is>
      </c>
      <c r="E2355" t="inlineStr">
        <is>
          <t>T05</t>
        </is>
      </c>
      <c r="F2355" t="inlineStr">
        <is>
          <t>Burak Çelik</t>
        </is>
      </c>
      <c r="G2355" t="inlineStr">
        <is>
          <t>İhracat-Körfez</t>
        </is>
      </c>
      <c r="H2355" t="inlineStr">
        <is>
          <t>EM-SNS-06</t>
        </is>
      </c>
      <c r="I2355" t="inlineStr">
        <is>
          <t>Hareket Sensörü PIR</t>
        </is>
      </c>
      <c r="J2355" t="inlineStr">
        <is>
          <t>Otomasyon</t>
        </is>
      </c>
      <c r="K2355" t="inlineStr">
        <is>
          <t>Perakende</t>
        </is>
      </c>
      <c r="L2355" t="n">
        <v>30</v>
      </c>
      <c r="M2355" s="57" t="n">
        <v>5.84</v>
      </c>
      <c r="N2355" t="inlineStr">
        <is>
          <t>USD</t>
        </is>
      </c>
      <c r="O2355" s="58" t="n">
        <v>5</v>
      </c>
      <c r="P2355" t="n">
        <v>0</v>
      </c>
      <c r="Q2355" s="59" t="n">
        <v>120</v>
      </c>
      <c r="R2355" s="60">
        <f>IF(N2355="TL",1,IF(N2355="USD",VLOOKUP(C2355,$X$2:$Z$19,2,FALSE),VLOOKUP(C2355,$X$2:$Z$19,3,FALSE)))</f>
        <v/>
      </c>
      <c r="S2355" s="61">
        <f>IF(P2355=1,0,L2355*M2355*R2355*(1-O2355/100))</f>
        <v/>
      </c>
      <c r="T2355" s="61">
        <f>IF(P2355=1,0,L2355*Q2355)</f>
        <v/>
      </c>
      <c r="U2355" s="61">
        <f>S2355-T2355</f>
        <v/>
      </c>
    </row>
    <row r="2356">
      <c r="A2356" t="inlineStr">
        <is>
          <t>S002355</t>
        </is>
      </c>
      <c r="B2356" t="inlineStr">
        <is>
          <t>2025-09-21</t>
        </is>
      </c>
      <c r="C2356" t="inlineStr">
        <is>
          <t>2025-09</t>
        </is>
      </c>
      <c r="D2356" t="inlineStr">
        <is>
          <t>2025-Q3</t>
        </is>
      </c>
      <c r="E2356" t="inlineStr">
        <is>
          <t>T05</t>
        </is>
      </c>
      <c r="F2356" t="inlineStr">
        <is>
          <t>Burak Çelik</t>
        </is>
      </c>
      <c r="G2356" t="inlineStr">
        <is>
          <t>İhracat-Körfez</t>
        </is>
      </c>
      <c r="H2356" t="inlineStr">
        <is>
          <t>EM-KBL-25</t>
        </is>
      </c>
      <c r="I2356" t="inlineStr">
        <is>
          <t>NYY Kablo 4x6 (100 m)</t>
        </is>
      </c>
      <c r="J2356" t="inlineStr">
        <is>
          <t>Kablo</t>
        </is>
      </c>
      <c r="K2356" t="inlineStr">
        <is>
          <t>Perakende</t>
        </is>
      </c>
      <c r="L2356" t="n">
        <v>119</v>
      </c>
      <c r="M2356" s="57" t="n">
        <v>76.5</v>
      </c>
      <c r="N2356" t="inlineStr">
        <is>
          <t>USD</t>
        </is>
      </c>
      <c r="O2356" s="58" t="n">
        <v>12</v>
      </c>
      <c r="P2356" t="n">
        <v>0</v>
      </c>
      <c r="Q2356" s="59" t="n">
        <v>2150</v>
      </c>
      <c r="R2356" s="60">
        <f>IF(N2356="TL",1,IF(N2356="USD",VLOOKUP(C2356,$X$2:$Z$19,2,FALSE),VLOOKUP(C2356,$X$2:$Z$19,3,FALSE)))</f>
        <v/>
      </c>
      <c r="S2356" s="61">
        <f>IF(P2356=1,0,L2356*M2356*R2356*(1-O2356/100))</f>
        <v/>
      </c>
      <c r="T2356" s="61">
        <f>IF(P2356=1,0,L2356*Q2356)</f>
        <v/>
      </c>
      <c r="U2356" s="61">
        <f>S2356-T2356</f>
        <v/>
      </c>
    </row>
    <row r="2357">
      <c r="A2357" t="inlineStr">
        <is>
          <t>S002356</t>
        </is>
      </c>
      <c r="B2357" t="inlineStr">
        <is>
          <t>2025-09-25</t>
        </is>
      </c>
      <c r="C2357" t="inlineStr">
        <is>
          <t>2025-09</t>
        </is>
      </c>
      <c r="D2357" t="inlineStr">
        <is>
          <t>2025-Q3</t>
        </is>
      </c>
      <c r="E2357" t="inlineStr">
        <is>
          <t>T05</t>
        </is>
      </c>
      <c r="F2357" t="inlineStr">
        <is>
          <t>Burak Çelik</t>
        </is>
      </c>
      <c r="G2357" t="inlineStr">
        <is>
          <t>İhracat-Körfez</t>
        </is>
      </c>
      <c r="H2357" t="inlineStr">
        <is>
          <t>EM-TRF-05</t>
        </is>
      </c>
      <c r="I2357" t="inlineStr">
        <is>
          <t>İzole Trafo 1 kVA</t>
        </is>
      </c>
      <c r="J2357" t="inlineStr">
        <is>
          <t>Güç</t>
        </is>
      </c>
      <c r="K2357" t="inlineStr">
        <is>
          <t>Bayi</t>
        </is>
      </c>
      <c r="L2357" t="n">
        <v>17</v>
      </c>
      <c r="M2357" s="57" t="n">
        <v>155.41</v>
      </c>
      <c r="N2357" t="inlineStr">
        <is>
          <t>USD</t>
        </is>
      </c>
      <c r="O2357" s="58" t="n">
        <v>8</v>
      </c>
      <c r="P2357" t="n">
        <v>0</v>
      </c>
      <c r="Q2357" s="59" t="n">
        <v>3900</v>
      </c>
      <c r="R2357" s="60">
        <f>IF(N2357="TL",1,IF(N2357="USD",VLOOKUP(C2357,$X$2:$Z$19,2,FALSE),VLOOKUP(C2357,$X$2:$Z$19,3,FALSE)))</f>
        <v/>
      </c>
      <c r="S2357" s="61">
        <f>IF(P2357=1,0,L2357*M2357*R2357*(1-O2357/100))</f>
        <v/>
      </c>
      <c r="T2357" s="61">
        <f>IF(P2357=1,0,L2357*Q2357)</f>
        <v/>
      </c>
      <c r="U2357" s="61">
        <f>S2357-T2357</f>
        <v/>
      </c>
    </row>
    <row r="2358">
      <c r="A2358" t="inlineStr">
        <is>
          <t>S002357</t>
        </is>
      </c>
      <c r="B2358" t="inlineStr">
        <is>
          <t>2025-09-17</t>
        </is>
      </c>
      <c r="C2358" t="inlineStr">
        <is>
          <t>2025-09</t>
        </is>
      </c>
      <c r="D2358" t="inlineStr">
        <is>
          <t>2025-Q3</t>
        </is>
      </c>
      <c r="E2358" t="inlineStr">
        <is>
          <t>T05</t>
        </is>
      </c>
      <c r="F2358" t="inlineStr">
        <is>
          <t>Burak Çelik</t>
        </is>
      </c>
      <c r="G2358" t="inlineStr">
        <is>
          <t>İhracat-Körfez</t>
        </is>
      </c>
      <c r="H2358" t="inlineStr">
        <is>
          <t>EM-SGT-01</t>
        </is>
      </c>
      <c r="I2358" t="inlineStr">
        <is>
          <t>Otomatik Sigorta C16 (12'li)</t>
        </is>
      </c>
      <c r="J2358" t="inlineStr">
        <is>
          <t>Koruma</t>
        </is>
      </c>
      <c r="K2358" t="inlineStr">
        <is>
          <t>Bayi</t>
        </is>
      </c>
      <c r="L2358" t="n">
        <v>1</v>
      </c>
      <c r="M2358" s="57" t="n">
        <v>10.17</v>
      </c>
      <c r="N2358" t="inlineStr">
        <is>
          <t>USD</t>
        </is>
      </c>
      <c r="O2358" s="58" t="n">
        <v>5</v>
      </c>
      <c r="P2358" t="n">
        <v>0</v>
      </c>
      <c r="Q2358" s="59" t="n">
        <v>240</v>
      </c>
      <c r="R2358" s="60">
        <f>IF(N2358="TL",1,IF(N2358="USD",VLOOKUP(C2358,$X$2:$Z$19,2,FALSE),VLOOKUP(C2358,$X$2:$Z$19,3,FALSE)))</f>
        <v/>
      </c>
      <c r="S2358" s="61">
        <f>IF(P2358=1,0,L2358*M2358*R2358*(1-O2358/100))</f>
        <v/>
      </c>
      <c r="T2358" s="61">
        <f>IF(P2358=1,0,L2358*Q2358)</f>
        <v/>
      </c>
      <c r="U2358" s="61">
        <f>S2358-T2358</f>
        <v/>
      </c>
    </row>
    <row r="2359">
      <c r="A2359" t="inlineStr">
        <is>
          <t>S002358</t>
        </is>
      </c>
      <c r="B2359" t="inlineStr">
        <is>
          <t>2025-09-19</t>
        </is>
      </c>
      <c r="C2359" t="inlineStr">
        <is>
          <t>2025-09</t>
        </is>
      </c>
      <c r="D2359" t="inlineStr">
        <is>
          <t>2025-Q3</t>
        </is>
      </c>
      <c r="E2359" t="inlineStr">
        <is>
          <t>T05</t>
        </is>
      </c>
      <c r="F2359" t="inlineStr">
        <is>
          <t>Burak Çelik</t>
        </is>
      </c>
      <c r="G2359" t="inlineStr">
        <is>
          <t>İhracat-Körfez</t>
        </is>
      </c>
      <c r="H2359" t="inlineStr">
        <is>
          <t>EM-UPS-10</t>
        </is>
      </c>
      <c r="I2359" t="inlineStr">
        <is>
          <t>Kesintisiz Güç Kaynağı 3 kVA</t>
        </is>
      </c>
      <c r="J2359" t="inlineStr">
        <is>
          <t>Güç</t>
        </is>
      </c>
      <c r="K2359" t="inlineStr">
        <is>
          <t>Bayi</t>
        </is>
      </c>
      <c r="L2359" t="n">
        <v>1</v>
      </c>
      <c r="M2359" s="57" t="n">
        <v>293.9</v>
      </c>
      <c r="N2359" t="inlineStr">
        <is>
          <t>USD</t>
        </is>
      </c>
      <c r="O2359" s="58" t="n">
        <v>8</v>
      </c>
      <c r="P2359" t="n">
        <v>0</v>
      </c>
      <c r="Q2359" s="59" t="n">
        <v>8200</v>
      </c>
      <c r="R2359" s="60">
        <f>IF(N2359="TL",1,IF(N2359="USD",VLOOKUP(C2359,$X$2:$Z$19,2,FALSE),VLOOKUP(C2359,$X$2:$Z$19,3,FALSE)))</f>
        <v/>
      </c>
      <c r="S2359" s="61">
        <f>IF(P2359=1,0,L2359*M2359*R2359*(1-O2359/100))</f>
        <v/>
      </c>
      <c r="T2359" s="61">
        <f>IF(P2359=1,0,L2359*Q2359)</f>
        <v/>
      </c>
      <c r="U2359" s="61">
        <f>S2359-T2359</f>
        <v/>
      </c>
    </row>
    <row r="2360">
      <c r="A2360" t="inlineStr">
        <is>
          <t>S002359</t>
        </is>
      </c>
      <c r="B2360" t="inlineStr">
        <is>
          <t>2025-09-18</t>
        </is>
      </c>
      <c r="C2360" t="inlineStr">
        <is>
          <t>2025-09</t>
        </is>
      </c>
      <c r="D2360" t="inlineStr">
        <is>
          <t>2025-Q3</t>
        </is>
      </c>
      <c r="E2360" t="inlineStr">
        <is>
          <t>T05</t>
        </is>
      </c>
      <c r="F2360" t="inlineStr">
        <is>
          <t>Burak Çelik</t>
        </is>
      </c>
      <c r="G2360" t="inlineStr">
        <is>
          <t>İhracat-Körfez</t>
        </is>
      </c>
      <c r="H2360" t="inlineStr">
        <is>
          <t>EM-TRF-05</t>
        </is>
      </c>
      <c r="I2360" t="inlineStr">
        <is>
          <t>İzole Trafo 1 kVA</t>
        </is>
      </c>
      <c r="J2360" t="inlineStr">
        <is>
          <t>Güç</t>
        </is>
      </c>
      <c r="K2360" t="inlineStr">
        <is>
          <t>Kurumsal</t>
        </is>
      </c>
      <c r="L2360" t="n">
        <v>3</v>
      </c>
      <c r="M2360" s="57" t="n">
        <v>156.41</v>
      </c>
      <c r="N2360" t="inlineStr">
        <is>
          <t>USD</t>
        </is>
      </c>
      <c r="O2360" s="58" t="n">
        <v>8</v>
      </c>
      <c r="P2360" t="n">
        <v>0</v>
      </c>
      <c r="Q2360" s="59" t="n">
        <v>3900</v>
      </c>
      <c r="R2360" s="60">
        <f>IF(N2360="TL",1,IF(N2360="USD",VLOOKUP(C2360,$X$2:$Z$19,2,FALSE),VLOOKUP(C2360,$X$2:$Z$19,3,FALSE)))</f>
        <v/>
      </c>
      <c r="S2360" s="61">
        <f>IF(P2360=1,0,L2360*M2360*R2360*(1-O2360/100))</f>
        <v/>
      </c>
      <c r="T2360" s="61">
        <f>IF(P2360=1,0,L2360*Q2360)</f>
        <v/>
      </c>
      <c r="U2360" s="61">
        <f>S2360-T2360</f>
        <v/>
      </c>
    </row>
    <row r="2361">
      <c r="A2361" t="inlineStr">
        <is>
          <t>S002360</t>
        </is>
      </c>
      <c r="B2361" t="inlineStr">
        <is>
          <t>2025-09-14</t>
        </is>
      </c>
      <c r="C2361" t="inlineStr">
        <is>
          <t>2025-09</t>
        </is>
      </c>
      <c r="D2361" t="inlineStr">
        <is>
          <t>2025-Q3</t>
        </is>
      </c>
      <c r="E2361" t="inlineStr">
        <is>
          <t>T05</t>
        </is>
      </c>
      <c r="F2361" t="inlineStr">
        <is>
          <t>Burak Çelik</t>
        </is>
      </c>
      <c r="G2361" t="inlineStr">
        <is>
          <t>İhracat-Körfez</t>
        </is>
      </c>
      <c r="H2361" t="inlineStr">
        <is>
          <t>EM-KND-03</t>
        </is>
      </c>
      <c r="I2361" t="inlineStr">
        <is>
          <t>Kablo Kanalı 40x40 (2 m)</t>
        </is>
      </c>
      <c r="J2361" t="inlineStr">
        <is>
          <t>Tesisat</t>
        </is>
      </c>
      <c r="K2361" t="inlineStr">
        <is>
          <t>Bayi</t>
        </is>
      </c>
      <c r="L2361" t="n">
        <v>10</v>
      </c>
      <c r="M2361" s="57" t="n">
        <v>3.03</v>
      </c>
      <c r="N2361" t="inlineStr">
        <is>
          <t>USD</t>
        </is>
      </c>
      <c r="O2361" s="58" t="n">
        <v>12</v>
      </c>
      <c r="P2361" t="n">
        <v>0</v>
      </c>
      <c r="Q2361" s="59" t="n">
        <v>65</v>
      </c>
      <c r="R2361" s="60">
        <f>IF(N2361="TL",1,IF(N2361="USD",VLOOKUP(C2361,$X$2:$Z$19,2,FALSE),VLOOKUP(C2361,$X$2:$Z$19,3,FALSE)))</f>
        <v/>
      </c>
      <c r="S2361" s="61">
        <f>IF(P2361=1,0,L2361*M2361*R2361*(1-O2361/100))</f>
        <v/>
      </c>
      <c r="T2361" s="61">
        <f>IF(P2361=1,0,L2361*Q2361)</f>
        <v/>
      </c>
      <c r="U2361" s="61">
        <f>S2361-T2361</f>
        <v/>
      </c>
    </row>
    <row r="2362">
      <c r="A2362" t="inlineStr">
        <is>
          <t>S002361</t>
        </is>
      </c>
      <c r="B2362" t="inlineStr">
        <is>
          <t>2025-09-21</t>
        </is>
      </c>
      <c r="C2362" t="inlineStr">
        <is>
          <t>2025-09</t>
        </is>
      </c>
      <c r="D2362" t="inlineStr">
        <is>
          <t>2025-Q3</t>
        </is>
      </c>
      <c r="E2362" t="inlineStr">
        <is>
          <t>T06</t>
        </is>
      </c>
      <c r="F2362" t="inlineStr">
        <is>
          <t>Gizem Aydın</t>
        </is>
      </c>
      <c r="G2362" t="inlineStr">
        <is>
          <t>İhracat-Avrupa</t>
        </is>
      </c>
      <c r="H2362" t="inlineStr">
        <is>
          <t>EM-UPS-10</t>
        </is>
      </c>
      <c r="I2362" t="inlineStr">
        <is>
          <t>Kesintisiz Güç Kaynağı 3 kVA</t>
        </is>
      </c>
      <c r="J2362" t="inlineStr">
        <is>
          <t>Güç</t>
        </is>
      </c>
      <c r="K2362" t="inlineStr">
        <is>
          <t>Perakende</t>
        </is>
      </c>
      <c r="L2362" t="n">
        <v>5</v>
      </c>
      <c r="M2362" s="57" t="n">
        <v>282.82</v>
      </c>
      <c r="N2362" t="inlineStr">
        <is>
          <t>EUR</t>
        </is>
      </c>
      <c r="O2362" s="58" t="n">
        <v>0</v>
      </c>
      <c r="P2362" t="n">
        <v>0</v>
      </c>
      <c r="Q2362" s="59" t="n">
        <v>8200</v>
      </c>
      <c r="R2362" s="60">
        <f>IF(N2362="TL",1,IF(N2362="USD",VLOOKUP(C2362,$X$2:$Z$19,2,FALSE),VLOOKUP(C2362,$X$2:$Z$19,3,FALSE)))</f>
        <v/>
      </c>
      <c r="S2362" s="61">
        <f>IF(P2362=1,0,L2362*M2362*R2362*(1-O2362/100))</f>
        <v/>
      </c>
      <c r="T2362" s="61">
        <f>IF(P2362=1,0,L2362*Q2362)</f>
        <v/>
      </c>
      <c r="U2362" s="61">
        <f>S2362-T2362</f>
        <v/>
      </c>
    </row>
    <row r="2363">
      <c r="A2363" t="inlineStr">
        <is>
          <t>S002362</t>
        </is>
      </c>
      <c r="B2363" t="inlineStr">
        <is>
          <t>2025-09-11</t>
        </is>
      </c>
      <c r="C2363" t="inlineStr">
        <is>
          <t>2025-09</t>
        </is>
      </c>
      <c r="D2363" t="inlineStr">
        <is>
          <t>2025-Q3</t>
        </is>
      </c>
      <c r="E2363" t="inlineStr">
        <is>
          <t>T06</t>
        </is>
      </c>
      <c r="F2363" t="inlineStr">
        <is>
          <t>Gizem Aydın</t>
        </is>
      </c>
      <c r="G2363" t="inlineStr">
        <is>
          <t>İhracat-Avrupa</t>
        </is>
      </c>
      <c r="H2363" t="inlineStr">
        <is>
          <t>EM-KND-03</t>
        </is>
      </c>
      <c r="I2363" t="inlineStr">
        <is>
          <t>Kablo Kanalı 40x40 (2 m)</t>
        </is>
      </c>
      <c r="J2363" t="inlineStr">
        <is>
          <t>Tesisat</t>
        </is>
      </c>
      <c r="K2363" t="inlineStr">
        <is>
          <t>Proje</t>
        </is>
      </c>
      <c r="L2363" t="n">
        <v>12</v>
      </c>
      <c r="M2363" s="57" t="n">
        <v>2.84</v>
      </c>
      <c r="N2363" t="inlineStr">
        <is>
          <t>EUR</t>
        </is>
      </c>
      <c r="O2363" s="58" t="n">
        <v>5</v>
      </c>
      <c r="P2363" t="n">
        <v>0</v>
      </c>
      <c r="Q2363" s="59" t="n">
        <v>65</v>
      </c>
      <c r="R2363" s="60">
        <f>IF(N2363="TL",1,IF(N2363="USD",VLOOKUP(C2363,$X$2:$Z$19,2,FALSE),VLOOKUP(C2363,$X$2:$Z$19,3,FALSE)))</f>
        <v/>
      </c>
      <c r="S2363" s="61">
        <f>IF(P2363=1,0,L2363*M2363*R2363*(1-O2363/100))</f>
        <v/>
      </c>
      <c r="T2363" s="61">
        <f>IF(P2363=1,0,L2363*Q2363)</f>
        <v/>
      </c>
      <c r="U2363" s="61">
        <f>S2363-T2363</f>
        <v/>
      </c>
    </row>
    <row r="2364">
      <c r="A2364" t="inlineStr">
        <is>
          <t>S002363</t>
        </is>
      </c>
      <c r="B2364" t="inlineStr">
        <is>
          <t>2025-09-21</t>
        </is>
      </c>
      <c r="C2364" t="inlineStr">
        <is>
          <t>2025-09</t>
        </is>
      </c>
      <c r="D2364" t="inlineStr">
        <is>
          <t>2025-Q3</t>
        </is>
      </c>
      <c r="E2364" t="inlineStr">
        <is>
          <t>T06</t>
        </is>
      </c>
      <c r="F2364" t="inlineStr">
        <is>
          <t>Gizem Aydın</t>
        </is>
      </c>
      <c r="G2364" t="inlineStr">
        <is>
          <t>İhracat-Avrupa</t>
        </is>
      </c>
      <c r="H2364" t="inlineStr">
        <is>
          <t>EM-PRZ-02</t>
        </is>
      </c>
      <c r="I2364" t="inlineStr">
        <is>
          <t>Priz-Anahtar Seti (20'li)</t>
        </is>
      </c>
      <c r="J2364" t="inlineStr">
        <is>
          <t>Anahtar</t>
        </is>
      </c>
      <c r="K2364" t="inlineStr">
        <is>
          <t>Proje</t>
        </is>
      </c>
      <c r="L2364" t="n">
        <v>9</v>
      </c>
      <c r="M2364" s="57" t="n">
        <v>12.02</v>
      </c>
      <c r="N2364" t="inlineStr">
        <is>
          <t>EUR</t>
        </is>
      </c>
      <c r="O2364" s="58" t="n">
        <v>18</v>
      </c>
      <c r="P2364" t="n">
        <v>0</v>
      </c>
      <c r="Q2364" s="59" t="n">
        <v>310</v>
      </c>
      <c r="R2364" s="60">
        <f>IF(N2364="TL",1,IF(N2364="USD",VLOOKUP(C2364,$X$2:$Z$19,2,FALSE),VLOOKUP(C2364,$X$2:$Z$19,3,FALSE)))</f>
        <v/>
      </c>
      <c r="S2364" s="61">
        <f>IF(P2364=1,0,L2364*M2364*R2364*(1-O2364/100))</f>
        <v/>
      </c>
      <c r="T2364" s="61">
        <f>IF(P2364=1,0,L2364*Q2364)</f>
        <v/>
      </c>
      <c r="U2364" s="61">
        <f>S2364-T2364</f>
        <v/>
      </c>
    </row>
    <row r="2365">
      <c r="A2365" t="inlineStr">
        <is>
          <t>S002364</t>
        </is>
      </c>
      <c r="B2365" t="inlineStr">
        <is>
          <t>2025-09-21</t>
        </is>
      </c>
      <c r="C2365" t="inlineStr">
        <is>
          <t>2025-09</t>
        </is>
      </c>
      <c r="D2365" t="inlineStr">
        <is>
          <t>2025-Q3</t>
        </is>
      </c>
      <c r="E2365" t="inlineStr">
        <is>
          <t>T06</t>
        </is>
      </c>
      <c r="F2365" t="inlineStr">
        <is>
          <t>Gizem Aydın</t>
        </is>
      </c>
      <c r="G2365" t="inlineStr">
        <is>
          <t>İhracat-Avrupa</t>
        </is>
      </c>
      <c r="H2365" t="inlineStr">
        <is>
          <t>EM-TOP-08</t>
        </is>
      </c>
      <c r="I2365" t="inlineStr">
        <is>
          <t>Topraklama Seti</t>
        </is>
      </c>
      <c r="J2365" t="inlineStr">
        <is>
          <t>Koruma</t>
        </is>
      </c>
      <c r="K2365" t="inlineStr">
        <is>
          <t>Bayi</t>
        </is>
      </c>
      <c r="L2365" t="n">
        <v>21</v>
      </c>
      <c r="M2365" s="57" t="n">
        <v>19.19</v>
      </c>
      <c r="N2365" t="inlineStr">
        <is>
          <t>EUR</t>
        </is>
      </c>
      <c r="O2365" s="58" t="n">
        <v>5</v>
      </c>
      <c r="P2365" t="n">
        <v>0</v>
      </c>
      <c r="Q2365" s="59" t="n">
        <v>540</v>
      </c>
      <c r="R2365" s="60">
        <f>IF(N2365="TL",1,IF(N2365="USD",VLOOKUP(C2365,$X$2:$Z$19,2,FALSE),VLOOKUP(C2365,$X$2:$Z$19,3,FALSE)))</f>
        <v/>
      </c>
      <c r="S2365" s="61">
        <f>IF(P2365=1,0,L2365*M2365*R2365*(1-O2365/100))</f>
        <v/>
      </c>
      <c r="T2365" s="61">
        <f>IF(P2365=1,0,L2365*Q2365)</f>
        <v/>
      </c>
      <c r="U2365" s="61">
        <f>S2365-T2365</f>
        <v/>
      </c>
    </row>
    <row r="2366">
      <c r="A2366" t="inlineStr">
        <is>
          <t>S002365</t>
        </is>
      </c>
      <c r="B2366" t="inlineStr">
        <is>
          <t>2025-09-22</t>
        </is>
      </c>
      <c r="C2366" t="inlineStr">
        <is>
          <t>2025-09</t>
        </is>
      </c>
      <c r="D2366" t="inlineStr">
        <is>
          <t>2025-Q3</t>
        </is>
      </c>
      <c r="E2366" t="inlineStr">
        <is>
          <t>T06</t>
        </is>
      </c>
      <c r="F2366" t="inlineStr">
        <is>
          <t>Gizem Aydın</t>
        </is>
      </c>
      <c r="G2366" t="inlineStr">
        <is>
          <t>İhracat-Avrupa</t>
        </is>
      </c>
      <c r="H2366" t="inlineStr">
        <is>
          <t>EM-AYD-18</t>
        </is>
      </c>
      <c r="I2366" t="inlineStr">
        <is>
          <t>LED Ampul 18W (10'lu)</t>
        </is>
      </c>
      <c r="J2366" t="inlineStr">
        <is>
          <t>Aydınlatma</t>
        </is>
      </c>
      <c r="K2366" t="inlineStr">
        <is>
          <t>Bayi</t>
        </is>
      </c>
      <c r="L2366" t="n">
        <v>3</v>
      </c>
      <c r="M2366" s="57" t="n">
        <v>4.36</v>
      </c>
      <c r="N2366" t="inlineStr">
        <is>
          <t>EUR</t>
        </is>
      </c>
      <c r="O2366" s="58" t="n">
        <v>12</v>
      </c>
      <c r="P2366" t="n">
        <v>0</v>
      </c>
      <c r="Q2366" s="59" t="n">
        <v>95</v>
      </c>
      <c r="R2366" s="60">
        <f>IF(N2366="TL",1,IF(N2366="USD",VLOOKUP(C2366,$X$2:$Z$19,2,FALSE),VLOOKUP(C2366,$X$2:$Z$19,3,FALSE)))</f>
        <v/>
      </c>
      <c r="S2366" s="61">
        <f>IF(P2366=1,0,L2366*M2366*R2366*(1-O2366/100))</f>
        <v/>
      </c>
      <c r="T2366" s="61">
        <f>IF(P2366=1,0,L2366*Q2366)</f>
        <v/>
      </c>
      <c r="U2366" s="61">
        <f>S2366-T2366</f>
        <v/>
      </c>
    </row>
    <row r="2367">
      <c r="A2367" t="inlineStr">
        <is>
          <t>S002366</t>
        </is>
      </c>
      <c r="B2367" t="inlineStr">
        <is>
          <t>2025-09-13</t>
        </is>
      </c>
      <c r="C2367" t="inlineStr">
        <is>
          <t>2025-09</t>
        </is>
      </c>
      <c r="D2367" t="inlineStr">
        <is>
          <t>2025-Q3</t>
        </is>
      </c>
      <c r="E2367" t="inlineStr">
        <is>
          <t>T06</t>
        </is>
      </c>
      <c r="F2367" t="inlineStr">
        <is>
          <t>Gizem Aydın</t>
        </is>
      </c>
      <c r="G2367" t="inlineStr">
        <is>
          <t>İhracat-Avrupa</t>
        </is>
      </c>
      <c r="H2367" t="inlineStr">
        <is>
          <t>EM-SGT-01</t>
        </is>
      </c>
      <c r="I2367" t="inlineStr">
        <is>
          <t>Otomatik Sigorta C16 (12'li)</t>
        </is>
      </c>
      <c r="J2367" t="inlineStr">
        <is>
          <t>Koruma</t>
        </is>
      </c>
      <c r="K2367" t="inlineStr">
        <is>
          <t>Proje</t>
        </is>
      </c>
      <c r="L2367" t="n">
        <v>3</v>
      </c>
      <c r="M2367" s="57" t="n">
        <v>9.43</v>
      </c>
      <c r="N2367" t="inlineStr">
        <is>
          <t>EUR</t>
        </is>
      </c>
      <c r="O2367" s="58" t="n">
        <v>8</v>
      </c>
      <c r="P2367" t="n">
        <v>0</v>
      </c>
      <c r="Q2367" s="59" t="n">
        <v>240</v>
      </c>
      <c r="R2367" s="60">
        <f>IF(N2367="TL",1,IF(N2367="USD",VLOOKUP(C2367,$X$2:$Z$19,2,FALSE),VLOOKUP(C2367,$X$2:$Z$19,3,FALSE)))</f>
        <v/>
      </c>
      <c r="S2367" s="61">
        <f>IF(P2367=1,0,L2367*M2367*R2367*(1-O2367/100))</f>
        <v/>
      </c>
      <c r="T2367" s="61">
        <f>IF(P2367=1,0,L2367*Q2367)</f>
        <v/>
      </c>
      <c r="U2367" s="61">
        <f>S2367-T2367</f>
        <v/>
      </c>
    </row>
    <row r="2368">
      <c r="A2368" t="inlineStr">
        <is>
          <t>S002367</t>
        </is>
      </c>
      <c r="B2368" t="inlineStr">
        <is>
          <t>2025-09-16</t>
        </is>
      </c>
      <c r="C2368" t="inlineStr">
        <is>
          <t>2025-09</t>
        </is>
      </c>
      <c r="D2368" t="inlineStr">
        <is>
          <t>2025-Q3</t>
        </is>
      </c>
      <c r="E2368" t="inlineStr">
        <is>
          <t>T06</t>
        </is>
      </c>
      <c r="F2368" t="inlineStr">
        <is>
          <t>Gizem Aydın</t>
        </is>
      </c>
      <c r="G2368" t="inlineStr">
        <is>
          <t>İhracat-Avrupa</t>
        </is>
      </c>
      <c r="H2368" t="inlineStr">
        <is>
          <t>EM-KBL-25</t>
        </is>
      </c>
      <c r="I2368" t="inlineStr">
        <is>
          <t>NYY Kablo 4x6 (100 m)</t>
        </is>
      </c>
      <c r="J2368" t="inlineStr">
        <is>
          <t>Kablo</t>
        </is>
      </c>
      <c r="K2368" t="inlineStr">
        <is>
          <t>Perakende</t>
        </is>
      </c>
      <c r="L2368" t="n">
        <v>10</v>
      </c>
      <c r="M2368" s="57" t="n">
        <v>77.14</v>
      </c>
      <c r="N2368" t="inlineStr">
        <is>
          <t>EUR</t>
        </is>
      </c>
      <c r="O2368" s="58" t="n">
        <v>0</v>
      </c>
      <c r="P2368" t="n">
        <v>0</v>
      </c>
      <c r="Q2368" s="59" t="n">
        <v>2150</v>
      </c>
      <c r="R2368" s="60">
        <f>IF(N2368="TL",1,IF(N2368="USD",VLOOKUP(C2368,$X$2:$Z$19,2,FALSE),VLOOKUP(C2368,$X$2:$Z$19,3,FALSE)))</f>
        <v/>
      </c>
      <c r="S2368" s="61">
        <f>IF(P2368=1,0,L2368*M2368*R2368*(1-O2368/100))</f>
        <v/>
      </c>
      <c r="T2368" s="61">
        <f>IF(P2368=1,0,L2368*Q2368)</f>
        <v/>
      </c>
      <c r="U2368" s="61">
        <f>S2368-T2368</f>
        <v/>
      </c>
    </row>
    <row r="2369">
      <c r="A2369" t="inlineStr">
        <is>
          <t>S002368</t>
        </is>
      </c>
      <c r="B2369" t="inlineStr">
        <is>
          <t>2025-09-24</t>
        </is>
      </c>
      <c r="C2369" t="inlineStr">
        <is>
          <t>2025-09</t>
        </is>
      </c>
      <c r="D2369" t="inlineStr">
        <is>
          <t>2025-Q3</t>
        </is>
      </c>
      <c r="E2369" t="inlineStr">
        <is>
          <t>T06</t>
        </is>
      </c>
      <c r="F2369" t="inlineStr">
        <is>
          <t>Gizem Aydın</t>
        </is>
      </c>
      <c r="G2369" t="inlineStr">
        <is>
          <t>İhracat-Avrupa</t>
        </is>
      </c>
      <c r="H2369" t="inlineStr">
        <is>
          <t>EM-UPS-10</t>
        </is>
      </c>
      <c r="I2369" t="inlineStr">
        <is>
          <t>Kesintisiz Güç Kaynağı 3 kVA</t>
        </is>
      </c>
      <c r="J2369" t="inlineStr">
        <is>
          <t>Güç</t>
        </is>
      </c>
      <c r="K2369" t="inlineStr">
        <is>
          <t>Kurumsal</t>
        </is>
      </c>
      <c r="L2369" t="n">
        <v>120</v>
      </c>
      <c r="M2369" s="57" t="n">
        <v>285.15</v>
      </c>
      <c r="N2369" t="inlineStr">
        <is>
          <t>EUR</t>
        </is>
      </c>
      <c r="O2369" s="58" t="n">
        <v>18</v>
      </c>
      <c r="P2369" t="n">
        <v>0</v>
      </c>
      <c r="Q2369" s="59" t="n">
        <v>8200</v>
      </c>
      <c r="R2369" s="60">
        <f>IF(N2369="TL",1,IF(N2369="USD",VLOOKUP(C2369,$X$2:$Z$19,2,FALSE),VLOOKUP(C2369,$X$2:$Z$19,3,FALSE)))</f>
        <v/>
      </c>
      <c r="S2369" s="61">
        <f>IF(P2369=1,0,L2369*M2369*R2369*(1-O2369/100))</f>
        <v/>
      </c>
      <c r="T2369" s="61">
        <f>IF(P2369=1,0,L2369*Q2369)</f>
        <v/>
      </c>
      <c r="U2369" s="61">
        <f>S2369-T2369</f>
        <v/>
      </c>
    </row>
    <row r="2370">
      <c r="A2370" t="inlineStr">
        <is>
          <t>S002369</t>
        </is>
      </c>
      <c r="B2370" t="inlineStr">
        <is>
          <t>2025-09-11</t>
        </is>
      </c>
      <c r="C2370" t="inlineStr">
        <is>
          <t>2025-09</t>
        </is>
      </c>
      <c r="D2370" t="inlineStr">
        <is>
          <t>2025-Q3</t>
        </is>
      </c>
      <c r="E2370" t="inlineStr">
        <is>
          <t>T06</t>
        </is>
      </c>
      <c r="F2370" t="inlineStr">
        <is>
          <t>Gizem Aydın</t>
        </is>
      </c>
      <c r="G2370" t="inlineStr">
        <is>
          <t>İhracat-Avrupa</t>
        </is>
      </c>
      <c r="H2370" t="inlineStr">
        <is>
          <t>EM-PNO-12</t>
        </is>
      </c>
      <c r="I2370" t="inlineStr">
        <is>
          <t>Sıva Üstü Dağıtım Panosu 24'lü</t>
        </is>
      </c>
      <c r="J2370" t="inlineStr">
        <is>
          <t>Pano</t>
        </is>
      </c>
      <c r="K2370" t="inlineStr">
        <is>
          <t>Kurumsal</t>
        </is>
      </c>
      <c r="L2370" t="n">
        <v>53</v>
      </c>
      <c r="M2370" s="57" t="n">
        <v>44.75</v>
      </c>
      <c r="N2370" t="inlineStr">
        <is>
          <t>EUR</t>
        </is>
      </c>
      <c r="O2370" s="58" t="n">
        <v>0</v>
      </c>
      <c r="P2370" t="n">
        <v>0</v>
      </c>
      <c r="Q2370" s="59" t="n">
        <v>1180</v>
      </c>
      <c r="R2370" s="60">
        <f>IF(N2370="TL",1,IF(N2370="USD",VLOOKUP(C2370,$X$2:$Z$19,2,FALSE),VLOOKUP(C2370,$X$2:$Z$19,3,FALSE)))</f>
        <v/>
      </c>
      <c r="S2370" s="61">
        <f>IF(P2370=1,0,L2370*M2370*R2370*(1-O2370/100))</f>
        <v/>
      </c>
      <c r="T2370" s="61">
        <f>IF(P2370=1,0,L2370*Q2370)</f>
        <v/>
      </c>
      <c r="U2370" s="61">
        <f>S2370-T2370</f>
        <v/>
      </c>
    </row>
    <row r="2371">
      <c r="A2371" t="inlineStr">
        <is>
          <t>S002370</t>
        </is>
      </c>
      <c r="B2371" t="inlineStr">
        <is>
          <t>2025-09-25</t>
        </is>
      </c>
      <c r="C2371" t="inlineStr">
        <is>
          <t>2025-09</t>
        </is>
      </c>
      <c r="D2371" t="inlineStr">
        <is>
          <t>2025-Q3</t>
        </is>
      </c>
      <c r="E2371" t="inlineStr">
        <is>
          <t>T06</t>
        </is>
      </c>
      <c r="F2371" t="inlineStr">
        <is>
          <t>Gizem Aydın</t>
        </is>
      </c>
      <c r="G2371" t="inlineStr">
        <is>
          <t>İhracat-Avrupa</t>
        </is>
      </c>
      <c r="H2371" t="inlineStr">
        <is>
          <t>EM-KBL-16</t>
        </is>
      </c>
      <c r="I2371" t="inlineStr">
        <is>
          <t>NYM Kablo 3x2,5 (100 m)</t>
        </is>
      </c>
      <c r="J2371" t="inlineStr">
        <is>
          <t>Kablo</t>
        </is>
      </c>
      <c r="K2371" t="inlineStr">
        <is>
          <t>Perakende</t>
        </is>
      </c>
      <c r="L2371" t="n">
        <v>110</v>
      </c>
      <c r="M2371" s="57" t="n">
        <v>28.53</v>
      </c>
      <c r="N2371" t="inlineStr">
        <is>
          <t>EUR</t>
        </is>
      </c>
      <c r="O2371" s="58" t="n">
        <v>0</v>
      </c>
      <c r="P2371" t="n">
        <v>0</v>
      </c>
      <c r="Q2371" s="59" t="n">
        <v>820</v>
      </c>
      <c r="R2371" s="60">
        <f>IF(N2371="TL",1,IF(N2371="USD",VLOOKUP(C2371,$X$2:$Z$19,2,FALSE),VLOOKUP(C2371,$X$2:$Z$19,3,FALSE)))</f>
        <v/>
      </c>
      <c r="S2371" s="61">
        <f>IF(P2371=1,0,L2371*M2371*R2371*(1-O2371/100))</f>
        <v/>
      </c>
      <c r="T2371" s="61">
        <f>IF(P2371=1,0,L2371*Q2371)</f>
        <v/>
      </c>
      <c r="U2371" s="61">
        <f>S2371-T2371</f>
        <v/>
      </c>
    </row>
    <row r="2372">
      <c r="A2372" t="inlineStr">
        <is>
          <t>S002371</t>
        </is>
      </c>
      <c r="B2372" t="inlineStr">
        <is>
          <t>2025-09-18</t>
        </is>
      </c>
      <c r="C2372" t="inlineStr">
        <is>
          <t>2025-09</t>
        </is>
      </c>
      <c r="D2372" t="inlineStr">
        <is>
          <t>2025-Q3</t>
        </is>
      </c>
      <c r="E2372" t="inlineStr">
        <is>
          <t>T07</t>
        </is>
      </c>
      <c r="F2372" t="inlineStr">
        <is>
          <t>Onur Arslan</t>
        </is>
      </c>
      <c r="G2372" t="inlineStr">
        <is>
          <t>Marmara</t>
        </is>
      </c>
      <c r="H2372" t="inlineStr">
        <is>
          <t>EM-TRF-05</t>
        </is>
      </c>
      <c r="I2372" t="inlineStr">
        <is>
          <t>İzole Trafo 1 kVA</t>
        </is>
      </c>
      <c r="J2372" t="inlineStr">
        <is>
          <t>Güç</t>
        </is>
      </c>
      <c r="K2372" t="inlineStr">
        <is>
          <t>Bayi</t>
        </is>
      </c>
      <c r="L2372" t="n">
        <v>1</v>
      </c>
      <c r="M2372" s="57" t="n">
        <v>6779</v>
      </c>
      <c r="N2372" t="inlineStr">
        <is>
          <t>TL</t>
        </is>
      </c>
      <c r="O2372" s="58" t="n">
        <v>0</v>
      </c>
      <c r="P2372" t="n">
        <v>0</v>
      </c>
      <c r="Q2372" s="59" t="n">
        <v>3900</v>
      </c>
      <c r="R2372" s="60">
        <f>IF(N2372="TL",1,IF(N2372="USD",VLOOKUP(C2372,$X$2:$Z$19,2,FALSE),VLOOKUP(C2372,$X$2:$Z$19,3,FALSE)))</f>
        <v/>
      </c>
      <c r="S2372" s="61">
        <f>IF(P2372=1,0,L2372*M2372*R2372*(1-O2372/100))</f>
        <v/>
      </c>
      <c r="T2372" s="61">
        <f>IF(P2372=1,0,L2372*Q2372)</f>
        <v/>
      </c>
      <c r="U2372" s="61">
        <f>S2372-T2372</f>
        <v/>
      </c>
    </row>
    <row r="2373">
      <c r="A2373" t="inlineStr">
        <is>
          <t>S002372</t>
        </is>
      </c>
      <c r="B2373" t="inlineStr">
        <is>
          <t>2025-09-13</t>
        </is>
      </c>
      <c r="C2373" t="inlineStr">
        <is>
          <t>2025-09</t>
        </is>
      </c>
      <c r="D2373" t="inlineStr">
        <is>
          <t>2025-Q3</t>
        </is>
      </c>
      <c r="E2373" t="inlineStr">
        <is>
          <t>T07</t>
        </is>
      </c>
      <c r="F2373" t="inlineStr">
        <is>
          <t>Onur Arslan</t>
        </is>
      </c>
      <c r="G2373" t="inlineStr">
        <is>
          <t>Marmara</t>
        </is>
      </c>
      <c r="H2373" t="inlineStr">
        <is>
          <t>EM-TRF-05</t>
        </is>
      </c>
      <c r="I2373" t="inlineStr">
        <is>
          <t>İzole Trafo 1 kVA</t>
        </is>
      </c>
      <c r="J2373" t="inlineStr">
        <is>
          <t>Güç</t>
        </is>
      </c>
      <c r="K2373" t="inlineStr">
        <is>
          <t>Bayi</t>
        </is>
      </c>
      <c r="L2373" t="n">
        <v>1</v>
      </c>
      <c r="M2373" s="57" t="n">
        <v>6367</v>
      </c>
      <c r="N2373" t="inlineStr">
        <is>
          <t>TL</t>
        </is>
      </c>
      <c r="O2373" s="58" t="n">
        <v>8</v>
      </c>
      <c r="P2373" t="n">
        <v>0</v>
      </c>
      <c r="Q2373" s="59" t="n">
        <v>3900</v>
      </c>
      <c r="R2373" s="60">
        <f>IF(N2373="TL",1,IF(N2373="USD",VLOOKUP(C2373,$X$2:$Z$19,2,FALSE),VLOOKUP(C2373,$X$2:$Z$19,3,FALSE)))</f>
        <v/>
      </c>
      <c r="S2373" s="61">
        <f>IF(P2373=1,0,L2373*M2373*R2373*(1-O2373/100))</f>
        <v/>
      </c>
      <c r="T2373" s="61">
        <f>IF(P2373=1,0,L2373*Q2373)</f>
        <v/>
      </c>
      <c r="U2373" s="61">
        <f>S2373-T2373</f>
        <v/>
      </c>
    </row>
    <row r="2374">
      <c r="A2374" t="inlineStr">
        <is>
          <t>S002373</t>
        </is>
      </c>
      <c r="B2374" t="inlineStr">
        <is>
          <t>2025-09-28</t>
        </is>
      </c>
      <c r="C2374" t="inlineStr">
        <is>
          <t>2025-09</t>
        </is>
      </c>
      <c r="D2374" t="inlineStr">
        <is>
          <t>2025-Q3</t>
        </is>
      </c>
      <c r="E2374" t="inlineStr">
        <is>
          <t>T07</t>
        </is>
      </c>
      <c r="F2374" t="inlineStr">
        <is>
          <t>Onur Arslan</t>
        </is>
      </c>
      <c r="G2374" t="inlineStr">
        <is>
          <t>Marmara</t>
        </is>
      </c>
      <c r="H2374" t="inlineStr">
        <is>
          <t>EM-PRZ-02</t>
        </is>
      </c>
      <c r="I2374" t="inlineStr">
        <is>
          <t>Priz-Anahtar Seti (20'li)</t>
        </is>
      </c>
      <c r="J2374" t="inlineStr">
        <is>
          <t>Anahtar</t>
        </is>
      </c>
      <c r="K2374" t="inlineStr">
        <is>
          <t>Kurumsal</t>
        </is>
      </c>
      <c r="L2374" t="n">
        <v>34</v>
      </c>
      <c r="M2374" s="57" t="n">
        <v>559</v>
      </c>
      <c r="N2374" t="inlineStr">
        <is>
          <t>TL</t>
        </is>
      </c>
      <c r="O2374" s="58" t="n">
        <v>0</v>
      </c>
      <c r="P2374" t="n">
        <v>0</v>
      </c>
      <c r="Q2374" s="59" t="n">
        <v>310</v>
      </c>
      <c r="R2374" s="60">
        <f>IF(N2374="TL",1,IF(N2374="USD",VLOOKUP(C2374,$X$2:$Z$19,2,FALSE),VLOOKUP(C2374,$X$2:$Z$19,3,FALSE)))</f>
        <v/>
      </c>
      <c r="S2374" s="61">
        <f>IF(P2374=1,0,L2374*M2374*R2374*(1-O2374/100))</f>
        <v/>
      </c>
      <c r="T2374" s="61">
        <f>IF(P2374=1,0,L2374*Q2374)</f>
        <v/>
      </c>
      <c r="U2374" s="61">
        <f>S2374-T2374</f>
        <v/>
      </c>
    </row>
    <row r="2375">
      <c r="A2375" t="inlineStr">
        <is>
          <t>S002374</t>
        </is>
      </c>
      <c r="B2375" t="inlineStr">
        <is>
          <t>2025-09-01</t>
        </is>
      </c>
      <c r="C2375" t="inlineStr">
        <is>
          <t>2025-09</t>
        </is>
      </c>
      <c r="D2375" t="inlineStr">
        <is>
          <t>2025-Q3</t>
        </is>
      </c>
      <c r="E2375" t="inlineStr">
        <is>
          <t>T07</t>
        </is>
      </c>
      <c r="F2375" t="inlineStr">
        <is>
          <t>Onur Arslan</t>
        </is>
      </c>
      <c r="G2375" t="inlineStr">
        <is>
          <t>Marmara</t>
        </is>
      </c>
      <c r="H2375" t="inlineStr">
        <is>
          <t>EM-KND-03</t>
        </is>
      </c>
      <c r="I2375" t="inlineStr">
        <is>
          <t>Kablo Kanalı 40x40 (2 m)</t>
        </is>
      </c>
      <c r="J2375" t="inlineStr">
        <is>
          <t>Tesisat</t>
        </is>
      </c>
      <c r="K2375" t="inlineStr">
        <is>
          <t>Proje</t>
        </is>
      </c>
      <c r="L2375" t="n">
        <v>17</v>
      </c>
      <c r="M2375" s="57" t="n">
        <v>126</v>
      </c>
      <c r="N2375" t="inlineStr">
        <is>
          <t>TL</t>
        </is>
      </c>
      <c r="O2375" s="58" t="n">
        <v>0</v>
      </c>
      <c r="P2375" t="n">
        <v>0</v>
      </c>
      <c r="Q2375" s="59" t="n">
        <v>65</v>
      </c>
      <c r="R2375" s="60">
        <f>IF(N2375="TL",1,IF(N2375="USD",VLOOKUP(C2375,$X$2:$Z$19,2,FALSE),VLOOKUP(C2375,$X$2:$Z$19,3,FALSE)))</f>
        <v/>
      </c>
      <c r="S2375" s="61">
        <f>IF(P2375=1,0,L2375*M2375*R2375*(1-O2375/100))</f>
        <v/>
      </c>
      <c r="T2375" s="61">
        <f>IF(P2375=1,0,L2375*Q2375)</f>
        <v/>
      </c>
      <c r="U2375" s="61">
        <f>S2375-T2375</f>
        <v/>
      </c>
    </row>
    <row r="2376">
      <c r="A2376" t="inlineStr">
        <is>
          <t>S002375</t>
        </is>
      </c>
      <c r="B2376" t="inlineStr">
        <is>
          <t>2025-09-19</t>
        </is>
      </c>
      <c r="C2376" t="inlineStr">
        <is>
          <t>2025-09</t>
        </is>
      </c>
      <c r="D2376" t="inlineStr">
        <is>
          <t>2025-Q3</t>
        </is>
      </c>
      <c r="E2376" t="inlineStr">
        <is>
          <t>T07</t>
        </is>
      </c>
      <c r="F2376" t="inlineStr">
        <is>
          <t>Onur Arslan</t>
        </is>
      </c>
      <c r="G2376" t="inlineStr">
        <is>
          <t>Marmara</t>
        </is>
      </c>
      <c r="H2376" t="inlineStr">
        <is>
          <t>EM-KBL-25</t>
        </is>
      </c>
      <c r="I2376" t="inlineStr">
        <is>
          <t>NYY Kablo 4x6 (100 m)</t>
        </is>
      </c>
      <c r="J2376" t="inlineStr">
        <is>
          <t>Kablo</t>
        </is>
      </c>
      <c r="K2376" t="inlineStr">
        <is>
          <t>Proje</t>
        </is>
      </c>
      <c r="L2376" t="n">
        <v>4</v>
      </c>
      <c r="M2376" s="57" t="n">
        <v>3385</v>
      </c>
      <c r="N2376" t="inlineStr">
        <is>
          <t>TL</t>
        </is>
      </c>
      <c r="O2376" s="58" t="n">
        <v>8</v>
      </c>
      <c r="P2376" t="n">
        <v>0</v>
      </c>
      <c r="Q2376" s="59" t="n">
        <v>2150</v>
      </c>
      <c r="R2376" s="60">
        <f>IF(N2376="TL",1,IF(N2376="USD",VLOOKUP(C2376,$X$2:$Z$19,2,FALSE),VLOOKUP(C2376,$X$2:$Z$19,3,FALSE)))</f>
        <v/>
      </c>
      <c r="S2376" s="61">
        <f>IF(P2376=1,0,L2376*M2376*R2376*(1-O2376/100))</f>
        <v/>
      </c>
      <c r="T2376" s="61">
        <f>IF(P2376=1,0,L2376*Q2376)</f>
        <v/>
      </c>
      <c r="U2376" s="61">
        <f>S2376-T2376</f>
        <v/>
      </c>
    </row>
    <row r="2377">
      <c r="A2377" t="inlineStr">
        <is>
          <t>S002376</t>
        </is>
      </c>
      <c r="B2377" t="inlineStr">
        <is>
          <t>2025-09-12</t>
        </is>
      </c>
      <c r="C2377" t="inlineStr">
        <is>
          <t>2025-09</t>
        </is>
      </c>
      <c r="D2377" t="inlineStr">
        <is>
          <t>2025-Q3</t>
        </is>
      </c>
      <c r="E2377" t="inlineStr">
        <is>
          <t>T07</t>
        </is>
      </c>
      <c r="F2377" t="inlineStr">
        <is>
          <t>Onur Arslan</t>
        </is>
      </c>
      <c r="G2377" t="inlineStr">
        <is>
          <t>Marmara</t>
        </is>
      </c>
      <c r="H2377" t="inlineStr">
        <is>
          <t>EM-AYD-18</t>
        </is>
      </c>
      <c r="I2377" t="inlineStr">
        <is>
          <t>LED Ampul 18W (10'lu)</t>
        </is>
      </c>
      <c r="J2377" t="inlineStr">
        <is>
          <t>Aydınlatma</t>
        </is>
      </c>
      <c r="K2377" t="inlineStr">
        <is>
          <t>Bayi</t>
        </is>
      </c>
      <c r="L2377" t="n">
        <v>2</v>
      </c>
      <c r="M2377" s="57" t="n">
        <v>203</v>
      </c>
      <c r="N2377" t="inlineStr">
        <is>
          <t>TL</t>
        </is>
      </c>
      <c r="O2377" s="58" t="n">
        <v>5</v>
      </c>
      <c r="P2377" t="n">
        <v>0</v>
      </c>
      <c r="Q2377" s="59" t="n">
        <v>95</v>
      </c>
      <c r="R2377" s="60">
        <f>IF(N2377="TL",1,IF(N2377="USD",VLOOKUP(C2377,$X$2:$Z$19,2,FALSE),VLOOKUP(C2377,$X$2:$Z$19,3,FALSE)))</f>
        <v/>
      </c>
      <c r="S2377" s="61">
        <f>IF(P2377=1,0,L2377*M2377*R2377*(1-O2377/100))</f>
        <v/>
      </c>
      <c r="T2377" s="61">
        <f>IF(P2377=1,0,L2377*Q2377)</f>
        <v/>
      </c>
      <c r="U2377" s="61">
        <f>S2377-T2377</f>
        <v/>
      </c>
    </row>
    <row r="2378">
      <c r="A2378" t="inlineStr">
        <is>
          <t>S002377</t>
        </is>
      </c>
      <c r="B2378" t="inlineStr">
        <is>
          <t>2025-09-19</t>
        </is>
      </c>
      <c r="C2378" t="inlineStr">
        <is>
          <t>2025-09</t>
        </is>
      </c>
      <c r="D2378" t="inlineStr">
        <is>
          <t>2025-Q3</t>
        </is>
      </c>
      <c r="E2378" t="inlineStr">
        <is>
          <t>T07</t>
        </is>
      </c>
      <c r="F2378" t="inlineStr">
        <is>
          <t>Onur Arslan</t>
        </is>
      </c>
      <c r="G2378" t="inlineStr">
        <is>
          <t>Marmara</t>
        </is>
      </c>
      <c r="H2378" t="inlineStr">
        <is>
          <t>EM-KBL-16</t>
        </is>
      </c>
      <c r="I2378" t="inlineStr">
        <is>
          <t>NYM Kablo 3x2,5 (100 m)</t>
        </is>
      </c>
      <c r="J2378" t="inlineStr">
        <is>
          <t>Kablo</t>
        </is>
      </c>
      <c r="K2378" t="inlineStr">
        <is>
          <t>Bayi</t>
        </is>
      </c>
      <c r="L2378" t="n">
        <v>15</v>
      </c>
      <c r="M2378" s="57" t="n">
        <v>1302</v>
      </c>
      <c r="N2378" t="inlineStr">
        <is>
          <t>TL</t>
        </is>
      </c>
      <c r="O2378" s="58" t="n">
        <v>0</v>
      </c>
      <c r="P2378" t="n">
        <v>0</v>
      </c>
      <c r="Q2378" s="59" t="n">
        <v>820</v>
      </c>
      <c r="R2378" s="60">
        <f>IF(N2378="TL",1,IF(N2378="USD",VLOOKUP(C2378,$X$2:$Z$19,2,FALSE),VLOOKUP(C2378,$X$2:$Z$19,3,FALSE)))</f>
        <v/>
      </c>
      <c r="S2378" s="61">
        <f>IF(P2378=1,0,L2378*M2378*R2378*(1-O2378/100))</f>
        <v/>
      </c>
      <c r="T2378" s="61">
        <f>IF(P2378=1,0,L2378*Q2378)</f>
        <v/>
      </c>
      <c r="U2378" s="61">
        <f>S2378-T2378</f>
        <v/>
      </c>
    </row>
    <row r="2379">
      <c r="A2379" t="inlineStr">
        <is>
          <t>S002378</t>
        </is>
      </c>
      <c r="B2379" t="inlineStr">
        <is>
          <t>2025-09-09</t>
        </is>
      </c>
      <c r="C2379" t="inlineStr">
        <is>
          <t>2025-09</t>
        </is>
      </c>
      <c r="D2379" t="inlineStr">
        <is>
          <t>2025-Q3</t>
        </is>
      </c>
      <c r="E2379" t="inlineStr">
        <is>
          <t>T07</t>
        </is>
      </c>
      <c r="F2379" t="inlineStr">
        <is>
          <t>Onur Arslan</t>
        </is>
      </c>
      <c r="G2379" t="inlineStr">
        <is>
          <t>Marmara</t>
        </is>
      </c>
      <c r="H2379" t="inlineStr">
        <is>
          <t>EM-AYD-40</t>
        </is>
      </c>
      <c r="I2379" t="inlineStr">
        <is>
          <t>LED Panel Armatür 40W</t>
        </is>
      </c>
      <c r="J2379" t="inlineStr">
        <is>
          <t>Aydınlatma</t>
        </is>
      </c>
      <c r="K2379" t="inlineStr">
        <is>
          <t>Kurumsal</t>
        </is>
      </c>
      <c r="L2379" t="n">
        <v>15</v>
      </c>
      <c r="M2379" s="57" t="n">
        <v>357</v>
      </c>
      <c r="N2379" t="inlineStr">
        <is>
          <t>TL</t>
        </is>
      </c>
      <c r="O2379" s="58" t="n">
        <v>8</v>
      </c>
      <c r="P2379" t="n">
        <v>0</v>
      </c>
      <c r="Q2379" s="59" t="n">
        <v>190</v>
      </c>
      <c r="R2379" s="60">
        <f>IF(N2379="TL",1,IF(N2379="USD",VLOOKUP(C2379,$X$2:$Z$19,2,FALSE),VLOOKUP(C2379,$X$2:$Z$19,3,FALSE)))</f>
        <v/>
      </c>
      <c r="S2379" s="61">
        <f>IF(P2379=1,0,L2379*M2379*R2379*(1-O2379/100))</f>
        <v/>
      </c>
      <c r="T2379" s="61">
        <f>IF(P2379=1,0,L2379*Q2379)</f>
        <v/>
      </c>
      <c r="U2379" s="61">
        <f>S2379-T2379</f>
        <v/>
      </c>
    </row>
    <row r="2380">
      <c r="A2380" t="inlineStr">
        <is>
          <t>S002379</t>
        </is>
      </c>
      <c r="B2380" t="inlineStr">
        <is>
          <t>2025-09-28</t>
        </is>
      </c>
      <c r="C2380" t="inlineStr">
        <is>
          <t>2025-09</t>
        </is>
      </c>
      <c r="D2380" t="inlineStr">
        <is>
          <t>2025-Q3</t>
        </is>
      </c>
      <c r="E2380" t="inlineStr">
        <is>
          <t>T07</t>
        </is>
      </c>
      <c r="F2380" t="inlineStr">
        <is>
          <t>Onur Arslan</t>
        </is>
      </c>
      <c r="G2380" t="inlineStr">
        <is>
          <t>Marmara</t>
        </is>
      </c>
      <c r="H2380" t="inlineStr">
        <is>
          <t>EM-AYD-40</t>
        </is>
      </c>
      <c r="I2380" t="inlineStr">
        <is>
          <t>LED Panel Armatür 40W</t>
        </is>
      </c>
      <c r="J2380" t="inlineStr">
        <is>
          <t>Aydınlatma</t>
        </is>
      </c>
      <c r="K2380" t="inlineStr">
        <is>
          <t>Proje</t>
        </is>
      </c>
      <c r="L2380" t="n">
        <v>18</v>
      </c>
      <c r="M2380" s="57" t="n">
        <v>361</v>
      </c>
      <c r="N2380" t="inlineStr">
        <is>
          <t>TL</t>
        </is>
      </c>
      <c r="O2380" s="58" t="n">
        <v>5</v>
      </c>
      <c r="P2380" t="n">
        <v>0</v>
      </c>
      <c r="Q2380" s="59" t="n">
        <v>190</v>
      </c>
      <c r="R2380" s="60">
        <f>IF(N2380="TL",1,IF(N2380="USD",VLOOKUP(C2380,$X$2:$Z$19,2,FALSE),VLOOKUP(C2380,$X$2:$Z$19,3,FALSE)))</f>
        <v/>
      </c>
      <c r="S2380" s="61">
        <f>IF(P2380=1,0,L2380*M2380*R2380*(1-O2380/100))</f>
        <v/>
      </c>
      <c r="T2380" s="61">
        <f>IF(P2380=1,0,L2380*Q2380)</f>
        <v/>
      </c>
      <c r="U2380" s="61">
        <f>S2380-T2380</f>
        <v/>
      </c>
    </row>
    <row r="2381">
      <c r="A2381" t="inlineStr">
        <is>
          <t>S002380</t>
        </is>
      </c>
      <c r="B2381" t="inlineStr">
        <is>
          <t>2025-09-14</t>
        </is>
      </c>
      <c r="C2381" t="inlineStr">
        <is>
          <t>2025-09</t>
        </is>
      </c>
      <c r="D2381" t="inlineStr">
        <is>
          <t>2025-Q3</t>
        </is>
      </c>
      <c r="E2381" t="inlineStr">
        <is>
          <t>T07</t>
        </is>
      </c>
      <c r="F2381" t="inlineStr">
        <is>
          <t>Onur Arslan</t>
        </is>
      </c>
      <c r="G2381" t="inlineStr">
        <is>
          <t>Marmara</t>
        </is>
      </c>
      <c r="H2381" t="inlineStr">
        <is>
          <t>EM-TRF-05</t>
        </is>
      </c>
      <c r="I2381" t="inlineStr">
        <is>
          <t>İzole Trafo 1 kVA</t>
        </is>
      </c>
      <c r="J2381" t="inlineStr">
        <is>
          <t>Güç</t>
        </is>
      </c>
      <c r="K2381" t="inlineStr">
        <is>
          <t>Proje</t>
        </is>
      </c>
      <c r="L2381" t="n">
        <v>3</v>
      </c>
      <c r="M2381" s="57" t="n">
        <v>6418</v>
      </c>
      <c r="N2381" t="inlineStr">
        <is>
          <t>TL</t>
        </is>
      </c>
      <c r="O2381" s="58" t="n">
        <v>5</v>
      </c>
      <c r="P2381" t="n">
        <v>0</v>
      </c>
      <c r="Q2381" s="59" t="n">
        <v>3900</v>
      </c>
      <c r="R2381" s="60">
        <f>IF(N2381="TL",1,IF(N2381="USD",VLOOKUP(C2381,$X$2:$Z$19,2,FALSE),VLOOKUP(C2381,$X$2:$Z$19,3,FALSE)))</f>
        <v/>
      </c>
      <c r="S2381" s="61">
        <f>IF(P2381=1,0,L2381*M2381*R2381*(1-O2381/100))</f>
        <v/>
      </c>
      <c r="T2381" s="61">
        <f>IF(P2381=1,0,L2381*Q2381)</f>
        <v/>
      </c>
      <c r="U2381" s="61">
        <f>S2381-T2381</f>
        <v/>
      </c>
    </row>
    <row r="2382">
      <c r="A2382" t="inlineStr">
        <is>
          <t>S002381</t>
        </is>
      </c>
      <c r="B2382" t="inlineStr">
        <is>
          <t>2025-09-08</t>
        </is>
      </c>
      <c r="C2382" t="inlineStr">
        <is>
          <t>2025-09</t>
        </is>
      </c>
      <c r="D2382" t="inlineStr">
        <is>
          <t>2025-Q3</t>
        </is>
      </c>
      <c r="E2382" t="inlineStr">
        <is>
          <t>T07</t>
        </is>
      </c>
      <c r="F2382" t="inlineStr">
        <is>
          <t>Onur Arslan</t>
        </is>
      </c>
      <c r="G2382" t="inlineStr">
        <is>
          <t>Marmara</t>
        </is>
      </c>
      <c r="H2382" t="inlineStr">
        <is>
          <t>EM-SGT-01</t>
        </is>
      </c>
      <c r="I2382" t="inlineStr">
        <is>
          <t>Otomatik Sigorta C16 (12'li)</t>
        </is>
      </c>
      <c r="J2382" t="inlineStr">
        <is>
          <t>Koruma</t>
        </is>
      </c>
      <c r="K2382" t="inlineStr">
        <is>
          <t>Perakende</t>
        </is>
      </c>
      <c r="L2382" t="n">
        <v>15</v>
      </c>
      <c r="M2382" s="57" t="n">
        <v>426</v>
      </c>
      <c r="N2382" t="inlineStr">
        <is>
          <t>TL</t>
        </is>
      </c>
      <c r="O2382" s="58" t="n">
        <v>0</v>
      </c>
      <c r="P2382" t="n">
        <v>0</v>
      </c>
      <c r="Q2382" s="59" t="n">
        <v>240</v>
      </c>
      <c r="R2382" s="60">
        <f>IF(N2382="TL",1,IF(N2382="USD",VLOOKUP(C2382,$X$2:$Z$19,2,FALSE),VLOOKUP(C2382,$X$2:$Z$19,3,FALSE)))</f>
        <v/>
      </c>
      <c r="S2382" s="61">
        <f>IF(P2382=1,0,L2382*M2382*R2382*(1-O2382/100))</f>
        <v/>
      </c>
      <c r="T2382" s="61">
        <f>IF(P2382=1,0,L2382*Q2382)</f>
        <v/>
      </c>
      <c r="U2382" s="61">
        <f>S2382-T2382</f>
        <v/>
      </c>
    </row>
    <row r="2383">
      <c r="A2383" t="inlineStr">
        <is>
          <t>S002382</t>
        </is>
      </c>
      <c r="B2383" t="inlineStr">
        <is>
          <t>2025-09-07</t>
        </is>
      </c>
      <c r="C2383" t="inlineStr">
        <is>
          <t>2025-09</t>
        </is>
      </c>
      <c r="D2383" t="inlineStr">
        <is>
          <t>2025-Q3</t>
        </is>
      </c>
      <c r="E2383" t="inlineStr">
        <is>
          <t>T07</t>
        </is>
      </c>
      <c r="F2383" t="inlineStr">
        <is>
          <t>Onur Arslan</t>
        </is>
      </c>
      <c r="G2383" t="inlineStr">
        <is>
          <t>Marmara</t>
        </is>
      </c>
      <c r="H2383" t="inlineStr">
        <is>
          <t>EM-KBL-16</t>
        </is>
      </c>
      <c r="I2383" t="inlineStr">
        <is>
          <t>NYM Kablo 3x2,5 (100 m)</t>
        </is>
      </c>
      <c r="J2383" t="inlineStr">
        <is>
          <t>Kablo</t>
        </is>
      </c>
      <c r="K2383" t="inlineStr">
        <is>
          <t>Bayi</t>
        </is>
      </c>
      <c r="L2383" t="n">
        <v>7</v>
      </c>
      <c r="M2383" s="57" t="n">
        <v>1276</v>
      </c>
      <c r="N2383" t="inlineStr">
        <is>
          <t>TL</t>
        </is>
      </c>
      <c r="O2383" s="58" t="n">
        <v>8</v>
      </c>
      <c r="P2383" t="n">
        <v>0</v>
      </c>
      <c r="Q2383" s="59" t="n">
        <v>820</v>
      </c>
      <c r="R2383" s="60">
        <f>IF(N2383="TL",1,IF(N2383="USD",VLOOKUP(C2383,$X$2:$Z$19,2,FALSE),VLOOKUP(C2383,$X$2:$Z$19,3,FALSE)))</f>
        <v/>
      </c>
      <c r="S2383" s="61">
        <f>IF(P2383=1,0,L2383*M2383*R2383*(1-O2383/100))</f>
        <v/>
      </c>
      <c r="T2383" s="61">
        <f>IF(P2383=1,0,L2383*Q2383)</f>
        <v/>
      </c>
      <c r="U2383" s="61">
        <f>S2383-T2383</f>
        <v/>
      </c>
    </row>
    <row r="2384">
      <c r="A2384" t="inlineStr">
        <is>
          <t>S002383</t>
        </is>
      </c>
      <c r="B2384" t="inlineStr">
        <is>
          <t>2025-09-23</t>
        </is>
      </c>
      <c r="C2384" t="inlineStr">
        <is>
          <t>2025-09</t>
        </is>
      </c>
      <c r="D2384" t="inlineStr">
        <is>
          <t>2025-Q3</t>
        </is>
      </c>
      <c r="E2384" t="inlineStr">
        <is>
          <t>T07</t>
        </is>
      </c>
      <c r="F2384" t="inlineStr">
        <is>
          <t>Onur Arslan</t>
        </is>
      </c>
      <c r="G2384" t="inlineStr">
        <is>
          <t>Marmara</t>
        </is>
      </c>
      <c r="H2384" t="inlineStr">
        <is>
          <t>EM-KBL-16</t>
        </is>
      </c>
      <c r="I2384" t="inlineStr">
        <is>
          <t>NYM Kablo 3x2,5 (100 m)</t>
        </is>
      </c>
      <c r="J2384" t="inlineStr">
        <is>
          <t>Kablo</t>
        </is>
      </c>
      <c r="K2384" t="inlineStr">
        <is>
          <t>Perakende</t>
        </is>
      </c>
      <c r="L2384" t="n">
        <v>5</v>
      </c>
      <c r="M2384" s="57" t="n">
        <v>1277</v>
      </c>
      <c r="N2384" t="inlineStr">
        <is>
          <t>TL</t>
        </is>
      </c>
      <c r="O2384" s="58" t="n">
        <v>8</v>
      </c>
      <c r="P2384" t="n">
        <v>0</v>
      </c>
      <c r="Q2384" s="59" t="n">
        <v>820</v>
      </c>
      <c r="R2384" s="60">
        <f>IF(N2384="TL",1,IF(N2384="USD",VLOOKUP(C2384,$X$2:$Z$19,2,FALSE),VLOOKUP(C2384,$X$2:$Z$19,3,FALSE)))</f>
        <v/>
      </c>
      <c r="S2384" s="61">
        <f>IF(P2384=1,0,L2384*M2384*R2384*(1-O2384/100))</f>
        <v/>
      </c>
      <c r="T2384" s="61">
        <f>IF(P2384=1,0,L2384*Q2384)</f>
        <v/>
      </c>
      <c r="U2384" s="61">
        <f>S2384-T2384</f>
        <v/>
      </c>
    </row>
    <row r="2385">
      <c r="A2385" t="inlineStr">
        <is>
          <t>S002384</t>
        </is>
      </c>
      <c r="B2385" t="inlineStr">
        <is>
          <t>2025-09-17</t>
        </is>
      </c>
      <c r="C2385" t="inlineStr">
        <is>
          <t>2025-09</t>
        </is>
      </c>
      <c r="D2385" t="inlineStr">
        <is>
          <t>2025-Q3</t>
        </is>
      </c>
      <c r="E2385" t="inlineStr">
        <is>
          <t>T07</t>
        </is>
      </c>
      <c r="F2385" t="inlineStr">
        <is>
          <t>Onur Arslan</t>
        </is>
      </c>
      <c r="G2385" t="inlineStr">
        <is>
          <t>Marmara</t>
        </is>
      </c>
      <c r="H2385" t="inlineStr">
        <is>
          <t>EM-KND-03</t>
        </is>
      </c>
      <c r="I2385" t="inlineStr">
        <is>
          <t>Kablo Kanalı 40x40 (2 m)</t>
        </is>
      </c>
      <c r="J2385" t="inlineStr">
        <is>
          <t>Tesisat</t>
        </is>
      </c>
      <c r="K2385" t="inlineStr">
        <is>
          <t>Proje</t>
        </is>
      </c>
      <c r="L2385" t="n">
        <v>1</v>
      </c>
      <c r="M2385" s="57" t="n">
        <v>129</v>
      </c>
      <c r="N2385" t="inlineStr">
        <is>
          <t>TL</t>
        </is>
      </c>
      <c r="O2385" s="58" t="n">
        <v>5</v>
      </c>
      <c r="P2385" t="n">
        <v>0</v>
      </c>
      <c r="Q2385" s="59" t="n">
        <v>65</v>
      </c>
      <c r="R2385" s="60">
        <f>IF(N2385="TL",1,IF(N2385="USD",VLOOKUP(C2385,$X$2:$Z$19,2,FALSE),VLOOKUP(C2385,$X$2:$Z$19,3,FALSE)))</f>
        <v/>
      </c>
      <c r="S2385" s="61">
        <f>IF(P2385=1,0,L2385*M2385*R2385*(1-O2385/100))</f>
        <v/>
      </c>
      <c r="T2385" s="61">
        <f>IF(P2385=1,0,L2385*Q2385)</f>
        <v/>
      </c>
      <c r="U2385" s="61">
        <f>S2385-T2385</f>
        <v/>
      </c>
    </row>
    <row r="2386">
      <c r="A2386" t="inlineStr">
        <is>
          <t>S002385</t>
        </is>
      </c>
      <c r="B2386" t="inlineStr">
        <is>
          <t>2025-09-01</t>
        </is>
      </c>
      <c r="C2386" t="inlineStr">
        <is>
          <t>2025-09</t>
        </is>
      </c>
      <c r="D2386" t="inlineStr">
        <is>
          <t>2025-Q3</t>
        </is>
      </c>
      <c r="E2386" t="inlineStr">
        <is>
          <t>T07</t>
        </is>
      </c>
      <c r="F2386" t="inlineStr">
        <is>
          <t>Onur Arslan</t>
        </is>
      </c>
      <c r="G2386" t="inlineStr">
        <is>
          <t>Marmara</t>
        </is>
      </c>
      <c r="H2386" t="inlineStr">
        <is>
          <t>EM-UPS-10</t>
        </is>
      </c>
      <c r="I2386" t="inlineStr">
        <is>
          <t>Kesintisiz Güç Kaynağı 3 kVA</t>
        </is>
      </c>
      <c r="J2386" t="inlineStr">
        <is>
          <t>Güç</t>
        </is>
      </c>
      <c r="K2386" t="inlineStr">
        <is>
          <t>Kurumsal</t>
        </is>
      </c>
      <c r="L2386" t="n">
        <v>20</v>
      </c>
      <c r="M2386" s="57" t="n">
        <v>12823</v>
      </c>
      <c r="N2386" t="inlineStr">
        <is>
          <t>TL</t>
        </is>
      </c>
      <c r="O2386" s="58" t="n">
        <v>8</v>
      </c>
      <c r="P2386" t="n">
        <v>0</v>
      </c>
      <c r="Q2386" s="59" t="n">
        <v>8200</v>
      </c>
      <c r="R2386" s="60">
        <f>IF(N2386="TL",1,IF(N2386="USD",VLOOKUP(C2386,$X$2:$Z$19,2,FALSE),VLOOKUP(C2386,$X$2:$Z$19,3,FALSE)))</f>
        <v/>
      </c>
      <c r="S2386" s="61">
        <f>IF(P2386=1,0,L2386*M2386*R2386*(1-O2386/100))</f>
        <v/>
      </c>
      <c r="T2386" s="61">
        <f>IF(P2386=1,0,L2386*Q2386)</f>
        <v/>
      </c>
      <c r="U2386" s="61">
        <f>S2386-T2386</f>
        <v/>
      </c>
    </row>
    <row r="2387">
      <c r="A2387" t="inlineStr">
        <is>
          <t>S002386</t>
        </is>
      </c>
      <c r="B2387" t="inlineStr">
        <is>
          <t>2025-09-23</t>
        </is>
      </c>
      <c r="C2387" t="inlineStr">
        <is>
          <t>2025-09</t>
        </is>
      </c>
      <c r="D2387" t="inlineStr">
        <is>
          <t>2025-Q3</t>
        </is>
      </c>
      <c r="E2387" t="inlineStr">
        <is>
          <t>T07</t>
        </is>
      </c>
      <c r="F2387" t="inlineStr">
        <is>
          <t>Onur Arslan</t>
        </is>
      </c>
      <c r="G2387" t="inlineStr">
        <is>
          <t>Marmara</t>
        </is>
      </c>
      <c r="H2387" t="inlineStr">
        <is>
          <t>EM-SGT-01</t>
        </is>
      </c>
      <c r="I2387" t="inlineStr">
        <is>
          <t>Otomatik Sigorta C16 (12'li)</t>
        </is>
      </c>
      <c r="J2387" t="inlineStr">
        <is>
          <t>Koruma</t>
        </is>
      </c>
      <c r="K2387" t="inlineStr">
        <is>
          <t>Kurumsal</t>
        </is>
      </c>
      <c r="L2387" t="n">
        <v>13</v>
      </c>
      <c r="M2387" s="57" t="n">
        <v>426</v>
      </c>
      <c r="N2387" t="inlineStr">
        <is>
          <t>TL</t>
        </is>
      </c>
      <c r="O2387" s="58" t="n">
        <v>5</v>
      </c>
      <c r="P2387" t="n">
        <v>0</v>
      </c>
      <c r="Q2387" s="59" t="n">
        <v>240</v>
      </c>
      <c r="R2387" s="60">
        <f>IF(N2387="TL",1,IF(N2387="USD",VLOOKUP(C2387,$X$2:$Z$19,2,FALSE),VLOOKUP(C2387,$X$2:$Z$19,3,FALSE)))</f>
        <v/>
      </c>
      <c r="S2387" s="61">
        <f>IF(P2387=1,0,L2387*M2387*R2387*(1-O2387/100))</f>
        <v/>
      </c>
      <c r="T2387" s="61">
        <f>IF(P2387=1,0,L2387*Q2387)</f>
        <v/>
      </c>
      <c r="U2387" s="61">
        <f>S2387-T2387</f>
        <v/>
      </c>
    </row>
    <row r="2388">
      <c r="A2388" t="inlineStr">
        <is>
          <t>S002387</t>
        </is>
      </c>
      <c r="B2388" t="inlineStr">
        <is>
          <t>2025-09-04</t>
        </is>
      </c>
      <c r="C2388" t="inlineStr">
        <is>
          <t>2025-09</t>
        </is>
      </c>
      <c r="D2388" t="inlineStr">
        <is>
          <t>2025-Q3</t>
        </is>
      </c>
      <c r="E2388" t="inlineStr">
        <is>
          <t>T07</t>
        </is>
      </c>
      <c r="F2388" t="inlineStr">
        <is>
          <t>Onur Arslan</t>
        </is>
      </c>
      <c r="G2388" t="inlineStr">
        <is>
          <t>Marmara</t>
        </is>
      </c>
      <c r="H2388" t="inlineStr">
        <is>
          <t>EM-KBL-25</t>
        </is>
      </c>
      <c r="I2388" t="inlineStr">
        <is>
          <t>NYY Kablo 4x6 (100 m)</t>
        </is>
      </c>
      <c r="J2388" t="inlineStr">
        <is>
          <t>Kablo</t>
        </is>
      </c>
      <c r="K2388" t="inlineStr">
        <is>
          <t>Bayi</t>
        </is>
      </c>
      <c r="L2388" t="n">
        <v>5</v>
      </c>
      <c r="M2388" s="57" t="n">
        <v>3326</v>
      </c>
      <c r="N2388" t="inlineStr">
        <is>
          <t>TL</t>
        </is>
      </c>
      <c r="O2388" s="58" t="n">
        <v>0</v>
      </c>
      <c r="P2388" t="n">
        <v>0</v>
      </c>
      <c r="Q2388" s="59" t="n">
        <v>2150</v>
      </c>
      <c r="R2388" s="60">
        <f>IF(N2388="TL",1,IF(N2388="USD",VLOOKUP(C2388,$X$2:$Z$19,2,FALSE),VLOOKUP(C2388,$X$2:$Z$19,3,FALSE)))</f>
        <v/>
      </c>
      <c r="S2388" s="61">
        <f>IF(P2388=1,0,L2388*M2388*R2388*(1-O2388/100))</f>
        <v/>
      </c>
      <c r="T2388" s="61">
        <f>IF(P2388=1,0,L2388*Q2388)</f>
        <v/>
      </c>
      <c r="U2388" s="61">
        <f>S2388-T2388</f>
        <v/>
      </c>
    </row>
    <row r="2389">
      <c r="A2389" t="inlineStr">
        <is>
          <t>S002388</t>
        </is>
      </c>
      <c r="B2389" t="inlineStr">
        <is>
          <t>2025-09-13</t>
        </is>
      </c>
      <c r="C2389" t="inlineStr">
        <is>
          <t>2025-09</t>
        </is>
      </c>
      <c r="D2389" t="inlineStr">
        <is>
          <t>2025-Q3</t>
        </is>
      </c>
      <c r="E2389" t="inlineStr">
        <is>
          <t>T07</t>
        </is>
      </c>
      <c r="F2389" t="inlineStr">
        <is>
          <t>Onur Arslan</t>
        </is>
      </c>
      <c r="G2389" t="inlineStr">
        <is>
          <t>Marmara</t>
        </is>
      </c>
      <c r="H2389" t="inlineStr">
        <is>
          <t>EM-KND-03</t>
        </is>
      </c>
      <c r="I2389" t="inlineStr">
        <is>
          <t>Kablo Kanalı 40x40 (2 m)</t>
        </is>
      </c>
      <c r="J2389" t="inlineStr">
        <is>
          <t>Tesisat</t>
        </is>
      </c>
      <c r="K2389" t="inlineStr">
        <is>
          <t>Bayi</t>
        </is>
      </c>
      <c r="L2389" t="n">
        <v>107</v>
      </c>
      <c r="M2389" s="57" t="n">
        <v>131</v>
      </c>
      <c r="N2389" t="inlineStr">
        <is>
          <t>TL</t>
        </is>
      </c>
      <c r="O2389" s="58" t="n">
        <v>12</v>
      </c>
      <c r="P2389" t="n">
        <v>0</v>
      </c>
      <c r="Q2389" s="59" t="n">
        <v>65</v>
      </c>
      <c r="R2389" s="60">
        <f>IF(N2389="TL",1,IF(N2389="USD",VLOOKUP(C2389,$X$2:$Z$19,2,FALSE),VLOOKUP(C2389,$X$2:$Z$19,3,FALSE)))</f>
        <v/>
      </c>
      <c r="S2389" s="61">
        <f>IF(P2389=1,0,L2389*M2389*R2389*(1-O2389/100))</f>
        <v/>
      </c>
      <c r="T2389" s="61">
        <f>IF(P2389=1,0,L2389*Q2389)</f>
        <v/>
      </c>
      <c r="U2389" s="61">
        <f>S2389-T2389</f>
        <v/>
      </c>
    </row>
    <row r="2390">
      <c r="A2390" t="inlineStr">
        <is>
          <t>S002389</t>
        </is>
      </c>
      <c r="B2390" t="inlineStr">
        <is>
          <t>2025-09-09</t>
        </is>
      </c>
      <c r="C2390" t="inlineStr">
        <is>
          <t>2025-09</t>
        </is>
      </c>
      <c r="D2390" t="inlineStr">
        <is>
          <t>2025-Q3</t>
        </is>
      </c>
      <c r="E2390" t="inlineStr">
        <is>
          <t>T07</t>
        </is>
      </c>
      <c r="F2390" t="inlineStr">
        <is>
          <t>Onur Arslan</t>
        </is>
      </c>
      <c r="G2390" t="inlineStr">
        <is>
          <t>Marmara</t>
        </is>
      </c>
      <c r="H2390" t="inlineStr">
        <is>
          <t>EM-SGT-01</t>
        </is>
      </c>
      <c r="I2390" t="inlineStr">
        <is>
          <t>Otomatik Sigorta C16 (12'li)</t>
        </is>
      </c>
      <c r="J2390" t="inlineStr">
        <is>
          <t>Koruma</t>
        </is>
      </c>
      <c r="K2390" t="inlineStr">
        <is>
          <t>Perakende</t>
        </is>
      </c>
      <c r="L2390" t="n">
        <v>16</v>
      </c>
      <c r="M2390" s="57" t="n">
        <v>434</v>
      </c>
      <c r="N2390" t="inlineStr">
        <is>
          <t>TL</t>
        </is>
      </c>
      <c r="O2390" s="58" t="n">
        <v>8</v>
      </c>
      <c r="P2390" t="n">
        <v>0</v>
      </c>
      <c r="Q2390" s="59" t="n">
        <v>240</v>
      </c>
      <c r="R2390" s="60">
        <f>IF(N2390="TL",1,IF(N2390="USD",VLOOKUP(C2390,$X$2:$Z$19,2,FALSE),VLOOKUP(C2390,$X$2:$Z$19,3,FALSE)))</f>
        <v/>
      </c>
      <c r="S2390" s="61">
        <f>IF(P2390=1,0,L2390*M2390*R2390*(1-O2390/100))</f>
        <v/>
      </c>
      <c r="T2390" s="61">
        <f>IF(P2390=1,0,L2390*Q2390)</f>
        <v/>
      </c>
      <c r="U2390" s="61">
        <f>S2390-T2390</f>
        <v/>
      </c>
    </row>
    <row r="2391">
      <c r="A2391" t="inlineStr">
        <is>
          <t>S002390</t>
        </is>
      </c>
      <c r="B2391" t="inlineStr">
        <is>
          <t>2025-09-02</t>
        </is>
      </c>
      <c r="C2391" t="inlineStr">
        <is>
          <t>2025-09</t>
        </is>
      </c>
      <c r="D2391" t="inlineStr">
        <is>
          <t>2025-Q3</t>
        </is>
      </c>
      <c r="E2391" t="inlineStr">
        <is>
          <t>T07</t>
        </is>
      </c>
      <c r="F2391" t="inlineStr">
        <is>
          <t>Onur Arslan</t>
        </is>
      </c>
      <c r="G2391" t="inlineStr">
        <is>
          <t>Marmara</t>
        </is>
      </c>
      <c r="H2391" t="inlineStr">
        <is>
          <t>EM-SNS-06</t>
        </is>
      </c>
      <c r="I2391" t="inlineStr">
        <is>
          <t>Hareket Sensörü PIR</t>
        </is>
      </c>
      <c r="J2391" t="inlineStr">
        <is>
          <t>Otomasyon</t>
        </is>
      </c>
      <c r="K2391" t="inlineStr">
        <is>
          <t>Kurumsal</t>
        </is>
      </c>
      <c r="L2391" t="n">
        <v>4</v>
      </c>
      <c r="M2391" s="57" t="n">
        <v>246</v>
      </c>
      <c r="N2391" t="inlineStr">
        <is>
          <t>TL</t>
        </is>
      </c>
      <c r="O2391" s="58" t="n">
        <v>8</v>
      </c>
      <c r="P2391" t="n">
        <v>0</v>
      </c>
      <c r="Q2391" s="59" t="n">
        <v>120</v>
      </c>
      <c r="R2391" s="60">
        <f>IF(N2391="TL",1,IF(N2391="USD",VLOOKUP(C2391,$X$2:$Z$19,2,FALSE),VLOOKUP(C2391,$X$2:$Z$19,3,FALSE)))</f>
        <v/>
      </c>
      <c r="S2391" s="61">
        <f>IF(P2391=1,0,L2391*M2391*R2391*(1-O2391/100))</f>
        <v/>
      </c>
      <c r="T2391" s="61">
        <f>IF(P2391=1,0,L2391*Q2391)</f>
        <v/>
      </c>
      <c r="U2391" s="61">
        <f>S2391-T2391</f>
        <v/>
      </c>
    </row>
    <row r="2392">
      <c r="A2392" t="inlineStr">
        <is>
          <t>S002391</t>
        </is>
      </c>
      <c r="B2392" t="inlineStr">
        <is>
          <t>2025-09-06</t>
        </is>
      </c>
      <c r="C2392" t="inlineStr">
        <is>
          <t>2025-09</t>
        </is>
      </c>
      <c r="D2392" t="inlineStr">
        <is>
          <t>2025-Q3</t>
        </is>
      </c>
      <c r="E2392" t="inlineStr">
        <is>
          <t>T07</t>
        </is>
      </c>
      <c r="F2392" t="inlineStr">
        <is>
          <t>Onur Arslan</t>
        </is>
      </c>
      <c r="G2392" t="inlineStr">
        <is>
          <t>Marmara</t>
        </is>
      </c>
      <c r="H2392" t="inlineStr">
        <is>
          <t>EM-SGT-01</t>
        </is>
      </c>
      <c r="I2392" t="inlineStr">
        <is>
          <t>Otomatik Sigorta C16 (12'li)</t>
        </is>
      </c>
      <c r="J2392" t="inlineStr">
        <is>
          <t>Koruma</t>
        </is>
      </c>
      <c r="K2392" t="inlineStr">
        <is>
          <t>Perakende</t>
        </is>
      </c>
      <c r="L2392" t="n">
        <v>7</v>
      </c>
      <c r="M2392" s="57" t="n">
        <v>444</v>
      </c>
      <c r="N2392" t="inlineStr">
        <is>
          <t>TL</t>
        </is>
      </c>
      <c r="O2392" s="58" t="n">
        <v>0</v>
      </c>
      <c r="P2392" t="n">
        <v>0</v>
      </c>
      <c r="Q2392" s="59" t="n">
        <v>240</v>
      </c>
      <c r="R2392" s="60">
        <f>IF(N2392="TL",1,IF(N2392="USD",VLOOKUP(C2392,$X$2:$Z$19,2,FALSE),VLOOKUP(C2392,$X$2:$Z$19,3,FALSE)))</f>
        <v/>
      </c>
      <c r="S2392" s="61">
        <f>IF(P2392=1,0,L2392*M2392*R2392*(1-O2392/100))</f>
        <v/>
      </c>
      <c r="T2392" s="61">
        <f>IF(P2392=1,0,L2392*Q2392)</f>
        <v/>
      </c>
      <c r="U2392" s="61">
        <f>S2392-T2392</f>
        <v/>
      </c>
    </row>
    <row r="2393">
      <c r="A2393" t="inlineStr">
        <is>
          <t>S002392</t>
        </is>
      </c>
      <c r="B2393" t="inlineStr">
        <is>
          <t>2025-09-10</t>
        </is>
      </c>
      <c r="C2393" t="inlineStr">
        <is>
          <t>2025-09</t>
        </is>
      </c>
      <c r="D2393" t="inlineStr">
        <is>
          <t>2025-Q3</t>
        </is>
      </c>
      <c r="E2393" t="inlineStr">
        <is>
          <t>T07</t>
        </is>
      </c>
      <c r="F2393" t="inlineStr">
        <is>
          <t>Onur Arslan</t>
        </is>
      </c>
      <c r="G2393" t="inlineStr">
        <is>
          <t>Marmara</t>
        </is>
      </c>
      <c r="H2393" t="inlineStr">
        <is>
          <t>EM-TOP-08</t>
        </is>
      </c>
      <c r="I2393" t="inlineStr">
        <is>
          <t>Topraklama Seti</t>
        </is>
      </c>
      <c r="J2393" t="inlineStr">
        <is>
          <t>Koruma</t>
        </is>
      </c>
      <c r="K2393" t="inlineStr">
        <is>
          <t>Kurumsal</t>
        </is>
      </c>
      <c r="L2393" t="n">
        <v>21</v>
      </c>
      <c r="M2393" s="57" t="n">
        <v>929</v>
      </c>
      <c r="N2393" t="inlineStr">
        <is>
          <t>TL</t>
        </is>
      </c>
      <c r="O2393" s="58" t="n">
        <v>8</v>
      </c>
      <c r="P2393" t="n">
        <v>0</v>
      </c>
      <c r="Q2393" s="59" t="n">
        <v>540</v>
      </c>
      <c r="R2393" s="60">
        <f>IF(N2393="TL",1,IF(N2393="USD",VLOOKUP(C2393,$X$2:$Z$19,2,FALSE),VLOOKUP(C2393,$X$2:$Z$19,3,FALSE)))</f>
        <v/>
      </c>
      <c r="S2393" s="61">
        <f>IF(P2393=1,0,L2393*M2393*R2393*(1-O2393/100))</f>
        <v/>
      </c>
      <c r="T2393" s="61">
        <f>IF(P2393=1,0,L2393*Q2393)</f>
        <v/>
      </c>
      <c r="U2393" s="61">
        <f>S2393-T2393</f>
        <v/>
      </c>
    </row>
    <row r="2394">
      <c r="A2394" t="inlineStr">
        <is>
          <t>S002393</t>
        </is>
      </c>
      <c r="B2394" t="inlineStr">
        <is>
          <t>2025-09-08</t>
        </is>
      </c>
      <c r="C2394" t="inlineStr">
        <is>
          <t>2025-09</t>
        </is>
      </c>
      <c r="D2394" t="inlineStr">
        <is>
          <t>2025-Q3</t>
        </is>
      </c>
      <c r="E2394" t="inlineStr">
        <is>
          <t>T07</t>
        </is>
      </c>
      <c r="F2394" t="inlineStr">
        <is>
          <t>Onur Arslan</t>
        </is>
      </c>
      <c r="G2394" t="inlineStr">
        <is>
          <t>Marmara</t>
        </is>
      </c>
      <c r="H2394" t="inlineStr">
        <is>
          <t>EM-SNS-06</t>
        </is>
      </c>
      <c r="I2394" t="inlineStr">
        <is>
          <t>Hareket Sensörü PIR</t>
        </is>
      </c>
      <c r="J2394" t="inlineStr">
        <is>
          <t>Otomasyon</t>
        </is>
      </c>
      <c r="K2394" t="inlineStr">
        <is>
          <t>Proje</t>
        </is>
      </c>
      <c r="L2394" t="n">
        <v>20</v>
      </c>
      <c r="M2394" s="57" t="n">
        <v>255</v>
      </c>
      <c r="N2394" t="inlineStr">
        <is>
          <t>TL</t>
        </is>
      </c>
      <c r="O2394" s="58" t="n">
        <v>0</v>
      </c>
      <c r="P2394" t="n">
        <v>0</v>
      </c>
      <c r="Q2394" s="59" t="n">
        <v>120</v>
      </c>
      <c r="R2394" s="60">
        <f>IF(N2394="TL",1,IF(N2394="USD",VLOOKUP(C2394,$X$2:$Z$19,2,FALSE),VLOOKUP(C2394,$X$2:$Z$19,3,FALSE)))</f>
        <v/>
      </c>
      <c r="S2394" s="61">
        <f>IF(P2394=1,0,L2394*M2394*R2394*(1-O2394/100))</f>
        <v/>
      </c>
      <c r="T2394" s="61">
        <f>IF(P2394=1,0,L2394*Q2394)</f>
        <v/>
      </c>
      <c r="U2394" s="61">
        <f>S2394-T2394</f>
        <v/>
      </c>
    </row>
    <row r="2395">
      <c r="A2395" t="inlineStr">
        <is>
          <t>S002394</t>
        </is>
      </c>
      <c r="B2395" t="inlineStr">
        <is>
          <t>2025-09-25</t>
        </is>
      </c>
      <c r="C2395" t="inlineStr">
        <is>
          <t>2025-09</t>
        </is>
      </c>
      <c r="D2395" t="inlineStr">
        <is>
          <t>2025-Q3</t>
        </is>
      </c>
      <c r="E2395" t="inlineStr">
        <is>
          <t>T07</t>
        </is>
      </c>
      <c r="F2395" t="inlineStr">
        <is>
          <t>Onur Arslan</t>
        </is>
      </c>
      <c r="G2395" t="inlineStr">
        <is>
          <t>Marmara</t>
        </is>
      </c>
      <c r="H2395" t="inlineStr">
        <is>
          <t>EM-KBL-25</t>
        </is>
      </c>
      <c r="I2395" t="inlineStr">
        <is>
          <t>NYY Kablo 4x6 (100 m)</t>
        </is>
      </c>
      <c r="J2395" t="inlineStr">
        <is>
          <t>Kablo</t>
        </is>
      </c>
      <c r="K2395" t="inlineStr">
        <is>
          <t>Bayi</t>
        </is>
      </c>
      <c r="L2395" t="n">
        <v>3</v>
      </c>
      <c r="M2395" s="57" t="n">
        <v>3402</v>
      </c>
      <c r="N2395" t="inlineStr">
        <is>
          <t>TL</t>
        </is>
      </c>
      <c r="O2395" s="58" t="n">
        <v>8</v>
      </c>
      <c r="P2395" t="n">
        <v>0</v>
      </c>
      <c r="Q2395" s="59" t="n">
        <v>2150</v>
      </c>
      <c r="R2395" s="60">
        <f>IF(N2395="TL",1,IF(N2395="USD",VLOOKUP(C2395,$X$2:$Z$19,2,FALSE),VLOOKUP(C2395,$X$2:$Z$19,3,FALSE)))</f>
        <v/>
      </c>
      <c r="S2395" s="61">
        <f>IF(P2395=1,0,L2395*M2395*R2395*(1-O2395/100))</f>
        <v/>
      </c>
      <c r="T2395" s="61">
        <f>IF(P2395=1,0,L2395*Q2395)</f>
        <v/>
      </c>
      <c r="U2395" s="61">
        <f>S2395-T2395</f>
        <v/>
      </c>
    </row>
    <row r="2396">
      <c r="A2396" t="inlineStr">
        <is>
          <t>S002395</t>
        </is>
      </c>
      <c r="B2396" t="inlineStr">
        <is>
          <t>2025-09-07</t>
        </is>
      </c>
      <c r="C2396" t="inlineStr">
        <is>
          <t>2025-09</t>
        </is>
      </c>
      <c r="D2396" t="inlineStr">
        <is>
          <t>2025-Q3</t>
        </is>
      </c>
      <c r="E2396" t="inlineStr">
        <is>
          <t>T07</t>
        </is>
      </c>
      <c r="F2396" t="inlineStr">
        <is>
          <t>Onur Arslan</t>
        </is>
      </c>
      <c r="G2396" t="inlineStr">
        <is>
          <t>Marmara</t>
        </is>
      </c>
      <c r="H2396" t="inlineStr">
        <is>
          <t>EM-AYD-40</t>
        </is>
      </c>
      <c r="I2396" t="inlineStr">
        <is>
          <t>LED Panel Armatür 40W</t>
        </is>
      </c>
      <c r="J2396" t="inlineStr">
        <is>
          <t>Aydınlatma</t>
        </is>
      </c>
      <c r="K2396" t="inlineStr">
        <is>
          <t>Proje</t>
        </is>
      </c>
      <c r="L2396" t="n">
        <v>7</v>
      </c>
      <c r="M2396" s="57" t="n">
        <v>353</v>
      </c>
      <c r="N2396" t="inlineStr">
        <is>
          <t>TL</t>
        </is>
      </c>
      <c r="O2396" s="58" t="n">
        <v>8</v>
      </c>
      <c r="P2396" t="n">
        <v>0</v>
      </c>
      <c r="Q2396" s="59" t="n">
        <v>190</v>
      </c>
      <c r="R2396" s="60">
        <f>IF(N2396="TL",1,IF(N2396="USD",VLOOKUP(C2396,$X$2:$Z$19,2,FALSE),VLOOKUP(C2396,$X$2:$Z$19,3,FALSE)))</f>
        <v/>
      </c>
      <c r="S2396" s="61">
        <f>IF(P2396=1,0,L2396*M2396*R2396*(1-O2396/100))</f>
        <v/>
      </c>
      <c r="T2396" s="61">
        <f>IF(P2396=1,0,L2396*Q2396)</f>
        <v/>
      </c>
      <c r="U2396" s="61">
        <f>S2396-T2396</f>
        <v/>
      </c>
    </row>
    <row r="2397">
      <c r="A2397" t="inlineStr">
        <is>
          <t>S002396</t>
        </is>
      </c>
      <c r="B2397" t="inlineStr">
        <is>
          <t>2025-09-11</t>
        </is>
      </c>
      <c r="C2397" t="inlineStr">
        <is>
          <t>2025-09</t>
        </is>
      </c>
      <c r="D2397" t="inlineStr">
        <is>
          <t>2025-Q3</t>
        </is>
      </c>
      <c r="E2397" t="inlineStr">
        <is>
          <t>T07</t>
        </is>
      </c>
      <c r="F2397" t="inlineStr">
        <is>
          <t>Onur Arslan</t>
        </is>
      </c>
      <c r="G2397" t="inlineStr">
        <is>
          <t>Marmara</t>
        </is>
      </c>
      <c r="H2397" t="inlineStr">
        <is>
          <t>EM-KND-03</t>
        </is>
      </c>
      <c r="I2397" t="inlineStr">
        <is>
          <t>Kablo Kanalı 40x40 (2 m)</t>
        </is>
      </c>
      <c r="J2397" t="inlineStr">
        <is>
          <t>Tesisat</t>
        </is>
      </c>
      <c r="K2397" t="inlineStr">
        <is>
          <t>Bayi</t>
        </is>
      </c>
      <c r="L2397" t="n">
        <v>79</v>
      </c>
      <c r="M2397" s="57" t="n">
        <v>129</v>
      </c>
      <c r="N2397" t="inlineStr">
        <is>
          <t>TL</t>
        </is>
      </c>
      <c r="O2397" s="58" t="n">
        <v>0</v>
      </c>
      <c r="P2397" t="n">
        <v>0</v>
      </c>
      <c r="Q2397" s="59" t="n">
        <v>65</v>
      </c>
      <c r="R2397" s="60">
        <f>IF(N2397="TL",1,IF(N2397="USD",VLOOKUP(C2397,$X$2:$Z$19,2,FALSE),VLOOKUP(C2397,$X$2:$Z$19,3,FALSE)))</f>
        <v/>
      </c>
      <c r="S2397" s="61">
        <f>IF(P2397=1,0,L2397*M2397*R2397*(1-O2397/100))</f>
        <v/>
      </c>
      <c r="T2397" s="61">
        <f>IF(P2397=1,0,L2397*Q2397)</f>
        <v/>
      </c>
      <c r="U2397" s="61">
        <f>S2397-T2397</f>
        <v/>
      </c>
    </row>
    <row r="2398">
      <c r="A2398" t="inlineStr">
        <is>
          <t>S002397</t>
        </is>
      </c>
      <c r="B2398" t="inlineStr">
        <is>
          <t>2025-09-07</t>
        </is>
      </c>
      <c r="C2398" t="inlineStr">
        <is>
          <t>2025-09</t>
        </is>
      </c>
      <c r="D2398" t="inlineStr">
        <is>
          <t>2025-Q3</t>
        </is>
      </c>
      <c r="E2398" t="inlineStr">
        <is>
          <t>T07</t>
        </is>
      </c>
      <c r="F2398" t="inlineStr">
        <is>
          <t>Onur Arslan</t>
        </is>
      </c>
      <c r="G2398" t="inlineStr">
        <is>
          <t>Marmara</t>
        </is>
      </c>
      <c r="H2398" t="inlineStr">
        <is>
          <t>EM-KND-03</t>
        </is>
      </c>
      <c r="I2398" t="inlineStr">
        <is>
          <t>Kablo Kanalı 40x40 (2 m)</t>
        </is>
      </c>
      <c r="J2398" t="inlineStr">
        <is>
          <t>Tesisat</t>
        </is>
      </c>
      <c r="K2398" t="inlineStr">
        <is>
          <t>Perakende</t>
        </is>
      </c>
      <c r="L2398" t="n">
        <v>2</v>
      </c>
      <c r="M2398" s="57" t="n">
        <v>129</v>
      </c>
      <c r="N2398" t="inlineStr">
        <is>
          <t>TL</t>
        </is>
      </c>
      <c r="O2398" s="58" t="n">
        <v>5</v>
      </c>
      <c r="P2398" t="n">
        <v>0</v>
      </c>
      <c r="Q2398" s="59" t="n">
        <v>65</v>
      </c>
      <c r="R2398" s="60">
        <f>IF(N2398="TL",1,IF(N2398="USD",VLOOKUP(C2398,$X$2:$Z$19,2,FALSE),VLOOKUP(C2398,$X$2:$Z$19,3,FALSE)))</f>
        <v/>
      </c>
      <c r="S2398" s="61">
        <f>IF(P2398=1,0,L2398*M2398*R2398*(1-O2398/100))</f>
        <v/>
      </c>
      <c r="T2398" s="61">
        <f>IF(P2398=1,0,L2398*Q2398)</f>
        <v/>
      </c>
      <c r="U2398" s="61">
        <f>S2398-T2398</f>
        <v/>
      </c>
    </row>
    <row r="2399">
      <c r="A2399" t="inlineStr">
        <is>
          <t>S002398</t>
        </is>
      </c>
      <c r="B2399" t="inlineStr">
        <is>
          <t>2025-09-16</t>
        </is>
      </c>
      <c r="C2399" t="inlineStr">
        <is>
          <t>2025-09</t>
        </is>
      </c>
      <c r="D2399" t="inlineStr">
        <is>
          <t>2025-Q3</t>
        </is>
      </c>
      <c r="E2399" t="inlineStr">
        <is>
          <t>T08</t>
        </is>
      </c>
      <c r="F2399" t="inlineStr">
        <is>
          <t>Zeynep Koç</t>
        </is>
      </c>
      <c r="G2399" t="inlineStr">
        <is>
          <t>İç Anadolu</t>
        </is>
      </c>
      <c r="H2399" t="inlineStr">
        <is>
          <t>EM-PNO-12</t>
        </is>
      </c>
      <c r="I2399" t="inlineStr">
        <is>
          <t>Sıva Üstü Dağıtım Panosu 24'lü</t>
        </is>
      </c>
      <c r="J2399" t="inlineStr">
        <is>
          <t>Pano</t>
        </is>
      </c>
      <c r="K2399" t="inlineStr">
        <is>
          <t>Kurumsal</t>
        </is>
      </c>
      <c r="L2399" t="n">
        <v>4</v>
      </c>
      <c r="M2399" s="57" t="n">
        <v>2036</v>
      </c>
      <c r="N2399" t="inlineStr">
        <is>
          <t>TL</t>
        </is>
      </c>
      <c r="O2399" s="58" t="n">
        <v>5</v>
      </c>
      <c r="P2399" t="n">
        <v>0</v>
      </c>
      <c r="Q2399" s="59" t="n">
        <v>1180</v>
      </c>
      <c r="R2399" s="60">
        <f>IF(N2399="TL",1,IF(N2399="USD",VLOOKUP(C2399,$X$2:$Z$19,2,FALSE),VLOOKUP(C2399,$X$2:$Z$19,3,FALSE)))</f>
        <v/>
      </c>
      <c r="S2399" s="61">
        <f>IF(P2399=1,0,L2399*M2399*R2399*(1-O2399/100))</f>
        <v/>
      </c>
      <c r="T2399" s="61">
        <f>IF(P2399=1,0,L2399*Q2399)</f>
        <v/>
      </c>
      <c r="U2399" s="61">
        <f>S2399-T2399</f>
        <v/>
      </c>
    </row>
    <row r="2400">
      <c r="A2400" t="inlineStr">
        <is>
          <t>S002399</t>
        </is>
      </c>
      <c r="B2400" t="inlineStr">
        <is>
          <t>2025-09-05</t>
        </is>
      </c>
      <c r="C2400" t="inlineStr">
        <is>
          <t>2025-09</t>
        </is>
      </c>
      <c r="D2400" t="inlineStr">
        <is>
          <t>2025-Q3</t>
        </is>
      </c>
      <c r="E2400" t="inlineStr">
        <is>
          <t>T08</t>
        </is>
      </c>
      <c r="F2400" t="inlineStr">
        <is>
          <t>Zeynep Koç</t>
        </is>
      </c>
      <c r="G2400" t="inlineStr">
        <is>
          <t>İç Anadolu</t>
        </is>
      </c>
      <c r="H2400" t="inlineStr">
        <is>
          <t>EM-AYD-18</t>
        </is>
      </c>
      <c r="I2400" t="inlineStr">
        <is>
          <t>LED Ampul 18W (10'lu)</t>
        </is>
      </c>
      <c r="J2400" t="inlineStr">
        <is>
          <t>Aydınlatma</t>
        </is>
      </c>
      <c r="K2400" t="inlineStr">
        <is>
          <t>Kurumsal</t>
        </is>
      </c>
      <c r="L2400" t="n">
        <v>16</v>
      </c>
      <c r="M2400" s="57" t="n">
        <v>203</v>
      </c>
      <c r="N2400" t="inlineStr">
        <is>
          <t>TL</t>
        </is>
      </c>
      <c r="O2400" s="58" t="n">
        <v>8</v>
      </c>
      <c r="P2400" t="n">
        <v>0</v>
      </c>
      <c r="Q2400" s="59" t="n">
        <v>95</v>
      </c>
      <c r="R2400" s="60">
        <f>IF(N2400="TL",1,IF(N2400="USD",VLOOKUP(C2400,$X$2:$Z$19,2,FALSE),VLOOKUP(C2400,$X$2:$Z$19,3,FALSE)))</f>
        <v/>
      </c>
      <c r="S2400" s="61">
        <f>IF(P2400=1,0,L2400*M2400*R2400*(1-O2400/100))</f>
        <v/>
      </c>
      <c r="T2400" s="61">
        <f>IF(P2400=1,0,L2400*Q2400)</f>
        <v/>
      </c>
      <c r="U2400" s="61">
        <f>S2400-T2400</f>
        <v/>
      </c>
    </row>
    <row r="2401">
      <c r="A2401" t="inlineStr">
        <is>
          <t>S002400</t>
        </is>
      </c>
      <c r="B2401" t="inlineStr">
        <is>
          <t>2025-09-08</t>
        </is>
      </c>
      <c r="C2401" t="inlineStr">
        <is>
          <t>2025-09</t>
        </is>
      </c>
      <c r="D2401" t="inlineStr">
        <is>
          <t>2025-Q3</t>
        </is>
      </c>
      <c r="E2401" t="inlineStr">
        <is>
          <t>T08</t>
        </is>
      </c>
      <c r="F2401" t="inlineStr">
        <is>
          <t>Zeynep Koç</t>
        </is>
      </c>
      <c r="G2401" t="inlineStr">
        <is>
          <t>İç Anadolu</t>
        </is>
      </c>
      <c r="H2401" t="inlineStr">
        <is>
          <t>EM-AYD-40</t>
        </is>
      </c>
      <c r="I2401" t="inlineStr">
        <is>
          <t>LED Panel Armatür 40W</t>
        </is>
      </c>
      <c r="J2401" t="inlineStr">
        <is>
          <t>Aydınlatma</t>
        </is>
      </c>
      <c r="K2401" t="inlineStr">
        <is>
          <t>Proje</t>
        </is>
      </c>
      <c r="L2401" t="n">
        <v>5</v>
      </c>
      <c r="M2401" s="57" t="n">
        <v>366</v>
      </c>
      <c r="N2401" t="inlineStr">
        <is>
          <t>TL</t>
        </is>
      </c>
      <c r="O2401" s="58" t="n">
        <v>8</v>
      </c>
      <c r="P2401" t="n">
        <v>0</v>
      </c>
      <c r="Q2401" s="59" t="n">
        <v>190</v>
      </c>
      <c r="R2401" s="60">
        <f>IF(N2401="TL",1,IF(N2401="USD",VLOOKUP(C2401,$X$2:$Z$19,2,FALSE),VLOOKUP(C2401,$X$2:$Z$19,3,FALSE)))</f>
        <v/>
      </c>
      <c r="S2401" s="61">
        <f>IF(P2401=1,0,L2401*M2401*R2401*(1-O2401/100))</f>
        <v/>
      </c>
      <c r="T2401" s="61">
        <f>IF(P2401=1,0,L2401*Q2401)</f>
        <v/>
      </c>
      <c r="U2401" s="61">
        <f>S2401-T2401</f>
        <v/>
      </c>
    </row>
    <row r="2402">
      <c r="A2402" t="inlineStr">
        <is>
          <t>S002401</t>
        </is>
      </c>
      <c r="B2402" t="inlineStr">
        <is>
          <t>2025-09-26</t>
        </is>
      </c>
      <c r="C2402" t="inlineStr">
        <is>
          <t>2025-09</t>
        </is>
      </c>
      <c r="D2402" t="inlineStr">
        <is>
          <t>2025-Q3</t>
        </is>
      </c>
      <c r="E2402" t="inlineStr">
        <is>
          <t>T08</t>
        </is>
      </c>
      <c r="F2402" t="inlineStr">
        <is>
          <t>Zeynep Koç</t>
        </is>
      </c>
      <c r="G2402" t="inlineStr">
        <is>
          <t>İç Anadolu</t>
        </is>
      </c>
      <c r="H2402" t="inlineStr">
        <is>
          <t>EM-KND-03</t>
        </is>
      </c>
      <c r="I2402" t="inlineStr">
        <is>
          <t>Kablo Kanalı 40x40 (2 m)</t>
        </is>
      </c>
      <c r="J2402" t="inlineStr">
        <is>
          <t>Tesisat</t>
        </is>
      </c>
      <c r="K2402" t="inlineStr">
        <is>
          <t>Kurumsal</t>
        </is>
      </c>
      <c r="L2402" t="n">
        <v>2</v>
      </c>
      <c r="M2402" s="57" t="n">
        <v>134</v>
      </c>
      <c r="N2402" t="inlineStr">
        <is>
          <t>TL</t>
        </is>
      </c>
      <c r="O2402" s="58" t="n">
        <v>0</v>
      </c>
      <c r="P2402" t="n">
        <v>0</v>
      </c>
      <c r="Q2402" s="59" t="n">
        <v>65</v>
      </c>
      <c r="R2402" s="60">
        <f>IF(N2402="TL",1,IF(N2402="USD",VLOOKUP(C2402,$X$2:$Z$19,2,FALSE),VLOOKUP(C2402,$X$2:$Z$19,3,FALSE)))</f>
        <v/>
      </c>
      <c r="S2402" s="61">
        <f>IF(P2402=1,0,L2402*M2402*R2402*(1-O2402/100))</f>
        <v/>
      </c>
      <c r="T2402" s="61">
        <f>IF(P2402=1,0,L2402*Q2402)</f>
        <v/>
      </c>
      <c r="U2402" s="61">
        <f>S2402-T2402</f>
        <v/>
      </c>
    </row>
    <row r="2403">
      <c r="A2403" t="inlineStr">
        <is>
          <t>S002402</t>
        </is>
      </c>
      <c r="B2403" t="inlineStr">
        <is>
          <t>2025-09-18</t>
        </is>
      </c>
      <c r="C2403" t="inlineStr">
        <is>
          <t>2025-09</t>
        </is>
      </c>
      <c r="D2403" t="inlineStr">
        <is>
          <t>2025-Q3</t>
        </is>
      </c>
      <c r="E2403" t="inlineStr">
        <is>
          <t>T08</t>
        </is>
      </c>
      <c r="F2403" t="inlineStr">
        <is>
          <t>Zeynep Koç</t>
        </is>
      </c>
      <c r="G2403" t="inlineStr">
        <is>
          <t>İç Anadolu</t>
        </is>
      </c>
      <c r="H2403" t="inlineStr">
        <is>
          <t>EM-KBL-16</t>
        </is>
      </c>
      <c r="I2403" t="inlineStr">
        <is>
          <t>NYM Kablo 3x2,5 (100 m)</t>
        </is>
      </c>
      <c r="J2403" t="inlineStr">
        <is>
          <t>Kablo</t>
        </is>
      </c>
      <c r="K2403" t="inlineStr">
        <is>
          <t>Proje</t>
        </is>
      </c>
      <c r="L2403" t="n">
        <v>5</v>
      </c>
      <c r="M2403" s="57" t="n">
        <v>1284</v>
      </c>
      <c r="N2403" t="inlineStr">
        <is>
          <t>TL</t>
        </is>
      </c>
      <c r="O2403" s="58" t="n">
        <v>5</v>
      </c>
      <c r="P2403" t="n">
        <v>1</v>
      </c>
      <c r="Q2403" s="59" t="n">
        <v>820</v>
      </c>
      <c r="R2403" s="60">
        <f>IF(N2403="TL",1,IF(N2403="USD",VLOOKUP(C2403,$X$2:$Z$19,2,FALSE),VLOOKUP(C2403,$X$2:$Z$19,3,FALSE)))</f>
        <v/>
      </c>
      <c r="S2403" s="61">
        <f>IF(P2403=1,0,L2403*M2403*R2403*(1-O2403/100))</f>
        <v/>
      </c>
      <c r="T2403" s="61">
        <f>IF(P2403=1,0,L2403*Q2403)</f>
        <v/>
      </c>
      <c r="U2403" s="61">
        <f>S2403-T2403</f>
        <v/>
      </c>
    </row>
    <row r="2404">
      <c r="A2404" t="inlineStr">
        <is>
          <t>S002403</t>
        </is>
      </c>
      <c r="B2404" t="inlineStr">
        <is>
          <t>2025-09-10</t>
        </is>
      </c>
      <c r="C2404" t="inlineStr">
        <is>
          <t>2025-09</t>
        </is>
      </c>
      <c r="D2404" t="inlineStr">
        <is>
          <t>2025-Q3</t>
        </is>
      </c>
      <c r="E2404" t="inlineStr">
        <is>
          <t>T08</t>
        </is>
      </c>
      <c r="F2404" t="inlineStr">
        <is>
          <t>Zeynep Koç</t>
        </is>
      </c>
      <c r="G2404" t="inlineStr">
        <is>
          <t>İç Anadolu</t>
        </is>
      </c>
      <c r="H2404" t="inlineStr">
        <is>
          <t>EM-TOP-08</t>
        </is>
      </c>
      <c r="I2404" t="inlineStr">
        <is>
          <t>Topraklama Seti</t>
        </is>
      </c>
      <c r="J2404" t="inlineStr">
        <is>
          <t>Koruma</t>
        </is>
      </c>
      <c r="K2404" t="inlineStr">
        <is>
          <t>Perakende</t>
        </is>
      </c>
      <c r="L2404" t="n">
        <v>5</v>
      </c>
      <c r="M2404" s="57" t="n">
        <v>952</v>
      </c>
      <c r="N2404" t="inlineStr">
        <is>
          <t>TL</t>
        </is>
      </c>
      <c r="O2404" s="58" t="n">
        <v>8</v>
      </c>
      <c r="P2404" t="n">
        <v>1</v>
      </c>
      <c r="Q2404" s="59" t="n">
        <v>540</v>
      </c>
      <c r="R2404" s="60">
        <f>IF(N2404="TL",1,IF(N2404="USD",VLOOKUP(C2404,$X$2:$Z$19,2,FALSE),VLOOKUP(C2404,$X$2:$Z$19,3,FALSE)))</f>
        <v/>
      </c>
      <c r="S2404" s="61">
        <f>IF(P2404=1,0,L2404*M2404*R2404*(1-O2404/100))</f>
        <v/>
      </c>
      <c r="T2404" s="61">
        <f>IF(P2404=1,0,L2404*Q2404)</f>
        <v/>
      </c>
      <c r="U2404" s="61">
        <f>S2404-T2404</f>
        <v/>
      </c>
    </row>
    <row r="2405">
      <c r="A2405" t="inlineStr">
        <is>
          <t>S002404</t>
        </is>
      </c>
      <c r="B2405" t="inlineStr">
        <is>
          <t>2025-09-08</t>
        </is>
      </c>
      <c r="C2405" t="inlineStr">
        <is>
          <t>2025-09</t>
        </is>
      </c>
      <c r="D2405" t="inlineStr">
        <is>
          <t>2025-Q3</t>
        </is>
      </c>
      <c r="E2405" t="inlineStr">
        <is>
          <t>T08</t>
        </is>
      </c>
      <c r="F2405" t="inlineStr">
        <is>
          <t>Zeynep Koç</t>
        </is>
      </c>
      <c r="G2405" t="inlineStr">
        <is>
          <t>İç Anadolu</t>
        </is>
      </c>
      <c r="H2405" t="inlineStr">
        <is>
          <t>EM-KND-03</t>
        </is>
      </c>
      <c r="I2405" t="inlineStr">
        <is>
          <t>Kablo Kanalı 40x40 (2 m)</t>
        </is>
      </c>
      <c r="J2405" t="inlineStr">
        <is>
          <t>Tesisat</t>
        </is>
      </c>
      <c r="K2405" t="inlineStr">
        <is>
          <t>Bayi</t>
        </is>
      </c>
      <c r="L2405" t="n">
        <v>6</v>
      </c>
      <c r="M2405" s="57" t="n">
        <v>129</v>
      </c>
      <c r="N2405" t="inlineStr">
        <is>
          <t>TL</t>
        </is>
      </c>
      <c r="O2405" s="58" t="n">
        <v>5</v>
      </c>
      <c r="P2405" t="n">
        <v>0</v>
      </c>
      <c r="Q2405" s="59" t="n">
        <v>65</v>
      </c>
      <c r="R2405" s="60">
        <f>IF(N2405="TL",1,IF(N2405="USD",VLOOKUP(C2405,$X$2:$Z$19,2,FALSE),VLOOKUP(C2405,$X$2:$Z$19,3,FALSE)))</f>
        <v/>
      </c>
      <c r="S2405" s="61">
        <f>IF(P2405=1,0,L2405*M2405*R2405*(1-O2405/100))</f>
        <v/>
      </c>
      <c r="T2405" s="61">
        <f>IF(P2405=1,0,L2405*Q2405)</f>
        <v/>
      </c>
      <c r="U2405" s="61">
        <f>S2405-T2405</f>
        <v/>
      </c>
    </row>
    <row r="2406">
      <c r="A2406" t="inlineStr">
        <is>
          <t>S002405</t>
        </is>
      </c>
      <c r="B2406" t="inlineStr">
        <is>
          <t>2025-09-14</t>
        </is>
      </c>
      <c r="C2406" t="inlineStr">
        <is>
          <t>2025-09</t>
        </is>
      </c>
      <c r="D2406" t="inlineStr">
        <is>
          <t>2025-Q3</t>
        </is>
      </c>
      <c r="E2406" t="inlineStr">
        <is>
          <t>T08</t>
        </is>
      </c>
      <c r="F2406" t="inlineStr">
        <is>
          <t>Zeynep Koç</t>
        </is>
      </c>
      <c r="G2406" t="inlineStr">
        <is>
          <t>İç Anadolu</t>
        </is>
      </c>
      <c r="H2406" t="inlineStr">
        <is>
          <t>EM-SNS-06</t>
        </is>
      </c>
      <c r="I2406" t="inlineStr">
        <is>
          <t>Hareket Sensörü PIR</t>
        </is>
      </c>
      <c r="J2406" t="inlineStr">
        <is>
          <t>Otomasyon</t>
        </is>
      </c>
      <c r="K2406" t="inlineStr">
        <is>
          <t>Proje</t>
        </is>
      </c>
      <c r="L2406" t="n">
        <v>3</v>
      </c>
      <c r="M2406" s="57" t="n">
        <v>258</v>
      </c>
      <c r="N2406" t="inlineStr">
        <is>
          <t>TL</t>
        </is>
      </c>
      <c r="O2406" s="58" t="n">
        <v>5</v>
      </c>
      <c r="P2406" t="n">
        <v>0</v>
      </c>
      <c r="Q2406" s="59" t="n">
        <v>120</v>
      </c>
      <c r="R2406" s="60">
        <f>IF(N2406="TL",1,IF(N2406="USD",VLOOKUP(C2406,$X$2:$Z$19,2,FALSE),VLOOKUP(C2406,$X$2:$Z$19,3,FALSE)))</f>
        <v/>
      </c>
      <c r="S2406" s="61">
        <f>IF(P2406=1,0,L2406*M2406*R2406*(1-O2406/100))</f>
        <v/>
      </c>
      <c r="T2406" s="61">
        <f>IF(P2406=1,0,L2406*Q2406)</f>
        <v/>
      </c>
      <c r="U2406" s="61">
        <f>S2406-T2406</f>
        <v/>
      </c>
    </row>
    <row r="2407">
      <c r="A2407" t="inlineStr">
        <is>
          <t>S002406</t>
        </is>
      </c>
      <c r="B2407" t="inlineStr">
        <is>
          <t>2025-09-20</t>
        </is>
      </c>
      <c r="C2407" t="inlineStr">
        <is>
          <t>2025-09</t>
        </is>
      </c>
      <c r="D2407" t="inlineStr">
        <is>
          <t>2025-Q3</t>
        </is>
      </c>
      <c r="E2407" t="inlineStr">
        <is>
          <t>T08</t>
        </is>
      </c>
      <c r="F2407" t="inlineStr">
        <is>
          <t>Zeynep Koç</t>
        </is>
      </c>
      <c r="G2407" t="inlineStr">
        <is>
          <t>İç Anadolu</t>
        </is>
      </c>
      <c r="H2407" t="inlineStr">
        <is>
          <t>EM-SGT-01</t>
        </is>
      </c>
      <c r="I2407" t="inlineStr">
        <is>
          <t>Otomatik Sigorta C16 (12'li)</t>
        </is>
      </c>
      <c r="J2407" t="inlineStr">
        <is>
          <t>Koruma</t>
        </is>
      </c>
      <c r="K2407" t="inlineStr">
        <is>
          <t>Bayi</t>
        </is>
      </c>
      <c r="L2407" t="n">
        <v>3</v>
      </c>
      <c r="M2407" s="57" t="n">
        <v>420</v>
      </c>
      <c r="N2407" t="inlineStr">
        <is>
          <t>TL</t>
        </is>
      </c>
      <c r="O2407" s="58" t="n">
        <v>8</v>
      </c>
      <c r="P2407" t="n">
        <v>0</v>
      </c>
      <c r="Q2407" s="59" t="n">
        <v>240</v>
      </c>
      <c r="R2407" s="60">
        <f>IF(N2407="TL",1,IF(N2407="USD",VLOOKUP(C2407,$X$2:$Z$19,2,FALSE),VLOOKUP(C2407,$X$2:$Z$19,3,FALSE)))</f>
        <v/>
      </c>
      <c r="S2407" s="61">
        <f>IF(P2407=1,0,L2407*M2407*R2407*(1-O2407/100))</f>
        <v/>
      </c>
      <c r="T2407" s="61">
        <f>IF(P2407=1,0,L2407*Q2407)</f>
        <v/>
      </c>
      <c r="U2407" s="61">
        <f>S2407-T2407</f>
        <v/>
      </c>
    </row>
    <row r="2408">
      <c r="A2408" t="inlineStr">
        <is>
          <t>S002407</t>
        </is>
      </c>
      <c r="B2408" t="inlineStr">
        <is>
          <t>2025-09-08</t>
        </is>
      </c>
      <c r="C2408" t="inlineStr">
        <is>
          <t>2025-09</t>
        </is>
      </c>
      <c r="D2408" t="inlineStr">
        <is>
          <t>2025-Q3</t>
        </is>
      </c>
      <c r="E2408" t="inlineStr">
        <is>
          <t>T08</t>
        </is>
      </c>
      <c r="F2408" t="inlineStr">
        <is>
          <t>Zeynep Koç</t>
        </is>
      </c>
      <c r="G2408" t="inlineStr">
        <is>
          <t>İç Anadolu</t>
        </is>
      </c>
      <c r="H2408" t="inlineStr">
        <is>
          <t>EM-PNO-12</t>
        </is>
      </c>
      <c r="I2408" t="inlineStr">
        <is>
          <t>Sıva Üstü Dağıtım Panosu 24'lü</t>
        </is>
      </c>
      <c r="J2408" t="inlineStr">
        <is>
          <t>Pano</t>
        </is>
      </c>
      <c r="K2408" t="inlineStr">
        <is>
          <t>Proje</t>
        </is>
      </c>
      <c r="L2408" t="n">
        <v>4</v>
      </c>
      <c r="M2408" s="57" t="n">
        <v>2035</v>
      </c>
      <c r="N2408" t="inlineStr">
        <is>
          <t>TL</t>
        </is>
      </c>
      <c r="O2408" s="58" t="n">
        <v>0</v>
      </c>
      <c r="P2408" t="n">
        <v>0</v>
      </c>
      <c r="Q2408" s="59" t="n">
        <v>1180</v>
      </c>
      <c r="R2408" s="60">
        <f>IF(N2408="TL",1,IF(N2408="USD",VLOOKUP(C2408,$X$2:$Z$19,2,FALSE),VLOOKUP(C2408,$X$2:$Z$19,3,FALSE)))</f>
        <v/>
      </c>
      <c r="S2408" s="61">
        <f>IF(P2408=1,0,L2408*M2408*R2408*(1-O2408/100))</f>
        <v/>
      </c>
      <c r="T2408" s="61">
        <f>IF(P2408=1,0,L2408*Q2408)</f>
        <v/>
      </c>
      <c r="U2408" s="61">
        <f>S2408-T2408</f>
        <v/>
      </c>
    </row>
    <row r="2409">
      <c r="A2409" t="inlineStr">
        <is>
          <t>S002408</t>
        </is>
      </c>
      <c r="B2409" t="inlineStr">
        <is>
          <t>2025-09-27</t>
        </is>
      </c>
      <c r="C2409" t="inlineStr">
        <is>
          <t>2025-09</t>
        </is>
      </c>
      <c r="D2409" t="inlineStr">
        <is>
          <t>2025-Q3</t>
        </is>
      </c>
      <c r="E2409" t="inlineStr">
        <is>
          <t>T08</t>
        </is>
      </c>
      <c r="F2409" t="inlineStr">
        <is>
          <t>Zeynep Koç</t>
        </is>
      </c>
      <c r="G2409" t="inlineStr">
        <is>
          <t>İç Anadolu</t>
        </is>
      </c>
      <c r="H2409" t="inlineStr">
        <is>
          <t>EM-TOP-08</t>
        </is>
      </c>
      <c r="I2409" t="inlineStr">
        <is>
          <t>Topraklama Seti</t>
        </is>
      </c>
      <c r="J2409" t="inlineStr">
        <is>
          <t>Koruma</t>
        </is>
      </c>
      <c r="K2409" t="inlineStr">
        <is>
          <t>Proje</t>
        </is>
      </c>
      <c r="L2409" t="n">
        <v>7</v>
      </c>
      <c r="M2409" s="57" t="n">
        <v>938</v>
      </c>
      <c r="N2409" t="inlineStr">
        <is>
          <t>TL</t>
        </is>
      </c>
      <c r="O2409" s="58" t="n">
        <v>0</v>
      </c>
      <c r="P2409" t="n">
        <v>0</v>
      </c>
      <c r="Q2409" s="59" t="n">
        <v>540</v>
      </c>
      <c r="R2409" s="60">
        <f>IF(N2409="TL",1,IF(N2409="USD",VLOOKUP(C2409,$X$2:$Z$19,2,FALSE),VLOOKUP(C2409,$X$2:$Z$19,3,FALSE)))</f>
        <v/>
      </c>
      <c r="S2409" s="61">
        <f>IF(P2409=1,0,L2409*M2409*R2409*(1-O2409/100))</f>
        <v/>
      </c>
      <c r="T2409" s="61">
        <f>IF(P2409=1,0,L2409*Q2409)</f>
        <v/>
      </c>
      <c r="U2409" s="61">
        <f>S2409-T2409</f>
        <v/>
      </c>
    </row>
    <row r="2410">
      <c r="A2410" t="inlineStr">
        <is>
          <t>S002409</t>
        </is>
      </c>
      <c r="B2410" t="inlineStr">
        <is>
          <t>2025-09-04</t>
        </is>
      </c>
      <c r="C2410" t="inlineStr">
        <is>
          <t>2025-09</t>
        </is>
      </c>
      <c r="D2410" t="inlineStr">
        <is>
          <t>2025-Q3</t>
        </is>
      </c>
      <c r="E2410" t="inlineStr">
        <is>
          <t>T08</t>
        </is>
      </c>
      <c r="F2410" t="inlineStr">
        <is>
          <t>Zeynep Koç</t>
        </is>
      </c>
      <c r="G2410" t="inlineStr">
        <is>
          <t>İç Anadolu</t>
        </is>
      </c>
      <c r="H2410" t="inlineStr">
        <is>
          <t>EM-TRF-05</t>
        </is>
      </c>
      <c r="I2410" t="inlineStr">
        <is>
          <t>İzole Trafo 1 kVA</t>
        </is>
      </c>
      <c r="J2410" t="inlineStr">
        <is>
          <t>Güç</t>
        </is>
      </c>
      <c r="K2410" t="inlineStr">
        <is>
          <t>Proje</t>
        </is>
      </c>
      <c r="L2410" t="n">
        <v>8</v>
      </c>
      <c r="M2410" s="57" t="n">
        <v>6492</v>
      </c>
      <c r="N2410" t="inlineStr">
        <is>
          <t>TL</t>
        </is>
      </c>
      <c r="O2410" s="58" t="n">
        <v>0</v>
      </c>
      <c r="P2410" t="n">
        <v>0</v>
      </c>
      <c r="Q2410" s="59" t="n">
        <v>3900</v>
      </c>
      <c r="R2410" s="60">
        <f>IF(N2410="TL",1,IF(N2410="USD",VLOOKUP(C2410,$X$2:$Z$19,2,FALSE),VLOOKUP(C2410,$X$2:$Z$19,3,FALSE)))</f>
        <v/>
      </c>
      <c r="S2410" s="61">
        <f>IF(P2410=1,0,L2410*M2410*R2410*(1-O2410/100))</f>
        <v/>
      </c>
      <c r="T2410" s="61">
        <f>IF(P2410=1,0,L2410*Q2410)</f>
        <v/>
      </c>
      <c r="U2410" s="61">
        <f>S2410-T2410</f>
        <v/>
      </c>
    </row>
    <row r="2411">
      <c r="A2411" t="inlineStr">
        <is>
          <t>S002410</t>
        </is>
      </c>
      <c r="B2411" t="inlineStr">
        <is>
          <t>2025-09-20</t>
        </is>
      </c>
      <c r="C2411" t="inlineStr">
        <is>
          <t>2025-09</t>
        </is>
      </c>
      <c r="D2411" t="inlineStr">
        <is>
          <t>2025-Q3</t>
        </is>
      </c>
      <c r="E2411" t="inlineStr">
        <is>
          <t>T08</t>
        </is>
      </c>
      <c r="F2411" t="inlineStr">
        <is>
          <t>Zeynep Koç</t>
        </is>
      </c>
      <c r="G2411" t="inlineStr">
        <is>
          <t>İç Anadolu</t>
        </is>
      </c>
      <c r="H2411" t="inlineStr">
        <is>
          <t>EM-PNO-12</t>
        </is>
      </c>
      <c r="I2411" t="inlineStr">
        <is>
          <t>Sıva Üstü Dağıtım Panosu 24'lü</t>
        </is>
      </c>
      <c r="J2411" t="inlineStr">
        <is>
          <t>Pano</t>
        </is>
      </c>
      <c r="K2411" t="inlineStr">
        <is>
          <t>Perakende</t>
        </is>
      </c>
      <c r="L2411" t="n">
        <v>12</v>
      </c>
      <c r="M2411" s="57" t="n">
        <v>2023</v>
      </c>
      <c r="N2411" t="inlineStr">
        <is>
          <t>TL</t>
        </is>
      </c>
      <c r="O2411" s="58" t="n">
        <v>5</v>
      </c>
      <c r="P2411" t="n">
        <v>0</v>
      </c>
      <c r="Q2411" s="59" t="n">
        <v>1180</v>
      </c>
      <c r="R2411" s="60">
        <f>IF(N2411="TL",1,IF(N2411="USD",VLOOKUP(C2411,$X$2:$Z$19,2,FALSE),VLOOKUP(C2411,$X$2:$Z$19,3,FALSE)))</f>
        <v/>
      </c>
      <c r="S2411" s="61">
        <f>IF(P2411=1,0,L2411*M2411*R2411*(1-O2411/100))</f>
        <v/>
      </c>
      <c r="T2411" s="61">
        <f>IF(P2411=1,0,L2411*Q2411)</f>
        <v/>
      </c>
      <c r="U2411" s="61">
        <f>S2411-T2411</f>
        <v/>
      </c>
    </row>
    <row r="2412">
      <c r="A2412" t="inlineStr">
        <is>
          <t>S002411</t>
        </is>
      </c>
      <c r="B2412" t="inlineStr">
        <is>
          <t>2025-09-20</t>
        </is>
      </c>
      <c r="C2412" t="inlineStr">
        <is>
          <t>2025-09</t>
        </is>
      </c>
      <c r="D2412" t="inlineStr">
        <is>
          <t>2025-Q3</t>
        </is>
      </c>
      <c r="E2412" t="inlineStr">
        <is>
          <t>T08</t>
        </is>
      </c>
      <c r="F2412" t="inlineStr">
        <is>
          <t>Zeynep Koç</t>
        </is>
      </c>
      <c r="G2412" t="inlineStr">
        <is>
          <t>İç Anadolu</t>
        </is>
      </c>
      <c r="H2412" t="inlineStr">
        <is>
          <t>EM-UPS-10</t>
        </is>
      </c>
      <c r="I2412" t="inlineStr">
        <is>
          <t>Kesintisiz Güç Kaynağı 3 kVA</t>
        </is>
      </c>
      <c r="J2412" t="inlineStr">
        <is>
          <t>Güç</t>
        </is>
      </c>
      <c r="K2412" t="inlineStr">
        <is>
          <t>Bayi</t>
        </is>
      </c>
      <c r="L2412" t="n">
        <v>15</v>
      </c>
      <c r="M2412" s="57" t="n">
        <v>13186</v>
      </c>
      <c r="N2412" t="inlineStr">
        <is>
          <t>TL</t>
        </is>
      </c>
      <c r="O2412" s="58" t="n">
        <v>0</v>
      </c>
      <c r="P2412" t="n">
        <v>0</v>
      </c>
      <c r="Q2412" s="59" t="n">
        <v>8200</v>
      </c>
      <c r="R2412" s="60">
        <f>IF(N2412="TL",1,IF(N2412="USD",VLOOKUP(C2412,$X$2:$Z$19,2,FALSE),VLOOKUP(C2412,$X$2:$Z$19,3,FALSE)))</f>
        <v/>
      </c>
      <c r="S2412" s="61">
        <f>IF(P2412=1,0,L2412*M2412*R2412*(1-O2412/100))</f>
        <v/>
      </c>
      <c r="T2412" s="61">
        <f>IF(P2412=1,0,L2412*Q2412)</f>
        <v/>
      </c>
      <c r="U2412" s="61">
        <f>S2412-T2412</f>
        <v/>
      </c>
    </row>
    <row r="2413">
      <c r="A2413" t="inlineStr">
        <is>
          <t>S002412</t>
        </is>
      </c>
      <c r="B2413" t="inlineStr">
        <is>
          <t>2025-09-14</t>
        </is>
      </c>
      <c r="C2413" t="inlineStr">
        <is>
          <t>2025-09</t>
        </is>
      </c>
      <c r="D2413" t="inlineStr">
        <is>
          <t>2025-Q3</t>
        </is>
      </c>
      <c r="E2413" t="inlineStr">
        <is>
          <t>T09</t>
        </is>
      </c>
      <c r="F2413" t="inlineStr">
        <is>
          <t>Emre Doğan</t>
        </is>
      </c>
      <c r="G2413" t="inlineStr">
        <is>
          <t>Ege</t>
        </is>
      </c>
      <c r="H2413" t="inlineStr">
        <is>
          <t>EM-AYD-40</t>
        </is>
      </c>
      <c r="I2413" t="inlineStr">
        <is>
          <t>LED Panel Armatür 40W</t>
        </is>
      </c>
      <c r="J2413" t="inlineStr">
        <is>
          <t>Aydınlatma</t>
        </is>
      </c>
      <c r="K2413" t="inlineStr">
        <is>
          <t>Perakende</t>
        </is>
      </c>
      <c r="L2413" t="n">
        <v>2</v>
      </c>
      <c r="M2413" s="57" t="n">
        <v>363</v>
      </c>
      <c r="N2413" t="inlineStr">
        <is>
          <t>TL</t>
        </is>
      </c>
      <c r="O2413" s="58" t="n">
        <v>0</v>
      </c>
      <c r="P2413" t="n">
        <v>0</v>
      </c>
      <c r="Q2413" s="59" t="n">
        <v>190</v>
      </c>
      <c r="R2413" s="60">
        <f>IF(N2413="TL",1,IF(N2413="USD",VLOOKUP(C2413,$X$2:$Z$19,2,FALSE),VLOOKUP(C2413,$X$2:$Z$19,3,FALSE)))</f>
        <v/>
      </c>
      <c r="S2413" s="61">
        <f>IF(P2413=1,0,L2413*M2413*R2413*(1-O2413/100))</f>
        <v/>
      </c>
      <c r="T2413" s="61">
        <f>IF(P2413=1,0,L2413*Q2413)</f>
        <v/>
      </c>
      <c r="U2413" s="61">
        <f>S2413-T2413</f>
        <v/>
      </c>
    </row>
    <row r="2414">
      <c r="A2414" t="inlineStr">
        <is>
          <t>S002413</t>
        </is>
      </c>
      <c r="B2414" t="inlineStr">
        <is>
          <t>2025-09-18</t>
        </is>
      </c>
      <c r="C2414" t="inlineStr">
        <is>
          <t>2025-09</t>
        </is>
      </c>
      <c r="D2414" t="inlineStr">
        <is>
          <t>2025-Q3</t>
        </is>
      </c>
      <c r="E2414" t="inlineStr">
        <is>
          <t>T09</t>
        </is>
      </c>
      <c r="F2414" t="inlineStr">
        <is>
          <t>Emre Doğan</t>
        </is>
      </c>
      <c r="G2414" t="inlineStr">
        <is>
          <t>Ege</t>
        </is>
      </c>
      <c r="H2414" t="inlineStr">
        <is>
          <t>EM-AYD-18</t>
        </is>
      </c>
      <c r="I2414" t="inlineStr">
        <is>
          <t>LED Ampul 18W (10'lu)</t>
        </is>
      </c>
      <c r="J2414" t="inlineStr">
        <is>
          <t>Aydınlatma</t>
        </is>
      </c>
      <c r="K2414" t="inlineStr">
        <is>
          <t>Kurumsal</t>
        </is>
      </c>
      <c r="L2414" t="n">
        <v>2</v>
      </c>
      <c r="M2414" s="57" t="n">
        <v>200</v>
      </c>
      <c r="N2414" t="inlineStr">
        <is>
          <t>TL</t>
        </is>
      </c>
      <c r="O2414" s="58" t="n">
        <v>8</v>
      </c>
      <c r="P2414" t="n">
        <v>0</v>
      </c>
      <c r="Q2414" s="59" t="n">
        <v>95</v>
      </c>
      <c r="R2414" s="60">
        <f>IF(N2414="TL",1,IF(N2414="USD",VLOOKUP(C2414,$X$2:$Z$19,2,FALSE),VLOOKUP(C2414,$X$2:$Z$19,3,FALSE)))</f>
        <v/>
      </c>
      <c r="S2414" s="61">
        <f>IF(P2414=1,0,L2414*M2414*R2414*(1-O2414/100))</f>
        <v/>
      </c>
      <c r="T2414" s="61">
        <f>IF(P2414=1,0,L2414*Q2414)</f>
        <v/>
      </c>
      <c r="U2414" s="61">
        <f>S2414-T2414</f>
        <v/>
      </c>
    </row>
    <row r="2415">
      <c r="A2415" t="inlineStr">
        <is>
          <t>S002414</t>
        </is>
      </c>
      <c r="B2415" t="inlineStr">
        <is>
          <t>2025-09-15</t>
        </is>
      </c>
      <c r="C2415" t="inlineStr">
        <is>
          <t>2025-09</t>
        </is>
      </c>
      <c r="D2415" t="inlineStr">
        <is>
          <t>2025-Q3</t>
        </is>
      </c>
      <c r="E2415" t="inlineStr">
        <is>
          <t>T09</t>
        </is>
      </c>
      <c r="F2415" t="inlineStr">
        <is>
          <t>Emre Doğan</t>
        </is>
      </c>
      <c r="G2415" t="inlineStr">
        <is>
          <t>Ege</t>
        </is>
      </c>
      <c r="H2415" t="inlineStr">
        <is>
          <t>EM-UPS-10</t>
        </is>
      </c>
      <c r="I2415" t="inlineStr">
        <is>
          <t>Kesintisiz Güç Kaynağı 3 kVA</t>
        </is>
      </c>
      <c r="J2415" t="inlineStr">
        <is>
          <t>Güç</t>
        </is>
      </c>
      <c r="K2415" t="inlineStr">
        <is>
          <t>Perakende</t>
        </is>
      </c>
      <c r="L2415" t="n">
        <v>2</v>
      </c>
      <c r="M2415" s="57" t="n">
        <v>13645</v>
      </c>
      <c r="N2415" t="inlineStr">
        <is>
          <t>TL</t>
        </is>
      </c>
      <c r="O2415" s="58" t="n">
        <v>5</v>
      </c>
      <c r="P2415" t="n">
        <v>0</v>
      </c>
      <c r="Q2415" s="59" t="n">
        <v>8200</v>
      </c>
      <c r="R2415" s="60">
        <f>IF(N2415="TL",1,IF(N2415="USD",VLOOKUP(C2415,$X$2:$Z$19,2,FALSE),VLOOKUP(C2415,$X$2:$Z$19,3,FALSE)))</f>
        <v/>
      </c>
      <c r="S2415" s="61">
        <f>IF(P2415=1,0,L2415*M2415*R2415*(1-O2415/100))</f>
        <v/>
      </c>
      <c r="T2415" s="61">
        <f>IF(P2415=1,0,L2415*Q2415)</f>
        <v/>
      </c>
      <c r="U2415" s="61">
        <f>S2415-T2415</f>
        <v/>
      </c>
    </row>
    <row r="2416">
      <c r="A2416" t="inlineStr">
        <is>
          <t>S002415</t>
        </is>
      </c>
      <c r="B2416" t="inlineStr">
        <is>
          <t>2025-09-03</t>
        </is>
      </c>
      <c r="C2416" t="inlineStr">
        <is>
          <t>2025-09</t>
        </is>
      </c>
      <c r="D2416" t="inlineStr">
        <is>
          <t>2025-Q3</t>
        </is>
      </c>
      <c r="E2416" t="inlineStr">
        <is>
          <t>T09</t>
        </is>
      </c>
      <c r="F2416" t="inlineStr">
        <is>
          <t>Emre Doğan</t>
        </is>
      </c>
      <c r="G2416" t="inlineStr">
        <is>
          <t>Ege</t>
        </is>
      </c>
      <c r="H2416" t="inlineStr">
        <is>
          <t>EM-PNO-12</t>
        </is>
      </c>
      <c r="I2416" t="inlineStr">
        <is>
          <t>Sıva Üstü Dağıtım Panosu 24'lü</t>
        </is>
      </c>
      <c r="J2416" t="inlineStr">
        <is>
          <t>Pano</t>
        </is>
      </c>
      <c r="K2416" t="inlineStr">
        <is>
          <t>Proje</t>
        </is>
      </c>
      <c r="L2416" t="n">
        <v>6</v>
      </c>
      <c r="M2416" s="57" t="n">
        <v>2106</v>
      </c>
      <c r="N2416" t="inlineStr">
        <is>
          <t>TL</t>
        </is>
      </c>
      <c r="O2416" s="58" t="n">
        <v>5</v>
      </c>
      <c r="P2416" t="n">
        <v>0</v>
      </c>
      <c r="Q2416" s="59" t="n">
        <v>1180</v>
      </c>
      <c r="R2416" s="60">
        <f>IF(N2416="TL",1,IF(N2416="USD",VLOOKUP(C2416,$X$2:$Z$19,2,FALSE),VLOOKUP(C2416,$X$2:$Z$19,3,FALSE)))</f>
        <v/>
      </c>
      <c r="S2416" s="61">
        <f>IF(P2416=1,0,L2416*M2416*R2416*(1-O2416/100))</f>
        <v/>
      </c>
      <c r="T2416" s="61">
        <f>IF(P2416=1,0,L2416*Q2416)</f>
        <v/>
      </c>
      <c r="U2416" s="61">
        <f>S2416-T2416</f>
        <v/>
      </c>
    </row>
    <row r="2417">
      <c r="A2417" t="inlineStr">
        <is>
          <t>S002416</t>
        </is>
      </c>
      <c r="B2417" t="inlineStr">
        <is>
          <t>2025-09-22</t>
        </is>
      </c>
      <c r="C2417" t="inlineStr">
        <is>
          <t>2025-09</t>
        </is>
      </c>
      <c r="D2417" t="inlineStr">
        <is>
          <t>2025-Q3</t>
        </is>
      </c>
      <c r="E2417" t="inlineStr">
        <is>
          <t>T09</t>
        </is>
      </c>
      <c r="F2417" t="inlineStr">
        <is>
          <t>Emre Doğan</t>
        </is>
      </c>
      <c r="G2417" t="inlineStr">
        <is>
          <t>Ege</t>
        </is>
      </c>
      <c r="H2417" t="inlineStr">
        <is>
          <t>EM-PRZ-02</t>
        </is>
      </c>
      <c r="I2417" t="inlineStr">
        <is>
          <t>Priz-Anahtar Seti (20'li)</t>
        </is>
      </c>
      <c r="J2417" t="inlineStr">
        <is>
          <t>Anahtar</t>
        </is>
      </c>
      <c r="K2417" t="inlineStr">
        <is>
          <t>Proje</t>
        </is>
      </c>
      <c r="L2417" t="n">
        <v>23</v>
      </c>
      <c r="M2417" s="57" t="n">
        <v>591</v>
      </c>
      <c r="N2417" t="inlineStr">
        <is>
          <t>TL</t>
        </is>
      </c>
      <c r="O2417" s="58" t="n">
        <v>8</v>
      </c>
      <c r="P2417" t="n">
        <v>0</v>
      </c>
      <c r="Q2417" s="59" t="n">
        <v>310</v>
      </c>
      <c r="R2417" s="60">
        <f>IF(N2417="TL",1,IF(N2417="USD",VLOOKUP(C2417,$X$2:$Z$19,2,FALSE),VLOOKUP(C2417,$X$2:$Z$19,3,FALSE)))</f>
        <v/>
      </c>
      <c r="S2417" s="61">
        <f>IF(P2417=1,0,L2417*M2417*R2417*(1-O2417/100))</f>
        <v/>
      </c>
      <c r="T2417" s="61">
        <f>IF(P2417=1,0,L2417*Q2417)</f>
        <v/>
      </c>
      <c r="U2417" s="61">
        <f>S2417-T2417</f>
        <v/>
      </c>
    </row>
    <row r="2418">
      <c r="A2418" t="inlineStr">
        <is>
          <t>S002417</t>
        </is>
      </c>
      <c r="B2418" t="inlineStr">
        <is>
          <t>2025-09-26</t>
        </is>
      </c>
      <c r="C2418" t="inlineStr">
        <is>
          <t>2025-09</t>
        </is>
      </c>
      <c r="D2418" t="inlineStr">
        <is>
          <t>2025-Q3</t>
        </is>
      </c>
      <c r="E2418" t="inlineStr">
        <is>
          <t>T09</t>
        </is>
      </c>
      <c r="F2418" t="inlineStr">
        <is>
          <t>Emre Doğan</t>
        </is>
      </c>
      <c r="G2418" t="inlineStr">
        <is>
          <t>Ege</t>
        </is>
      </c>
      <c r="H2418" t="inlineStr">
        <is>
          <t>EM-KBL-16</t>
        </is>
      </c>
      <c r="I2418" t="inlineStr">
        <is>
          <t>NYM Kablo 3x2,5 (100 m)</t>
        </is>
      </c>
      <c r="J2418" t="inlineStr">
        <is>
          <t>Kablo</t>
        </is>
      </c>
      <c r="K2418" t="inlineStr">
        <is>
          <t>Perakende</t>
        </is>
      </c>
      <c r="L2418" t="n">
        <v>3</v>
      </c>
      <c r="M2418" s="57" t="n">
        <v>1295</v>
      </c>
      <c r="N2418" t="inlineStr">
        <is>
          <t>TL</t>
        </is>
      </c>
      <c r="O2418" s="58" t="n">
        <v>8</v>
      </c>
      <c r="P2418" t="n">
        <v>0</v>
      </c>
      <c r="Q2418" s="59" t="n">
        <v>820</v>
      </c>
      <c r="R2418" s="60">
        <f>IF(N2418="TL",1,IF(N2418="USD",VLOOKUP(C2418,$X$2:$Z$19,2,FALSE),VLOOKUP(C2418,$X$2:$Z$19,3,FALSE)))</f>
        <v/>
      </c>
      <c r="S2418" s="61">
        <f>IF(P2418=1,0,L2418*M2418*R2418*(1-O2418/100))</f>
        <v/>
      </c>
      <c r="T2418" s="61">
        <f>IF(P2418=1,0,L2418*Q2418)</f>
        <v/>
      </c>
      <c r="U2418" s="61">
        <f>S2418-T2418</f>
        <v/>
      </c>
    </row>
    <row r="2419">
      <c r="A2419" t="inlineStr">
        <is>
          <t>S002418</t>
        </is>
      </c>
      <c r="B2419" t="inlineStr">
        <is>
          <t>2025-09-06</t>
        </is>
      </c>
      <c r="C2419" t="inlineStr">
        <is>
          <t>2025-09</t>
        </is>
      </c>
      <c r="D2419" t="inlineStr">
        <is>
          <t>2025-Q3</t>
        </is>
      </c>
      <c r="E2419" t="inlineStr">
        <is>
          <t>T09</t>
        </is>
      </c>
      <c r="F2419" t="inlineStr">
        <is>
          <t>Emre Doğan</t>
        </is>
      </c>
      <c r="G2419" t="inlineStr">
        <is>
          <t>Ege</t>
        </is>
      </c>
      <c r="H2419" t="inlineStr">
        <is>
          <t>EM-PRZ-02</t>
        </is>
      </c>
      <c r="I2419" t="inlineStr">
        <is>
          <t>Priz-Anahtar Seti (20'li)</t>
        </is>
      </c>
      <c r="J2419" t="inlineStr">
        <is>
          <t>Anahtar</t>
        </is>
      </c>
      <c r="K2419" t="inlineStr">
        <is>
          <t>Bayi</t>
        </is>
      </c>
      <c r="L2419" t="n">
        <v>5</v>
      </c>
      <c r="M2419" s="57" t="n">
        <v>566</v>
      </c>
      <c r="N2419" t="inlineStr">
        <is>
          <t>TL</t>
        </is>
      </c>
      <c r="O2419" s="58" t="n">
        <v>5</v>
      </c>
      <c r="P2419" t="n">
        <v>0</v>
      </c>
      <c r="Q2419" s="59" t="n">
        <v>310</v>
      </c>
      <c r="R2419" s="60">
        <f>IF(N2419="TL",1,IF(N2419="USD",VLOOKUP(C2419,$X$2:$Z$19,2,FALSE),VLOOKUP(C2419,$X$2:$Z$19,3,FALSE)))</f>
        <v/>
      </c>
      <c r="S2419" s="61">
        <f>IF(P2419=1,0,L2419*M2419*R2419*(1-O2419/100))</f>
        <v/>
      </c>
      <c r="T2419" s="61">
        <f>IF(P2419=1,0,L2419*Q2419)</f>
        <v/>
      </c>
      <c r="U2419" s="61">
        <f>S2419-T2419</f>
        <v/>
      </c>
    </row>
    <row r="2420">
      <c r="A2420" t="inlineStr">
        <is>
          <t>S002419</t>
        </is>
      </c>
      <c r="B2420" t="inlineStr">
        <is>
          <t>2025-09-13</t>
        </is>
      </c>
      <c r="C2420" t="inlineStr">
        <is>
          <t>2025-09</t>
        </is>
      </c>
      <c r="D2420" t="inlineStr">
        <is>
          <t>2025-Q3</t>
        </is>
      </c>
      <c r="E2420" t="inlineStr">
        <is>
          <t>T09</t>
        </is>
      </c>
      <c r="F2420" t="inlineStr">
        <is>
          <t>Emre Doğan</t>
        </is>
      </c>
      <c r="G2420" t="inlineStr">
        <is>
          <t>Ege</t>
        </is>
      </c>
      <c r="H2420" t="inlineStr">
        <is>
          <t>EM-KBL-16</t>
        </is>
      </c>
      <c r="I2420" t="inlineStr">
        <is>
          <t>NYM Kablo 3x2,5 (100 m)</t>
        </is>
      </c>
      <c r="J2420" t="inlineStr">
        <is>
          <t>Kablo</t>
        </is>
      </c>
      <c r="K2420" t="inlineStr">
        <is>
          <t>Perakende</t>
        </is>
      </c>
      <c r="L2420" t="n">
        <v>1</v>
      </c>
      <c r="M2420" s="57" t="n">
        <v>1278</v>
      </c>
      <c r="N2420" t="inlineStr">
        <is>
          <t>TL</t>
        </is>
      </c>
      <c r="O2420" s="58" t="n">
        <v>12</v>
      </c>
      <c r="P2420" t="n">
        <v>0</v>
      </c>
      <c r="Q2420" s="59" t="n">
        <v>820</v>
      </c>
      <c r="R2420" s="60">
        <f>IF(N2420="TL",1,IF(N2420="USD",VLOOKUP(C2420,$X$2:$Z$19,2,FALSE),VLOOKUP(C2420,$X$2:$Z$19,3,FALSE)))</f>
        <v/>
      </c>
      <c r="S2420" s="61">
        <f>IF(P2420=1,0,L2420*M2420*R2420*(1-O2420/100))</f>
        <v/>
      </c>
      <c r="T2420" s="61">
        <f>IF(P2420=1,0,L2420*Q2420)</f>
        <v/>
      </c>
      <c r="U2420" s="61">
        <f>S2420-T2420</f>
        <v/>
      </c>
    </row>
    <row r="2421">
      <c r="A2421" t="inlineStr">
        <is>
          <t>S002420</t>
        </is>
      </c>
      <c r="B2421" t="inlineStr">
        <is>
          <t>2025-09-08</t>
        </is>
      </c>
      <c r="C2421" t="inlineStr">
        <is>
          <t>2025-09</t>
        </is>
      </c>
      <c r="D2421" t="inlineStr">
        <is>
          <t>2025-Q3</t>
        </is>
      </c>
      <c r="E2421" t="inlineStr">
        <is>
          <t>T09</t>
        </is>
      </c>
      <c r="F2421" t="inlineStr">
        <is>
          <t>Emre Doğan</t>
        </is>
      </c>
      <c r="G2421" t="inlineStr">
        <is>
          <t>Ege</t>
        </is>
      </c>
      <c r="H2421" t="inlineStr">
        <is>
          <t>EM-UPS-10</t>
        </is>
      </c>
      <c r="I2421" t="inlineStr">
        <is>
          <t>Kesintisiz Güç Kaynağı 3 kVA</t>
        </is>
      </c>
      <c r="J2421" t="inlineStr">
        <is>
          <t>Güç</t>
        </is>
      </c>
      <c r="K2421" t="inlineStr">
        <is>
          <t>Kurumsal</t>
        </is>
      </c>
      <c r="L2421" t="n">
        <v>5</v>
      </c>
      <c r="M2421" s="57" t="n">
        <v>13638</v>
      </c>
      <c r="N2421" t="inlineStr">
        <is>
          <t>TL</t>
        </is>
      </c>
      <c r="O2421" s="58" t="n">
        <v>5</v>
      </c>
      <c r="P2421" t="n">
        <v>0</v>
      </c>
      <c r="Q2421" s="59" t="n">
        <v>8200</v>
      </c>
      <c r="R2421" s="60">
        <f>IF(N2421="TL",1,IF(N2421="USD",VLOOKUP(C2421,$X$2:$Z$19,2,FALSE),VLOOKUP(C2421,$X$2:$Z$19,3,FALSE)))</f>
        <v/>
      </c>
      <c r="S2421" s="61">
        <f>IF(P2421=1,0,L2421*M2421*R2421*(1-O2421/100))</f>
        <v/>
      </c>
      <c r="T2421" s="61">
        <f>IF(P2421=1,0,L2421*Q2421)</f>
        <v/>
      </c>
      <c r="U2421" s="61">
        <f>S2421-T2421</f>
        <v/>
      </c>
    </row>
    <row r="2422">
      <c r="A2422" t="inlineStr">
        <is>
          <t>S002421</t>
        </is>
      </c>
      <c r="B2422" t="inlineStr">
        <is>
          <t>2025-09-03</t>
        </is>
      </c>
      <c r="C2422" t="inlineStr">
        <is>
          <t>2025-09</t>
        </is>
      </c>
      <c r="D2422" t="inlineStr">
        <is>
          <t>2025-Q3</t>
        </is>
      </c>
      <c r="E2422" t="inlineStr">
        <is>
          <t>T09</t>
        </is>
      </c>
      <c r="F2422" t="inlineStr">
        <is>
          <t>Emre Doğan</t>
        </is>
      </c>
      <c r="G2422" t="inlineStr">
        <is>
          <t>Ege</t>
        </is>
      </c>
      <c r="H2422" t="inlineStr">
        <is>
          <t>EM-SNS-06</t>
        </is>
      </c>
      <c r="I2422" t="inlineStr">
        <is>
          <t>Hareket Sensörü PIR</t>
        </is>
      </c>
      <c r="J2422" t="inlineStr">
        <is>
          <t>Otomasyon</t>
        </is>
      </c>
      <c r="K2422" t="inlineStr">
        <is>
          <t>Bayi</t>
        </is>
      </c>
      <c r="L2422" t="n">
        <v>23</v>
      </c>
      <c r="M2422" s="57" t="n">
        <v>252</v>
      </c>
      <c r="N2422" t="inlineStr">
        <is>
          <t>TL</t>
        </is>
      </c>
      <c r="O2422" s="58" t="n">
        <v>0</v>
      </c>
      <c r="P2422" t="n">
        <v>0</v>
      </c>
      <c r="Q2422" s="59" t="n">
        <v>120</v>
      </c>
      <c r="R2422" s="60">
        <f>IF(N2422="TL",1,IF(N2422="USD",VLOOKUP(C2422,$X$2:$Z$19,2,FALSE),VLOOKUP(C2422,$X$2:$Z$19,3,FALSE)))</f>
        <v/>
      </c>
      <c r="S2422" s="61">
        <f>IF(P2422=1,0,L2422*M2422*R2422*(1-O2422/100))</f>
        <v/>
      </c>
      <c r="T2422" s="61">
        <f>IF(P2422=1,0,L2422*Q2422)</f>
        <v/>
      </c>
      <c r="U2422" s="61">
        <f>S2422-T2422</f>
        <v/>
      </c>
    </row>
    <row r="2423">
      <c r="A2423" t="inlineStr">
        <is>
          <t>S002422</t>
        </is>
      </c>
      <c r="B2423" t="inlineStr">
        <is>
          <t>2025-09-26</t>
        </is>
      </c>
      <c r="C2423" t="inlineStr">
        <is>
          <t>2025-09</t>
        </is>
      </c>
      <c r="D2423" t="inlineStr">
        <is>
          <t>2025-Q3</t>
        </is>
      </c>
      <c r="E2423" t="inlineStr">
        <is>
          <t>T09</t>
        </is>
      </c>
      <c r="F2423" t="inlineStr">
        <is>
          <t>Emre Doğan</t>
        </is>
      </c>
      <c r="G2423" t="inlineStr">
        <is>
          <t>Ege</t>
        </is>
      </c>
      <c r="H2423" t="inlineStr">
        <is>
          <t>EM-TOP-08</t>
        </is>
      </c>
      <c r="I2423" t="inlineStr">
        <is>
          <t>Topraklama Seti</t>
        </is>
      </c>
      <c r="J2423" t="inlineStr">
        <is>
          <t>Koruma</t>
        </is>
      </c>
      <c r="K2423" t="inlineStr">
        <is>
          <t>Bayi</t>
        </is>
      </c>
      <c r="L2423" t="n">
        <v>19</v>
      </c>
      <c r="M2423" s="57" t="n">
        <v>912</v>
      </c>
      <c r="N2423" t="inlineStr">
        <is>
          <t>TL</t>
        </is>
      </c>
      <c r="O2423" s="58" t="n">
        <v>8</v>
      </c>
      <c r="P2423" t="n">
        <v>0</v>
      </c>
      <c r="Q2423" s="59" t="n">
        <v>540</v>
      </c>
      <c r="R2423" s="60">
        <f>IF(N2423="TL",1,IF(N2423="USD",VLOOKUP(C2423,$X$2:$Z$19,2,FALSE),VLOOKUP(C2423,$X$2:$Z$19,3,FALSE)))</f>
        <v/>
      </c>
      <c r="S2423" s="61">
        <f>IF(P2423=1,0,L2423*M2423*R2423*(1-O2423/100))</f>
        <v/>
      </c>
      <c r="T2423" s="61">
        <f>IF(P2423=1,0,L2423*Q2423)</f>
        <v/>
      </c>
      <c r="U2423" s="61">
        <f>S2423-T2423</f>
        <v/>
      </c>
    </row>
    <row r="2424">
      <c r="A2424" t="inlineStr">
        <is>
          <t>S002423</t>
        </is>
      </c>
      <c r="B2424" t="inlineStr">
        <is>
          <t>2025-09-11</t>
        </is>
      </c>
      <c r="C2424" t="inlineStr">
        <is>
          <t>2025-09</t>
        </is>
      </c>
      <c r="D2424" t="inlineStr">
        <is>
          <t>2025-Q3</t>
        </is>
      </c>
      <c r="E2424" t="inlineStr">
        <is>
          <t>T09</t>
        </is>
      </c>
      <c r="F2424" t="inlineStr">
        <is>
          <t>Emre Doğan</t>
        </is>
      </c>
      <c r="G2424" t="inlineStr">
        <is>
          <t>Ege</t>
        </is>
      </c>
      <c r="H2424" t="inlineStr">
        <is>
          <t>EM-UPS-10</t>
        </is>
      </c>
      <c r="I2424" t="inlineStr">
        <is>
          <t>Kesintisiz Güç Kaynağı 3 kVA</t>
        </is>
      </c>
      <c r="J2424" t="inlineStr">
        <is>
          <t>Güç</t>
        </is>
      </c>
      <c r="K2424" t="inlineStr">
        <is>
          <t>Perakende</t>
        </is>
      </c>
      <c r="L2424" t="n">
        <v>15</v>
      </c>
      <c r="M2424" s="57" t="n">
        <v>12852</v>
      </c>
      <c r="N2424" t="inlineStr">
        <is>
          <t>TL</t>
        </is>
      </c>
      <c r="O2424" s="58" t="n">
        <v>5</v>
      </c>
      <c r="P2424" t="n">
        <v>0</v>
      </c>
      <c r="Q2424" s="59" t="n">
        <v>8200</v>
      </c>
      <c r="R2424" s="60">
        <f>IF(N2424="TL",1,IF(N2424="USD",VLOOKUP(C2424,$X$2:$Z$19,2,FALSE),VLOOKUP(C2424,$X$2:$Z$19,3,FALSE)))</f>
        <v/>
      </c>
      <c r="S2424" s="61">
        <f>IF(P2424=1,0,L2424*M2424*R2424*(1-O2424/100))</f>
        <v/>
      </c>
      <c r="T2424" s="61">
        <f>IF(P2424=1,0,L2424*Q2424)</f>
        <v/>
      </c>
      <c r="U2424" s="61">
        <f>S2424-T2424</f>
        <v/>
      </c>
    </row>
    <row r="2425">
      <c r="A2425" t="inlineStr">
        <is>
          <t>S002424</t>
        </is>
      </c>
      <c r="B2425" t="inlineStr">
        <is>
          <t>2025-09-27</t>
        </is>
      </c>
      <c r="C2425" t="inlineStr">
        <is>
          <t>2025-09</t>
        </is>
      </c>
      <c r="D2425" t="inlineStr">
        <is>
          <t>2025-Q3</t>
        </is>
      </c>
      <c r="E2425" t="inlineStr">
        <is>
          <t>T09</t>
        </is>
      </c>
      <c r="F2425" t="inlineStr">
        <is>
          <t>Emre Doğan</t>
        </is>
      </c>
      <c r="G2425" t="inlineStr">
        <is>
          <t>Ege</t>
        </is>
      </c>
      <c r="H2425" t="inlineStr">
        <is>
          <t>EM-AYD-40</t>
        </is>
      </c>
      <c r="I2425" t="inlineStr">
        <is>
          <t>LED Panel Armatür 40W</t>
        </is>
      </c>
      <c r="J2425" t="inlineStr">
        <is>
          <t>Aydınlatma</t>
        </is>
      </c>
      <c r="K2425" t="inlineStr">
        <is>
          <t>Proje</t>
        </is>
      </c>
      <c r="L2425" t="n">
        <v>1</v>
      </c>
      <c r="M2425" s="57" t="n">
        <v>343</v>
      </c>
      <c r="N2425" t="inlineStr">
        <is>
          <t>TL</t>
        </is>
      </c>
      <c r="O2425" s="58" t="n">
        <v>0</v>
      </c>
      <c r="P2425" t="n">
        <v>0</v>
      </c>
      <c r="Q2425" s="59" t="n">
        <v>190</v>
      </c>
      <c r="R2425" s="60">
        <f>IF(N2425="TL",1,IF(N2425="USD",VLOOKUP(C2425,$X$2:$Z$19,2,FALSE),VLOOKUP(C2425,$X$2:$Z$19,3,FALSE)))</f>
        <v/>
      </c>
      <c r="S2425" s="61">
        <f>IF(P2425=1,0,L2425*M2425*R2425*(1-O2425/100))</f>
        <v/>
      </c>
      <c r="T2425" s="61">
        <f>IF(P2425=1,0,L2425*Q2425)</f>
        <v/>
      </c>
      <c r="U2425" s="61">
        <f>S2425-T2425</f>
        <v/>
      </c>
    </row>
    <row r="2426">
      <c r="A2426" t="inlineStr">
        <is>
          <t>S002425</t>
        </is>
      </c>
      <c r="B2426" t="inlineStr">
        <is>
          <t>2025-09-02</t>
        </is>
      </c>
      <c r="C2426" t="inlineStr">
        <is>
          <t>2025-09</t>
        </is>
      </c>
      <c r="D2426" t="inlineStr">
        <is>
          <t>2025-Q3</t>
        </is>
      </c>
      <c r="E2426" t="inlineStr">
        <is>
          <t>T09</t>
        </is>
      </c>
      <c r="F2426" t="inlineStr">
        <is>
          <t>Emre Doğan</t>
        </is>
      </c>
      <c r="G2426" t="inlineStr">
        <is>
          <t>Ege</t>
        </is>
      </c>
      <c r="H2426" t="inlineStr">
        <is>
          <t>EM-KND-03</t>
        </is>
      </c>
      <c r="I2426" t="inlineStr">
        <is>
          <t>Kablo Kanalı 40x40 (2 m)</t>
        </is>
      </c>
      <c r="J2426" t="inlineStr">
        <is>
          <t>Tesisat</t>
        </is>
      </c>
      <c r="K2426" t="inlineStr">
        <is>
          <t>Proje</t>
        </is>
      </c>
      <c r="L2426" t="n">
        <v>16</v>
      </c>
      <c r="M2426" s="57" t="n">
        <v>135</v>
      </c>
      <c r="N2426" t="inlineStr">
        <is>
          <t>TL</t>
        </is>
      </c>
      <c r="O2426" s="58" t="n">
        <v>0</v>
      </c>
      <c r="P2426" t="n">
        <v>0</v>
      </c>
      <c r="Q2426" s="59" t="n">
        <v>65</v>
      </c>
      <c r="R2426" s="60">
        <f>IF(N2426="TL",1,IF(N2426="USD",VLOOKUP(C2426,$X$2:$Z$19,2,FALSE),VLOOKUP(C2426,$X$2:$Z$19,3,FALSE)))</f>
        <v/>
      </c>
      <c r="S2426" s="61">
        <f>IF(P2426=1,0,L2426*M2426*R2426*(1-O2426/100))</f>
        <v/>
      </c>
      <c r="T2426" s="61">
        <f>IF(P2426=1,0,L2426*Q2426)</f>
        <v/>
      </c>
      <c r="U2426" s="61">
        <f>S2426-T2426</f>
        <v/>
      </c>
    </row>
    <row r="2427">
      <c r="A2427" t="inlineStr">
        <is>
          <t>S002426</t>
        </is>
      </c>
      <c r="B2427" t="inlineStr">
        <is>
          <t>2025-09-17</t>
        </is>
      </c>
      <c r="C2427" t="inlineStr">
        <is>
          <t>2025-09</t>
        </is>
      </c>
      <c r="D2427" t="inlineStr">
        <is>
          <t>2025-Q3</t>
        </is>
      </c>
      <c r="E2427" t="inlineStr">
        <is>
          <t>T09</t>
        </is>
      </c>
      <c r="F2427" t="inlineStr">
        <is>
          <t>Emre Doğan</t>
        </is>
      </c>
      <c r="G2427" t="inlineStr">
        <is>
          <t>Ege</t>
        </is>
      </c>
      <c r="H2427" t="inlineStr">
        <is>
          <t>EM-KND-03</t>
        </is>
      </c>
      <c r="I2427" t="inlineStr">
        <is>
          <t>Kablo Kanalı 40x40 (2 m)</t>
        </is>
      </c>
      <c r="J2427" t="inlineStr">
        <is>
          <t>Tesisat</t>
        </is>
      </c>
      <c r="K2427" t="inlineStr">
        <is>
          <t>Proje</t>
        </is>
      </c>
      <c r="L2427" t="n">
        <v>9</v>
      </c>
      <c r="M2427" s="57" t="n">
        <v>129</v>
      </c>
      <c r="N2427" t="inlineStr">
        <is>
          <t>TL</t>
        </is>
      </c>
      <c r="O2427" s="58" t="n">
        <v>0</v>
      </c>
      <c r="P2427" t="n">
        <v>0</v>
      </c>
      <c r="Q2427" s="59" t="n">
        <v>65</v>
      </c>
      <c r="R2427" s="60">
        <f>IF(N2427="TL",1,IF(N2427="USD",VLOOKUP(C2427,$X$2:$Z$19,2,FALSE),VLOOKUP(C2427,$X$2:$Z$19,3,FALSE)))</f>
        <v/>
      </c>
      <c r="S2427" s="61">
        <f>IF(P2427=1,0,L2427*M2427*R2427*(1-O2427/100))</f>
        <v/>
      </c>
      <c r="T2427" s="61">
        <f>IF(P2427=1,0,L2427*Q2427)</f>
        <v/>
      </c>
      <c r="U2427" s="61">
        <f>S2427-T2427</f>
        <v/>
      </c>
    </row>
    <row r="2428">
      <c r="A2428" t="inlineStr">
        <is>
          <t>S002427</t>
        </is>
      </c>
      <c r="B2428" t="inlineStr">
        <is>
          <t>2025-09-19</t>
        </is>
      </c>
      <c r="C2428" t="inlineStr">
        <is>
          <t>2025-09</t>
        </is>
      </c>
      <c r="D2428" t="inlineStr">
        <is>
          <t>2025-Q3</t>
        </is>
      </c>
      <c r="E2428" t="inlineStr">
        <is>
          <t>T09</t>
        </is>
      </c>
      <c r="F2428" t="inlineStr">
        <is>
          <t>Emre Doğan</t>
        </is>
      </c>
      <c r="G2428" t="inlineStr">
        <is>
          <t>Ege</t>
        </is>
      </c>
      <c r="H2428" t="inlineStr">
        <is>
          <t>EM-AYD-18</t>
        </is>
      </c>
      <c r="I2428" t="inlineStr">
        <is>
          <t>LED Ampul 18W (10'lu)</t>
        </is>
      </c>
      <c r="J2428" t="inlineStr">
        <is>
          <t>Aydınlatma</t>
        </is>
      </c>
      <c r="K2428" t="inlineStr">
        <is>
          <t>Proje</t>
        </is>
      </c>
      <c r="L2428" t="n">
        <v>11</v>
      </c>
      <c r="M2428" s="57" t="n">
        <v>201</v>
      </c>
      <c r="N2428" t="inlineStr">
        <is>
          <t>TL</t>
        </is>
      </c>
      <c r="O2428" s="58" t="n">
        <v>0</v>
      </c>
      <c r="P2428" t="n">
        <v>0</v>
      </c>
      <c r="Q2428" s="59" t="n">
        <v>95</v>
      </c>
      <c r="R2428" s="60">
        <f>IF(N2428="TL",1,IF(N2428="USD",VLOOKUP(C2428,$X$2:$Z$19,2,FALSE),VLOOKUP(C2428,$X$2:$Z$19,3,FALSE)))</f>
        <v/>
      </c>
      <c r="S2428" s="61">
        <f>IF(P2428=1,0,L2428*M2428*R2428*(1-O2428/100))</f>
        <v/>
      </c>
      <c r="T2428" s="61">
        <f>IF(P2428=1,0,L2428*Q2428)</f>
        <v/>
      </c>
      <c r="U2428" s="61">
        <f>S2428-T2428</f>
        <v/>
      </c>
    </row>
    <row r="2429">
      <c r="A2429" t="inlineStr">
        <is>
          <t>S002428</t>
        </is>
      </c>
      <c r="B2429" t="inlineStr">
        <is>
          <t>2025-09-24</t>
        </is>
      </c>
      <c r="C2429" t="inlineStr">
        <is>
          <t>2025-09</t>
        </is>
      </c>
      <c r="D2429" t="inlineStr">
        <is>
          <t>2025-Q3</t>
        </is>
      </c>
      <c r="E2429" t="inlineStr">
        <is>
          <t>T09</t>
        </is>
      </c>
      <c r="F2429" t="inlineStr">
        <is>
          <t>Emre Doğan</t>
        </is>
      </c>
      <c r="G2429" t="inlineStr">
        <is>
          <t>Ege</t>
        </is>
      </c>
      <c r="H2429" t="inlineStr">
        <is>
          <t>EM-AYD-40</t>
        </is>
      </c>
      <c r="I2429" t="inlineStr">
        <is>
          <t>LED Panel Armatür 40W</t>
        </is>
      </c>
      <c r="J2429" t="inlineStr">
        <is>
          <t>Aydınlatma</t>
        </is>
      </c>
      <c r="K2429" t="inlineStr">
        <is>
          <t>Bayi</t>
        </is>
      </c>
      <c r="L2429" t="n">
        <v>10</v>
      </c>
      <c r="M2429" s="57" t="n">
        <v>368</v>
      </c>
      <c r="N2429" t="inlineStr">
        <is>
          <t>TL</t>
        </is>
      </c>
      <c r="O2429" s="58" t="n">
        <v>8</v>
      </c>
      <c r="P2429" t="n">
        <v>0</v>
      </c>
      <c r="Q2429" s="59" t="n">
        <v>190</v>
      </c>
      <c r="R2429" s="60">
        <f>IF(N2429="TL",1,IF(N2429="USD",VLOOKUP(C2429,$X$2:$Z$19,2,FALSE),VLOOKUP(C2429,$X$2:$Z$19,3,FALSE)))</f>
        <v/>
      </c>
      <c r="S2429" s="61">
        <f>IF(P2429=1,0,L2429*M2429*R2429*(1-O2429/100))</f>
        <v/>
      </c>
      <c r="T2429" s="61">
        <f>IF(P2429=1,0,L2429*Q2429)</f>
        <v/>
      </c>
      <c r="U2429" s="61">
        <f>S2429-T2429</f>
        <v/>
      </c>
    </row>
    <row r="2430">
      <c r="A2430" t="inlineStr">
        <is>
          <t>S002429</t>
        </is>
      </c>
      <c r="B2430" t="inlineStr">
        <is>
          <t>2025-09-24</t>
        </is>
      </c>
      <c r="C2430" t="inlineStr">
        <is>
          <t>2025-09</t>
        </is>
      </c>
      <c r="D2430" t="inlineStr">
        <is>
          <t>2025-Q3</t>
        </is>
      </c>
      <c r="E2430" t="inlineStr">
        <is>
          <t>T09</t>
        </is>
      </c>
      <c r="F2430" t="inlineStr">
        <is>
          <t>Emre Doğan</t>
        </is>
      </c>
      <c r="G2430" t="inlineStr">
        <is>
          <t>Ege</t>
        </is>
      </c>
      <c r="H2430" t="inlineStr">
        <is>
          <t>EM-UPS-10</t>
        </is>
      </c>
      <c r="I2430" t="inlineStr">
        <is>
          <t>Kesintisiz Güç Kaynağı 3 kVA</t>
        </is>
      </c>
      <c r="J2430" t="inlineStr">
        <is>
          <t>Güç</t>
        </is>
      </c>
      <c r="K2430" t="inlineStr">
        <is>
          <t>Bayi</t>
        </is>
      </c>
      <c r="L2430" t="n">
        <v>5</v>
      </c>
      <c r="M2430" s="57" t="n">
        <v>12769</v>
      </c>
      <c r="N2430" t="inlineStr">
        <is>
          <t>TL</t>
        </is>
      </c>
      <c r="O2430" s="58" t="n">
        <v>18</v>
      </c>
      <c r="P2430" t="n">
        <v>0</v>
      </c>
      <c r="Q2430" s="59" t="n">
        <v>8200</v>
      </c>
      <c r="R2430" s="60">
        <f>IF(N2430="TL",1,IF(N2430="USD",VLOOKUP(C2430,$X$2:$Z$19,2,FALSE),VLOOKUP(C2430,$X$2:$Z$19,3,FALSE)))</f>
        <v/>
      </c>
      <c r="S2430" s="61">
        <f>IF(P2430=1,0,L2430*M2430*R2430*(1-O2430/100))</f>
        <v/>
      </c>
      <c r="T2430" s="61">
        <f>IF(P2430=1,0,L2430*Q2430)</f>
        <v/>
      </c>
      <c r="U2430" s="61">
        <f>S2430-T2430</f>
        <v/>
      </c>
    </row>
    <row r="2431">
      <c r="A2431" t="inlineStr">
        <is>
          <t>S002430</t>
        </is>
      </c>
      <c r="B2431" t="inlineStr">
        <is>
          <t>2025-09-20</t>
        </is>
      </c>
      <c r="C2431" t="inlineStr">
        <is>
          <t>2025-09</t>
        </is>
      </c>
      <c r="D2431" t="inlineStr">
        <is>
          <t>2025-Q3</t>
        </is>
      </c>
      <c r="E2431" t="inlineStr">
        <is>
          <t>T09</t>
        </is>
      </c>
      <c r="F2431" t="inlineStr">
        <is>
          <t>Emre Doğan</t>
        </is>
      </c>
      <c r="G2431" t="inlineStr">
        <is>
          <t>Ege</t>
        </is>
      </c>
      <c r="H2431" t="inlineStr">
        <is>
          <t>EM-AYD-18</t>
        </is>
      </c>
      <c r="I2431" t="inlineStr">
        <is>
          <t>LED Ampul 18W (10'lu)</t>
        </is>
      </c>
      <c r="J2431" t="inlineStr">
        <is>
          <t>Aydınlatma</t>
        </is>
      </c>
      <c r="K2431" t="inlineStr">
        <is>
          <t>Kurumsal</t>
        </is>
      </c>
      <c r="L2431" t="n">
        <v>3</v>
      </c>
      <c r="M2431" s="57" t="n">
        <v>206</v>
      </c>
      <c r="N2431" t="inlineStr">
        <is>
          <t>TL</t>
        </is>
      </c>
      <c r="O2431" s="58" t="n">
        <v>5</v>
      </c>
      <c r="P2431" t="n">
        <v>0</v>
      </c>
      <c r="Q2431" s="59" t="n">
        <v>95</v>
      </c>
      <c r="R2431" s="60">
        <f>IF(N2431="TL",1,IF(N2431="USD",VLOOKUP(C2431,$X$2:$Z$19,2,FALSE),VLOOKUP(C2431,$X$2:$Z$19,3,FALSE)))</f>
        <v/>
      </c>
      <c r="S2431" s="61">
        <f>IF(P2431=1,0,L2431*M2431*R2431*(1-O2431/100))</f>
        <v/>
      </c>
      <c r="T2431" s="61">
        <f>IF(P2431=1,0,L2431*Q2431)</f>
        <v/>
      </c>
      <c r="U2431" s="61">
        <f>S2431-T2431</f>
        <v/>
      </c>
    </row>
    <row r="2432">
      <c r="A2432" t="inlineStr">
        <is>
          <t>S002431</t>
        </is>
      </c>
      <c r="B2432" t="inlineStr">
        <is>
          <t>2025-09-08</t>
        </is>
      </c>
      <c r="C2432" t="inlineStr">
        <is>
          <t>2025-09</t>
        </is>
      </c>
      <c r="D2432" t="inlineStr">
        <is>
          <t>2025-Q3</t>
        </is>
      </c>
      <c r="E2432" t="inlineStr">
        <is>
          <t>T09</t>
        </is>
      </c>
      <c r="F2432" t="inlineStr">
        <is>
          <t>Emre Doğan</t>
        </is>
      </c>
      <c r="G2432" t="inlineStr">
        <is>
          <t>Ege</t>
        </is>
      </c>
      <c r="H2432" t="inlineStr">
        <is>
          <t>EM-TRF-05</t>
        </is>
      </c>
      <c r="I2432" t="inlineStr">
        <is>
          <t>İzole Trafo 1 kVA</t>
        </is>
      </c>
      <c r="J2432" t="inlineStr">
        <is>
          <t>Güç</t>
        </is>
      </c>
      <c r="K2432" t="inlineStr">
        <is>
          <t>Proje</t>
        </is>
      </c>
      <c r="L2432" t="n">
        <v>35</v>
      </c>
      <c r="M2432" s="57" t="n">
        <v>6509</v>
      </c>
      <c r="N2432" t="inlineStr">
        <is>
          <t>TL</t>
        </is>
      </c>
      <c r="O2432" s="58" t="n">
        <v>0</v>
      </c>
      <c r="P2432" t="n">
        <v>0</v>
      </c>
      <c r="Q2432" s="59" t="n">
        <v>3900</v>
      </c>
      <c r="R2432" s="60">
        <f>IF(N2432="TL",1,IF(N2432="USD",VLOOKUP(C2432,$X$2:$Z$19,2,FALSE),VLOOKUP(C2432,$X$2:$Z$19,3,FALSE)))</f>
        <v/>
      </c>
      <c r="S2432" s="61">
        <f>IF(P2432=1,0,L2432*M2432*R2432*(1-O2432/100))</f>
        <v/>
      </c>
      <c r="T2432" s="61">
        <f>IF(P2432=1,0,L2432*Q2432)</f>
        <v/>
      </c>
      <c r="U2432" s="61">
        <f>S2432-T2432</f>
        <v/>
      </c>
    </row>
    <row r="2433">
      <c r="A2433" t="inlineStr">
        <is>
          <t>S002432</t>
        </is>
      </c>
      <c r="B2433" t="inlineStr">
        <is>
          <t>2025-09-12</t>
        </is>
      </c>
      <c r="C2433" t="inlineStr">
        <is>
          <t>2025-09</t>
        </is>
      </c>
      <c r="D2433" t="inlineStr">
        <is>
          <t>2025-Q3</t>
        </is>
      </c>
      <c r="E2433" t="inlineStr">
        <is>
          <t>T09</t>
        </is>
      </c>
      <c r="F2433" t="inlineStr">
        <is>
          <t>Emre Doğan</t>
        </is>
      </c>
      <c r="G2433" t="inlineStr">
        <is>
          <t>Ege</t>
        </is>
      </c>
      <c r="H2433" t="inlineStr">
        <is>
          <t>EM-AYD-18</t>
        </is>
      </c>
      <c r="I2433" t="inlineStr">
        <is>
          <t>LED Ampul 18W (10'lu)</t>
        </is>
      </c>
      <c r="J2433" t="inlineStr">
        <is>
          <t>Aydınlatma</t>
        </is>
      </c>
      <c r="K2433" t="inlineStr">
        <is>
          <t>Kurumsal</t>
        </is>
      </c>
      <c r="L2433" t="n">
        <v>7</v>
      </c>
      <c r="M2433" s="57" t="n">
        <v>203</v>
      </c>
      <c r="N2433" t="inlineStr">
        <is>
          <t>TL</t>
        </is>
      </c>
      <c r="O2433" s="58" t="n">
        <v>5</v>
      </c>
      <c r="P2433" t="n">
        <v>0</v>
      </c>
      <c r="Q2433" s="59" t="n">
        <v>95</v>
      </c>
      <c r="R2433" s="60">
        <f>IF(N2433="TL",1,IF(N2433="USD",VLOOKUP(C2433,$X$2:$Z$19,2,FALSE),VLOOKUP(C2433,$X$2:$Z$19,3,FALSE)))</f>
        <v/>
      </c>
      <c r="S2433" s="61">
        <f>IF(P2433=1,0,L2433*M2433*R2433*(1-O2433/100))</f>
        <v/>
      </c>
      <c r="T2433" s="61">
        <f>IF(P2433=1,0,L2433*Q2433)</f>
        <v/>
      </c>
      <c r="U2433" s="61">
        <f>S2433-T2433</f>
        <v/>
      </c>
    </row>
    <row r="2434">
      <c r="A2434" t="inlineStr">
        <is>
          <t>S002433</t>
        </is>
      </c>
      <c r="B2434" t="inlineStr">
        <is>
          <t>2025-09-16</t>
        </is>
      </c>
      <c r="C2434" t="inlineStr">
        <is>
          <t>2025-09</t>
        </is>
      </c>
      <c r="D2434" t="inlineStr">
        <is>
          <t>2025-Q3</t>
        </is>
      </c>
      <c r="E2434" t="inlineStr">
        <is>
          <t>T09</t>
        </is>
      </c>
      <c r="F2434" t="inlineStr">
        <is>
          <t>Emre Doğan</t>
        </is>
      </c>
      <c r="G2434" t="inlineStr">
        <is>
          <t>Ege</t>
        </is>
      </c>
      <c r="H2434" t="inlineStr">
        <is>
          <t>EM-KND-03</t>
        </is>
      </c>
      <c r="I2434" t="inlineStr">
        <is>
          <t>Kablo Kanalı 40x40 (2 m)</t>
        </is>
      </c>
      <c r="J2434" t="inlineStr">
        <is>
          <t>Tesisat</t>
        </is>
      </c>
      <c r="K2434" t="inlineStr">
        <is>
          <t>Perakende</t>
        </is>
      </c>
      <c r="L2434" t="n">
        <v>52</v>
      </c>
      <c r="M2434" s="57" t="n">
        <v>134</v>
      </c>
      <c r="N2434" t="inlineStr">
        <is>
          <t>TL</t>
        </is>
      </c>
      <c r="O2434" s="58" t="n">
        <v>5</v>
      </c>
      <c r="P2434" t="n">
        <v>0</v>
      </c>
      <c r="Q2434" s="59" t="n">
        <v>65</v>
      </c>
      <c r="R2434" s="60">
        <f>IF(N2434="TL",1,IF(N2434="USD",VLOOKUP(C2434,$X$2:$Z$19,2,FALSE),VLOOKUP(C2434,$X$2:$Z$19,3,FALSE)))</f>
        <v/>
      </c>
      <c r="S2434" s="61">
        <f>IF(P2434=1,0,L2434*M2434*R2434*(1-O2434/100))</f>
        <v/>
      </c>
      <c r="T2434" s="61">
        <f>IF(P2434=1,0,L2434*Q2434)</f>
        <v/>
      </c>
      <c r="U2434" s="61">
        <f>S2434-T2434</f>
        <v/>
      </c>
    </row>
    <row r="2435">
      <c r="A2435" t="inlineStr">
        <is>
          <t>S002434</t>
        </is>
      </c>
      <c r="B2435" t="inlineStr">
        <is>
          <t>2025-09-25</t>
        </is>
      </c>
      <c r="C2435" t="inlineStr">
        <is>
          <t>2025-09</t>
        </is>
      </c>
      <c r="D2435" t="inlineStr">
        <is>
          <t>2025-Q3</t>
        </is>
      </c>
      <c r="E2435" t="inlineStr">
        <is>
          <t>T09</t>
        </is>
      </c>
      <c r="F2435" t="inlineStr">
        <is>
          <t>Emre Doğan</t>
        </is>
      </c>
      <c r="G2435" t="inlineStr">
        <is>
          <t>Ege</t>
        </is>
      </c>
      <c r="H2435" t="inlineStr">
        <is>
          <t>EM-AYD-18</t>
        </is>
      </c>
      <c r="I2435" t="inlineStr">
        <is>
          <t>LED Ampul 18W (10'lu)</t>
        </is>
      </c>
      <c r="J2435" t="inlineStr">
        <is>
          <t>Aydınlatma</t>
        </is>
      </c>
      <c r="K2435" t="inlineStr">
        <is>
          <t>Proje</t>
        </is>
      </c>
      <c r="L2435" t="n">
        <v>4</v>
      </c>
      <c r="M2435" s="57" t="n">
        <v>203</v>
      </c>
      <c r="N2435" t="inlineStr">
        <is>
          <t>TL</t>
        </is>
      </c>
      <c r="O2435" s="58" t="n">
        <v>0</v>
      </c>
      <c r="P2435" t="n">
        <v>0</v>
      </c>
      <c r="Q2435" s="59" t="n">
        <v>95</v>
      </c>
      <c r="R2435" s="60">
        <f>IF(N2435="TL",1,IF(N2435="USD",VLOOKUP(C2435,$X$2:$Z$19,2,FALSE),VLOOKUP(C2435,$X$2:$Z$19,3,FALSE)))</f>
        <v/>
      </c>
      <c r="S2435" s="61">
        <f>IF(P2435=1,0,L2435*M2435*R2435*(1-O2435/100))</f>
        <v/>
      </c>
      <c r="T2435" s="61">
        <f>IF(P2435=1,0,L2435*Q2435)</f>
        <v/>
      </c>
      <c r="U2435" s="61">
        <f>S2435-T2435</f>
        <v/>
      </c>
    </row>
    <row r="2436">
      <c r="A2436" t="inlineStr">
        <is>
          <t>S002435</t>
        </is>
      </c>
      <c r="B2436" t="inlineStr">
        <is>
          <t>2025-09-04</t>
        </is>
      </c>
      <c r="C2436" t="inlineStr">
        <is>
          <t>2025-09</t>
        </is>
      </c>
      <c r="D2436" t="inlineStr">
        <is>
          <t>2025-Q3</t>
        </is>
      </c>
      <c r="E2436" t="inlineStr">
        <is>
          <t>T09</t>
        </is>
      </c>
      <c r="F2436" t="inlineStr">
        <is>
          <t>Emre Doğan</t>
        </is>
      </c>
      <c r="G2436" t="inlineStr">
        <is>
          <t>Ege</t>
        </is>
      </c>
      <c r="H2436" t="inlineStr">
        <is>
          <t>EM-SNS-06</t>
        </is>
      </c>
      <c r="I2436" t="inlineStr">
        <is>
          <t>Hareket Sensörü PIR</t>
        </is>
      </c>
      <c r="J2436" t="inlineStr">
        <is>
          <t>Otomasyon</t>
        </is>
      </c>
      <c r="K2436" t="inlineStr">
        <is>
          <t>Perakende</t>
        </is>
      </c>
      <c r="L2436" t="n">
        <v>9</v>
      </c>
      <c r="M2436" s="57" t="n">
        <v>263</v>
      </c>
      <c r="N2436" t="inlineStr">
        <is>
          <t>TL</t>
        </is>
      </c>
      <c r="O2436" s="58" t="n">
        <v>5</v>
      </c>
      <c r="P2436" t="n">
        <v>0</v>
      </c>
      <c r="Q2436" s="59" t="n">
        <v>120</v>
      </c>
      <c r="R2436" s="60">
        <f>IF(N2436="TL",1,IF(N2436="USD",VLOOKUP(C2436,$X$2:$Z$19,2,FALSE),VLOOKUP(C2436,$X$2:$Z$19,3,FALSE)))</f>
        <v/>
      </c>
      <c r="S2436" s="61">
        <f>IF(P2436=1,0,L2436*M2436*R2436*(1-O2436/100))</f>
        <v/>
      </c>
      <c r="T2436" s="61">
        <f>IF(P2436=1,0,L2436*Q2436)</f>
        <v/>
      </c>
      <c r="U2436" s="61">
        <f>S2436-T2436</f>
        <v/>
      </c>
    </row>
    <row r="2437">
      <c r="A2437" t="inlineStr">
        <is>
          <t>S002436</t>
        </is>
      </c>
      <c r="B2437" t="inlineStr">
        <is>
          <t>2025-09-25</t>
        </is>
      </c>
      <c r="C2437" t="inlineStr">
        <is>
          <t>2025-09</t>
        </is>
      </c>
      <c r="D2437" t="inlineStr">
        <is>
          <t>2025-Q3</t>
        </is>
      </c>
      <c r="E2437" t="inlineStr">
        <is>
          <t>T10</t>
        </is>
      </c>
      <c r="F2437" t="inlineStr">
        <is>
          <t>Ayşe Yıldız</t>
        </is>
      </c>
      <c r="G2437" t="inlineStr">
        <is>
          <t>Akdeniz</t>
        </is>
      </c>
      <c r="H2437" t="inlineStr">
        <is>
          <t>EM-SGT-01</t>
        </is>
      </c>
      <c r="I2437" t="inlineStr">
        <is>
          <t>Otomatik Sigorta C16 (12'li)</t>
        </is>
      </c>
      <c r="J2437" t="inlineStr">
        <is>
          <t>Koruma</t>
        </is>
      </c>
      <c r="K2437" t="inlineStr">
        <is>
          <t>Bayi</t>
        </is>
      </c>
      <c r="L2437" t="n">
        <v>4</v>
      </c>
      <c r="M2437" s="57" t="n">
        <v>429</v>
      </c>
      <c r="N2437" t="inlineStr">
        <is>
          <t>TL</t>
        </is>
      </c>
      <c r="O2437" s="58" t="n">
        <v>12</v>
      </c>
      <c r="P2437" t="n">
        <v>0</v>
      </c>
      <c r="Q2437" s="59" t="n">
        <v>240</v>
      </c>
      <c r="R2437" s="60">
        <f>IF(N2437="TL",1,IF(N2437="USD",VLOOKUP(C2437,$X$2:$Z$19,2,FALSE),VLOOKUP(C2437,$X$2:$Z$19,3,FALSE)))</f>
        <v/>
      </c>
      <c r="S2437" s="61">
        <f>IF(P2437=1,0,L2437*M2437*R2437*(1-O2437/100))</f>
        <v/>
      </c>
      <c r="T2437" s="61">
        <f>IF(P2437=1,0,L2437*Q2437)</f>
        <v/>
      </c>
      <c r="U2437" s="61">
        <f>S2437-T2437</f>
        <v/>
      </c>
    </row>
    <row r="2438">
      <c r="A2438" t="inlineStr">
        <is>
          <t>S002437</t>
        </is>
      </c>
      <c r="B2438" t="inlineStr">
        <is>
          <t>2025-09-03</t>
        </is>
      </c>
      <c r="C2438" t="inlineStr">
        <is>
          <t>2025-09</t>
        </is>
      </c>
      <c r="D2438" t="inlineStr">
        <is>
          <t>2025-Q3</t>
        </is>
      </c>
      <c r="E2438" t="inlineStr">
        <is>
          <t>T10</t>
        </is>
      </c>
      <c r="F2438" t="inlineStr">
        <is>
          <t>Ayşe Yıldız</t>
        </is>
      </c>
      <c r="G2438" t="inlineStr">
        <is>
          <t>Akdeniz</t>
        </is>
      </c>
      <c r="H2438" t="inlineStr">
        <is>
          <t>EM-SGT-01</t>
        </is>
      </c>
      <c r="I2438" t="inlineStr">
        <is>
          <t>Otomatik Sigorta C16 (12'li)</t>
        </is>
      </c>
      <c r="J2438" t="inlineStr">
        <is>
          <t>Koruma</t>
        </is>
      </c>
      <c r="K2438" t="inlineStr">
        <is>
          <t>Kurumsal</t>
        </is>
      </c>
      <c r="L2438" t="n">
        <v>21</v>
      </c>
      <c r="M2438" s="57" t="n">
        <v>450</v>
      </c>
      <c r="N2438" t="inlineStr">
        <is>
          <t>TL</t>
        </is>
      </c>
      <c r="O2438" s="58" t="n">
        <v>12</v>
      </c>
      <c r="P2438" t="n">
        <v>0</v>
      </c>
      <c r="Q2438" s="59" t="n">
        <v>240</v>
      </c>
      <c r="R2438" s="60">
        <f>IF(N2438="TL",1,IF(N2438="USD",VLOOKUP(C2438,$X$2:$Z$19,2,FALSE),VLOOKUP(C2438,$X$2:$Z$19,3,FALSE)))</f>
        <v/>
      </c>
      <c r="S2438" s="61">
        <f>IF(P2438=1,0,L2438*M2438*R2438*(1-O2438/100))</f>
        <v/>
      </c>
      <c r="T2438" s="61">
        <f>IF(P2438=1,0,L2438*Q2438)</f>
        <v/>
      </c>
      <c r="U2438" s="61">
        <f>S2438-T2438</f>
        <v/>
      </c>
    </row>
    <row r="2439">
      <c r="A2439" t="inlineStr">
        <is>
          <t>S002438</t>
        </is>
      </c>
      <c r="B2439" t="inlineStr">
        <is>
          <t>2025-09-25</t>
        </is>
      </c>
      <c r="C2439" t="inlineStr">
        <is>
          <t>2025-09</t>
        </is>
      </c>
      <c r="D2439" t="inlineStr">
        <is>
          <t>2025-Q3</t>
        </is>
      </c>
      <c r="E2439" t="inlineStr">
        <is>
          <t>T10</t>
        </is>
      </c>
      <c r="F2439" t="inlineStr">
        <is>
          <t>Ayşe Yıldız</t>
        </is>
      </c>
      <c r="G2439" t="inlineStr">
        <is>
          <t>Akdeniz</t>
        </is>
      </c>
      <c r="H2439" t="inlineStr">
        <is>
          <t>EM-SNS-06</t>
        </is>
      </c>
      <c r="I2439" t="inlineStr">
        <is>
          <t>Hareket Sensörü PIR</t>
        </is>
      </c>
      <c r="J2439" t="inlineStr">
        <is>
          <t>Otomasyon</t>
        </is>
      </c>
      <c r="K2439" t="inlineStr">
        <is>
          <t>Proje</t>
        </is>
      </c>
      <c r="L2439" t="n">
        <v>2</v>
      </c>
      <c r="M2439" s="57" t="n">
        <v>250</v>
      </c>
      <c r="N2439" t="inlineStr">
        <is>
          <t>TL</t>
        </is>
      </c>
      <c r="O2439" s="58" t="n">
        <v>5</v>
      </c>
      <c r="P2439" t="n">
        <v>0</v>
      </c>
      <c r="Q2439" s="59" t="n">
        <v>120</v>
      </c>
      <c r="R2439" s="60">
        <f>IF(N2439="TL",1,IF(N2439="USD",VLOOKUP(C2439,$X$2:$Z$19,2,FALSE),VLOOKUP(C2439,$X$2:$Z$19,3,FALSE)))</f>
        <v/>
      </c>
      <c r="S2439" s="61">
        <f>IF(P2439=1,0,L2439*M2439*R2439*(1-O2439/100))</f>
        <v/>
      </c>
      <c r="T2439" s="61">
        <f>IF(P2439=1,0,L2439*Q2439)</f>
        <v/>
      </c>
      <c r="U2439" s="61">
        <f>S2439-T2439</f>
        <v/>
      </c>
    </row>
    <row r="2440">
      <c r="A2440" t="inlineStr">
        <is>
          <t>S002439</t>
        </is>
      </c>
      <c r="B2440" t="inlineStr">
        <is>
          <t>2025-09-08</t>
        </is>
      </c>
      <c r="C2440" t="inlineStr">
        <is>
          <t>2025-09</t>
        </is>
      </c>
      <c r="D2440" t="inlineStr">
        <is>
          <t>2025-Q3</t>
        </is>
      </c>
      <c r="E2440" t="inlineStr">
        <is>
          <t>T10</t>
        </is>
      </c>
      <c r="F2440" t="inlineStr">
        <is>
          <t>Ayşe Yıldız</t>
        </is>
      </c>
      <c r="G2440" t="inlineStr">
        <is>
          <t>Akdeniz</t>
        </is>
      </c>
      <c r="H2440" t="inlineStr">
        <is>
          <t>EM-AYD-18</t>
        </is>
      </c>
      <c r="I2440" t="inlineStr">
        <is>
          <t>LED Ampul 18W (10'lu)</t>
        </is>
      </c>
      <c r="J2440" t="inlineStr">
        <is>
          <t>Aydınlatma</t>
        </is>
      </c>
      <c r="K2440" t="inlineStr">
        <is>
          <t>Proje</t>
        </is>
      </c>
      <c r="L2440" t="n">
        <v>1</v>
      </c>
      <c r="M2440" s="57" t="n">
        <v>207</v>
      </c>
      <c r="N2440" t="inlineStr">
        <is>
          <t>TL</t>
        </is>
      </c>
      <c r="O2440" s="58" t="n">
        <v>5</v>
      </c>
      <c r="P2440" t="n">
        <v>0</v>
      </c>
      <c r="Q2440" s="59" t="n">
        <v>95</v>
      </c>
      <c r="R2440" s="60">
        <f>IF(N2440="TL",1,IF(N2440="USD",VLOOKUP(C2440,$X$2:$Z$19,2,FALSE),VLOOKUP(C2440,$X$2:$Z$19,3,FALSE)))</f>
        <v/>
      </c>
      <c r="S2440" s="61">
        <f>IF(P2440=1,0,L2440*M2440*R2440*(1-O2440/100))</f>
        <v/>
      </c>
      <c r="T2440" s="61">
        <f>IF(P2440=1,0,L2440*Q2440)</f>
        <v/>
      </c>
      <c r="U2440" s="61">
        <f>S2440-T2440</f>
        <v/>
      </c>
    </row>
    <row r="2441">
      <c r="A2441" t="inlineStr">
        <is>
          <t>S002440</t>
        </is>
      </c>
      <c r="B2441" t="inlineStr">
        <is>
          <t>2025-09-14</t>
        </is>
      </c>
      <c r="C2441" t="inlineStr">
        <is>
          <t>2025-09</t>
        </is>
      </c>
      <c r="D2441" t="inlineStr">
        <is>
          <t>2025-Q3</t>
        </is>
      </c>
      <c r="E2441" t="inlineStr">
        <is>
          <t>T10</t>
        </is>
      </c>
      <c r="F2441" t="inlineStr">
        <is>
          <t>Ayşe Yıldız</t>
        </is>
      </c>
      <c r="G2441" t="inlineStr">
        <is>
          <t>Akdeniz</t>
        </is>
      </c>
      <c r="H2441" t="inlineStr">
        <is>
          <t>EM-KBL-25</t>
        </is>
      </c>
      <c r="I2441" t="inlineStr">
        <is>
          <t>NYY Kablo 4x6 (100 m)</t>
        </is>
      </c>
      <c r="J2441" t="inlineStr">
        <is>
          <t>Kablo</t>
        </is>
      </c>
      <c r="K2441" t="inlineStr">
        <is>
          <t>Bayi</t>
        </is>
      </c>
      <c r="L2441" t="n">
        <v>13</v>
      </c>
      <c r="M2441" s="57" t="n">
        <v>3370</v>
      </c>
      <c r="N2441" t="inlineStr">
        <is>
          <t>TL</t>
        </is>
      </c>
      <c r="O2441" s="58" t="n">
        <v>5</v>
      </c>
      <c r="P2441" t="n">
        <v>0</v>
      </c>
      <c r="Q2441" s="59" t="n">
        <v>2150</v>
      </c>
      <c r="R2441" s="60">
        <f>IF(N2441="TL",1,IF(N2441="USD",VLOOKUP(C2441,$X$2:$Z$19,2,FALSE),VLOOKUP(C2441,$X$2:$Z$19,3,FALSE)))</f>
        <v/>
      </c>
      <c r="S2441" s="61">
        <f>IF(P2441=1,0,L2441*M2441*R2441*(1-O2441/100))</f>
        <v/>
      </c>
      <c r="T2441" s="61">
        <f>IF(P2441=1,0,L2441*Q2441)</f>
        <v/>
      </c>
      <c r="U2441" s="61">
        <f>S2441-T2441</f>
        <v/>
      </c>
    </row>
    <row r="2442">
      <c r="A2442" t="inlineStr">
        <is>
          <t>S002441</t>
        </is>
      </c>
      <c r="B2442" t="inlineStr">
        <is>
          <t>2025-09-14</t>
        </is>
      </c>
      <c r="C2442" t="inlineStr">
        <is>
          <t>2025-09</t>
        </is>
      </c>
      <c r="D2442" t="inlineStr">
        <is>
          <t>2025-Q3</t>
        </is>
      </c>
      <c r="E2442" t="inlineStr">
        <is>
          <t>T10</t>
        </is>
      </c>
      <c r="F2442" t="inlineStr">
        <is>
          <t>Ayşe Yıldız</t>
        </is>
      </c>
      <c r="G2442" t="inlineStr">
        <is>
          <t>Akdeniz</t>
        </is>
      </c>
      <c r="H2442" t="inlineStr">
        <is>
          <t>EM-KND-03</t>
        </is>
      </c>
      <c r="I2442" t="inlineStr">
        <is>
          <t>Kablo Kanalı 40x40 (2 m)</t>
        </is>
      </c>
      <c r="J2442" t="inlineStr">
        <is>
          <t>Tesisat</t>
        </is>
      </c>
      <c r="K2442" t="inlineStr">
        <is>
          <t>Proje</t>
        </is>
      </c>
      <c r="L2442" t="n">
        <v>3</v>
      </c>
      <c r="M2442" s="57" t="n">
        <v>135</v>
      </c>
      <c r="N2442" t="inlineStr">
        <is>
          <t>TL</t>
        </is>
      </c>
      <c r="O2442" s="58" t="n">
        <v>12</v>
      </c>
      <c r="P2442" t="n">
        <v>0</v>
      </c>
      <c r="Q2442" s="59" t="n">
        <v>65</v>
      </c>
      <c r="R2442" s="60">
        <f>IF(N2442="TL",1,IF(N2442="USD",VLOOKUP(C2442,$X$2:$Z$19,2,FALSE),VLOOKUP(C2442,$X$2:$Z$19,3,FALSE)))</f>
        <v/>
      </c>
      <c r="S2442" s="61">
        <f>IF(P2442=1,0,L2442*M2442*R2442*(1-O2442/100))</f>
        <v/>
      </c>
      <c r="T2442" s="61">
        <f>IF(P2442=1,0,L2442*Q2442)</f>
        <v/>
      </c>
      <c r="U2442" s="61">
        <f>S2442-T2442</f>
        <v/>
      </c>
    </row>
    <row r="2443">
      <c r="A2443" t="inlineStr">
        <is>
          <t>S002442</t>
        </is>
      </c>
      <c r="B2443" t="inlineStr">
        <is>
          <t>2025-09-27</t>
        </is>
      </c>
      <c r="C2443" t="inlineStr">
        <is>
          <t>2025-09</t>
        </is>
      </c>
      <c r="D2443" t="inlineStr">
        <is>
          <t>2025-Q3</t>
        </is>
      </c>
      <c r="E2443" t="inlineStr">
        <is>
          <t>T10</t>
        </is>
      </c>
      <c r="F2443" t="inlineStr">
        <is>
          <t>Ayşe Yıldız</t>
        </is>
      </c>
      <c r="G2443" t="inlineStr">
        <is>
          <t>Akdeniz</t>
        </is>
      </c>
      <c r="H2443" t="inlineStr">
        <is>
          <t>EM-PRZ-02</t>
        </is>
      </c>
      <c r="I2443" t="inlineStr">
        <is>
          <t>Priz-Anahtar Seti (20'li)</t>
        </is>
      </c>
      <c r="J2443" t="inlineStr">
        <is>
          <t>Anahtar</t>
        </is>
      </c>
      <c r="K2443" t="inlineStr">
        <is>
          <t>Bayi</t>
        </is>
      </c>
      <c r="L2443" t="n">
        <v>21</v>
      </c>
      <c r="M2443" s="57" t="n">
        <v>572</v>
      </c>
      <c r="N2443" t="inlineStr">
        <is>
          <t>TL</t>
        </is>
      </c>
      <c r="O2443" s="58" t="n">
        <v>0</v>
      </c>
      <c r="P2443" t="n">
        <v>0</v>
      </c>
      <c r="Q2443" s="59" t="n">
        <v>310</v>
      </c>
      <c r="R2443" s="60">
        <f>IF(N2443="TL",1,IF(N2443="USD",VLOOKUP(C2443,$X$2:$Z$19,2,FALSE),VLOOKUP(C2443,$X$2:$Z$19,3,FALSE)))</f>
        <v/>
      </c>
      <c r="S2443" s="61">
        <f>IF(P2443=1,0,L2443*M2443*R2443*(1-O2443/100))</f>
        <v/>
      </c>
      <c r="T2443" s="61">
        <f>IF(P2443=1,0,L2443*Q2443)</f>
        <v/>
      </c>
      <c r="U2443" s="61">
        <f>S2443-T2443</f>
        <v/>
      </c>
    </row>
    <row r="2444">
      <c r="A2444" t="inlineStr">
        <is>
          <t>S002443</t>
        </is>
      </c>
      <c r="B2444" t="inlineStr">
        <is>
          <t>2025-09-06</t>
        </is>
      </c>
      <c r="C2444" t="inlineStr">
        <is>
          <t>2025-09</t>
        </is>
      </c>
      <c r="D2444" t="inlineStr">
        <is>
          <t>2025-Q3</t>
        </is>
      </c>
      <c r="E2444" t="inlineStr">
        <is>
          <t>T10</t>
        </is>
      </c>
      <c r="F2444" t="inlineStr">
        <is>
          <t>Ayşe Yıldız</t>
        </is>
      </c>
      <c r="G2444" t="inlineStr">
        <is>
          <t>Akdeniz</t>
        </is>
      </c>
      <c r="H2444" t="inlineStr">
        <is>
          <t>EM-AYD-40</t>
        </is>
      </c>
      <c r="I2444" t="inlineStr">
        <is>
          <t>LED Panel Armatür 40W</t>
        </is>
      </c>
      <c r="J2444" t="inlineStr">
        <is>
          <t>Aydınlatma</t>
        </is>
      </c>
      <c r="K2444" t="inlineStr">
        <is>
          <t>Perakende</t>
        </is>
      </c>
      <c r="L2444" t="n">
        <v>5</v>
      </c>
      <c r="M2444" s="57" t="n">
        <v>368</v>
      </c>
      <c r="N2444" t="inlineStr">
        <is>
          <t>TL</t>
        </is>
      </c>
      <c r="O2444" s="58" t="n">
        <v>12</v>
      </c>
      <c r="P2444" t="n">
        <v>0</v>
      </c>
      <c r="Q2444" s="59" t="n">
        <v>190</v>
      </c>
      <c r="R2444" s="60">
        <f>IF(N2444="TL",1,IF(N2444="USD",VLOOKUP(C2444,$X$2:$Z$19,2,FALSE),VLOOKUP(C2444,$X$2:$Z$19,3,FALSE)))</f>
        <v/>
      </c>
      <c r="S2444" s="61">
        <f>IF(P2444=1,0,L2444*M2444*R2444*(1-O2444/100))</f>
        <v/>
      </c>
      <c r="T2444" s="61">
        <f>IF(P2444=1,0,L2444*Q2444)</f>
        <v/>
      </c>
      <c r="U2444" s="61">
        <f>S2444-T2444</f>
        <v/>
      </c>
    </row>
    <row r="2445">
      <c r="A2445" t="inlineStr">
        <is>
          <t>S002444</t>
        </is>
      </c>
      <c r="B2445" t="inlineStr">
        <is>
          <t>2025-09-25</t>
        </is>
      </c>
      <c r="C2445" t="inlineStr">
        <is>
          <t>2025-09</t>
        </is>
      </c>
      <c r="D2445" t="inlineStr">
        <is>
          <t>2025-Q3</t>
        </is>
      </c>
      <c r="E2445" t="inlineStr">
        <is>
          <t>T10</t>
        </is>
      </c>
      <c r="F2445" t="inlineStr">
        <is>
          <t>Ayşe Yıldız</t>
        </is>
      </c>
      <c r="G2445" t="inlineStr">
        <is>
          <t>Akdeniz</t>
        </is>
      </c>
      <c r="H2445" t="inlineStr">
        <is>
          <t>EM-PNO-12</t>
        </is>
      </c>
      <c r="I2445" t="inlineStr">
        <is>
          <t>Sıva Üstü Dağıtım Panosu 24'lü</t>
        </is>
      </c>
      <c r="J2445" t="inlineStr">
        <is>
          <t>Pano</t>
        </is>
      </c>
      <c r="K2445" t="inlineStr">
        <is>
          <t>Perakende</t>
        </is>
      </c>
      <c r="L2445" t="n">
        <v>23</v>
      </c>
      <c r="M2445" s="57" t="n">
        <v>2007</v>
      </c>
      <c r="N2445" t="inlineStr">
        <is>
          <t>TL</t>
        </is>
      </c>
      <c r="O2445" s="58" t="n">
        <v>12</v>
      </c>
      <c r="P2445" t="n">
        <v>0</v>
      </c>
      <c r="Q2445" s="59" t="n">
        <v>1180</v>
      </c>
      <c r="R2445" s="60">
        <f>IF(N2445="TL",1,IF(N2445="USD",VLOOKUP(C2445,$X$2:$Z$19,2,FALSE),VLOOKUP(C2445,$X$2:$Z$19,3,FALSE)))</f>
        <v/>
      </c>
      <c r="S2445" s="61">
        <f>IF(P2445=1,0,L2445*M2445*R2445*(1-O2445/100))</f>
        <v/>
      </c>
      <c r="T2445" s="61">
        <f>IF(P2445=1,0,L2445*Q2445)</f>
        <v/>
      </c>
      <c r="U2445" s="61">
        <f>S2445-T2445</f>
        <v/>
      </c>
    </row>
    <row r="2446">
      <c r="A2446" t="inlineStr">
        <is>
          <t>S002445</t>
        </is>
      </c>
      <c r="B2446" t="inlineStr">
        <is>
          <t>2025-09-25</t>
        </is>
      </c>
      <c r="C2446" t="inlineStr">
        <is>
          <t>2025-09</t>
        </is>
      </c>
      <c r="D2446" t="inlineStr">
        <is>
          <t>2025-Q3</t>
        </is>
      </c>
      <c r="E2446" t="inlineStr">
        <is>
          <t>T10</t>
        </is>
      </c>
      <c r="F2446" t="inlineStr">
        <is>
          <t>Ayşe Yıldız</t>
        </is>
      </c>
      <c r="G2446" t="inlineStr">
        <is>
          <t>Akdeniz</t>
        </is>
      </c>
      <c r="H2446" t="inlineStr">
        <is>
          <t>EM-SGT-01</t>
        </is>
      </c>
      <c r="I2446" t="inlineStr">
        <is>
          <t>Otomatik Sigorta C16 (12'li)</t>
        </is>
      </c>
      <c r="J2446" t="inlineStr">
        <is>
          <t>Koruma</t>
        </is>
      </c>
      <c r="K2446" t="inlineStr">
        <is>
          <t>Proje</t>
        </is>
      </c>
      <c r="L2446" t="n">
        <v>10</v>
      </c>
      <c r="M2446" s="57" t="n">
        <v>425</v>
      </c>
      <c r="N2446" t="inlineStr">
        <is>
          <t>TL</t>
        </is>
      </c>
      <c r="O2446" s="58" t="n">
        <v>5</v>
      </c>
      <c r="P2446" t="n">
        <v>1</v>
      </c>
      <c r="Q2446" s="59" t="n">
        <v>240</v>
      </c>
      <c r="R2446" s="60">
        <f>IF(N2446="TL",1,IF(N2446="USD",VLOOKUP(C2446,$X$2:$Z$19,2,FALSE),VLOOKUP(C2446,$X$2:$Z$19,3,FALSE)))</f>
        <v/>
      </c>
      <c r="S2446" s="61">
        <f>IF(P2446=1,0,L2446*M2446*R2446*(1-O2446/100))</f>
        <v/>
      </c>
      <c r="T2446" s="61">
        <f>IF(P2446=1,0,L2446*Q2446)</f>
        <v/>
      </c>
      <c r="U2446" s="61">
        <f>S2446-T2446</f>
        <v/>
      </c>
    </row>
    <row r="2447">
      <c r="A2447" t="inlineStr">
        <is>
          <t>S002446</t>
        </is>
      </c>
      <c r="B2447" t="inlineStr">
        <is>
          <t>2025-09-20</t>
        </is>
      </c>
      <c r="C2447" t="inlineStr">
        <is>
          <t>2025-09</t>
        </is>
      </c>
      <c r="D2447" t="inlineStr">
        <is>
          <t>2025-Q3</t>
        </is>
      </c>
      <c r="E2447" t="inlineStr">
        <is>
          <t>T10</t>
        </is>
      </c>
      <c r="F2447" t="inlineStr">
        <is>
          <t>Ayşe Yıldız</t>
        </is>
      </c>
      <c r="G2447" t="inlineStr">
        <is>
          <t>Akdeniz</t>
        </is>
      </c>
      <c r="H2447" t="inlineStr">
        <is>
          <t>EM-AYD-18</t>
        </is>
      </c>
      <c r="I2447" t="inlineStr">
        <is>
          <t>LED Ampul 18W (10'lu)</t>
        </is>
      </c>
      <c r="J2447" t="inlineStr">
        <is>
          <t>Aydınlatma</t>
        </is>
      </c>
      <c r="K2447" t="inlineStr">
        <is>
          <t>Kurumsal</t>
        </is>
      </c>
      <c r="L2447" t="n">
        <v>3</v>
      </c>
      <c r="M2447" s="57" t="n">
        <v>209</v>
      </c>
      <c r="N2447" t="inlineStr">
        <is>
          <t>TL</t>
        </is>
      </c>
      <c r="O2447" s="58" t="n">
        <v>0</v>
      </c>
      <c r="P2447" t="n">
        <v>0</v>
      </c>
      <c r="Q2447" s="59" t="n">
        <v>95</v>
      </c>
      <c r="R2447" s="60">
        <f>IF(N2447="TL",1,IF(N2447="USD",VLOOKUP(C2447,$X$2:$Z$19,2,FALSE),VLOOKUP(C2447,$X$2:$Z$19,3,FALSE)))</f>
        <v/>
      </c>
      <c r="S2447" s="61">
        <f>IF(P2447=1,0,L2447*M2447*R2447*(1-O2447/100))</f>
        <v/>
      </c>
      <c r="T2447" s="61">
        <f>IF(P2447=1,0,L2447*Q2447)</f>
        <v/>
      </c>
      <c r="U2447" s="61">
        <f>S2447-T2447</f>
        <v/>
      </c>
    </row>
    <row r="2448">
      <c r="A2448" t="inlineStr">
        <is>
          <t>S002447</t>
        </is>
      </c>
      <c r="B2448" t="inlineStr">
        <is>
          <t>2025-09-11</t>
        </is>
      </c>
      <c r="C2448" t="inlineStr">
        <is>
          <t>2025-09</t>
        </is>
      </c>
      <c r="D2448" t="inlineStr">
        <is>
          <t>2025-Q3</t>
        </is>
      </c>
      <c r="E2448" t="inlineStr">
        <is>
          <t>T11</t>
        </is>
      </c>
      <c r="F2448" t="inlineStr">
        <is>
          <t>Kaan Öztürk</t>
        </is>
      </c>
      <c r="G2448" t="inlineStr">
        <is>
          <t>İhracat-Körfez</t>
        </is>
      </c>
      <c r="H2448" t="inlineStr">
        <is>
          <t>EM-KBL-25</t>
        </is>
      </c>
      <c r="I2448" t="inlineStr">
        <is>
          <t>NYY Kablo 4x6 (100 m)</t>
        </is>
      </c>
      <c r="J2448" t="inlineStr">
        <is>
          <t>Kablo</t>
        </is>
      </c>
      <c r="K2448" t="inlineStr">
        <is>
          <t>Perakende</t>
        </is>
      </c>
      <c r="L2448" t="n">
        <v>3</v>
      </c>
      <c r="M2448" s="57" t="n">
        <v>76.05</v>
      </c>
      <c r="N2448" t="inlineStr">
        <is>
          <t>USD</t>
        </is>
      </c>
      <c r="O2448" s="58" t="n">
        <v>8</v>
      </c>
      <c r="P2448" t="n">
        <v>0</v>
      </c>
      <c r="Q2448" s="59" t="n">
        <v>2150</v>
      </c>
      <c r="R2448" s="60">
        <f>IF(N2448="TL",1,IF(N2448="USD",VLOOKUP(C2448,$X$2:$Z$19,2,FALSE),VLOOKUP(C2448,$X$2:$Z$19,3,FALSE)))</f>
        <v/>
      </c>
      <c r="S2448" s="61">
        <f>IF(P2448=1,0,L2448*M2448*R2448*(1-O2448/100))</f>
        <v/>
      </c>
      <c r="T2448" s="61">
        <f>IF(P2448=1,0,L2448*Q2448)</f>
        <v/>
      </c>
      <c r="U2448" s="61">
        <f>S2448-T2448</f>
        <v/>
      </c>
    </row>
    <row r="2449">
      <c r="A2449" t="inlineStr">
        <is>
          <t>S002448</t>
        </is>
      </c>
      <c r="B2449" t="inlineStr">
        <is>
          <t>2025-09-08</t>
        </is>
      </c>
      <c r="C2449" t="inlineStr">
        <is>
          <t>2025-09</t>
        </is>
      </c>
      <c r="D2449" t="inlineStr">
        <is>
          <t>2025-Q3</t>
        </is>
      </c>
      <c r="E2449" t="inlineStr">
        <is>
          <t>T11</t>
        </is>
      </c>
      <c r="F2449" t="inlineStr">
        <is>
          <t>Kaan Öztürk</t>
        </is>
      </c>
      <c r="G2449" t="inlineStr">
        <is>
          <t>İhracat-Körfez</t>
        </is>
      </c>
      <c r="H2449" t="inlineStr">
        <is>
          <t>EM-PNO-12</t>
        </is>
      </c>
      <c r="I2449" t="inlineStr">
        <is>
          <t>Sıva Üstü Dağıtım Panosu 24'lü</t>
        </is>
      </c>
      <c r="J2449" t="inlineStr">
        <is>
          <t>Pano</t>
        </is>
      </c>
      <c r="K2449" t="inlineStr">
        <is>
          <t>Bayi</t>
        </is>
      </c>
      <c r="L2449" t="n">
        <v>5</v>
      </c>
      <c r="M2449" s="57" t="n">
        <v>45.07</v>
      </c>
      <c r="N2449" t="inlineStr">
        <is>
          <t>USD</t>
        </is>
      </c>
      <c r="O2449" s="58" t="n">
        <v>5</v>
      </c>
      <c r="P2449" t="n">
        <v>0</v>
      </c>
      <c r="Q2449" s="59" t="n">
        <v>1180</v>
      </c>
      <c r="R2449" s="60">
        <f>IF(N2449="TL",1,IF(N2449="USD",VLOOKUP(C2449,$X$2:$Z$19,2,FALSE),VLOOKUP(C2449,$X$2:$Z$19,3,FALSE)))</f>
        <v/>
      </c>
      <c r="S2449" s="61">
        <f>IF(P2449=1,0,L2449*M2449*R2449*(1-O2449/100))</f>
        <v/>
      </c>
      <c r="T2449" s="61">
        <f>IF(P2449=1,0,L2449*Q2449)</f>
        <v/>
      </c>
      <c r="U2449" s="61">
        <f>S2449-T2449</f>
        <v/>
      </c>
    </row>
    <row r="2450">
      <c r="A2450" t="inlineStr">
        <is>
          <t>S002449</t>
        </is>
      </c>
      <c r="B2450" t="inlineStr">
        <is>
          <t>2025-09-13</t>
        </is>
      </c>
      <c r="C2450" t="inlineStr">
        <is>
          <t>2025-09</t>
        </is>
      </c>
      <c r="D2450" t="inlineStr">
        <is>
          <t>2025-Q3</t>
        </is>
      </c>
      <c r="E2450" t="inlineStr">
        <is>
          <t>T11</t>
        </is>
      </c>
      <c r="F2450" t="inlineStr">
        <is>
          <t>Kaan Öztürk</t>
        </is>
      </c>
      <c r="G2450" t="inlineStr">
        <is>
          <t>İhracat-Körfez</t>
        </is>
      </c>
      <c r="H2450" t="inlineStr">
        <is>
          <t>EM-AYD-18</t>
        </is>
      </c>
      <c r="I2450" t="inlineStr">
        <is>
          <t>LED Ampul 18W (10'lu)</t>
        </is>
      </c>
      <c r="J2450" t="inlineStr">
        <is>
          <t>Aydınlatma</t>
        </is>
      </c>
      <c r="K2450" t="inlineStr">
        <is>
          <t>Perakende</t>
        </is>
      </c>
      <c r="L2450" t="n">
        <v>1</v>
      </c>
      <c r="M2450" s="57" t="n">
        <v>4.7</v>
      </c>
      <c r="N2450" t="inlineStr">
        <is>
          <t>USD</t>
        </is>
      </c>
      <c r="O2450" s="58" t="n">
        <v>18</v>
      </c>
      <c r="P2450" t="n">
        <v>0</v>
      </c>
      <c r="Q2450" s="59" t="n">
        <v>95</v>
      </c>
      <c r="R2450" s="60">
        <f>IF(N2450="TL",1,IF(N2450="USD",VLOOKUP(C2450,$X$2:$Z$19,2,FALSE),VLOOKUP(C2450,$X$2:$Z$19,3,FALSE)))</f>
        <v/>
      </c>
      <c r="S2450" s="61">
        <f>IF(P2450=1,0,L2450*M2450*R2450*(1-O2450/100))</f>
        <v/>
      </c>
      <c r="T2450" s="61">
        <f>IF(P2450=1,0,L2450*Q2450)</f>
        <v/>
      </c>
      <c r="U2450" s="61">
        <f>S2450-T2450</f>
        <v/>
      </c>
    </row>
    <row r="2451">
      <c r="A2451" t="inlineStr">
        <is>
          <t>S002450</t>
        </is>
      </c>
      <c r="B2451" t="inlineStr">
        <is>
          <t>2025-09-21</t>
        </is>
      </c>
      <c r="C2451" t="inlineStr">
        <is>
          <t>2025-09</t>
        </is>
      </c>
      <c r="D2451" t="inlineStr">
        <is>
          <t>2025-Q3</t>
        </is>
      </c>
      <c r="E2451" t="inlineStr">
        <is>
          <t>T11</t>
        </is>
      </c>
      <c r="F2451" t="inlineStr">
        <is>
          <t>Kaan Öztürk</t>
        </is>
      </c>
      <c r="G2451" t="inlineStr">
        <is>
          <t>İhracat-Körfez</t>
        </is>
      </c>
      <c r="H2451" t="inlineStr">
        <is>
          <t>EM-TRF-05</t>
        </is>
      </c>
      <c r="I2451" t="inlineStr">
        <is>
          <t>İzole Trafo 1 kVA</t>
        </is>
      </c>
      <c r="J2451" t="inlineStr">
        <is>
          <t>Güç</t>
        </is>
      </c>
      <c r="K2451" t="inlineStr">
        <is>
          <t>Perakende</t>
        </is>
      </c>
      <c r="L2451" t="n">
        <v>17</v>
      </c>
      <c r="M2451" s="57" t="n">
        <v>153.39</v>
      </c>
      <c r="N2451" t="inlineStr">
        <is>
          <t>USD</t>
        </is>
      </c>
      <c r="O2451" s="58" t="n">
        <v>5</v>
      </c>
      <c r="P2451" t="n">
        <v>0</v>
      </c>
      <c r="Q2451" s="59" t="n">
        <v>3900</v>
      </c>
      <c r="R2451" s="60">
        <f>IF(N2451="TL",1,IF(N2451="USD",VLOOKUP(C2451,$X$2:$Z$19,2,FALSE),VLOOKUP(C2451,$X$2:$Z$19,3,FALSE)))</f>
        <v/>
      </c>
      <c r="S2451" s="61">
        <f>IF(P2451=1,0,L2451*M2451*R2451*(1-O2451/100))</f>
        <v/>
      </c>
      <c r="T2451" s="61">
        <f>IF(P2451=1,0,L2451*Q2451)</f>
        <v/>
      </c>
      <c r="U2451" s="61">
        <f>S2451-T2451</f>
        <v/>
      </c>
    </row>
    <row r="2452">
      <c r="A2452" t="inlineStr">
        <is>
          <t>S002451</t>
        </is>
      </c>
      <c r="B2452" t="inlineStr">
        <is>
          <t>2025-09-06</t>
        </is>
      </c>
      <c r="C2452" t="inlineStr">
        <is>
          <t>2025-09</t>
        </is>
      </c>
      <c r="D2452" t="inlineStr">
        <is>
          <t>2025-Q3</t>
        </is>
      </c>
      <c r="E2452" t="inlineStr">
        <is>
          <t>T11</t>
        </is>
      </c>
      <c r="F2452" t="inlineStr">
        <is>
          <t>Kaan Öztürk</t>
        </is>
      </c>
      <c r="G2452" t="inlineStr">
        <is>
          <t>İhracat-Körfez</t>
        </is>
      </c>
      <c r="H2452" t="inlineStr">
        <is>
          <t>EM-AYD-18</t>
        </is>
      </c>
      <c r="I2452" t="inlineStr">
        <is>
          <t>LED Ampul 18W (10'lu)</t>
        </is>
      </c>
      <c r="J2452" t="inlineStr">
        <is>
          <t>Aydınlatma</t>
        </is>
      </c>
      <c r="K2452" t="inlineStr">
        <is>
          <t>Bayi</t>
        </is>
      </c>
      <c r="L2452" t="n">
        <v>3</v>
      </c>
      <c r="M2452" s="57" t="n">
        <v>4.81</v>
      </c>
      <c r="N2452" t="inlineStr">
        <is>
          <t>USD</t>
        </is>
      </c>
      <c r="O2452" s="58" t="n">
        <v>0</v>
      </c>
      <c r="P2452" t="n">
        <v>0</v>
      </c>
      <c r="Q2452" s="59" t="n">
        <v>95</v>
      </c>
      <c r="R2452" s="60">
        <f>IF(N2452="TL",1,IF(N2452="USD",VLOOKUP(C2452,$X$2:$Z$19,2,FALSE),VLOOKUP(C2452,$X$2:$Z$19,3,FALSE)))</f>
        <v/>
      </c>
      <c r="S2452" s="61">
        <f>IF(P2452=1,0,L2452*M2452*R2452*(1-O2452/100))</f>
        <v/>
      </c>
      <c r="T2452" s="61">
        <f>IF(P2452=1,0,L2452*Q2452)</f>
        <v/>
      </c>
      <c r="U2452" s="61">
        <f>S2452-T2452</f>
        <v/>
      </c>
    </row>
    <row r="2453">
      <c r="A2453" t="inlineStr">
        <is>
          <t>S002452</t>
        </is>
      </c>
      <c r="B2453" t="inlineStr">
        <is>
          <t>2025-09-14</t>
        </is>
      </c>
      <c r="C2453" t="inlineStr">
        <is>
          <t>2025-09</t>
        </is>
      </c>
      <c r="D2453" t="inlineStr">
        <is>
          <t>2025-Q3</t>
        </is>
      </c>
      <c r="E2453" t="inlineStr">
        <is>
          <t>T11</t>
        </is>
      </c>
      <c r="F2453" t="inlineStr">
        <is>
          <t>Kaan Öztürk</t>
        </is>
      </c>
      <c r="G2453" t="inlineStr">
        <is>
          <t>İhracat-Körfez</t>
        </is>
      </c>
      <c r="H2453" t="inlineStr">
        <is>
          <t>EM-PNO-12</t>
        </is>
      </c>
      <c r="I2453" t="inlineStr">
        <is>
          <t>Sıva Üstü Dağıtım Panosu 24'lü</t>
        </is>
      </c>
      <c r="J2453" t="inlineStr">
        <is>
          <t>Pano</t>
        </is>
      </c>
      <c r="K2453" t="inlineStr">
        <is>
          <t>Proje</t>
        </is>
      </c>
      <c r="L2453" t="n">
        <v>5</v>
      </c>
      <c r="M2453" s="57" t="n">
        <v>46.72</v>
      </c>
      <c r="N2453" t="inlineStr">
        <is>
          <t>USD</t>
        </is>
      </c>
      <c r="O2453" s="58" t="n">
        <v>0</v>
      </c>
      <c r="P2453" t="n">
        <v>0</v>
      </c>
      <c r="Q2453" s="59" t="n">
        <v>1180</v>
      </c>
      <c r="R2453" s="60">
        <f>IF(N2453="TL",1,IF(N2453="USD",VLOOKUP(C2453,$X$2:$Z$19,2,FALSE),VLOOKUP(C2453,$X$2:$Z$19,3,FALSE)))</f>
        <v/>
      </c>
      <c r="S2453" s="61">
        <f>IF(P2453=1,0,L2453*M2453*R2453*(1-O2453/100))</f>
        <v/>
      </c>
      <c r="T2453" s="61">
        <f>IF(P2453=1,0,L2453*Q2453)</f>
        <v/>
      </c>
      <c r="U2453" s="61">
        <f>S2453-T2453</f>
        <v/>
      </c>
    </row>
    <row r="2454">
      <c r="A2454" t="inlineStr">
        <is>
          <t>S002453</t>
        </is>
      </c>
      <c r="B2454" t="inlineStr">
        <is>
          <t>2025-09-22</t>
        </is>
      </c>
      <c r="C2454" t="inlineStr">
        <is>
          <t>2025-09</t>
        </is>
      </c>
      <c r="D2454" t="inlineStr">
        <is>
          <t>2025-Q3</t>
        </is>
      </c>
      <c r="E2454" t="inlineStr">
        <is>
          <t>T11</t>
        </is>
      </c>
      <c r="F2454" t="inlineStr">
        <is>
          <t>Kaan Öztürk</t>
        </is>
      </c>
      <c r="G2454" t="inlineStr">
        <is>
          <t>İhracat-Körfez</t>
        </is>
      </c>
      <c r="H2454" t="inlineStr">
        <is>
          <t>EM-KBL-16</t>
        </is>
      </c>
      <c r="I2454" t="inlineStr">
        <is>
          <t>NYM Kablo 3x2,5 (100 m)</t>
        </is>
      </c>
      <c r="J2454" t="inlineStr">
        <is>
          <t>Kablo</t>
        </is>
      </c>
      <c r="K2454" t="inlineStr">
        <is>
          <t>Bayi</t>
        </is>
      </c>
      <c r="L2454" t="n">
        <v>4</v>
      </c>
      <c r="M2454" s="57" t="n">
        <v>30.77</v>
      </c>
      <c r="N2454" t="inlineStr">
        <is>
          <t>USD</t>
        </is>
      </c>
      <c r="O2454" s="58" t="n">
        <v>8</v>
      </c>
      <c r="P2454" t="n">
        <v>0</v>
      </c>
      <c r="Q2454" s="59" t="n">
        <v>820</v>
      </c>
      <c r="R2454" s="60">
        <f>IF(N2454="TL",1,IF(N2454="USD",VLOOKUP(C2454,$X$2:$Z$19,2,FALSE),VLOOKUP(C2454,$X$2:$Z$19,3,FALSE)))</f>
        <v/>
      </c>
      <c r="S2454" s="61">
        <f>IF(P2454=1,0,L2454*M2454*R2454*(1-O2454/100))</f>
        <v/>
      </c>
      <c r="T2454" s="61">
        <f>IF(P2454=1,0,L2454*Q2454)</f>
        <v/>
      </c>
      <c r="U2454" s="61">
        <f>S2454-T2454</f>
        <v/>
      </c>
    </row>
    <row r="2455">
      <c r="A2455" t="inlineStr">
        <is>
          <t>S002454</t>
        </is>
      </c>
      <c r="B2455" t="inlineStr">
        <is>
          <t>2025-09-06</t>
        </is>
      </c>
      <c r="C2455" t="inlineStr">
        <is>
          <t>2025-09</t>
        </is>
      </c>
      <c r="D2455" t="inlineStr">
        <is>
          <t>2025-Q3</t>
        </is>
      </c>
      <c r="E2455" t="inlineStr">
        <is>
          <t>T11</t>
        </is>
      </c>
      <c r="F2455" t="inlineStr">
        <is>
          <t>Kaan Öztürk</t>
        </is>
      </c>
      <c r="G2455" t="inlineStr">
        <is>
          <t>İhracat-Körfez</t>
        </is>
      </c>
      <c r="H2455" t="inlineStr">
        <is>
          <t>EM-KBL-16</t>
        </is>
      </c>
      <c r="I2455" t="inlineStr">
        <is>
          <t>NYM Kablo 3x2,5 (100 m)</t>
        </is>
      </c>
      <c r="J2455" t="inlineStr">
        <is>
          <t>Kablo</t>
        </is>
      </c>
      <c r="K2455" t="inlineStr">
        <is>
          <t>Bayi</t>
        </is>
      </c>
      <c r="L2455" t="n">
        <v>6</v>
      </c>
      <c r="M2455" s="57" t="n">
        <v>29.24</v>
      </c>
      <c r="N2455" t="inlineStr">
        <is>
          <t>USD</t>
        </is>
      </c>
      <c r="O2455" s="58" t="n">
        <v>12</v>
      </c>
      <c r="P2455" t="n">
        <v>1</v>
      </c>
      <c r="Q2455" s="59" t="n">
        <v>820</v>
      </c>
      <c r="R2455" s="60">
        <f>IF(N2455="TL",1,IF(N2455="USD",VLOOKUP(C2455,$X$2:$Z$19,2,FALSE),VLOOKUP(C2455,$X$2:$Z$19,3,FALSE)))</f>
        <v/>
      </c>
      <c r="S2455" s="61">
        <f>IF(P2455=1,0,L2455*M2455*R2455*(1-O2455/100))</f>
        <v/>
      </c>
      <c r="T2455" s="61">
        <f>IF(P2455=1,0,L2455*Q2455)</f>
        <v/>
      </c>
      <c r="U2455" s="61">
        <f>S2455-T2455</f>
        <v/>
      </c>
    </row>
    <row r="2456">
      <c r="A2456" t="inlineStr">
        <is>
          <t>S002455</t>
        </is>
      </c>
      <c r="B2456" t="inlineStr">
        <is>
          <t>2025-09-28</t>
        </is>
      </c>
      <c r="C2456" t="inlineStr">
        <is>
          <t>2025-09</t>
        </is>
      </c>
      <c r="D2456" t="inlineStr">
        <is>
          <t>2025-Q3</t>
        </is>
      </c>
      <c r="E2456" t="inlineStr">
        <is>
          <t>T11</t>
        </is>
      </c>
      <c r="F2456" t="inlineStr">
        <is>
          <t>Kaan Öztürk</t>
        </is>
      </c>
      <c r="G2456" t="inlineStr">
        <is>
          <t>İhracat-Körfez</t>
        </is>
      </c>
      <c r="H2456" t="inlineStr">
        <is>
          <t>EM-UPS-10</t>
        </is>
      </c>
      <c r="I2456" t="inlineStr">
        <is>
          <t>Kesintisiz Güç Kaynağı 3 kVA</t>
        </is>
      </c>
      <c r="J2456" t="inlineStr">
        <is>
          <t>Güç</t>
        </is>
      </c>
      <c r="K2456" t="inlineStr">
        <is>
          <t>Proje</t>
        </is>
      </c>
      <c r="L2456" t="n">
        <v>5</v>
      </c>
      <c r="M2456" s="57" t="n">
        <v>310.54</v>
      </c>
      <c r="N2456" t="inlineStr">
        <is>
          <t>USD</t>
        </is>
      </c>
      <c r="O2456" s="58" t="n">
        <v>5</v>
      </c>
      <c r="P2456" t="n">
        <v>0</v>
      </c>
      <c r="Q2456" s="59" t="n">
        <v>8200</v>
      </c>
      <c r="R2456" s="60">
        <f>IF(N2456="TL",1,IF(N2456="USD",VLOOKUP(C2456,$X$2:$Z$19,2,FALSE),VLOOKUP(C2456,$X$2:$Z$19,3,FALSE)))</f>
        <v/>
      </c>
      <c r="S2456" s="61">
        <f>IF(P2456=1,0,L2456*M2456*R2456*(1-O2456/100))</f>
        <v/>
      </c>
      <c r="T2456" s="61">
        <f>IF(P2456=1,0,L2456*Q2456)</f>
        <v/>
      </c>
      <c r="U2456" s="61">
        <f>S2456-T2456</f>
        <v/>
      </c>
    </row>
    <row r="2457">
      <c r="A2457" t="inlineStr">
        <is>
          <t>S002456</t>
        </is>
      </c>
      <c r="B2457" t="inlineStr">
        <is>
          <t>2025-09-16</t>
        </is>
      </c>
      <c r="C2457" t="inlineStr">
        <is>
          <t>2025-09</t>
        </is>
      </c>
      <c r="D2457" t="inlineStr">
        <is>
          <t>2025-Q3</t>
        </is>
      </c>
      <c r="E2457" t="inlineStr">
        <is>
          <t>T11</t>
        </is>
      </c>
      <c r="F2457" t="inlineStr">
        <is>
          <t>Kaan Öztürk</t>
        </is>
      </c>
      <c r="G2457" t="inlineStr">
        <is>
          <t>İhracat-Körfez</t>
        </is>
      </c>
      <c r="H2457" t="inlineStr">
        <is>
          <t>EM-PRZ-02</t>
        </is>
      </c>
      <c r="I2457" t="inlineStr">
        <is>
          <t>Priz-Anahtar Seti (20'li)</t>
        </is>
      </c>
      <c r="J2457" t="inlineStr">
        <is>
          <t>Anahtar</t>
        </is>
      </c>
      <c r="K2457" t="inlineStr">
        <is>
          <t>Proje</t>
        </is>
      </c>
      <c r="L2457" t="n">
        <v>25</v>
      </c>
      <c r="M2457" s="57" t="n">
        <v>13.3</v>
      </c>
      <c r="N2457" t="inlineStr">
        <is>
          <t>USD</t>
        </is>
      </c>
      <c r="O2457" s="58" t="n">
        <v>18</v>
      </c>
      <c r="P2457" t="n">
        <v>0</v>
      </c>
      <c r="Q2457" s="59" t="n">
        <v>310</v>
      </c>
      <c r="R2457" s="60">
        <f>IF(N2457="TL",1,IF(N2457="USD",VLOOKUP(C2457,$X$2:$Z$19,2,FALSE),VLOOKUP(C2457,$X$2:$Z$19,3,FALSE)))</f>
        <v/>
      </c>
      <c r="S2457" s="61">
        <f>IF(P2457=1,0,L2457*M2457*R2457*(1-O2457/100))</f>
        <v/>
      </c>
      <c r="T2457" s="61">
        <f>IF(P2457=1,0,L2457*Q2457)</f>
        <v/>
      </c>
      <c r="U2457" s="61">
        <f>S2457-T2457</f>
        <v/>
      </c>
    </row>
    <row r="2458">
      <c r="A2458" t="inlineStr">
        <is>
          <t>S002457</t>
        </is>
      </c>
      <c r="B2458" t="inlineStr">
        <is>
          <t>2025-09-28</t>
        </is>
      </c>
      <c r="C2458" t="inlineStr">
        <is>
          <t>2025-09</t>
        </is>
      </c>
      <c r="D2458" t="inlineStr">
        <is>
          <t>2025-Q3</t>
        </is>
      </c>
      <c r="E2458" t="inlineStr">
        <is>
          <t>T11</t>
        </is>
      </c>
      <c r="F2458" t="inlineStr">
        <is>
          <t>Kaan Öztürk</t>
        </is>
      </c>
      <c r="G2458" t="inlineStr">
        <is>
          <t>İhracat-Körfez</t>
        </is>
      </c>
      <c r="H2458" t="inlineStr">
        <is>
          <t>EM-TRF-05</t>
        </is>
      </c>
      <c r="I2458" t="inlineStr">
        <is>
          <t>İzole Trafo 1 kVA</t>
        </is>
      </c>
      <c r="J2458" t="inlineStr">
        <is>
          <t>Güç</t>
        </is>
      </c>
      <c r="K2458" t="inlineStr">
        <is>
          <t>Perakende</t>
        </is>
      </c>
      <c r="L2458" t="n">
        <v>14</v>
      </c>
      <c r="M2458" s="57" t="n">
        <v>152.7</v>
      </c>
      <c r="N2458" t="inlineStr">
        <is>
          <t>USD</t>
        </is>
      </c>
      <c r="O2458" s="58" t="n">
        <v>0</v>
      </c>
      <c r="P2458" t="n">
        <v>0</v>
      </c>
      <c r="Q2458" s="59" t="n">
        <v>3900</v>
      </c>
      <c r="R2458" s="60">
        <f>IF(N2458="TL",1,IF(N2458="USD",VLOOKUP(C2458,$X$2:$Z$19,2,FALSE),VLOOKUP(C2458,$X$2:$Z$19,3,FALSE)))</f>
        <v/>
      </c>
      <c r="S2458" s="61">
        <f>IF(P2458=1,0,L2458*M2458*R2458*(1-O2458/100))</f>
        <v/>
      </c>
      <c r="T2458" s="61">
        <f>IF(P2458=1,0,L2458*Q2458)</f>
        <v/>
      </c>
      <c r="U2458" s="61">
        <f>S2458-T2458</f>
        <v/>
      </c>
    </row>
    <row r="2459">
      <c r="A2459" t="inlineStr">
        <is>
          <t>S002458</t>
        </is>
      </c>
      <c r="B2459" t="inlineStr">
        <is>
          <t>2025-09-09</t>
        </is>
      </c>
      <c r="C2459" t="inlineStr">
        <is>
          <t>2025-09</t>
        </is>
      </c>
      <c r="D2459" t="inlineStr">
        <is>
          <t>2025-Q3</t>
        </is>
      </c>
      <c r="E2459" t="inlineStr">
        <is>
          <t>T11</t>
        </is>
      </c>
      <c r="F2459" t="inlineStr">
        <is>
          <t>Kaan Öztürk</t>
        </is>
      </c>
      <c r="G2459" t="inlineStr">
        <is>
          <t>İhracat-Körfez</t>
        </is>
      </c>
      <c r="H2459" t="inlineStr">
        <is>
          <t>EM-KND-03</t>
        </is>
      </c>
      <c r="I2459" t="inlineStr">
        <is>
          <t>Kablo Kanalı 40x40 (2 m)</t>
        </is>
      </c>
      <c r="J2459" t="inlineStr">
        <is>
          <t>Tesisat</t>
        </is>
      </c>
      <c r="K2459" t="inlineStr">
        <is>
          <t>Perakende</t>
        </is>
      </c>
      <c r="L2459" t="n">
        <v>22</v>
      </c>
      <c r="M2459" s="57" t="n">
        <v>2.91</v>
      </c>
      <c r="N2459" t="inlineStr">
        <is>
          <t>USD</t>
        </is>
      </c>
      <c r="O2459" s="58" t="n">
        <v>0</v>
      </c>
      <c r="P2459" t="n">
        <v>0</v>
      </c>
      <c r="Q2459" s="59" t="n">
        <v>65</v>
      </c>
      <c r="R2459" s="60">
        <f>IF(N2459="TL",1,IF(N2459="USD",VLOOKUP(C2459,$X$2:$Z$19,2,FALSE),VLOOKUP(C2459,$X$2:$Z$19,3,FALSE)))</f>
        <v/>
      </c>
      <c r="S2459" s="61">
        <f>IF(P2459=1,0,L2459*M2459*R2459*(1-O2459/100))</f>
        <v/>
      </c>
      <c r="T2459" s="61">
        <f>IF(P2459=1,0,L2459*Q2459)</f>
        <v/>
      </c>
      <c r="U2459" s="61">
        <f>S2459-T2459</f>
        <v/>
      </c>
    </row>
    <row r="2460">
      <c r="A2460" t="inlineStr">
        <is>
          <t>S002459</t>
        </is>
      </c>
      <c r="B2460" t="inlineStr">
        <is>
          <t>2025-09-16</t>
        </is>
      </c>
      <c r="C2460" t="inlineStr">
        <is>
          <t>2025-09</t>
        </is>
      </c>
      <c r="D2460" t="inlineStr">
        <is>
          <t>2025-Q3</t>
        </is>
      </c>
      <c r="E2460" t="inlineStr">
        <is>
          <t>T11</t>
        </is>
      </c>
      <c r="F2460" t="inlineStr">
        <is>
          <t>Kaan Öztürk</t>
        </is>
      </c>
      <c r="G2460" t="inlineStr">
        <is>
          <t>İhracat-Körfez</t>
        </is>
      </c>
      <c r="H2460" t="inlineStr">
        <is>
          <t>EM-SGT-01</t>
        </is>
      </c>
      <c r="I2460" t="inlineStr">
        <is>
          <t>Otomatik Sigorta C16 (12'li)</t>
        </is>
      </c>
      <c r="J2460" t="inlineStr">
        <is>
          <t>Koruma</t>
        </is>
      </c>
      <c r="K2460" t="inlineStr">
        <is>
          <t>Proje</t>
        </is>
      </c>
      <c r="L2460" t="n">
        <v>10</v>
      </c>
      <c r="M2460" s="57" t="n">
        <v>10.15</v>
      </c>
      <c r="N2460" t="inlineStr">
        <is>
          <t>USD</t>
        </is>
      </c>
      <c r="O2460" s="58" t="n">
        <v>0</v>
      </c>
      <c r="P2460" t="n">
        <v>0</v>
      </c>
      <c r="Q2460" s="59" t="n">
        <v>240</v>
      </c>
      <c r="R2460" s="60">
        <f>IF(N2460="TL",1,IF(N2460="USD",VLOOKUP(C2460,$X$2:$Z$19,2,FALSE),VLOOKUP(C2460,$X$2:$Z$19,3,FALSE)))</f>
        <v/>
      </c>
      <c r="S2460" s="61">
        <f>IF(P2460=1,0,L2460*M2460*R2460*(1-O2460/100))</f>
        <v/>
      </c>
      <c r="T2460" s="61">
        <f>IF(P2460=1,0,L2460*Q2460)</f>
        <v/>
      </c>
      <c r="U2460" s="61">
        <f>S2460-T2460</f>
        <v/>
      </c>
    </row>
    <row r="2461">
      <c r="A2461" t="inlineStr">
        <is>
          <t>S002460</t>
        </is>
      </c>
      <c r="B2461" t="inlineStr">
        <is>
          <t>2025-09-03</t>
        </is>
      </c>
      <c r="C2461" t="inlineStr">
        <is>
          <t>2025-09</t>
        </is>
      </c>
      <c r="D2461" t="inlineStr">
        <is>
          <t>2025-Q3</t>
        </is>
      </c>
      <c r="E2461" t="inlineStr">
        <is>
          <t>T11</t>
        </is>
      </c>
      <c r="F2461" t="inlineStr">
        <is>
          <t>Kaan Öztürk</t>
        </is>
      </c>
      <c r="G2461" t="inlineStr">
        <is>
          <t>İhracat-Körfez</t>
        </is>
      </c>
      <c r="H2461" t="inlineStr">
        <is>
          <t>EM-TRF-05</t>
        </is>
      </c>
      <c r="I2461" t="inlineStr">
        <is>
          <t>İzole Trafo 1 kVA</t>
        </is>
      </c>
      <c r="J2461" t="inlineStr">
        <is>
          <t>Güç</t>
        </is>
      </c>
      <c r="K2461" t="inlineStr">
        <is>
          <t>Perakende</t>
        </is>
      </c>
      <c r="L2461" t="n">
        <v>34</v>
      </c>
      <c r="M2461" s="57" t="n">
        <v>148.79</v>
      </c>
      <c r="N2461" t="inlineStr">
        <is>
          <t>USD</t>
        </is>
      </c>
      <c r="O2461" s="58" t="n">
        <v>5</v>
      </c>
      <c r="P2461" t="n">
        <v>0</v>
      </c>
      <c r="Q2461" s="59" t="n">
        <v>3900</v>
      </c>
      <c r="R2461" s="60">
        <f>IF(N2461="TL",1,IF(N2461="USD",VLOOKUP(C2461,$X$2:$Z$19,2,FALSE),VLOOKUP(C2461,$X$2:$Z$19,3,FALSE)))</f>
        <v/>
      </c>
      <c r="S2461" s="61">
        <f>IF(P2461=1,0,L2461*M2461*R2461*(1-O2461/100))</f>
        <v/>
      </c>
      <c r="T2461" s="61">
        <f>IF(P2461=1,0,L2461*Q2461)</f>
        <v/>
      </c>
      <c r="U2461" s="61">
        <f>S2461-T2461</f>
        <v/>
      </c>
    </row>
    <row r="2462">
      <c r="A2462" t="inlineStr">
        <is>
          <t>S002461</t>
        </is>
      </c>
      <c r="B2462" t="inlineStr">
        <is>
          <t>2025-09-01</t>
        </is>
      </c>
      <c r="C2462" t="inlineStr">
        <is>
          <t>2025-09</t>
        </is>
      </c>
      <c r="D2462" t="inlineStr">
        <is>
          <t>2025-Q3</t>
        </is>
      </c>
      <c r="E2462" t="inlineStr">
        <is>
          <t>T11</t>
        </is>
      </c>
      <c r="F2462" t="inlineStr">
        <is>
          <t>Kaan Öztürk</t>
        </is>
      </c>
      <c r="G2462" t="inlineStr">
        <is>
          <t>İhracat-Körfez</t>
        </is>
      </c>
      <c r="H2462" t="inlineStr">
        <is>
          <t>EM-KBL-25</t>
        </is>
      </c>
      <c r="I2462" t="inlineStr">
        <is>
          <t>NYY Kablo 4x6 (100 m)</t>
        </is>
      </c>
      <c r="J2462" t="inlineStr">
        <is>
          <t>Kablo</t>
        </is>
      </c>
      <c r="K2462" t="inlineStr">
        <is>
          <t>Bayi</t>
        </is>
      </c>
      <c r="L2462" t="n">
        <v>1</v>
      </c>
      <c r="M2462" s="57" t="n">
        <v>76.51000000000001</v>
      </c>
      <c r="N2462" t="inlineStr">
        <is>
          <t>USD</t>
        </is>
      </c>
      <c r="O2462" s="58" t="n">
        <v>12</v>
      </c>
      <c r="P2462" t="n">
        <v>0</v>
      </c>
      <c r="Q2462" s="59" t="n">
        <v>2150</v>
      </c>
      <c r="R2462" s="60">
        <f>IF(N2462="TL",1,IF(N2462="USD",VLOOKUP(C2462,$X$2:$Z$19,2,FALSE),VLOOKUP(C2462,$X$2:$Z$19,3,FALSE)))</f>
        <v/>
      </c>
      <c r="S2462" s="61">
        <f>IF(P2462=1,0,L2462*M2462*R2462*(1-O2462/100))</f>
        <v/>
      </c>
      <c r="T2462" s="61">
        <f>IF(P2462=1,0,L2462*Q2462)</f>
        <v/>
      </c>
      <c r="U2462" s="61">
        <f>S2462-T2462</f>
        <v/>
      </c>
    </row>
    <row r="2463">
      <c r="A2463" t="inlineStr">
        <is>
          <t>S002462</t>
        </is>
      </c>
      <c r="B2463" t="inlineStr">
        <is>
          <t>2025-09-05</t>
        </is>
      </c>
      <c r="C2463" t="inlineStr">
        <is>
          <t>2025-09</t>
        </is>
      </c>
      <c r="D2463" t="inlineStr">
        <is>
          <t>2025-Q3</t>
        </is>
      </c>
      <c r="E2463" t="inlineStr">
        <is>
          <t>T11</t>
        </is>
      </c>
      <c r="F2463" t="inlineStr">
        <is>
          <t>Kaan Öztürk</t>
        </is>
      </c>
      <c r="G2463" t="inlineStr">
        <is>
          <t>İhracat-Körfez</t>
        </is>
      </c>
      <c r="H2463" t="inlineStr">
        <is>
          <t>EM-AYD-40</t>
        </is>
      </c>
      <c r="I2463" t="inlineStr">
        <is>
          <t>LED Panel Armatür 40W</t>
        </is>
      </c>
      <c r="J2463" t="inlineStr">
        <is>
          <t>Aydınlatma</t>
        </is>
      </c>
      <c r="K2463" t="inlineStr">
        <is>
          <t>Proje</t>
        </is>
      </c>
      <c r="L2463" t="n">
        <v>48</v>
      </c>
      <c r="M2463" s="57" t="n">
        <v>7.98</v>
      </c>
      <c r="N2463" t="inlineStr">
        <is>
          <t>USD</t>
        </is>
      </c>
      <c r="O2463" s="58" t="n">
        <v>0</v>
      </c>
      <c r="P2463" t="n">
        <v>0</v>
      </c>
      <c r="Q2463" s="59" t="n">
        <v>190</v>
      </c>
      <c r="R2463" s="60">
        <f>IF(N2463="TL",1,IF(N2463="USD",VLOOKUP(C2463,$X$2:$Z$19,2,FALSE),VLOOKUP(C2463,$X$2:$Z$19,3,FALSE)))</f>
        <v/>
      </c>
      <c r="S2463" s="61">
        <f>IF(P2463=1,0,L2463*M2463*R2463*(1-O2463/100))</f>
        <v/>
      </c>
      <c r="T2463" s="61">
        <f>IF(P2463=1,0,L2463*Q2463)</f>
        <v/>
      </c>
      <c r="U2463" s="61">
        <f>S2463-T2463</f>
        <v/>
      </c>
    </row>
    <row r="2464">
      <c r="A2464" t="inlineStr">
        <is>
          <t>S002463</t>
        </is>
      </c>
      <c r="B2464" t="inlineStr">
        <is>
          <t>2025-09-24</t>
        </is>
      </c>
      <c r="C2464" t="inlineStr">
        <is>
          <t>2025-09</t>
        </is>
      </c>
      <c r="D2464" t="inlineStr">
        <is>
          <t>2025-Q3</t>
        </is>
      </c>
      <c r="E2464" t="inlineStr">
        <is>
          <t>T11</t>
        </is>
      </c>
      <c r="F2464" t="inlineStr">
        <is>
          <t>Kaan Öztürk</t>
        </is>
      </c>
      <c r="G2464" t="inlineStr">
        <is>
          <t>İhracat-Körfez</t>
        </is>
      </c>
      <c r="H2464" t="inlineStr">
        <is>
          <t>EM-KND-03</t>
        </is>
      </c>
      <c r="I2464" t="inlineStr">
        <is>
          <t>Kablo Kanalı 40x40 (2 m)</t>
        </is>
      </c>
      <c r="J2464" t="inlineStr">
        <is>
          <t>Tesisat</t>
        </is>
      </c>
      <c r="K2464" t="inlineStr">
        <is>
          <t>Proje</t>
        </is>
      </c>
      <c r="L2464" t="n">
        <v>3</v>
      </c>
      <c r="M2464" s="57" t="n">
        <v>3.1</v>
      </c>
      <c r="N2464" t="inlineStr">
        <is>
          <t>USD</t>
        </is>
      </c>
      <c r="O2464" s="58" t="n">
        <v>5</v>
      </c>
      <c r="P2464" t="n">
        <v>0</v>
      </c>
      <c r="Q2464" s="59" t="n">
        <v>65</v>
      </c>
      <c r="R2464" s="60">
        <f>IF(N2464="TL",1,IF(N2464="USD",VLOOKUP(C2464,$X$2:$Z$19,2,FALSE),VLOOKUP(C2464,$X$2:$Z$19,3,FALSE)))</f>
        <v/>
      </c>
      <c r="S2464" s="61">
        <f>IF(P2464=1,0,L2464*M2464*R2464*(1-O2464/100))</f>
        <v/>
      </c>
      <c r="T2464" s="61">
        <f>IF(P2464=1,0,L2464*Q2464)</f>
        <v/>
      </c>
      <c r="U2464" s="61">
        <f>S2464-T2464</f>
        <v/>
      </c>
    </row>
    <row r="2465">
      <c r="A2465" t="inlineStr">
        <is>
          <t>S002464</t>
        </is>
      </c>
      <c r="B2465" t="inlineStr">
        <is>
          <t>2025-09-04</t>
        </is>
      </c>
      <c r="C2465" t="inlineStr">
        <is>
          <t>2025-09</t>
        </is>
      </c>
      <c r="D2465" t="inlineStr">
        <is>
          <t>2025-Q3</t>
        </is>
      </c>
      <c r="E2465" t="inlineStr">
        <is>
          <t>T11</t>
        </is>
      </c>
      <c r="F2465" t="inlineStr">
        <is>
          <t>Kaan Öztürk</t>
        </is>
      </c>
      <c r="G2465" t="inlineStr">
        <is>
          <t>İhracat-Körfez</t>
        </is>
      </c>
      <c r="H2465" t="inlineStr">
        <is>
          <t>EM-KBL-25</t>
        </is>
      </c>
      <c r="I2465" t="inlineStr">
        <is>
          <t>NYY Kablo 4x6 (100 m)</t>
        </is>
      </c>
      <c r="J2465" t="inlineStr">
        <is>
          <t>Kablo</t>
        </is>
      </c>
      <c r="K2465" t="inlineStr">
        <is>
          <t>Bayi</t>
        </is>
      </c>
      <c r="L2465" t="n">
        <v>24</v>
      </c>
      <c r="M2465" s="57" t="n">
        <v>78.17</v>
      </c>
      <c r="N2465" t="inlineStr">
        <is>
          <t>USD</t>
        </is>
      </c>
      <c r="O2465" s="58" t="n">
        <v>0</v>
      </c>
      <c r="P2465" t="n">
        <v>0</v>
      </c>
      <c r="Q2465" s="59" t="n">
        <v>2150</v>
      </c>
      <c r="R2465" s="60">
        <f>IF(N2465="TL",1,IF(N2465="USD",VLOOKUP(C2465,$X$2:$Z$19,2,FALSE),VLOOKUP(C2465,$X$2:$Z$19,3,FALSE)))</f>
        <v/>
      </c>
      <c r="S2465" s="61">
        <f>IF(P2465=1,0,L2465*M2465*R2465*(1-O2465/100))</f>
        <v/>
      </c>
      <c r="T2465" s="61">
        <f>IF(P2465=1,0,L2465*Q2465)</f>
        <v/>
      </c>
      <c r="U2465" s="61">
        <f>S2465-T2465</f>
        <v/>
      </c>
    </row>
    <row r="2466">
      <c r="A2466" t="inlineStr">
        <is>
          <t>S002465</t>
        </is>
      </c>
      <c r="B2466" t="inlineStr">
        <is>
          <t>2025-09-19</t>
        </is>
      </c>
      <c r="C2466" t="inlineStr">
        <is>
          <t>2025-09</t>
        </is>
      </c>
      <c r="D2466" t="inlineStr">
        <is>
          <t>2025-Q3</t>
        </is>
      </c>
      <c r="E2466" t="inlineStr">
        <is>
          <t>T12</t>
        </is>
      </c>
      <c r="F2466" t="inlineStr">
        <is>
          <t>Buse Aksoy</t>
        </is>
      </c>
      <c r="G2466" t="inlineStr">
        <is>
          <t>İhracat-Avrupa</t>
        </is>
      </c>
      <c r="H2466" t="inlineStr">
        <is>
          <t>EM-KBL-16</t>
        </is>
      </c>
      <c r="I2466" t="inlineStr">
        <is>
          <t>NYM Kablo 3x2,5 (100 m)</t>
        </is>
      </c>
      <c r="J2466" t="inlineStr">
        <is>
          <t>Kablo</t>
        </is>
      </c>
      <c r="K2466" t="inlineStr">
        <is>
          <t>Bayi</t>
        </is>
      </c>
      <c r="L2466" t="n">
        <v>15</v>
      </c>
      <c r="M2466" s="57" t="n">
        <v>29.41</v>
      </c>
      <c r="N2466" t="inlineStr">
        <is>
          <t>EUR</t>
        </is>
      </c>
      <c r="O2466" s="58" t="n">
        <v>8</v>
      </c>
      <c r="P2466" t="n">
        <v>0</v>
      </c>
      <c r="Q2466" s="59" t="n">
        <v>820</v>
      </c>
      <c r="R2466" s="60">
        <f>IF(N2466="TL",1,IF(N2466="USD",VLOOKUP(C2466,$X$2:$Z$19,2,FALSE),VLOOKUP(C2466,$X$2:$Z$19,3,FALSE)))</f>
        <v/>
      </c>
      <c r="S2466" s="61">
        <f>IF(P2466=1,0,L2466*M2466*R2466*(1-O2466/100))</f>
        <v/>
      </c>
      <c r="T2466" s="61">
        <f>IF(P2466=1,0,L2466*Q2466)</f>
        <v/>
      </c>
      <c r="U2466" s="61">
        <f>S2466-T2466</f>
        <v/>
      </c>
    </row>
    <row r="2467">
      <c r="A2467" t="inlineStr">
        <is>
          <t>S002466</t>
        </is>
      </c>
      <c r="B2467" t="inlineStr">
        <is>
          <t>2025-09-11</t>
        </is>
      </c>
      <c r="C2467" t="inlineStr">
        <is>
          <t>2025-09</t>
        </is>
      </c>
      <c r="D2467" t="inlineStr">
        <is>
          <t>2025-Q3</t>
        </is>
      </c>
      <c r="E2467" t="inlineStr">
        <is>
          <t>T12</t>
        </is>
      </c>
      <c r="F2467" t="inlineStr">
        <is>
          <t>Buse Aksoy</t>
        </is>
      </c>
      <c r="G2467" t="inlineStr">
        <is>
          <t>İhracat-Avrupa</t>
        </is>
      </c>
      <c r="H2467" t="inlineStr">
        <is>
          <t>EM-UPS-10</t>
        </is>
      </c>
      <c r="I2467" t="inlineStr">
        <is>
          <t>Kesintisiz Güç Kaynağı 3 kVA</t>
        </is>
      </c>
      <c r="J2467" t="inlineStr">
        <is>
          <t>Güç</t>
        </is>
      </c>
      <c r="K2467" t="inlineStr">
        <is>
          <t>Perakende</t>
        </is>
      </c>
      <c r="L2467" t="n">
        <v>2</v>
      </c>
      <c r="M2467" s="57" t="n">
        <v>281.37</v>
      </c>
      <c r="N2467" t="inlineStr">
        <is>
          <t>EUR</t>
        </is>
      </c>
      <c r="O2467" s="58" t="n">
        <v>8</v>
      </c>
      <c r="P2467" t="n">
        <v>0</v>
      </c>
      <c r="Q2467" s="59" t="n">
        <v>8200</v>
      </c>
      <c r="R2467" s="60">
        <f>IF(N2467="TL",1,IF(N2467="USD",VLOOKUP(C2467,$X$2:$Z$19,2,FALSE),VLOOKUP(C2467,$X$2:$Z$19,3,FALSE)))</f>
        <v/>
      </c>
      <c r="S2467" s="61">
        <f>IF(P2467=1,0,L2467*M2467*R2467*(1-O2467/100))</f>
        <v/>
      </c>
      <c r="T2467" s="61">
        <f>IF(P2467=1,0,L2467*Q2467)</f>
        <v/>
      </c>
      <c r="U2467" s="61">
        <f>S2467-T2467</f>
        <v/>
      </c>
    </row>
    <row r="2468">
      <c r="A2468" t="inlineStr">
        <is>
          <t>S002467</t>
        </is>
      </c>
      <c r="B2468" t="inlineStr">
        <is>
          <t>2025-09-08</t>
        </is>
      </c>
      <c r="C2468" t="inlineStr">
        <is>
          <t>2025-09</t>
        </is>
      </c>
      <c r="D2468" t="inlineStr">
        <is>
          <t>2025-Q3</t>
        </is>
      </c>
      <c r="E2468" t="inlineStr">
        <is>
          <t>T12</t>
        </is>
      </c>
      <c r="F2468" t="inlineStr">
        <is>
          <t>Buse Aksoy</t>
        </is>
      </c>
      <c r="G2468" t="inlineStr">
        <is>
          <t>İhracat-Avrupa</t>
        </is>
      </c>
      <c r="H2468" t="inlineStr">
        <is>
          <t>EM-AYD-18</t>
        </is>
      </c>
      <c r="I2468" t="inlineStr">
        <is>
          <t>LED Ampul 18W (10'lu)</t>
        </is>
      </c>
      <c r="J2468" t="inlineStr">
        <is>
          <t>Aydınlatma</t>
        </is>
      </c>
      <c r="K2468" t="inlineStr">
        <is>
          <t>Bayi</t>
        </is>
      </c>
      <c r="L2468" t="n">
        <v>4</v>
      </c>
      <c r="M2468" s="57" t="n">
        <v>4.55</v>
      </c>
      <c r="N2468" t="inlineStr">
        <is>
          <t>EUR</t>
        </is>
      </c>
      <c r="O2468" s="58" t="n">
        <v>0</v>
      </c>
      <c r="P2468" t="n">
        <v>0</v>
      </c>
      <c r="Q2468" s="59" t="n">
        <v>95</v>
      </c>
      <c r="R2468" s="60">
        <f>IF(N2468="TL",1,IF(N2468="USD",VLOOKUP(C2468,$X$2:$Z$19,2,FALSE),VLOOKUP(C2468,$X$2:$Z$19,3,FALSE)))</f>
        <v/>
      </c>
      <c r="S2468" s="61">
        <f>IF(P2468=1,0,L2468*M2468*R2468*(1-O2468/100))</f>
        <v/>
      </c>
      <c r="T2468" s="61">
        <f>IF(P2468=1,0,L2468*Q2468)</f>
        <v/>
      </c>
      <c r="U2468" s="61">
        <f>S2468-T2468</f>
        <v/>
      </c>
    </row>
    <row r="2469">
      <c r="A2469" t="inlineStr">
        <is>
          <t>S002468</t>
        </is>
      </c>
      <c r="B2469" t="inlineStr">
        <is>
          <t>2025-09-20</t>
        </is>
      </c>
      <c r="C2469" t="inlineStr">
        <is>
          <t>2025-09</t>
        </is>
      </c>
      <c r="D2469" t="inlineStr">
        <is>
          <t>2025-Q3</t>
        </is>
      </c>
      <c r="E2469" t="inlineStr">
        <is>
          <t>T12</t>
        </is>
      </c>
      <c r="F2469" t="inlineStr">
        <is>
          <t>Buse Aksoy</t>
        </is>
      </c>
      <c r="G2469" t="inlineStr">
        <is>
          <t>İhracat-Avrupa</t>
        </is>
      </c>
      <c r="H2469" t="inlineStr">
        <is>
          <t>EM-AYD-18</t>
        </is>
      </c>
      <c r="I2469" t="inlineStr">
        <is>
          <t>LED Ampul 18W (10'lu)</t>
        </is>
      </c>
      <c r="J2469" t="inlineStr">
        <is>
          <t>Aydınlatma</t>
        </is>
      </c>
      <c r="K2469" t="inlineStr">
        <is>
          <t>Kurumsal</t>
        </is>
      </c>
      <c r="L2469" t="n">
        <v>34</v>
      </c>
      <c r="M2469" s="57" t="n">
        <v>4.41</v>
      </c>
      <c r="N2469" t="inlineStr">
        <is>
          <t>EUR</t>
        </is>
      </c>
      <c r="O2469" s="58" t="n">
        <v>0</v>
      </c>
      <c r="P2469" t="n">
        <v>0</v>
      </c>
      <c r="Q2469" s="59" t="n">
        <v>95</v>
      </c>
      <c r="R2469" s="60">
        <f>IF(N2469="TL",1,IF(N2469="USD",VLOOKUP(C2469,$X$2:$Z$19,2,FALSE),VLOOKUP(C2469,$X$2:$Z$19,3,FALSE)))</f>
        <v/>
      </c>
      <c r="S2469" s="61">
        <f>IF(P2469=1,0,L2469*M2469*R2469*(1-O2469/100))</f>
        <v/>
      </c>
      <c r="T2469" s="61">
        <f>IF(P2469=1,0,L2469*Q2469)</f>
        <v/>
      </c>
      <c r="U2469" s="61">
        <f>S2469-T2469</f>
        <v/>
      </c>
    </row>
    <row r="2470">
      <c r="A2470" t="inlineStr">
        <is>
          <t>S002469</t>
        </is>
      </c>
      <c r="B2470" t="inlineStr">
        <is>
          <t>2025-09-22</t>
        </is>
      </c>
      <c r="C2470" t="inlineStr">
        <is>
          <t>2025-09</t>
        </is>
      </c>
      <c r="D2470" t="inlineStr">
        <is>
          <t>2025-Q3</t>
        </is>
      </c>
      <c r="E2470" t="inlineStr">
        <is>
          <t>T12</t>
        </is>
      </c>
      <c r="F2470" t="inlineStr">
        <is>
          <t>Buse Aksoy</t>
        </is>
      </c>
      <c r="G2470" t="inlineStr">
        <is>
          <t>İhracat-Avrupa</t>
        </is>
      </c>
      <c r="H2470" t="inlineStr">
        <is>
          <t>EM-AYD-18</t>
        </is>
      </c>
      <c r="I2470" t="inlineStr">
        <is>
          <t>LED Ampul 18W (10'lu)</t>
        </is>
      </c>
      <c r="J2470" t="inlineStr">
        <is>
          <t>Aydınlatma</t>
        </is>
      </c>
      <c r="K2470" t="inlineStr">
        <is>
          <t>Kurumsal</t>
        </is>
      </c>
      <c r="L2470" t="n">
        <v>110</v>
      </c>
      <c r="M2470" s="57" t="n">
        <v>4.23</v>
      </c>
      <c r="N2470" t="inlineStr">
        <is>
          <t>EUR</t>
        </is>
      </c>
      <c r="O2470" s="58" t="n">
        <v>12</v>
      </c>
      <c r="P2470" t="n">
        <v>0</v>
      </c>
      <c r="Q2470" s="59" t="n">
        <v>95</v>
      </c>
      <c r="R2470" s="60">
        <f>IF(N2470="TL",1,IF(N2470="USD",VLOOKUP(C2470,$X$2:$Z$19,2,FALSE),VLOOKUP(C2470,$X$2:$Z$19,3,FALSE)))</f>
        <v/>
      </c>
      <c r="S2470" s="61">
        <f>IF(P2470=1,0,L2470*M2470*R2470*(1-O2470/100))</f>
        <v/>
      </c>
      <c r="T2470" s="61">
        <f>IF(P2470=1,0,L2470*Q2470)</f>
        <v/>
      </c>
      <c r="U2470" s="61">
        <f>S2470-T2470</f>
        <v/>
      </c>
    </row>
    <row r="2471">
      <c r="A2471" t="inlineStr">
        <is>
          <t>S002470</t>
        </is>
      </c>
      <c r="B2471" t="inlineStr">
        <is>
          <t>2025-09-17</t>
        </is>
      </c>
      <c r="C2471" t="inlineStr">
        <is>
          <t>2025-09</t>
        </is>
      </c>
      <c r="D2471" t="inlineStr">
        <is>
          <t>2025-Q3</t>
        </is>
      </c>
      <c r="E2471" t="inlineStr">
        <is>
          <t>T12</t>
        </is>
      </c>
      <c r="F2471" t="inlineStr">
        <is>
          <t>Buse Aksoy</t>
        </is>
      </c>
      <c r="G2471" t="inlineStr">
        <is>
          <t>İhracat-Avrupa</t>
        </is>
      </c>
      <c r="H2471" t="inlineStr">
        <is>
          <t>EM-SNS-06</t>
        </is>
      </c>
      <c r="I2471" t="inlineStr">
        <is>
          <t>Hareket Sensörü PIR</t>
        </is>
      </c>
      <c r="J2471" t="inlineStr">
        <is>
          <t>Otomasyon</t>
        </is>
      </c>
      <c r="K2471" t="inlineStr">
        <is>
          <t>Kurumsal</t>
        </is>
      </c>
      <c r="L2471" t="n">
        <v>116</v>
      </c>
      <c r="M2471" s="57" t="n">
        <v>5.53</v>
      </c>
      <c r="N2471" t="inlineStr">
        <is>
          <t>EUR</t>
        </is>
      </c>
      <c r="O2471" s="58" t="n">
        <v>12</v>
      </c>
      <c r="P2471" t="n">
        <v>0</v>
      </c>
      <c r="Q2471" s="59" t="n">
        <v>120</v>
      </c>
      <c r="R2471" s="60">
        <f>IF(N2471="TL",1,IF(N2471="USD",VLOOKUP(C2471,$X$2:$Z$19,2,FALSE),VLOOKUP(C2471,$X$2:$Z$19,3,FALSE)))</f>
        <v/>
      </c>
      <c r="S2471" s="61">
        <f>IF(P2471=1,0,L2471*M2471*R2471*(1-O2471/100))</f>
        <v/>
      </c>
      <c r="T2471" s="61">
        <f>IF(P2471=1,0,L2471*Q2471)</f>
        <v/>
      </c>
      <c r="U2471" s="61">
        <f>S2471-T2471</f>
        <v/>
      </c>
    </row>
    <row r="2472">
      <c r="A2472" t="inlineStr">
        <is>
          <t>S002471</t>
        </is>
      </c>
      <c r="B2472" t="inlineStr">
        <is>
          <t>2025-09-27</t>
        </is>
      </c>
      <c r="C2472" t="inlineStr">
        <is>
          <t>2025-09</t>
        </is>
      </c>
      <c r="D2472" t="inlineStr">
        <is>
          <t>2025-Q3</t>
        </is>
      </c>
      <c r="E2472" t="inlineStr">
        <is>
          <t>T12</t>
        </is>
      </c>
      <c r="F2472" t="inlineStr">
        <is>
          <t>Buse Aksoy</t>
        </is>
      </c>
      <c r="G2472" t="inlineStr">
        <is>
          <t>İhracat-Avrupa</t>
        </is>
      </c>
      <c r="H2472" t="inlineStr">
        <is>
          <t>EM-KBL-25</t>
        </is>
      </c>
      <c r="I2472" t="inlineStr">
        <is>
          <t>NYY Kablo 4x6 (100 m)</t>
        </is>
      </c>
      <c r="J2472" t="inlineStr">
        <is>
          <t>Kablo</t>
        </is>
      </c>
      <c r="K2472" t="inlineStr">
        <is>
          <t>Proje</t>
        </is>
      </c>
      <c r="L2472" t="n">
        <v>4</v>
      </c>
      <c r="M2472" s="57" t="n">
        <v>72.94</v>
      </c>
      <c r="N2472" t="inlineStr">
        <is>
          <t>EUR</t>
        </is>
      </c>
      <c r="O2472" s="58" t="n">
        <v>8</v>
      </c>
      <c r="P2472" t="n">
        <v>0</v>
      </c>
      <c r="Q2472" s="59" t="n">
        <v>2150</v>
      </c>
      <c r="R2472" s="60">
        <f>IF(N2472="TL",1,IF(N2472="USD",VLOOKUP(C2472,$X$2:$Z$19,2,FALSE),VLOOKUP(C2472,$X$2:$Z$19,3,FALSE)))</f>
        <v/>
      </c>
      <c r="S2472" s="61">
        <f>IF(P2472=1,0,L2472*M2472*R2472*(1-O2472/100))</f>
        <v/>
      </c>
      <c r="T2472" s="61">
        <f>IF(P2472=1,0,L2472*Q2472)</f>
        <v/>
      </c>
      <c r="U2472" s="61">
        <f>S2472-T2472</f>
        <v/>
      </c>
    </row>
    <row r="2473">
      <c r="A2473" t="inlineStr">
        <is>
          <t>S002472</t>
        </is>
      </c>
      <c r="B2473" t="inlineStr">
        <is>
          <t>2025-09-21</t>
        </is>
      </c>
      <c r="C2473" t="inlineStr">
        <is>
          <t>2025-09</t>
        </is>
      </c>
      <c r="D2473" t="inlineStr">
        <is>
          <t>2025-Q3</t>
        </is>
      </c>
      <c r="E2473" t="inlineStr">
        <is>
          <t>T12</t>
        </is>
      </c>
      <c r="F2473" t="inlineStr">
        <is>
          <t>Buse Aksoy</t>
        </is>
      </c>
      <c r="G2473" t="inlineStr">
        <is>
          <t>İhracat-Avrupa</t>
        </is>
      </c>
      <c r="H2473" t="inlineStr">
        <is>
          <t>EM-PNO-12</t>
        </is>
      </c>
      <c r="I2473" t="inlineStr">
        <is>
          <t>Sıva Üstü Dağıtım Panosu 24'lü</t>
        </is>
      </c>
      <c r="J2473" t="inlineStr">
        <is>
          <t>Pano</t>
        </is>
      </c>
      <c r="K2473" t="inlineStr">
        <is>
          <t>Bayi</t>
        </is>
      </c>
      <c r="L2473" t="n">
        <v>3</v>
      </c>
      <c r="M2473" s="57" t="n">
        <v>42.99</v>
      </c>
      <c r="N2473" t="inlineStr">
        <is>
          <t>EUR</t>
        </is>
      </c>
      <c r="O2473" s="58" t="n">
        <v>0</v>
      </c>
      <c r="P2473" t="n">
        <v>0</v>
      </c>
      <c r="Q2473" s="59" t="n">
        <v>1180</v>
      </c>
      <c r="R2473" s="60">
        <f>IF(N2473="TL",1,IF(N2473="USD",VLOOKUP(C2473,$X$2:$Z$19,2,FALSE),VLOOKUP(C2473,$X$2:$Z$19,3,FALSE)))</f>
        <v/>
      </c>
      <c r="S2473" s="61">
        <f>IF(P2473=1,0,L2473*M2473*R2473*(1-O2473/100))</f>
        <v/>
      </c>
      <c r="T2473" s="61">
        <f>IF(P2473=1,0,L2473*Q2473)</f>
        <v/>
      </c>
      <c r="U2473" s="61">
        <f>S2473-T2473</f>
        <v/>
      </c>
    </row>
    <row r="2474">
      <c r="A2474" t="inlineStr">
        <is>
          <t>S002473</t>
        </is>
      </c>
      <c r="B2474" t="inlineStr">
        <is>
          <t>2025-09-16</t>
        </is>
      </c>
      <c r="C2474" t="inlineStr">
        <is>
          <t>2025-09</t>
        </is>
      </c>
      <c r="D2474" t="inlineStr">
        <is>
          <t>2025-Q3</t>
        </is>
      </c>
      <c r="E2474" t="inlineStr">
        <is>
          <t>T12</t>
        </is>
      </c>
      <c r="F2474" t="inlineStr">
        <is>
          <t>Buse Aksoy</t>
        </is>
      </c>
      <c r="G2474" t="inlineStr">
        <is>
          <t>İhracat-Avrupa</t>
        </is>
      </c>
      <c r="H2474" t="inlineStr">
        <is>
          <t>EM-SGT-01</t>
        </is>
      </c>
      <c r="I2474" t="inlineStr">
        <is>
          <t>Otomatik Sigorta C16 (12'li)</t>
        </is>
      </c>
      <c r="J2474" t="inlineStr">
        <is>
          <t>Koruma</t>
        </is>
      </c>
      <c r="K2474" t="inlineStr">
        <is>
          <t>Perakende</t>
        </is>
      </c>
      <c r="L2474" t="n">
        <v>2</v>
      </c>
      <c r="M2474" s="57" t="n">
        <v>9.34</v>
      </c>
      <c r="N2474" t="inlineStr">
        <is>
          <t>EUR</t>
        </is>
      </c>
      <c r="O2474" s="58" t="n">
        <v>8</v>
      </c>
      <c r="P2474" t="n">
        <v>0</v>
      </c>
      <c r="Q2474" s="59" t="n">
        <v>240</v>
      </c>
      <c r="R2474" s="60">
        <f>IF(N2474="TL",1,IF(N2474="USD",VLOOKUP(C2474,$X$2:$Z$19,2,FALSE),VLOOKUP(C2474,$X$2:$Z$19,3,FALSE)))</f>
        <v/>
      </c>
      <c r="S2474" s="61">
        <f>IF(P2474=1,0,L2474*M2474*R2474*(1-O2474/100))</f>
        <v/>
      </c>
      <c r="T2474" s="61">
        <f>IF(P2474=1,0,L2474*Q2474)</f>
        <v/>
      </c>
      <c r="U2474" s="61">
        <f>S2474-T2474</f>
        <v/>
      </c>
    </row>
    <row r="2475">
      <c r="A2475" t="inlineStr">
        <is>
          <t>S002474</t>
        </is>
      </c>
      <c r="B2475" t="inlineStr">
        <is>
          <t>2025-09-05</t>
        </is>
      </c>
      <c r="C2475" t="inlineStr">
        <is>
          <t>2025-09</t>
        </is>
      </c>
      <c r="D2475" t="inlineStr">
        <is>
          <t>2025-Q3</t>
        </is>
      </c>
      <c r="E2475" t="inlineStr">
        <is>
          <t>T12</t>
        </is>
      </c>
      <c r="F2475" t="inlineStr">
        <is>
          <t>Buse Aksoy</t>
        </is>
      </c>
      <c r="G2475" t="inlineStr">
        <is>
          <t>İhracat-Avrupa</t>
        </is>
      </c>
      <c r="H2475" t="inlineStr">
        <is>
          <t>EM-SNS-06</t>
        </is>
      </c>
      <c r="I2475" t="inlineStr">
        <is>
          <t>Hareket Sensörü PIR</t>
        </is>
      </c>
      <c r="J2475" t="inlineStr">
        <is>
          <t>Otomasyon</t>
        </is>
      </c>
      <c r="K2475" t="inlineStr">
        <is>
          <t>Kurumsal</t>
        </is>
      </c>
      <c r="L2475" t="n">
        <v>50</v>
      </c>
      <c r="M2475" s="57" t="n">
        <v>5.58</v>
      </c>
      <c r="N2475" t="inlineStr">
        <is>
          <t>EUR</t>
        </is>
      </c>
      <c r="O2475" s="58" t="n">
        <v>0</v>
      </c>
      <c r="P2475" t="n">
        <v>0</v>
      </c>
      <c r="Q2475" s="59" t="n">
        <v>120</v>
      </c>
      <c r="R2475" s="60">
        <f>IF(N2475="TL",1,IF(N2475="USD",VLOOKUP(C2475,$X$2:$Z$19,2,FALSE),VLOOKUP(C2475,$X$2:$Z$19,3,FALSE)))</f>
        <v/>
      </c>
      <c r="S2475" s="61">
        <f>IF(P2475=1,0,L2475*M2475*R2475*(1-O2475/100))</f>
        <v/>
      </c>
      <c r="T2475" s="61">
        <f>IF(P2475=1,0,L2475*Q2475)</f>
        <v/>
      </c>
      <c r="U2475" s="61">
        <f>S2475-T2475</f>
        <v/>
      </c>
    </row>
    <row r="2476">
      <c r="A2476" t="inlineStr">
        <is>
          <t>S002475</t>
        </is>
      </c>
      <c r="B2476" t="inlineStr">
        <is>
          <t>2025-09-23</t>
        </is>
      </c>
      <c r="C2476" t="inlineStr">
        <is>
          <t>2025-09</t>
        </is>
      </c>
      <c r="D2476" t="inlineStr">
        <is>
          <t>2025-Q3</t>
        </is>
      </c>
      <c r="E2476" t="inlineStr">
        <is>
          <t>T12</t>
        </is>
      </c>
      <c r="F2476" t="inlineStr">
        <is>
          <t>Buse Aksoy</t>
        </is>
      </c>
      <c r="G2476" t="inlineStr">
        <is>
          <t>İhracat-Avrupa</t>
        </is>
      </c>
      <c r="H2476" t="inlineStr">
        <is>
          <t>EM-AYD-18</t>
        </is>
      </c>
      <c r="I2476" t="inlineStr">
        <is>
          <t>LED Ampul 18W (10'lu)</t>
        </is>
      </c>
      <c r="J2476" t="inlineStr">
        <is>
          <t>Aydınlatma</t>
        </is>
      </c>
      <c r="K2476" t="inlineStr">
        <is>
          <t>Bayi</t>
        </is>
      </c>
      <c r="L2476" t="n">
        <v>1</v>
      </c>
      <c r="M2476" s="57" t="n">
        <v>4.44</v>
      </c>
      <c r="N2476" t="inlineStr">
        <is>
          <t>EUR</t>
        </is>
      </c>
      <c r="O2476" s="58" t="n">
        <v>8</v>
      </c>
      <c r="P2476" t="n">
        <v>0</v>
      </c>
      <c r="Q2476" s="59" t="n">
        <v>95</v>
      </c>
      <c r="R2476" s="60">
        <f>IF(N2476="TL",1,IF(N2476="USD",VLOOKUP(C2476,$X$2:$Z$19,2,FALSE),VLOOKUP(C2476,$X$2:$Z$19,3,FALSE)))</f>
        <v/>
      </c>
      <c r="S2476" s="61">
        <f>IF(P2476=1,0,L2476*M2476*R2476*(1-O2476/100))</f>
        <v/>
      </c>
      <c r="T2476" s="61">
        <f>IF(P2476=1,0,L2476*Q2476)</f>
        <v/>
      </c>
      <c r="U2476" s="61">
        <f>S2476-T2476</f>
        <v/>
      </c>
    </row>
    <row r="2477">
      <c r="A2477" t="inlineStr">
        <is>
          <t>S002476</t>
        </is>
      </c>
      <c r="B2477" t="inlineStr">
        <is>
          <t>2025-09-04</t>
        </is>
      </c>
      <c r="C2477" t="inlineStr">
        <is>
          <t>2025-09</t>
        </is>
      </c>
      <c r="D2477" t="inlineStr">
        <is>
          <t>2025-Q3</t>
        </is>
      </c>
      <c r="E2477" t="inlineStr">
        <is>
          <t>T12</t>
        </is>
      </c>
      <c r="F2477" t="inlineStr">
        <is>
          <t>Buse Aksoy</t>
        </is>
      </c>
      <c r="G2477" t="inlineStr">
        <is>
          <t>İhracat-Avrupa</t>
        </is>
      </c>
      <c r="H2477" t="inlineStr">
        <is>
          <t>EM-TOP-08</t>
        </is>
      </c>
      <c r="I2477" t="inlineStr">
        <is>
          <t>Topraklama Seti</t>
        </is>
      </c>
      <c r="J2477" t="inlineStr">
        <is>
          <t>Koruma</t>
        </is>
      </c>
      <c r="K2477" t="inlineStr">
        <is>
          <t>Kurumsal</t>
        </is>
      </c>
      <c r="L2477" t="n">
        <v>21</v>
      </c>
      <c r="M2477" s="57" t="n">
        <v>19.62</v>
      </c>
      <c r="N2477" t="inlineStr">
        <is>
          <t>EUR</t>
        </is>
      </c>
      <c r="O2477" s="58" t="n">
        <v>0</v>
      </c>
      <c r="P2477" t="n">
        <v>0</v>
      </c>
      <c r="Q2477" s="59" t="n">
        <v>540</v>
      </c>
      <c r="R2477" s="60">
        <f>IF(N2477="TL",1,IF(N2477="USD",VLOOKUP(C2477,$X$2:$Z$19,2,FALSE),VLOOKUP(C2477,$X$2:$Z$19,3,FALSE)))</f>
        <v/>
      </c>
      <c r="S2477" s="61">
        <f>IF(P2477=1,0,L2477*M2477*R2477*(1-O2477/100))</f>
        <v/>
      </c>
      <c r="T2477" s="61">
        <f>IF(P2477=1,0,L2477*Q2477)</f>
        <v/>
      </c>
      <c r="U2477" s="61">
        <f>S2477-T2477</f>
        <v/>
      </c>
    </row>
    <row r="2478">
      <c r="A2478" t="inlineStr">
        <is>
          <t>S002477</t>
        </is>
      </c>
      <c r="B2478" t="inlineStr">
        <is>
          <t>2025-09-10</t>
        </is>
      </c>
      <c r="C2478" t="inlineStr">
        <is>
          <t>2025-09</t>
        </is>
      </c>
      <c r="D2478" t="inlineStr">
        <is>
          <t>2025-Q3</t>
        </is>
      </c>
      <c r="E2478" t="inlineStr">
        <is>
          <t>T12</t>
        </is>
      </c>
      <c r="F2478" t="inlineStr">
        <is>
          <t>Buse Aksoy</t>
        </is>
      </c>
      <c r="G2478" t="inlineStr">
        <is>
          <t>İhracat-Avrupa</t>
        </is>
      </c>
      <c r="H2478" t="inlineStr">
        <is>
          <t>EM-KND-03</t>
        </is>
      </c>
      <c r="I2478" t="inlineStr">
        <is>
          <t>Kablo Kanalı 40x40 (2 m)</t>
        </is>
      </c>
      <c r="J2478" t="inlineStr">
        <is>
          <t>Tesisat</t>
        </is>
      </c>
      <c r="K2478" t="inlineStr">
        <is>
          <t>Proje</t>
        </is>
      </c>
      <c r="L2478" t="n">
        <v>5</v>
      </c>
      <c r="M2478" s="57" t="n">
        <v>2.74</v>
      </c>
      <c r="N2478" t="inlineStr">
        <is>
          <t>EUR</t>
        </is>
      </c>
      <c r="O2478" s="58" t="n">
        <v>5</v>
      </c>
      <c r="P2478" t="n">
        <v>0</v>
      </c>
      <c r="Q2478" s="59" t="n">
        <v>65</v>
      </c>
      <c r="R2478" s="60">
        <f>IF(N2478="TL",1,IF(N2478="USD",VLOOKUP(C2478,$X$2:$Z$19,2,FALSE),VLOOKUP(C2478,$X$2:$Z$19,3,FALSE)))</f>
        <v/>
      </c>
      <c r="S2478" s="61">
        <f>IF(P2478=1,0,L2478*M2478*R2478*(1-O2478/100))</f>
        <v/>
      </c>
      <c r="T2478" s="61">
        <f>IF(P2478=1,0,L2478*Q2478)</f>
        <v/>
      </c>
      <c r="U2478" s="61">
        <f>S2478-T2478</f>
        <v/>
      </c>
    </row>
    <row r="2479">
      <c r="A2479" t="inlineStr">
        <is>
          <t>S002478</t>
        </is>
      </c>
      <c r="B2479" t="inlineStr">
        <is>
          <t>2025-09-08</t>
        </is>
      </c>
      <c r="C2479" t="inlineStr">
        <is>
          <t>2025-09</t>
        </is>
      </c>
      <c r="D2479" t="inlineStr">
        <is>
          <t>2025-Q3</t>
        </is>
      </c>
      <c r="E2479" t="inlineStr">
        <is>
          <t>T12</t>
        </is>
      </c>
      <c r="F2479" t="inlineStr">
        <is>
          <t>Buse Aksoy</t>
        </is>
      </c>
      <c r="G2479" t="inlineStr">
        <is>
          <t>İhracat-Avrupa</t>
        </is>
      </c>
      <c r="H2479" t="inlineStr">
        <is>
          <t>EM-KBL-16</t>
        </is>
      </c>
      <c r="I2479" t="inlineStr">
        <is>
          <t>NYM Kablo 3x2,5 (100 m)</t>
        </is>
      </c>
      <c r="J2479" t="inlineStr">
        <is>
          <t>Kablo</t>
        </is>
      </c>
      <c r="K2479" t="inlineStr">
        <is>
          <t>Kurumsal</t>
        </is>
      </c>
      <c r="L2479" t="n">
        <v>9</v>
      </c>
      <c r="M2479" s="57" t="n">
        <v>29.3</v>
      </c>
      <c r="N2479" t="inlineStr">
        <is>
          <t>EUR</t>
        </is>
      </c>
      <c r="O2479" s="58" t="n">
        <v>8</v>
      </c>
      <c r="P2479" t="n">
        <v>0</v>
      </c>
      <c r="Q2479" s="59" t="n">
        <v>820</v>
      </c>
      <c r="R2479" s="60">
        <f>IF(N2479="TL",1,IF(N2479="USD",VLOOKUP(C2479,$X$2:$Z$19,2,FALSE),VLOOKUP(C2479,$X$2:$Z$19,3,FALSE)))</f>
        <v/>
      </c>
      <c r="S2479" s="61">
        <f>IF(P2479=1,0,L2479*M2479*R2479*(1-O2479/100))</f>
        <v/>
      </c>
      <c r="T2479" s="61">
        <f>IF(P2479=1,0,L2479*Q2479)</f>
        <v/>
      </c>
      <c r="U2479" s="61">
        <f>S2479-T2479</f>
        <v/>
      </c>
    </row>
    <row r="2480">
      <c r="A2480" t="inlineStr">
        <is>
          <t>S002479</t>
        </is>
      </c>
      <c r="B2480" t="inlineStr">
        <is>
          <t>2025-09-01</t>
        </is>
      </c>
      <c r="C2480" t="inlineStr">
        <is>
          <t>2025-09</t>
        </is>
      </c>
      <c r="D2480" t="inlineStr">
        <is>
          <t>2025-Q3</t>
        </is>
      </c>
      <c r="E2480" t="inlineStr">
        <is>
          <t>T12</t>
        </is>
      </c>
      <c r="F2480" t="inlineStr">
        <is>
          <t>Buse Aksoy</t>
        </is>
      </c>
      <c r="G2480" t="inlineStr">
        <is>
          <t>İhracat-Avrupa</t>
        </is>
      </c>
      <c r="H2480" t="inlineStr">
        <is>
          <t>EM-AYD-40</t>
        </is>
      </c>
      <c r="I2480" t="inlineStr">
        <is>
          <t>LED Panel Armatür 40W</t>
        </is>
      </c>
      <c r="J2480" t="inlineStr">
        <is>
          <t>Aydınlatma</t>
        </is>
      </c>
      <c r="K2480" t="inlineStr">
        <is>
          <t>Bayi</t>
        </is>
      </c>
      <c r="L2480" t="n">
        <v>3</v>
      </c>
      <c r="M2480" s="57" t="n">
        <v>7.47</v>
      </c>
      <c r="N2480" t="inlineStr">
        <is>
          <t>EUR</t>
        </is>
      </c>
      <c r="O2480" s="58" t="n">
        <v>0</v>
      </c>
      <c r="P2480" t="n">
        <v>0</v>
      </c>
      <c r="Q2480" s="59" t="n">
        <v>190</v>
      </c>
      <c r="R2480" s="60">
        <f>IF(N2480="TL",1,IF(N2480="USD",VLOOKUP(C2480,$X$2:$Z$19,2,FALSE),VLOOKUP(C2480,$X$2:$Z$19,3,FALSE)))</f>
        <v/>
      </c>
      <c r="S2480" s="61">
        <f>IF(P2480=1,0,L2480*M2480*R2480*(1-O2480/100))</f>
        <v/>
      </c>
      <c r="T2480" s="61">
        <f>IF(P2480=1,0,L2480*Q2480)</f>
        <v/>
      </c>
      <c r="U2480" s="61">
        <f>S2480-T2480</f>
        <v/>
      </c>
    </row>
    <row r="2481">
      <c r="A2481" t="inlineStr">
        <is>
          <t>S002480</t>
        </is>
      </c>
      <c r="B2481" t="inlineStr">
        <is>
          <t>2025-09-10</t>
        </is>
      </c>
      <c r="C2481" t="inlineStr">
        <is>
          <t>2025-09</t>
        </is>
      </c>
      <c r="D2481" t="inlineStr">
        <is>
          <t>2025-Q3</t>
        </is>
      </c>
      <c r="E2481" t="inlineStr">
        <is>
          <t>T12</t>
        </is>
      </c>
      <c r="F2481" t="inlineStr">
        <is>
          <t>Buse Aksoy</t>
        </is>
      </c>
      <c r="G2481" t="inlineStr">
        <is>
          <t>İhracat-Avrupa</t>
        </is>
      </c>
      <c r="H2481" t="inlineStr">
        <is>
          <t>EM-PRZ-02</t>
        </is>
      </c>
      <c r="I2481" t="inlineStr">
        <is>
          <t>Priz-Anahtar Seti (20'li)</t>
        </is>
      </c>
      <c r="J2481" t="inlineStr">
        <is>
          <t>Anahtar</t>
        </is>
      </c>
      <c r="K2481" t="inlineStr">
        <is>
          <t>Bayi</t>
        </is>
      </c>
      <c r="L2481" t="n">
        <v>7</v>
      </c>
      <c r="M2481" s="57" t="n">
        <v>12.76</v>
      </c>
      <c r="N2481" t="inlineStr">
        <is>
          <t>EUR</t>
        </is>
      </c>
      <c r="O2481" s="58" t="n">
        <v>5</v>
      </c>
      <c r="P2481" t="n">
        <v>1</v>
      </c>
      <c r="Q2481" s="59" t="n">
        <v>310</v>
      </c>
      <c r="R2481" s="60">
        <f>IF(N2481="TL",1,IF(N2481="USD",VLOOKUP(C2481,$X$2:$Z$19,2,FALSE),VLOOKUP(C2481,$X$2:$Z$19,3,FALSE)))</f>
        <v/>
      </c>
      <c r="S2481" s="61">
        <f>IF(P2481=1,0,L2481*M2481*R2481*(1-O2481/100))</f>
        <v/>
      </c>
      <c r="T2481" s="61">
        <f>IF(P2481=1,0,L2481*Q2481)</f>
        <v/>
      </c>
      <c r="U2481" s="61">
        <f>S2481-T2481</f>
        <v/>
      </c>
    </row>
    <row r="2482">
      <c r="A2482" t="inlineStr">
        <is>
          <t>S002481</t>
        </is>
      </c>
      <c r="B2482" t="inlineStr">
        <is>
          <t>2025-09-08</t>
        </is>
      </c>
      <c r="C2482" t="inlineStr">
        <is>
          <t>2025-09</t>
        </is>
      </c>
      <c r="D2482" t="inlineStr">
        <is>
          <t>2025-Q3</t>
        </is>
      </c>
      <c r="E2482" t="inlineStr">
        <is>
          <t>T13</t>
        </is>
      </c>
      <c r="F2482" t="inlineStr">
        <is>
          <t>Cem Kurt</t>
        </is>
      </c>
      <c r="G2482" t="inlineStr">
        <is>
          <t>Marmara</t>
        </is>
      </c>
      <c r="H2482" t="inlineStr">
        <is>
          <t>EM-TRF-05</t>
        </is>
      </c>
      <c r="I2482" t="inlineStr">
        <is>
          <t>İzole Trafo 1 kVA</t>
        </is>
      </c>
      <c r="J2482" t="inlineStr">
        <is>
          <t>Güç</t>
        </is>
      </c>
      <c r="K2482" t="inlineStr">
        <is>
          <t>Bayi</t>
        </is>
      </c>
      <c r="L2482" t="n">
        <v>3</v>
      </c>
      <c r="M2482" s="57" t="n">
        <v>6870</v>
      </c>
      <c r="N2482" t="inlineStr">
        <is>
          <t>TL</t>
        </is>
      </c>
      <c r="O2482" s="58" t="n">
        <v>5</v>
      </c>
      <c r="P2482" t="n">
        <v>0</v>
      </c>
      <c r="Q2482" s="59" t="n">
        <v>3900</v>
      </c>
      <c r="R2482" s="60">
        <f>IF(N2482="TL",1,IF(N2482="USD",VLOOKUP(C2482,$X$2:$Z$19,2,FALSE),VLOOKUP(C2482,$X$2:$Z$19,3,FALSE)))</f>
        <v/>
      </c>
      <c r="S2482" s="61">
        <f>IF(P2482=1,0,L2482*M2482*R2482*(1-O2482/100))</f>
        <v/>
      </c>
      <c r="T2482" s="61">
        <f>IF(P2482=1,0,L2482*Q2482)</f>
        <v/>
      </c>
      <c r="U2482" s="61">
        <f>S2482-T2482</f>
        <v/>
      </c>
    </row>
    <row r="2483">
      <c r="A2483" t="inlineStr">
        <is>
          <t>S002482</t>
        </is>
      </c>
      <c r="B2483" t="inlineStr">
        <is>
          <t>2025-09-04</t>
        </is>
      </c>
      <c r="C2483" t="inlineStr">
        <is>
          <t>2025-09</t>
        </is>
      </c>
      <c r="D2483" t="inlineStr">
        <is>
          <t>2025-Q3</t>
        </is>
      </c>
      <c r="E2483" t="inlineStr">
        <is>
          <t>T13</t>
        </is>
      </c>
      <c r="F2483" t="inlineStr">
        <is>
          <t>Cem Kurt</t>
        </is>
      </c>
      <c r="G2483" t="inlineStr">
        <is>
          <t>Marmara</t>
        </is>
      </c>
      <c r="H2483" t="inlineStr">
        <is>
          <t>EM-UPS-10</t>
        </is>
      </c>
      <c r="I2483" t="inlineStr">
        <is>
          <t>Kesintisiz Güç Kaynağı 3 kVA</t>
        </is>
      </c>
      <c r="J2483" t="inlineStr">
        <is>
          <t>Güç</t>
        </is>
      </c>
      <c r="K2483" t="inlineStr">
        <is>
          <t>Perakende</t>
        </is>
      </c>
      <c r="L2483" t="n">
        <v>3</v>
      </c>
      <c r="M2483" s="57" t="n">
        <v>12744</v>
      </c>
      <c r="N2483" t="inlineStr">
        <is>
          <t>TL</t>
        </is>
      </c>
      <c r="O2483" s="58" t="n">
        <v>12</v>
      </c>
      <c r="P2483" t="n">
        <v>0</v>
      </c>
      <c r="Q2483" s="59" t="n">
        <v>8200</v>
      </c>
      <c r="R2483" s="60">
        <f>IF(N2483="TL",1,IF(N2483="USD",VLOOKUP(C2483,$X$2:$Z$19,2,FALSE),VLOOKUP(C2483,$X$2:$Z$19,3,FALSE)))</f>
        <v/>
      </c>
      <c r="S2483" s="61">
        <f>IF(P2483=1,0,L2483*M2483*R2483*(1-O2483/100))</f>
        <v/>
      </c>
      <c r="T2483" s="61">
        <f>IF(P2483=1,0,L2483*Q2483)</f>
        <v/>
      </c>
      <c r="U2483" s="61">
        <f>S2483-T2483</f>
        <v/>
      </c>
    </row>
    <row r="2484">
      <c r="A2484" t="inlineStr">
        <is>
          <t>S002483</t>
        </is>
      </c>
      <c r="B2484" t="inlineStr">
        <is>
          <t>2025-09-17</t>
        </is>
      </c>
      <c r="C2484" t="inlineStr">
        <is>
          <t>2025-09</t>
        </is>
      </c>
      <c r="D2484" t="inlineStr">
        <is>
          <t>2025-Q3</t>
        </is>
      </c>
      <c r="E2484" t="inlineStr">
        <is>
          <t>T13</t>
        </is>
      </c>
      <c r="F2484" t="inlineStr">
        <is>
          <t>Cem Kurt</t>
        </is>
      </c>
      <c r="G2484" t="inlineStr">
        <is>
          <t>Marmara</t>
        </is>
      </c>
      <c r="H2484" t="inlineStr">
        <is>
          <t>EM-AYD-18</t>
        </is>
      </c>
      <c r="I2484" t="inlineStr">
        <is>
          <t>LED Ampul 18W (10'lu)</t>
        </is>
      </c>
      <c r="J2484" t="inlineStr">
        <is>
          <t>Aydınlatma</t>
        </is>
      </c>
      <c r="K2484" t="inlineStr">
        <is>
          <t>Bayi</t>
        </is>
      </c>
      <c r="L2484" t="n">
        <v>16</v>
      </c>
      <c r="M2484" s="57" t="n">
        <v>202</v>
      </c>
      <c r="N2484" t="inlineStr">
        <is>
          <t>TL</t>
        </is>
      </c>
      <c r="O2484" s="58" t="n">
        <v>8</v>
      </c>
      <c r="P2484" t="n">
        <v>0</v>
      </c>
      <c r="Q2484" s="59" t="n">
        <v>95</v>
      </c>
      <c r="R2484" s="60">
        <f>IF(N2484="TL",1,IF(N2484="USD",VLOOKUP(C2484,$X$2:$Z$19,2,FALSE),VLOOKUP(C2484,$X$2:$Z$19,3,FALSE)))</f>
        <v/>
      </c>
      <c r="S2484" s="61">
        <f>IF(P2484=1,0,L2484*M2484*R2484*(1-O2484/100))</f>
        <v/>
      </c>
      <c r="T2484" s="61">
        <f>IF(P2484=1,0,L2484*Q2484)</f>
        <v/>
      </c>
      <c r="U2484" s="61">
        <f>S2484-T2484</f>
        <v/>
      </c>
    </row>
    <row r="2485">
      <c r="A2485" t="inlineStr">
        <is>
          <t>S002484</t>
        </is>
      </c>
      <c r="B2485" t="inlineStr">
        <is>
          <t>2025-09-17</t>
        </is>
      </c>
      <c r="C2485" t="inlineStr">
        <is>
          <t>2025-09</t>
        </is>
      </c>
      <c r="D2485" t="inlineStr">
        <is>
          <t>2025-Q3</t>
        </is>
      </c>
      <c r="E2485" t="inlineStr">
        <is>
          <t>T13</t>
        </is>
      </c>
      <c r="F2485" t="inlineStr">
        <is>
          <t>Cem Kurt</t>
        </is>
      </c>
      <c r="G2485" t="inlineStr">
        <is>
          <t>Marmara</t>
        </is>
      </c>
      <c r="H2485" t="inlineStr">
        <is>
          <t>EM-TRF-05</t>
        </is>
      </c>
      <c r="I2485" t="inlineStr">
        <is>
          <t>İzole Trafo 1 kVA</t>
        </is>
      </c>
      <c r="J2485" t="inlineStr">
        <is>
          <t>Güç</t>
        </is>
      </c>
      <c r="K2485" t="inlineStr">
        <is>
          <t>Perakende</t>
        </is>
      </c>
      <c r="L2485" t="n">
        <v>50</v>
      </c>
      <c r="M2485" s="57" t="n">
        <v>6857</v>
      </c>
      <c r="N2485" t="inlineStr">
        <is>
          <t>TL</t>
        </is>
      </c>
      <c r="O2485" s="58" t="n">
        <v>12</v>
      </c>
      <c r="P2485" t="n">
        <v>0</v>
      </c>
      <c r="Q2485" s="59" t="n">
        <v>3900</v>
      </c>
      <c r="R2485" s="60">
        <f>IF(N2485="TL",1,IF(N2485="USD",VLOOKUP(C2485,$X$2:$Z$19,2,FALSE),VLOOKUP(C2485,$X$2:$Z$19,3,FALSE)))</f>
        <v/>
      </c>
      <c r="S2485" s="61">
        <f>IF(P2485=1,0,L2485*M2485*R2485*(1-O2485/100))</f>
        <v/>
      </c>
      <c r="T2485" s="61">
        <f>IF(P2485=1,0,L2485*Q2485)</f>
        <v/>
      </c>
      <c r="U2485" s="61">
        <f>S2485-T2485</f>
        <v/>
      </c>
    </row>
    <row r="2486">
      <c r="A2486" t="inlineStr">
        <is>
          <t>S002485</t>
        </is>
      </c>
      <c r="B2486" t="inlineStr">
        <is>
          <t>2025-09-28</t>
        </is>
      </c>
      <c r="C2486" t="inlineStr">
        <is>
          <t>2025-09</t>
        </is>
      </c>
      <c r="D2486" t="inlineStr">
        <is>
          <t>2025-Q3</t>
        </is>
      </c>
      <c r="E2486" t="inlineStr">
        <is>
          <t>T13</t>
        </is>
      </c>
      <c r="F2486" t="inlineStr">
        <is>
          <t>Cem Kurt</t>
        </is>
      </c>
      <c r="G2486" t="inlineStr">
        <is>
          <t>Marmara</t>
        </is>
      </c>
      <c r="H2486" t="inlineStr">
        <is>
          <t>EM-TOP-08</t>
        </is>
      </c>
      <c r="I2486" t="inlineStr">
        <is>
          <t>Topraklama Seti</t>
        </is>
      </c>
      <c r="J2486" t="inlineStr">
        <is>
          <t>Koruma</t>
        </is>
      </c>
      <c r="K2486" t="inlineStr">
        <is>
          <t>Proje</t>
        </is>
      </c>
      <c r="L2486" t="n">
        <v>23</v>
      </c>
      <c r="M2486" s="57" t="n">
        <v>890</v>
      </c>
      <c r="N2486" t="inlineStr">
        <is>
          <t>TL</t>
        </is>
      </c>
      <c r="O2486" s="58" t="n">
        <v>0</v>
      </c>
      <c r="P2486" t="n">
        <v>0</v>
      </c>
      <c r="Q2486" s="59" t="n">
        <v>540</v>
      </c>
      <c r="R2486" s="60">
        <f>IF(N2486="TL",1,IF(N2486="USD",VLOOKUP(C2486,$X$2:$Z$19,2,FALSE),VLOOKUP(C2486,$X$2:$Z$19,3,FALSE)))</f>
        <v/>
      </c>
      <c r="S2486" s="61">
        <f>IF(P2486=1,0,L2486*M2486*R2486*(1-O2486/100))</f>
        <v/>
      </c>
      <c r="T2486" s="61">
        <f>IF(P2486=1,0,L2486*Q2486)</f>
        <v/>
      </c>
      <c r="U2486" s="61">
        <f>S2486-T2486</f>
        <v/>
      </c>
    </row>
    <row r="2487">
      <c r="A2487" t="inlineStr">
        <is>
          <t>S002486</t>
        </is>
      </c>
      <c r="B2487" t="inlineStr">
        <is>
          <t>2025-09-19</t>
        </is>
      </c>
      <c r="C2487" t="inlineStr">
        <is>
          <t>2025-09</t>
        </is>
      </c>
      <c r="D2487" t="inlineStr">
        <is>
          <t>2025-Q3</t>
        </is>
      </c>
      <c r="E2487" t="inlineStr">
        <is>
          <t>T13</t>
        </is>
      </c>
      <c r="F2487" t="inlineStr">
        <is>
          <t>Cem Kurt</t>
        </is>
      </c>
      <c r="G2487" t="inlineStr">
        <is>
          <t>Marmara</t>
        </is>
      </c>
      <c r="H2487" t="inlineStr">
        <is>
          <t>EM-TOP-08</t>
        </is>
      </c>
      <c r="I2487" t="inlineStr">
        <is>
          <t>Topraklama Seti</t>
        </is>
      </c>
      <c r="J2487" t="inlineStr">
        <is>
          <t>Koruma</t>
        </is>
      </c>
      <c r="K2487" t="inlineStr">
        <is>
          <t>Kurumsal</t>
        </is>
      </c>
      <c r="L2487" t="n">
        <v>4</v>
      </c>
      <c r="M2487" s="57" t="n">
        <v>887</v>
      </c>
      <c r="N2487" t="inlineStr">
        <is>
          <t>TL</t>
        </is>
      </c>
      <c r="O2487" s="58" t="n">
        <v>8</v>
      </c>
      <c r="P2487" t="n">
        <v>0</v>
      </c>
      <c r="Q2487" s="59" t="n">
        <v>540</v>
      </c>
      <c r="R2487" s="60">
        <f>IF(N2487="TL",1,IF(N2487="USD",VLOOKUP(C2487,$X$2:$Z$19,2,FALSE),VLOOKUP(C2487,$X$2:$Z$19,3,FALSE)))</f>
        <v/>
      </c>
      <c r="S2487" s="61">
        <f>IF(P2487=1,0,L2487*M2487*R2487*(1-O2487/100))</f>
        <v/>
      </c>
      <c r="T2487" s="61">
        <f>IF(P2487=1,0,L2487*Q2487)</f>
        <v/>
      </c>
      <c r="U2487" s="61">
        <f>S2487-T2487</f>
        <v/>
      </c>
    </row>
    <row r="2488">
      <c r="A2488" t="inlineStr">
        <is>
          <t>S002487</t>
        </is>
      </c>
      <c r="B2488" t="inlineStr">
        <is>
          <t>2025-09-25</t>
        </is>
      </c>
      <c r="C2488" t="inlineStr">
        <is>
          <t>2025-09</t>
        </is>
      </c>
      <c r="D2488" t="inlineStr">
        <is>
          <t>2025-Q3</t>
        </is>
      </c>
      <c r="E2488" t="inlineStr">
        <is>
          <t>T13</t>
        </is>
      </c>
      <c r="F2488" t="inlineStr">
        <is>
          <t>Cem Kurt</t>
        </is>
      </c>
      <c r="G2488" t="inlineStr">
        <is>
          <t>Marmara</t>
        </is>
      </c>
      <c r="H2488" t="inlineStr">
        <is>
          <t>EM-UPS-10</t>
        </is>
      </c>
      <c r="I2488" t="inlineStr">
        <is>
          <t>Kesintisiz Güç Kaynağı 3 kVA</t>
        </is>
      </c>
      <c r="J2488" t="inlineStr">
        <is>
          <t>Güç</t>
        </is>
      </c>
      <c r="K2488" t="inlineStr">
        <is>
          <t>Bayi</t>
        </is>
      </c>
      <c r="L2488" t="n">
        <v>17</v>
      </c>
      <c r="M2488" s="57" t="n">
        <v>13033</v>
      </c>
      <c r="N2488" t="inlineStr">
        <is>
          <t>TL</t>
        </is>
      </c>
      <c r="O2488" s="58" t="n">
        <v>0</v>
      </c>
      <c r="P2488" t="n">
        <v>0</v>
      </c>
      <c r="Q2488" s="59" t="n">
        <v>8200</v>
      </c>
      <c r="R2488" s="60">
        <f>IF(N2488="TL",1,IF(N2488="USD",VLOOKUP(C2488,$X$2:$Z$19,2,FALSE),VLOOKUP(C2488,$X$2:$Z$19,3,FALSE)))</f>
        <v/>
      </c>
      <c r="S2488" s="61">
        <f>IF(P2488=1,0,L2488*M2488*R2488*(1-O2488/100))</f>
        <v/>
      </c>
      <c r="T2488" s="61">
        <f>IF(P2488=1,0,L2488*Q2488)</f>
        <v/>
      </c>
      <c r="U2488" s="61">
        <f>S2488-T2488</f>
        <v/>
      </c>
    </row>
    <row r="2489">
      <c r="A2489" t="inlineStr">
        <is>
          <t>S002488</t>
        </is>
      </c>
      <c r="B2489" t="inlineStr">
        <is>
          <t>2025-09-02</t>
        </is>
      </c>
      <c r="C2489" t="inlineStr">
        <is>
          <t>2025-09</t>
        </is>
      </c>
      <c r="D2489" t="inlineStr">
        <is>
          <t>2025-Q3</t>
        </is>
      </c>
      <c r="E2489" t="inlineStr">
        <is>
          <t>T13</t>
        </is>
      </c>
      <c r="F2489" t="inlineStr">
        <is>
          <t>Cem Kurt</t>
        </is>
      </c>
      <c r="G2489" t="inlineStr">
        <is>
          <t>Marmara</t>
        </is>
      </c>
      <c r="H2489" t="inlineStr">
        <is>
          <t>EM-SGT-01</t>
        </is>
      </c>
      <c r="I2489" t="inlineStr">
        <is>
          <t>Otomatik Sigorta C16 (12'li)</t>
        </is>
      </c>
      <c r="J2489" t="inlineStr">
        <is>
          <t>Koruma</t>
        </is>
      </c>
      <c r="K2489" t="inlineStr">
        <is>
          <t>Proje</t>
        </is>
      </c>
      <c r="L2489" t="n">
        <v>10</v>
      </c>
      <c r="M2489" s="57" t="n">
        <v>445</v>
      </c>
      <c r="N2489" t="inlineStr">
        <is>
          <t>TL</t>
        </is>
      </c>
      <c r="O2489" s="58" t="n">
        <v>5</v>
      </c>
      <c r="P2489" t="n">
        <v>0</v>
      </c>
      <c r="Q2489" s="59" t="n">
        <v>240</v>
      </c>
      <c r="R2489" s="60">
        <f>IF(N2489="TL",1,IF(N2489="USD",VLOOKUP(C2489,$X$2:$Z$19,2,FALSE),VLOOKUP(C2489,$X$2:$Z$19,3,FALSE)))</f>
        <v/>
      </c>
      <c r="S2489" s="61">
        <f>IF(P2489=1,0,L2489*M2489*R2489*(1-O2489/100))</f>
        <v/>
      </c>
      <c r="T2489" s="61">
        <f>IF(P2489=1,0,L2489*Q2489)</f>
        <v/>
      </c>
      <c r="U2489" s="61">
        <f>S2489-T2489</f>
        <v/>
      </c>
    </row>
    <row r="2490">
      <c r="A2490" t="inlineStr">
        <is>
          <t>S002489</t>
        </is>
      </c>
      <c r="B2490" t="inlineStr">
        <is>
          <t>2025-09-07</t>
        </is>
      </c>
      <c r="C2490" t="inlineStr">
        <is>
          <t>2025-09</t>
        </is>
      </c>
      <c r="D2490" t="inlineStr">
        <is>
          <t>2025-Q3</t>
        </is>
      </c>
      <c r="E2490" t="inlineStr">
        <is>
          <t>T13</t>
        </is>
      </c>
      <c r="F2490" t="inlineStr">
        <is>
          <t>Cem Kurt</t>
        </is>
      </c>
      <c r="G2490" t="inlineStr">
        <is>
          <t>Marmara</t>
        </is>
      </c>
      <c r="H2490" t="inlineStr">
        <is>
          <t>EM-PNO-12</t>
        </is>
      </c>
      <c r="I2490" t="inlineStr">
        <is>
          <t>Sıva Üstü Dağıtım Panosu 24'lü</t>
        </is>
      </c>
      <c r="J2490" t="inlineStr">
        <is>
          <t>Pano</t>
        </is>
      </c>
      <c r="K2490" t="inlineStr">
        <is>
          <t>Proje</t>
        </is>
      </c>
      <c r="L2490" t="n">
        <v>4</v>
      </c>
      <c r="M2490" s="57" t="n">
        <v>2024</v>
      </c>
      <c r="N2490" t="inlineStr">
        <is>
          <t>TL</t>
        </is>
      </c>
      <c r="O2490" s="58" t="n">
        <v>0</v>
      </c>
      <c r="P2490" t="n">
        <v>0</v>
      </c>
      <c r="Q2490" s="59" t="n">
        <v>1180</v>
      </c>
      <c r="R2490" s="60">
        <f>IF(N2490="TL",1,IF(N2490="USD",VLOOKUP(C2490,$X$2:$Z$19,2,FALSE),VLOOKUP(C2490,$X$2:$Z$19,3,FALSE)))</f>
        <v/>
      </c>
      <c r="S2490" s="61">
        <f>IF(P2490=1,0,L2490*M2490*R2490*(1-O2490/100))</f>
        <v/>
      </c>
      <c r="T2490" s="61">
        <f>IF(P2490=1,0,L2490*Q2490)</f>
        <v/>
      </c>
      <c r="U2490" s="61">
        <f>S2490-T2490</f>
        <v/>
      </c>
    </row>
    <row r="2491">
      <c r="A2491" t="inlineStr">
        <is>
          <t>S002490</t>
        </is>
      </c>
      <c r="B2491" t="inlineStr">
        <is>
          <t>2025-09-03</t>
        </is>
      </c>
      <c r="C2491" t="inlineStr">
        <is>
          <t>2025-09</t>
        </is>
      </c>
      <c r="D2491" t="inlineStr">
        <is>
          <t>2025-Q3</t>
        </is>
      </c>
      <c r="E2491" t="inlineStr">
        <is>
          <t>T13</t>
        </is>
      </c>
      <c r="F2491" t="inlineStr">
        <is>
          <t>Cem Kurt</t>
        </is>
      </c>
      <c r="G2491" t="inlineStr">
        <is>
          <t>Marmara</t>
        </is>
      </c>
      <c r="H2491" t="inlineStr">
        <is>
          <t>EM-PRZ-02</t>
        </is>
      </c>
      <c r="I2491" t="inlineStr">
        <is>
          <t>Priz-Anahtar Seti (20'li)</t>
        </is>
      </c>
      <c r="J2491" t="inlineStr">
        <is>
          <t>Anahtar</t>
        </is>
      </c>
      <c r="K2491" t="inlineStr">
        <is>
          <t>Bayi</t>
        </is>
      </c>
      <c r="L2491" t="n">
        <v>14</v>
      </c>
      <c r="M2491" s="57" t="n">
        <v>556</v>
      </c>
      <c r="N2491" t="inlineStr">
        <is>
          <t>TL</t>
        </is>
      </c>
      <c r="O2491" s="58" t="n">
        <v>0</v>
      </c>
      <c r="P2491" t="n">
        <v>0</v>
      </c>
      <c r="Q2491" s="59" t="n">
        <v>310</v>
      </c>
      <c r="R2491" s="60">
        <f>IF(N2491="TL",1,IF(N2491="USD",VLOOKUP(C2491,$X$2:$Z$19,2,FALSE),VLOOKUP(C2491,$X$2:$Z$19,3,FALSE)))</f>
        <v/>
      </c>
      <c r="S2491" s="61">
        <f>IF(P2491=1,0,L2491*M2491*R2491*(1-O2491/100))</f>
        <v/>
      </c>
      <c r="T2491" s="61">
        <f>IF(P2491=1,0,L2491*Q2491)</f>
        <v/>
      </c>
      <c r="U2491" s="61">
        <f>S2491-T2491</f>
        <v/>
      </c>
    </row>
    <row r="2492">
      <c r="A2492" t="inlineStr">
        <is>
          <t>S002491</t>
        </is>
      </c>
      <c r="B2492" t="inlineStr">
        <is>
          <t>2025-09-05</t>
        </is>
      </c>
      <c r="C2492" t="inlineStr">
        <is>
          <t>2025-09</t>
        </is>
      </c>
      <c r="D2492" t="inlineStr">
        <is>
          <t>2025-Q3</t>
        </is>
      </c>
      <c r="E2492" t="inlineStr">
        <is>
          <t>T13</t>
        </is>
      </c>
      <c r="F2492" t="inlineStr">
        <is>
          <t>Cem Kurt</t>
        </is>
      </c>
      <c r="G2492" t="inlineStr">
        <is>
          <t>Marmara</t>
        </is>
      </c>
      <c r="H2492" t="inlineStr">
        <is>
          <t>EM-AYD-18</t>
        </is>
      </c>
      <c r="I2492" t="inlineStr">
        <is>
          <t>LED Ampul 18W (10'lu)</t>
        </is>
      </c>
      <c r="J2492" t="inlineStr">
        <is>
          <t>Aydınlatma</t>
        </is>
      </c>
      <c r="K2492" t="inlineStr">
        <is>
          <t>Bayi</t>
        </is>
      </c>
      <c r="L2492" t="n">
        <v>10</v>
      </c>
      <c r="M2492" s="57" t="n">
        <v>207</v>
      </c>
      <c r="N2492" t="inlineStr">
        <is>
          <t>TL</t>
        </is>
      </c>
      <c r="O2492" s="58" t="n">
        <v>18</v>
      </c>
      <c r="P2492" t="n">
        <v>0</v>
      </c>
      <c r="Q2492" s="59" t="n">
        <v>95</v>
      </c>
      <c r="R2492" s="60">
        <f>IF(N2492="TL",1,IF(N2492="USD",VLOOKUP(C2492,$X$2:$Z$19,2,FALSE),VLOOKUP(C2492,$X$2:$Z$19,3,FALSE)))</f>
        <v/>
      </c>
      <c r="S2492" s="61">
        <f>IF(P2492=1,0,L2492*M2492*R2492*(1-O2492/100))</f>
        <v/>
      </c>
      <c r="T2492" s="61">
        <f>IF(P2492=1,0,L2492*Q2492)</f>
        <v/>
      </c>
      <c r="U2492" s="61">
        <f>S2492-T2492</f>
        <v/>
      </c>
    </row>
    <row r="2493">
      <c r="A2493" t="inlineStr">
        <is>
          <t>S002492</t>
        </is>
      </c>
      <c r="B2493" t="inlineStr">
        <is>
          <t>2025-09-06</t>
        </is>
      </c>
      <c r="C2493" t="inlineStr">
        <is>
          <t>2025-09</t>
        </is>
      </c>
      <c r="D2493" t="inlineStr">
        <is>
          <t>2025-Q3</t>
        </is>
      </c>
      <c r="E2493" t="inlineStr">
        <is>
          <t>T13</t>
        </is>
      </c>
      <c r="F2493" t="inlineStr">
        <is>
          <t>Cem Kurt</t>
        </is>
      </c>
      <c r="G2493" t="inlineStr">
        <is>
          <t>Marmara</t>
        </is>
      </c>
      <c r="H2493" t="inlineStr">
        <is>
          <t>EM-TOP-08</t>
        </is>
      </c>
      <c r="I2493" t="inlineStr">
        <is>
          <t>Topraklama Seti</t>
        </is>
      </c>
      <c r="J2493" t="inlineStr">
        <is>
          <t>Koruma</t>
        </is>
      </c>
      <c r="K2493" t="inlineStr">
        <is>
          <t>Bayi</t>
        </is>
      </c>
      <c r="L2493" t="n">
        <v>17</v>
      </c>
      <c r="M2493" s="57" t="n">
        <v>911</v>
      </c>
      <c r="N2493" t="inlineStr">
        <is>
          <t>TL</t>
        </is>
      </c>
      <c r="O2493" s="58" t="n">
        <v>8</v>
      </c>
      <c r="P2493" t="n">
        <v>0</v>
      </c>
      <c r="Q2493" s="59" t="n">
        <v>540</v>
      </c>
      <c r="R2493" s="60">
        <f>IF(N2493="TL",1,IF(N2493="USD",VLOOKUP(C2493,$X$2:$Z$19,2,FALSE),VLOOKUP(C2493,$X$2:$Z$19,3,FALSE)))</f>
        <v/>
      </c>
      <c r="S2493" s="61">
        <f>IF(P2493=1,0,L2493*M2493*R2493*(1-O2493/100))</f>
        <v/>
      </c>
      <c r="T2493" s="61">
        <f>IF(P2493=1,0,L2493*Q2493)</f>
        <v/>
      </c>
      <c r="U2493" s="61">
        <f>S2493-T2493</f>
        <v/>
      </c>
    </row>
    <row r="2494">
      <c r="A2494" t="inlineStr">
        <is>
          <t>S002493</t>
        </is>
      </c>
      <c r="B2494" t="inlineStr">
        <is>
          <t>2025-09-21</t>
        </is>
      </c>
      <c r="C2494" t="inlineStr">
        <is>
          <t>2025-09</t>
        </is>
      </c>
      <c r="D2494" t="inlineStr">
        <is>
          <t>2025-Q3</t>
        </is>
      </c>
      <c r="E2494" t="inlineStr">
        <is>
          <t>T13</t>
        </is>
      </c>
      <c r="F2494" t="inlineStr">
        <is>
          <t>Cem Kurt</t>
        </is>
      </c>
      <c r="G2494" t="inlineStr">
        <is>
          <t>Marmara</t>
        </is>
      </c>
      <c r="H2494" t="inlineStr">
        <is>
          <t>EM-UPS-10</t>
        </is>
      </c>
      <c r="I2494" t="inlineStr">
        <is>
          <t>Kesintisiz Güç Kaynağı 3 kVA</t>
        </is>
      </c>
      <c r="J2494" t="inlineStr">
        <is>
          <t>Güç</t>
        </is>
      </c>
      <c r="K2494" t="inlineStr">
        <is>
          <t>Proje</t>
        </is>
      </c>
      <c r="L2494" t="n">
        <v>16</v>
      </c>
      <c r="M2494" s="57" t="n">
        <v>13411</v>
      </c>
      <c r="N2494" t="inlineStr">
        <is>
          <t>TL</t>
        </is>
      </c>
      <c r="O2494" s="58" t="n">
        <v>5</v>
      </c>
      <c r="P2494" t="n">
        <v>0</v>
      </c>
      <c r="Q2494" s="59" t="n">
        <v>8200</v>
      </c>
      <c r="R2494" s="60">
        <f>IF(N2494="TL",1,IF(N2494="USD",VLOOKUP(C2494,$X$2:$Z$19,2,FALSE),VLOOKUP(C2494,$X$2:$Z$19,3,FALSE)))</f>
        <v/>
      </c>
      <c r="S2494" s="61">
        <f>IF(P2494=1,0,L2494*M2494*R2494*(1-O2494/100))</f>
        <v/>
      </c>
      <c r="T2494" s="61">
        <f>IF(P2494=1,0,L2494*Q2494)</f>
        <v/>
      </c>
      <c r="U2494" s="61">
        <f>S2494-T2494</f>
        <v/>
      </c>
    </row>
    <row r="2495">
      <c r="A2495" t="inlineStr">
        <is>
          <t>S002494</t>
        </is>
      </c>
      <c r="B2495" t="inlineStr">
        <is>
          <t>2025-09-28</t>
        </is>
      </c>
      <c r="C2495" t="inlineStr">
        <is>
          <t>2025-09</t>
        </is>
      </c>
      <c r="D2495" t="inlineStr">
        <is>
          <t>2025-Q3</t>
        </is>
      </c>
      <c r="E2495" t="inlineStr">
        <is>
          <t>T13</t>
        </is>
      </c>
      <c r="F2495" t="inlineStr">
        <is>
          <t>Cem Kurt</t>
        </is>
      </c>
      <c r="G2495" t="inlineStr">
        <is>
          <t>Marmara</t>
        </is>
      </c>
      <c r="H2495" t="inlineStr">
        <is>
          <t>EM-SGT-01</t>
        </is>
      </c>
      <c r="I2495" t="inlineStr">
        <is>
          <t>Otomatik Sigorta C16 (12'li)</t>
        </is>
      </c>
      <c r="J2495" t="inlineStr">
        <is>
          <t>Koruma</t>
        </is>
      </c>
      <c r="K2495" t="inlineStr">
        <is>
          <t>Proje</t>
        </is>
      </c>
      <c r="L2495" t="n">
        <v>4</v>
      </c>
      <c r="M2495" s="57" t="n">
        <v>431</v>
      </c>
      <c r="N2495" t="inlineStr">
        <is>
          <t>TL</t>
        </is>
      </c>
      <c r="O2495" s="58" t="n">
        <v>12</v>
      </c>
      <c r="P2495" t="n">
        <v>0</v>
      </c>
      <c r="Q2495" s="59" t="n">
        <v>240</v>
      </c>
      <c r="R2495" s="60">
        <f>IF(N2495="TL",1,IF(N2495="USD",VLOOKUP(C2495,$X$2:$Z$19,2,FALSE),VLOOKUP(C2495,$X$2:$Z$19,3,FALSE)))</f>
        <v/>
      </c>
      <c r="S2495" s="61">
        <f>IF(P2495=1,0,L2495*M2495*R2495*(1-O2495/100))</f>
        <v/>
      </c>
      <c r="T2495" s="61">
        <f>IF(P2495=1,0,L2495*Q2495)</f>
        <v/>
      </c>
      <c r="U2495" s="61">
        <f>S2495-T2495</f>
        <v/>
      </c>
    </row>
    <row r="2496">
      <c r="A2496" t="inlineStr">
        <is>
          <t>S002495</t>
        </is>
      </c>
      <c r="B2496" t="inlineStr">
        <is>
          <t>2025-09-17</t>
        </is>
      </c>
      <c r="C2496" t="inlineStr">
        <is>
          <t>2025-09</t>
        </is>
      </c>
      <c r="D2496" t="inlineStr">
        <is>
          <t>2025-Q3</t>
        </is>
      </c>
      <c r="E2496" t="inlineStr">
        <is>
          <t>T13</t>
        </is>
      </c>
      <c r="F2496" t="inlineStr">
        <is>
          <t>Cem Kurt</t>
        </is>
      </c>
      <c r="G2496" t="inlineStr">
        <is>
          <t>Marmara</t>
        </is>
      </c>
      <c r="H2496" t="inlineStr">
        <is>
          <t>EM-TRF-05</t>
        </is>
      </c>
      <c r="I2496" t="inlineStr">
        <is>
          <t>İzole Trafo 1 kVA</t>
        </is>
      </c>
      <c r="J2496" t="inlineStr">
        <is>
          <t>Güç</t>
        </is>
      </c>
      <c r="K2496" t="inlineStr">
        <is>
          <t>Perakende</t>
        </is>
      </c>
      <c r="L2496" t="n">
        <v>5</v>
      </c>
      <c r="M2496" s="57" t="n">
        <v>6847</v>
      </c>
      <c r="N2496" t="inlineStr">
        <is>
          <t>TL</t>
        </is>
      </c>
      <c r="O2496" s="58" t="n">
        <v>8</v>
      </c>
      <c r="P2496" t="n">
        <v>0</v>
      </c>
      <c r="Q2496" s="59" t="n">
        <v>3900</v>
      </c>
      <c r="R2496" s="60">
        <f>IF(N2496="TL",1,IF(N2496="USD",VLOOKUP(C2496,$X$2:$Z$19,2,FALSE),VLOOKUP(C2496,$X$2:$Z$19,3,FALSE)))</f>
        <v/>
      </c>
      <c r="S2496" s="61">
        <f>IF(P2496=1,0,L2496*M2496*R2496*(1-O2496/100))</f>
        <v/>
      </c>
      <c r="T2496" s="61">
        <f>IF(P2496=1,0,L2496*Q2496)</f>
        <v/>
      </c>
      <c r="U2496" s="61">
        <f>S2496-T2496</f>
        <v/>
      </c>
    </row>
    <row r="2497">
      <c r="A2497" t="inlineStr">
        <is>
          <t>S002496</t>
        </is>
      </c>
      <c r="B2497" t="inlineStr">
        <is>
          <t>2025-09-22</t>
        </is>
      </c>
      <c r="C2497" t="inlineStr">
        <is>
          <t>2025-09</t>
        </is>
      </c>
      <c r="D2497" t="inlineStr">
        <is>
          <t>2025-Q3</t>
        </is>
      </c>
      <c r="E2497" t="inlineStr">
        <is>
          <t>T13</t>
        </is>
      </c>
      <c r="F2497" t="inlineStr">
        <is>
          <t>Cem Kurt</t>
        </is>
      </c>
      <c r="G2497" t="inlineStr">
        <is>
          <t>Marmara</t>
        </is>
      </c>
      <c r="H2497" t="inlineStr">
        <is>
          <t>EM-PRZ-02</t>
        </is>
      </c>
      <c r="I2497" t="inlineStr">
        <is>
          <t>Priz-Anahtar Seti (20'li)</t>
        </is>
      </c>
      <c r="J2497" t="inlineStr">
        <is>
          <t>Anahtar</t>
        </is>
      </c>
      <c r="K2497" t="inlineStr">
        <is>
          <t>Perakende</t>
        </is>
      </c>
      <c r="L2497" t="n">
        <v>21</v>
      </c>
      <c r="M2497" s="57" t="n">
        <v>586</v>
      </c>
      <c r="N2497" t="inlineStr">
        <is>
          <t>TL</t>
        </is>
      </c>
      <c r="O2497" s="58" t="n">
        <v>12</v>
      </c>
      <c r="P2497" t="n">
        <v>0</v>
      </c>
      <c r="Q2497" s="59" t="n">
        <v>310</v>
      </c>
      <c r="R2497" s="60">
        <f>IF(N2497="TL",1,IF(N2497="USD",VLOOKUP(C2497,$X$2:$Z$19,2,FALSE),VLOOKUP(C2497,$X$2:$Z$19,3,FALSE)))</f>
        <v/>
      </c>
      <c r="S2497" s="61">
        <f>IF(P2497=1,0,L2497*M2497*R2497*(1-O2497/100))</f>
        <v/>
      </c>
      <c r="T2497" s="61">
        <f>IF(P2497=1,0,L2497*Q2497)</f>
        <v/>
      </c>
      <c r="U2497" s="61">
        <f>S2497-T2497</f>
        <v/>
      </c>
    </row>
    <row r="2498">
      <c r="A2498" t="inlineStr">
        <is>
          <t>S002497</t>
        </is>
      </c>
      <c r="B2498" t="inlineStr">
        <is>
          <t>2025-09-09</t>
        </is>
      </c>
      <c r="C2498" t="inlineStr">
        <is>
          <t>2025-09</t>
        </is>
      </c>
      <c r="D2498" t="inlineStr">
        <is>
          <t>2025-Q3</t>
        </is>
      </c>
      <c r="E2498" t="inlineStr">
        <is>
          <t>T13</t>
        </is>
      </c>
      <c r="F2498" t="inlineStr">
        <is>
          <t>Cem Kurt</t>
        </is>
      </c>
      <c r="G2498" t="inlineStr">
        <is>
          <t>Marmara</t>
        </is>
      </c>
      <c r="H2498" t="inlineStr">
        <is>
          <t>EM-AYD-40</t>
        </is>
      </c>
      <c r="I2498" t="inlineStr">
        <is>
          <t>LED Panel Armatür 40W</t>
        </is>
      </c>
      <c r="J2498" t="inlineStr">
        <is>
          <t>Aydınlatma</t>
        </is>
      </c>
      <c r="K2498" t="inlineStr">
        <is>
          <t>Kurumsal</t>
        </is>
      </c>
      <c r="L2498" t="n">
        <v>2</v>
      </c>
      <c r="M2498" s="57" t="n">
        <v>346</v>
      </c>
      <c r="N2498" t="inlineStr">
        <is>
          <t>TL</t>
        </is>
      </c>
      <c r="O2498" s="58" t="n">
        <v>5</v>
      </c>
      <c r="P2498" t="n">
        <v>0</v>
      </c>
      <c r="Q2498" s="59" t="n">
        <v>190</v>
      </c>
      <c r="R2498" s="60">
        <f>IF(N2498="TL",1,IF(N2498="USD",VLOOKUP(C2498,$X$2:$Z$19,2,FALSE),VLOOKUP(C2498,$X$2:$Z$19,3,FALSE)))</f>
        <v/>
      </c>
      <c r="S2498" s="61">
        <f>IF(P2498=1,0,L2498*M2498*R2498*(1-O2498/100))</f>
        <v/>
      </c>
      <c r="T2498" s="61">
        <f>IF(P2498=1,0,L2498*Q2498)</f>
        <v/>
      </c>
      <c r="U2498" s="61">
        <f>S2498-T2498</f>
        <v/>
      </c>
    </row>
    <row r="2499">
      <c r="A2499" t="inlineStr">
        <is>
          <t>S002498</t>
        </is>
      </c>
      <c r="B2499" t="inlineStr">
        <is>
          <t>2025-09-16</t>
        </is>
      </c>
      <c r="C2499" t="inlineStr">
        <is>
          <t>2025-09</t>
        </is>
      </c>
      <c r="D2499" t="inlineStr">
        <is>
          <t>2025-Q3</t>
        </is>
      </c>
      <c r="E2499" t="inlineStr">
        <is>
          <t>T13</t>
        </is>
      </c>
      <c r="F2499" t="inlineStr">
        <is>
          <t>Cem Kurt</t>
        </is>
      </c>
      <c r="G2499" t="inlineStr">
        <is>
          <t>Marmara</t>
        </is>
      </c>
      <c r="H2499" t="inlineStr">
        <is>
          <t>EM-PRZ-02</t>
        </is>
      </c>
      <c r="I2499" t="inlineStr">
        <is>
          <t>Priz-Anahtar Seti (20'li)</t>
        </is>
      </c>
      <c r="J2499" t="inlineStr">
        <is>
          <t>Anahtar</t>
        </is>
      </c>
      <c r="K2499" t="inlineStr">
        <is>
          <t>Perakende</t>
        </is>
      </c>
      <c r="L2499" t="n">
        <v>5</v>
      </c>
      <c r="M2499" s="57" t="n">
        <v>554</v>
      </c>
      <c r="N2499" t="inlineStr">
        <is>
          <t>TL</t>
        </is>
      </c>
      <c r="O2499" s="58" t="n">
        <v>5</v>
      </c>
      <c r="P2499" t="n">
        <v>0</v>
      </c>
      <c r="Q2499" s="59" t="n">
        <v>310</v>
      </c>
      <c r="R2499" s="60">
        <f>IF(N2499="TL",1,IF(N2499="USD",VLOOKUP(C2499,$X$2:$Z$19,2,FALSE),VLOOKUP(C2499,$X$2:$Z$19,3,FALSE)))</f>
        <v/>
      </c>
      <c r="S2499" s="61">
        <f>IF(P2499=1,0,L2499*M2499*R2499*(1-O2499/100))</f>
        <v/>
      </c>
      <c r="T2499" s="61">
        <f>IF(P2499=1,0,L2499*Q2499)</f>
        <v/>
      </c>
      <c r="U2499" s="61">
        <f>S2499-T2499</f>
        <v/>
      </c>
    </row>
    <row r="2500">
      <c r="A2500" t="inlineStr">
        <is>
          <t>S002499</t>
        </is>
      </c>
      <c r="B2500" t="inlineStr">
        <is>
          <t>2025-09-10</t>
        </is>
      </c>
      <c r="C2500" t="inlineStr">
        <is>
          <t>2025-09</t>
        </is>
      </c>
      <c r="D2500" t="inlineStr">
        <is>
          <t>2025-Q3</t>
        </is>
      </c>
      <c r="E2500" t="inlineStr">
        <is>
          <t>T13</t>
        </is>
      </c>
      <c r="F2500" t="inlineStr">
        <is>
          <t>Cem Kurt</t>
        </is>
      </c>
      <c r="G2500" t="inlineStr">
        <is>
          <t>Marmara</t>
        </is>
      </c>
      <c r="H2500" t="inlineStr">
        <is>
          <t>EM-PRZ-02</t>
        </is>
      </c>
      <c r="I2500" t="inlineStr">
        <is>
          <t>Priz-Anahtar Seti (20'li)</t>
        </is>
      </c>
      <c r="J2500" t="inlineStr">
        <is>
          <t>Anahtar</t>
        </is>
      </c>
      <c r="K2500" t="inlineStr">
        <is>
          <t>Bayi</t>
        </is>
      </c>
      <c r="L2500" t="n">
        <v>102</v>
      </c>
      <c r="M2500" s="57" t="n">
        <v>556</v>
      </c>
      <c r="N2500" t="inlineStr">
        <is>
          <t>TL</t>
        </is>
      </c>
      <c r="O2500" s="58" t="n">
        <v>8</v>
      </c>
      <c r="P2500" t="n">
        <v>0</v>
      </c>
      <c r="Q2500" s="59" t="n">
        <v>310</v>
      </c>
      <c r="R2500" s="60">
        <f>IF(N2500="TL",1,IF(N2500="USD",VLOOKUP(C2500,$X$2:$Z$19,2,FALSE),VLOOKUP(C2500,$X$2:$Z$19,3,FALSE)))</f>
        <v/>
      </c>
      <c r="S2500" s="61">
        <f>IF(P2500=1,0,L2500*M2500*R2500*(1-O2500/100))</f>
        <v/>
      </c>
      <c r="T2500" s="61">
        <f>IF(P2500=1,0,L2500*Q2500)</f>
        <v/>
      </c>
      <c r="U2500" s="61">
        <f>S2500-T2500</f>
        <v/>
      </c>
    </row>
    <row r="2501">
      <c r="A2501" t="inlineStr">
        <is>
          <t>S002500</t>
        </is>
      </c>
      <c r="B2501" t="inlineStr">
        <is>
          <t>2025-09-11</t>
        </is>
      </c>
      <c r="C2501" t="inlineStr">
        <is>
          <t>2025-09</t>
        </is>
      </c>
      <c r="D2501" t="inlineStr">
        <is>
          <t>2025-Q3</t>
        </is>
      </c>
      <c r="E2501" t="inlineStr">
        <is>
          <t>T13</t>
        </is>
      </c>
      <c r="F2501" t="inlineStr">
        <is>
          <t>Cem Kurt</t>
        </is>
      </c>
      <c r="G2501" t="inlineStr">
        <is>
          <t>Marmara</t>
        </is>
      </c>
      <c r="H2501" t="inlineStr">
        <is>
          <t>EM-UPS-10</t>
        </is>
      </c>
      <c r="I2501" t="inlineStr">
        <is>
          <t>Kesintisiz Güç Kaynağı 3 kVA</t>
        </is>
      </c>
      <c r="J2501" t="inlineStr">
        <is>
          <t>Güç</t>
        </is>
      </c>
      <c r="K2501" t="inlineStr">
        <is>
          <t>Perakende</t>
        </is>
      </c>
      <c r="L2501" t="n">
        <v>9</v>
      </c>
      <c r="M2501" s="57" t="n">
        <v>12858</v>
      </c>
      <c r="N2501" t="inlineStr">
        <is>
          <t>TL</t>
        </is>
      </c>
      <c r="O2501" s="58" t="n">
        <v>8</v>
      </c>
      <c r="P2501" t="n">
        <v>0</v>
      </c>
      <c r="Q2501" s="59" t="n">
        <v>8200</v>
      </c>
      <c r="R2501" s="60">
        <f>IF(N2501="TL",1,IF(N2501="USD",VLOOKUP(C2501,$X$2:$Z$19,2,FALSE),VLOOKUP(C2501,$X$2:$Z$19,3,FALSE)))</f>
        <v/>
      </c>
      <c r="S2501" s="61">
        <f>IF(P2501=1,0,L2501*M2501*R2501*(1-O2501/100))</f>
        <v/>
      </c>
      <c r="T2501" s="61">
        <f>IF(P2501=1,0,L2501*Q2501)</f>
        <v/>
      </c>
      <c r="U2501" s="61">
        <f>S2501-T2501</f>
        <v/>
      </c>
    </row>
    <row r="2502">
      <c r="A2502" t="inlineStr">
        <is>
          <t>S002501</t>
        </is>
      </c>
      <c r="B2502" t="inlineStr">
        <is>
          <t>2025-09-14</t>
        </is>
      </c>
      <c r="C2502" t="inlineStr">
        <is>
          <t>2025-09</t>
        </is>
      </c>
      <c r="D2502" t="inlineStr">
        <is>
          <t>2025-Q3</t>
        </is>
      </c>
      <c r="E2502" t="inlineStr">
        <is>
          <t>T13</t>
        </is>
      </c>
      <c r="F2502" t="inlineStr">
        <is>
          <t>Cem Kurt</t>
        </is>
      </c>
      <c r="G2502" t="inlineStr">
        <is>
          <t>Marmara</t>
        </is>
      </c>
      <c r="H2502" t="inlineStr">
        <is>
          <t>EM-KBL-25</t>
        </is>
      </c>
      <c r="I2502" t="inlineStr">
        <is>
          <t>NYY Kablo 4x6 (100 m)</t>
        </is>
      </c>
      <c r="J2502" t="inlineStr">
        <is>
          <t>Kablo</t>
        </is>
      </c>
      <c r="K2502" t="inlineStr">
        <is>
          <t>Proje</t>
        </is>
      </c>
      <c r="L2502" t="n">
        <v>25</v>
      </c>
      <c r="M2502" s="57" t="n">
        <v>3487</v>
      </c>
      <c r="N2502" t="inlineStr">
        <is>
          <t>TL</t>
        </is>
      </c>
      <c r="O2502" s="58" t="n">
        <v>12</v>
      </c>
      <c r="P2502" t="n">
        <v>0</v>
      </c>
      <c r="Q2502" s="59" t="n">
        <v>2150</v>
      </c>
      <c r="R2502" s="60">
        <f>IF(N2502="TL",1,IF(N2502="USD",VLOOKUP(C2502,$X$2:$Z$19,2,FALSE),VLOOKUP(C2502,$X$2:$Z$19,3,FALSE)))</f>
        <v/>
      </c>
      <c r="S2502" s="61">
        <f>IF(P2502=1,0,L2502*M2502*R2502*(1-O2502/100))</f>
        <v/>
      </c>
      <c r="T2502" s="61">
        <f>IF(P2502=1,0,L2502*Q2502)</f>
        <v/>
      </c>
      <c r="U2502" s="61">
        <f>S2502-T2502</f>
        <v/>
      </c>
    </row>
    <row r="2503">
      <c r="A2503" t="inlineStr">
        <is>
          <t>S002502</t>
        </is>
      </c>
      <c r="B2503" t="inlineStr">
        <is>
          <t>2025-09-10</t>
        </is>
      </c>
      <c r="C2503" t="inlineStr">
        <is>
          <t>2025-09</t>
        </is>
      </c>
      <c r="D2503" t="inlineStr">
        <is>
          <t>2025-Q3</t>
        </is>
      </c>
      <c r="E2503" t="inlineStr">
        <is>
          <t>T13</t>
        </is>
      </c>
      <c r="F2503" t="inlineStr">
        <is>
          <t>Cem Kurt</t>
        </is>
      </c>
      <c r="G2503" t="inlineStr">
        <is>
          <t>Marmara</t>
        </is>
      </c>
      <c r="H2503" t="inlineStr">
        <is>
          <t>EM-UPS-10</t>
        </is>
      </c>
      <c r="I2503" t="inlineStr">
        <is>
          <t>Kesintisiz Güç Kaynağı 3 kVA</t>
        </is>
      </c>
      <c r="J2503" t="inlineStr">
        <is>
          <t>Güç</t>
        </is>
      </c>
      <c r="K2503" t="inlineStr">
        <is>
          <t>Kurumsal</t>
        </is>
      </c>
      <c r="L2503" t="n">
        <v>12</v>
      </c>
      <c r="M2503" s="57" t="n">
        <v>12868</v>
      </c>
      <c r="N2503" t="inlineStr">
        <is>
          <t>TL</t>
        </is>
      </c>
      <c r="O2503" s="58" t="n">
        <v>12</v>
      </c>
      <c r="P2503" t="n">
        <v>0</v>
      </c>
      <c r="Q2503" s="59" t="n">
        <v>8200</v>
      </c>
      <c r="R2503" s="60">
        <f>IF(N2503="TL",1,IF(N2503="USD",VLOOKUP(C2503,$X$2:$Z$19,2,FALSE),VLOOKUP(C2503,$X$2:$Z$19,3,FALSE)))</f>
        <v/>
      </c>
      <c r="S2503" s="61">
        <f>IF(P2503=1,0,L2503*M2503*R2503*(1-O2503/100))</f>
        <v/>
      </c>
      <c r="T2503" s="61">
        <f>IF(P2503=1,0,L2503*Q2503)</f>
        <v/>
      </c>
      <c r="U2503" s="61">
        <f>S2503-T2503</f>
        <v/>
      </c>
    </row>
    <row r="2504">
      <c r="A2504" t="inlineStr">
        <is>
          <t>S002503</t>
        </is>
      </c>
      <c r="B2504" t="inlineStr">
        <is>
          <t>2025-09-23</t>
        </is>
      </c>
      <c r="C2504" t="inlineStr">
        <is>
          <t>2025-09</t>
        </is>
      </c>
      <c r="D2504" t="inlineStr">
        <is>
          <t>2025-Q3</t>
        </is>
      </c>
      <c r="E2504" t="inlineStr">
        <is>
          <t>T13</t>
        </is>
      </c>
      <c r="F2504" t="inlineStr">
        <is>
          <t>Cem Kurt</t>
        </is>
      </c>
      <c r="G2504" t="inlineStr">
        <is>
          <t>Marmara</t>
        </is>
      </c>
      <c r="H2504" t="inlineStr">
        <is>
          <t>EM-KBL-25</t>
        </is>
      </c>
      <c r="I2504" t="inlineStr">
        <is>
          <t>NYY Kablo 4x6 (100 m)</t>
        </is>
      </c>
      <c r="J2504" t="inlineStr">
        <is>
          <t>Kablo</t>
        </is>
      </c>
      <c r="K2504" t="inlineStr">
        <is>
          <t>Kurumsal</t>
        </is>
      </c>
      <c r="L2504" t="n">
        <v>1</v>
      </c>
      <c r="M2504" s="57" t="n">
        <v>3461</v>
      </c>
      <c r="N2504" t="inlineStr">
        <is>
          <t>TL</t>
        </is>
      </c>
      <c r="O2504" s="58" t="n">
        <v>12</v>
      </c>
      <c r="P2504" t="n">
        <v>0</v>
      </c>
      <c r="Q2504" s="59" t="n">
        <v>2150</v>
      </c>
      <c r="R2504" s="60">
        <f>IF(N2504="TL",1,IF(N2504="USD",VLOOKUP(C2504,$X$2:$Z$19,2,FALSE),VLOOKUP(C2504,$X$2:$Z$19,3,FALSE)))</f>
        <v/>
      </c>
      <c r="S2504" s="61">
        <f>IF(P2504=1,0,L2504*M2504*R2504*(1-O2504/100))</f>
        <v/>
      </c>
      <c r="T2504" s="61">
        <f>IF(P2504=1,0,L2504*Q2504)</f>
        <v/>
      </c>
      <c r="U2504" s="61">
        <f>S2504-T2504</f>
        <v/>
      </c>
    </row>
    <row r="2505">
      <c r="A2505" t="inlineStr">
        <is>
          <t>S002504</t>
        </is>
      </c>
      <c r="B2505" t="inlineStr">
        <is>
          <t>2025-09-05</t>
        </is>
      </c>
      <c r="C2505" t="inlineStr">
        <is>
          <t>2025-09</t>
        </is>
      </c>
      <c r="D2505" t="inlineStr">
        <is>
          <t>2025-Q3</t>
        </is>
      </c>
      <c r="E2505" t="inlineStr">
        <is>
          <t>T13</t>
        </is>
      </c>
      <c r="F2505" t="inlineStr">
        <is>
          <t>Cem Kurt</t>
        </is>
      </c>
      <c r="G2505" t="inlineStr">
        <is>
          <t>Marmara</t>
        </is>
      </c>
      <c r="H2505" t="inlineStr">
        <is>
          <t>EM-TOP-08</t>
        </is>
      </c>
      <c r="I2505" t="inlineStr">
        <is>
          <t>Topraklama Seti</t>
        </is>
      </c>
      <c r="J2505" t="inlineStr">
        <is>
          <t>Koruma</t>
        </is>
      </c>
      <c r="K2505" t="inlineStr">
        <is>
          <t>Bayi</t>
        </is>
      </c>
      <c r="L2505" t="n">
        <v>20</v>
      </c>
      <c r="M2505" s="57" t="n">
        <v>948</v>
      </c>
      <c r="N2505" t="inlineStr">
        <is>
          <t>TL</t>
        </is>
      </c>
      <c r="O2505" s="58" t="n">
        <v>8</v>
      </c>
      <c r="P2505" t="n">
        <v>0</v>
      </c>
      <c r="Q2505" s="59" t="n">
        <v>540</v>
      </c>
      <c r="R2505" s="60">
        <f>IF(N2505="TL",1,IF(N2505="USD",VLOOKUP(C2505,$X$2:$Z$19,2,FALSE),VLOOKUP(C2505,$X$2:$Z$19,3,FALSE)))</f>
        <v/>
      </c>
      <c r="S2505" s="61">
        <f>IF(P2505=1,0,L2505*M2505*R2505*(1-O2505/100))</f>
        <v/>
      </c>
      <c r="T2505" s="61">
        <f>IF(P2505=1,0,L2505*Q2505)</f>
        <v/>
      </c>
      <c r="U2505" s="61">
        <f>S2505-T2505</f>
        <v/>
      </c>
    </row>
    <row r="2506">
      <c r="A2506" t="inlineStr">
        <is>
          <t>S002505</t>
        </is>
      </c>
      <c r="B2506" t="inlineStr">
        <is>
          <t>2025-09-07</t>
        </is>
      </c>
      <c r="C2506" t="inlineStr">
        <is>
          <t>2025-09</t>
        </is>
      </c>
      <c r="D2506" t="inlineStr">
        <is>
          <t>2025-Q3</t>
        </is>
      </c>
      <c r="E2506" t="inlineStr">
        <is>
          <t>T13</t>
        </is>
      </c>
      <c r="F2506" t="inlineStr">
        <is>
          <t>Cem Kurt</t>
        </is>
      </c>
      <c r="G2506" t="inlineStr">
        <is>
          <t>Marmara</t>
        </is>
      </c>
      <c r="H2506" t="inlineStr">
        <is>
          <t>EM-PRZ-02</t>
        </is>
      </c>
      <c r="I2506" t="inlineStr">
        <is>
          <t>Priz-Anahtar Seti (20'li)</t>
        </is>
      </c>
      <c r="J2506" t="inlineStr">
        <is>
          <t>Anahtar</t>
        </is>
      </c>
      <c r="K2506" t="inlineStr">
        <is>
          <t>Bayi</t>
        </is>
      </c>
      <c r="L2506" t="n">
        <v>89</v>
      </c>
      <c r="M2506" s="57" t="n">
        <v>551</v>
      </c>
      <c r="N2506" t="inlineStr">
        <is>
          <t>TL</t>
        </is>
      </c>
      <c r="O2506" s="58" t="n">
        <v>8</v>
      </c>
      <c r="P2506" t="n">
        <v>0</v>
      </c>
      <c r="Q2506" s="59" t="n">
        <v>310</v>
      </c>
      <c r="R2506" s="60">
        <f>IF(N2506="TL",1,IF(N2506="USD",VLOOKUP(C2506,$X$2:$Z$19,2,FALSE),VLOOKUP(C2506,$X$2:$Z$19,3,FALSE)))</f>
        <v/>
      </c>
      <c r="S2506" s="61">
        <f>IF(P2506=1,0,L2506*M2506*R2506*(1-O2506/100))</f>
        <v/>
      </c>
      <c r="T2506" s="61">
        <f>IF(P2506=1,0,L2506*Q2506)</f>
        <v/>
      </c>
      <c r="U2506" s="61">
        <f>S2506-T2506</f>
        <v/>
      </c>
    </row>
    <row r="2507">
      <c r="A2507" t="inlineStr">
        <is>
          <t>S002506</t>
        </is>
      </c>
      <c r="B2507" t="inlineStr">
        <is>
          <t>2025-09-08</t>
        </is>
      </c>
      <c r="C2507" t="inlineStr">
        <is>
          <t>2025-09</t>
        </is>
      </c>
      <c r="D2507" t="inlineStr">
        <is>
          <t>2025-Q3</t>
        </is>
      </c>
      <c r="E2507" t="inlineStr">
        <is>
          <t>T13</t>
        </is>
      </c>
      <c r="F2507" t="inlineStr">
        <is>
          <t>Cem Kurt</t>
        </is>
      </c>
      <c r="G2507" t="inlineStr">
        <is>
          <t>Marmara</t>
        </is>
      </c>
      <c r="H2507" t="inlineStr">
        <is>
          <t>EM-TRF-05</t>
        </is>
      </c>
      <c r="I2507" t="inlineStr">
        <is>
          <t>İzole Trafo 1 kVA</t>
        </is>
      </c>
      <c r="J2507" t="inlineStr">
        <is>
          <t>Güç</t>
        </is>
      </c>
      <c r="K2507" t="inlineStr">
        <is>
          <t>Perakende</t>
        </is>
      </c>
      <c r="L2507" t="n">
        <v>2</v>
      </c>
      <c r="M2507" s="57" t="n">
        <v>6404</v>
      </c>
      <c r="N2507" t="inlineStr">
        <is>
          <t>TL</t>
        </is>
      </c>
      <c r="O2507" s="58" t="n">
        <v>12</v>
      </c>
      <c r="P2507" t="n">
        <v>0</v>
      </c>
      <c r="Q2507" s="59" t="n">
        <v>3900</v>
      </c>
      <c r="R2507" s="60">
        <f>IF(N2507="TL",1,IF(N2507="USD",VLOOKUP(C2507,$X$2:$Z$19,2,FALSE),VLOOKUP(C2507,$X$2:$Z$19,3,FALSE)))</f>
        <v/>
      </c>
      <c r="S2507" s="61">
        <f>IF(P2507=1,0,L2507*M2507*R2507*(1-O2507/100))</f>
        <v/>
      </c>
      <c r="T2507" s="61">
        <f>IF(P2507=1,0,L2507*Q2507)</f>
        <v/>
      </c>
      <c r="U2507" s="61">
        <f>S2507-T2507</f>
        <v/>
      </c>
    </row>
    <row r="2508">
      <c r="A2508" t="inlineStr">
        <is>
          <t>S002507</t>
        </is>
      </c>
      <c r="B2508" t="inlineStr">
        <is>
          <t>2025-09-14</t>
        </is>
      </c>
      <c r="C2508" t="inlineStr">
        <is>
          <t>2025-09</t>
        </is>
      </c>
      <c r="D2508" t="inlineStr">
        <is>
          <t>2025-Q3</t>
        </is>
      </c>
      <c r="E2508" t="inlineStr">
        <is>
          <t>T13</t>
        </is>
      </c>
      <c r="F2508" t="inlineStr">
        <is>
          <t>Cem Kurt</t>
        </is>
      </c>
      <c r="G2508" t="inlineStr">
        <is>
          <t>Marmara</t>
        </is>
      </c>
      <c r="H2508" t="inlineStr">
        <is>
          <t>EM-TRF-05</t>
        </is>
      </c>
      <c r="I2508" t="inlineStr">
        <is>
          <t>İzole Trafo 1 kVA</t>
        </is>
      </c>
      <c r="J2508" t="inlineStr">
        <is>
          <t>Güç</t>
        </is>
      </c>
      <c r="K2508" t="inlineStr">
        <is>
          <t>Proje</t>
        </is>
      </c>
      <c r="L2508" t="n">
        <v>34</v>
      </c>
      <c r="M2508" s="57" t="n">
        <v>6555</v>
      </c>
      <c r="N2508" t="inlineStr">
        <is>
          <t>TL</t>
        </is>
      </c>
      <c r="O2508" s="58" t="n">
        <v>18</v>
      </c>
      <c r="P2508" t="n">
        <v>0</v>
      </c>
      <c r="Q2508" s="59" t="n">
        <v>3900</v>
      </c>
      <c r="R2508" s="60">
        <f>IF(N2508="TL",1,IF(N2508="USD",VLOOKUP(C2508,$X$2:$Z$19,2,FALSE),VLOOKUP(C2508,$X$2:$Z$19,3,FALSE)))</f>
        <v/>
      </c>
      <c r="S2508" s="61">
        <f>IF(P2508=1,0,L2508*M2508*R2508*(1-O2508/100))</f>
        <v/>
      </c>
      <c r="T2508" s="61">
        <f>IF(P2508=1,0,L2508*Q2508)</f>
        <v/>
      </c>
      <c r="U2508" s="61">
        <f>S2508-T2508</f>
        <v/>
      </c>
    </row>
    <row r="2509">
      <c r="A2509" t="inlineStr">
        <is>
          <t>S002508</t>
        </is>
      </c>
      <c r="B2509" t="inlineStr">
        <is>
          <t>2025-09-23</t>
        </is>
      </c>
      <c r="C2509" t="inlineStr">
        <is>
          <t>2025-09</t>
        </is>
      </c>
      <c r="D2509" t="inlineStr">
        <is>
          <t>2025-Q3</t>
        </is>
      </c>
      <c r="E2509" t="inlineStr">
        <is>
          <t>T13</t>
        </is>
      </c>
      <c r="F2509" t="inlineStr">
        <is>
          <t>Cem Kurt</t>
        </is>
      </c>
      <c r="G2509" t="inlineStr">
        <is>
          <t>Marmara</t>
        </is>
      </c>
      <c r="H2509" t="inlineStr">
        <is>
          <t>EM-TOP-08</t>
        </is>
      </c>
      <c r="I2509" t="inlineStr">
        <is>
          <t>Topraklama Seti</t>
        </is>
      </c>
      <c r="J2509" t="inlineStr">
        <is>
          <t>Koruma</t>
        </is>
      </c>
      <c r="K2509" t="inlineStr">
        <is>
          <t>Perakende</t>
        </is>
      </c>
      <c r="L2509" t="n">
        <v>3</v>
      </c>
      <c r="M2509" s="57" t="n">
        <v>911</v>
      </c>
      <c r="N2509" t="inlineStr">
        <is>
          <t>TL</t>
        </is>
      </c>
      <c r="O2509" s="58" t="n">
        <v>0</v>
      </c>
      <c r="P2509" t="n">
        <v>0</v>
      </c>
      <c r="Q2509" s="59" t="n">
        <v>540</v>
      </c>
      <c r="R2509" s="60">
        <f>IF(N2509="TL",1,IF(N2509="USD",VLOOKUP(C2509,$X$2:$Z$19,2,FALSE),VLOOKUP(C2509,$X$2:$Z$19,3,FALSE)))</f>
        <v/>
      </c>
      <c r="S2509" s="61">
        <f>IF(P2509=1,0,L2509*M2509*R2509*(1-O2509/100))</f>
        <v/>
      </c>
      <c r="T2509" s="61">
        <f>IF(P2509=1,0,L2509*Q2509)</f>
        <v/>
      </c>
      <c r="U2509" s="61">
        <f>S2509-T2509</f>
        <v/>
      </c>
    </row>
    <row r="2510">
      <c r="A2510" t="inlineStr">
        <is>
          <t>S002509</t>
        </is>
      </c>
      <c r="B2510" t="inlineStr">
        <is>
          <t>2025-09-16</t>
        </is>
      </c>
      <c r="C2510" t="inlineStr">
        <is>
          <t>2025-09</t>
        </is>
      </c>
      <c r="D2510" t="inlineStr">
        <is>
          <t>2025-Q3</t>
        </is>
      </c>
      <c r="E2510" t="inlineStr">
        <is>
          <t>T13</t>
        </is>
      </c>
      <c r="F2510" t="inlineStr">
        <is>
          <t>Cem Kurt</t>
        </is>
      </c>
      <c r="G2510" t="inlineStr">
        <is>
          <t>Marmara</t>
        </is>
      </c>
      <c r="H2510" t="inlineStr">
        <is>
          <t>EM-KBL-16</t>
        </is>
      </c>
      <c r="I2510" t="inlineStr">
        <is>
          <t>NYM Kablo 3x2,5 (100 m)</t>
        </is>
      </c>
      <c r="J2510" t="inlineStr">
        <is>
          <t>Kablo</t>
        </is>
      </c>
      <c r="K2510" t="inlineStr">
        <is>
          <t>Bayi</t>
        </is>
      </c>
      <c r="L2510" t="n">
        <v>2</v>
      </c>
      <c r="M2510" s="57" t="n">
        <v>1321</v>
      </c>
      <c r="N2510" t="inlineStr">
        <is>
          <t>TL</t>
        </is>
      </c>
      <c r="O2510" s="58" t="n">
        <v>0</v>
      </c>
      <c r="P2510" t="n">
        <v>0</v>
      </c>
      <c r="Q2510" s="59" t="n">
        <v>820</v>
      </c>
      <c r="R2510" s="60">
        <f>IF(N2510="TL",1,IF(N2510="USD",VLOOKUP(C2510,$X$2:$Z$19,2,FALSE),VLOOKUP(C2510,$X$2:$Z$19,3,FALSE)))</f>
        <v/>
      </c>
      <c r="S2510" s="61">
        <f>IF(P2510=1,0,L2510*M2510*R2510*(1-O2510/100))</f>
        <v/>
      </c>
      <c r="T2510" s="61">
        <f>IF(P2510=1,0,L2510*Q2510)</f>
        <v/>
      </c>
      <c r="U2510" s="61">
        <f>S2510-T2510</f>
        <v/>
      </c>
    </row>
    <row r="2511">
      <c r="A2511" t="inlineStr">
        <is>
          <t>S002510</t>
        </is>
      </c>
      <c r="B2511" t="inlineStr">
        <is>
          <t>2025-09-24</t>
        </is>
      </c>
      <c r="C2511" t="inlineStr">
        <is>
          <t>2025-09</t>
        </is>
      </c>
      <c r="D2511" t="inlineStr">
        <is>
          <t>2025-Q3</t>
        </is>
      </c>
      <c r="E2511" t="inlineStr">
        <is>
          <t>T13</t>
        </is>
      </c>
      <c r="F2511" t="inlineStr">
        <is>
          <t>Cem Kurt</t>
        </is>
      </c>
      <c r="G2511" t="inlineStr">
        <is>
          <t>Marmara</t>
        </is>
      </c>
      <c r="H2511" t="inlineStr">
        <is>
          <t>EM-TOP-08</t>
        </is>
      </c>
      <c r="I2511" t="inlineStr">
        <is>
          <t>Topraklama Seti</t>
        </is>
      </c>
      <c r="J2511" t="inlineStr">
        <is>
          <t>Koruma</t>
        </is>
      </c>
      <c r="K2511" t="inlineStr">
        <is>
          <t>Bayi</t>
        </is>
      </c>
      <c r="L2511" t="n">
        <v>23</v>
      </c>
      <c r="M2511" s="57" t="n">
        <v>914</v>
      </c>
      <c r="N2511" t="inlineStr">
        <is>
          <t>TL</t>
        </is>
      </c>
      <c r="O2511" s="58" t="n">
        <v>5</v>
      </c>
      <c r="P2511" t="n">
        <v>0</v>
      </c>
      <c r="Q2511" s="59" t="n">
        <v>540</v>
      </c>
      <c r="R2511" s="60">
        <f>IF(N2511="TL",1,IF(N2511="USD",VLOOKUP(C2511,$X$2:$Z$19,2,FALSE),VLOOKUP(C2511,$X$2:$Z$19,3,FALSE)))</f>
        <v/>
      </c>
      <c r="S2511" s="61">
        <f>IF(P2511=1,0,L2511*M2511*R2511*(1-O2511/100))</f>
        <v/>
      </c>
      <c r="T2511" s="61">
        <f>IF(P2511=1,0,L2511*Q2511)</f>
        <v/>
      </c>
      <c r="U2511" s="61">
        <f>S2511-T2511</f>
        <v/>
      </c>
    </row>
    <row r="2512">
      <c r="A2512" t="inlineStr">
        <is>
          <t>S002511</t>
        </is>
      </c>
      <c r="B2512" t="inlineStr">
        <is>
          <t>2025-09-28</t>
        </is>
      </c>
      <c r="C2512" t="inlineStr">
        <is>
          <t>2025-09</t>
        </is>
      </c>
      <c r="D2512" t="inlineStr">
        <is>
          <t>2025-Q3</t>
        </is>
      </c>
      <c r="E2512" t="inlineStr">
        <is>
          <t>T13</t>
        </is>
      </c>
      <c r="F2512" t="inlineStr">
        <is>
          <t>Cem Kurt</t>
        </is>
      </c>
      <c r="G2512" t="inlineStr">
        <is>
          <t>Marmara</t>
        </is>
      </c>
      <c r="H2512" t="inlineStr">
        <is>
          <t>EM-TRF-05</t>
        </is>
      </c>
      <c r="I2512" t="inlineStr">
        <is>
          <t>İzole Trafo 1 kVA</t>
        </is>
      </c>
      <c r="J2512" t="inlineStr">
        <is>
          <t>Güç</t>
        </is>
      </c>
      <c r="K2512" t="inlineStr">
        <is>
          <t>Proje</t>
        </is>
      </c>
      <c r="L2512" t="n">
        <v>3</v>
      </c>
      <c r="M2512" s="57" t="n">
        <v>6775</v>
      </c>
      <c r="N2512" t="inlineStr">
        <is>
          <t>TL</t>
        </is>
      </c>
      <c r="O2512" s="58" t="n">
        <v>8</v>
      </c>
      <c r="P2512" t="n">
        <v>0</v>
      </c>
      <c r="Q2512" s="59" t="n">
        <v>3900</v>
      </c>
      <c r="R2512" s="60">
        <f>IF(N2512="TL",1,IF(N2512="USD",VLOOKUP(C2512,$X$2:$Z$19,2,FALSE),VLOOKUP(C2512,$X$2:$Z$19,3,FALSE)))</f>
        <v/>
      </c>
      <c r="S2512" s="61">
        <f>IF(P2512=1,0,L2512*M2512*R2512*(1-O2512/100))</f>
        <v/>
      </c>
      <c r="T2512" s="61">
        <f>IF(P2512=1,0,L2512*Q2512)</f>
        <v/>
      </c>
      <c r="U2512" s="61">
        <f>S2512-T2512</f>
        <v/>
      </c>
    </row>
    <row r="2513">
      <c r="A2513" t="inlineStr">
        <is>
          <t>S002512</t>
        </is>
      </c>
      <c r="B2513" t="inlineStr">
        <is>
          <t>2025-09-23</t>
        </is>
      </c>
      <c r="C2513" t="inlineStr">
        <is>
          <t>2025-09</t>
        </is>
      </c>
      <c r="D2513" t="inlineStr">
        <is>
          <t>2025-Q3</t>
        </is>
      </c>
      <c r="E2513" t="inlineStr">
        <is>
          <t>T13</t>
        </is>
      </c>
      <c r="F2513" t="inlineStr">
        <is>
          <t>Cem Kurt</t>
        </is>
      </c>
      <c r="G2513" t="inlineStr">
        <is>
          <t>Marmara</t>
        </is>
      </c>
      <c r="H2513" t="inlineStr">
        <is>
          <t>EM-KND-03</t>
        </is>
      </c>
      <c r="I2513" t="inlineStr">
        <is>
          <t>Kablo Kanalı 40x40 (2 m)</t>
        </is>
      </c>
      <c r="J2513" t="inlineStr">
        <is>
          <t>Tesisat</t>
        </is>
      </c>
      <c r="K2513" t="inlineStr">
        <is>
          <t>Bayi</t>
        </is>
      </c>
      <c r="L2513" t="n">
        <v>5</v>
      </c>
      <c r="M2513" s="57" t="n">
        <v>135</v>
      </c>
      <c r="N2513" t="inlineStr">
        <is>
          <t>TL</t>
        </is>
      </c>
      <c r="O2513" s="58" t="n">
        <v>5</v>
      </c>
      <c r="P2513" t="n">
        <v>0</v>
      </c>
      <c r="Q2513" s="59" t="n">
        <v>65</v>
      </c>
      <c r="R2513" s="60">
        <f>IF(N2513="TL",1,IF(N2513="USD",VLOOKUP(C2513,$X$2:$Z$19,2,FALSE),VLOOKUP(C2513,$X$2:$Z$19,3,FALSE)))</f>
        <v/>
      </c>
      <c r="S2513" s="61">
        <f>IF(P2513=1,0,L2513*M2513*R2513*(1-O2513/100))</f>
        <v/>
      </c>
      <c r="T2513" s="61">
        <f>IF(P2513=1,0,L2513*Q2513)</f>
        <v/>
      </c>
      <c r="U2513" s="61">
        <f>S2513-T2513</f>
        <v/>
      </c>
    </row>
    <row r="2514">
      <c r="A2514" t="inlineStr">
        <is>
          <t>S002513</t>
        </is>
      </c>
      <c r="B2514" t="inlineStr">
        <is>
          <t>2025-09-19</t>
        </is>
      </c>
      <c r="C2514" t="inlineStr">
        <is>
          <t>2025-09</t>
        </is>
      </c>
      <c r="D2514" t="inlineStr">
        <is>
          <t>2025-Q3</t>
        </is>
      </c>
      <c r="E2514" t="inlineStr">
        <is>
          <t>T13</t>
        </is>
      </c>
      <c r="F2514" t="inlineStr">
        <is>
          <t>Cem Kurt</t>
        </is>
      </c>
      <c r="G2514" t="inlineStr">
        <is>
          <t>Marmara</t>
        </is>
      </c>
      <c r="H2514" t="inlineStr">
        <is>
          <t>EM-SNS-06</t>
        </is>
      </c>
      <c r="I2514" t="inlineStr">
        <is>
          <t>Hareket Sensörü PIR</t>
        </is>
      </c>
      <c r="J2514" t="inlineStr">
        <is>
          <t>Otomasyon</t>
        </is>
      </c>
      <c r="K2514" t="inlineStr">
        <is>
          <t>Proje</t>
        </is>
      </c>
      <c r="L2514" t="n">
        <v>19</v>
      </c>
      <c r="M2514" s="57" t="n">
        <v>259</v>
      </c>
      <c r="N2514" t="inlineStr">
        <is>
          <t>TL</t>
        </is>
      </c>
      <c r="O2514" s="58" t="n">
        <v>18</v>
      </c>
      <c r="P2514" t="n">
        <v>0</v>
      </c>
      <c r="Q2514" s="59" t="n">
        <v>120</v>
      </c>
      <c r="R2514" s="60">
        <f>IF(N2514="TL",1,IF(N2514="USD",VLOOKUP(C2514,$X$2:$Z$19,2,FALSE),VLOOKUP(C2514,$X$2:$Z$19,3,FALSE)))</f>
        <v/>
      </c>
      <c r="S2514" s="61">
        <f>IF(P2514=1,0,L2514*M2514*R2514*(1-O2514/100))</f>
        <v/>
      </c>
      <c r="T2514" s="61">
        <f>IF(P2514=1,0,L2514*Q2514)</f>
        <v/>
      </c>
      <c r="U2514" s="61">
        <f>S2514-T2514</f>
        <v/>
      </c>
    </row>
    <row r="2515">
      <c r="A2515" t="inlineStr">
        <is>
          <t>S002514</t>
        </is>
      </c>
      <c r="B2515" t="inlineStr">
        <is>
          <t>2025-09-09</t>
        </is>
      </c>
      <c r="C2515" t="inlineStr">
        <is>
          <t>2025-09</t>
        </is>
      </c>
      <c r="D2515" t="inlineStr">
        <is>
          <t>2025-Q3</t>
        </is>
      </c>
      <c r="E2515" t="inlineStr">
        <is>
          <t>T13</t>
        </is>
      </c>
      <c r="F2515" t="inlineStr">
        <is>
          <t>Cem Kurt</t>
        </is>
      </c>
      <c r="G2515" t="inlineStr">
        <is>
          <t>Marmara</t>
        </is>
      </c>
      <c r="H2515" t="inlineStr">
        <is>
          <t>EM-SNS-06</t>
        </is>
      </c>
      <c r="I2515" t="inlineStr">
        <is>
          <t>Hareket Sensörü PIR</t>
        </is>
      </c>
      <c r="J2515" t="inlineStr">
        <is>
          <t>Otomasyon</t>
        </is>
      </c>
      <c r="K2515" t="inlineStr">
        <is>
          <t>Bayi</t>
        </is>
      </c>
      <c r="L2515" t="n">
        <v>5</v>
      </c>
      <c r="M2515" s="57" t="n">
        <v>244</v>
      </c>
      <c r="N2515" t="inlineStr">
        <is>
          <t>TL</t>
        </is>
      </c>
      <c r="O2515" s="58" t="n">
        <v>5</v>
      </c>
      <c r="P2515" t="n">
        <v>0</v>
      </c>
      <c r="Q2515" s="59" t="n">
        <v>120</v>
      </c>
      <c r="R2515" s="60">
        <f>IF(N2515="TL",1,IF(N2515="USD",VLOOKUP(C2515,$X$2:$Z$19,2,FALSE),VLOOKUP(C2515,$X$2:$Z$19,3,FALSE)))</f>
        <v/>
      </c>
      <c r="S2515" s="61">
        <f>IF(P2515=1,0,L2515*M2515*R2515*(1-O2515/100))</f>
        <v/>
      </c>
      <c r="T2515" s="61">
        <f>IF(P2515=1,0,L2515*Q2515)</f>
        <v/>
      </c>
      <c r="U2515" s="61">
        <f>S2515-T2515</f>
        <v/>
      </c>
    </row>
    <row r="2516">
      <c r="A2516" t="inlineStr">
        <is>
          <t>S002515</t>
        </is>
      </c>
      <c r="B2516" t="inlineStr">
        <is>
          <t>2025-09-03</t>
        </is>
      </c>
      <c r="C2516" t="inlineStr">
        <is>
          <t>2025-09</t>
        </is>
      </c>
      <c r="D2516" t="inlineStr">
        <is>
          <t>2025-Q3</t>
        </is>
      </c>
      <c r="E2516" t="inlineStr">
        <is>
          <t>T14</t>
        </is>
      </c>
      <c r="F2516" t="inlineStr">
        <is>
          <t>Elif Şen</t>
        </is>
      </c>
      <c r="G2516" t="inlineStr">
        <is>
          <t>İç Anadolu</t>
        </is>
      </c>
      <c r="H2516" t="inlineStr">
        <is>
          <t>EM-KBL-25</t>
        </is>
      </c>
      <c r="I2516" t="inlineStr">
        <is>
          <t>NYY Kablo 4x6 (100 m)</t>
        </is>
      </c>
      <c r="J2516" t="inlineStr">
        <is>
          <t>Kablo</t>
        </is>
      </c>
      <c r="K2516" t="inlineStr">
        <is>
          <t>Proje</t>
        </is>
      </c>
      <c r="L2516" t="n">
        <v>32</v>
      </c>
      <c r="M2516" s="57" t="n">
        <v>3471</v>
      </c>
      <c r="N2516" t="inlineStr">
        <is>
          <t>TL</t>
        </is>
      </c>
      <c r="O2516" s="58" t="n">
        <v>0</v>
      </c>
      <c r="P2516" t="n">
        <v>0</v>
      </c>
      <c r="Q2516" s="59" t="n">
        <v>2150</v>
      </c>
      <c r="R2516" s="60">
        <f>IF(N2516="TL",1,IF(N2516="USD",VLOOKUP(C2516,$X$2:$Z$19,2,FALSE),VLOOKUP(C2516,$X$2:$Z$19,3,FALSE)))</f>
        <v/>
      </c>
      <c r="S2516" s="61">
        <f>IF(P2516=1,0,L2516*M2516*R2516*(1-O2516/100))</f>
        <v/>
      </c>
      <c r="T2516" s="61">
        <f>IF(P2516=1,0,L2516*Q2516)</f>
        <v/>
      </c>
      <c r="U2516" s="61">
        <f>S2516-T2516</f>
        <v/>
      </c>
    </row>
    <row r="2517">
      <c r="A2517" t="inlineStr">
        <is>
          <t>S002516</t>
        </is>
      </c>
      <c r="B2517" t="inlineStr">
        <is>
          <t>2025-09-04</t>
        </is>
      </c>
      <c r="C2517" t="inlineStr">
        <is>
          <t>2025-09</t>
        </is>
      </c>
      <c r="D2517" t="inlineStr">
        <is>
          <t>2025-Q3</t>
        </is>
      </c>
      <c r="E2517" t="inlineStr">
        <is>
          <t>T14</t>
        </is>
      </c>
      <c r="F2517" t="inlineStr">
        <is>
          <t>Elif Şen</t>
        </is>
      </c>
      <c r="G2517" t="inlineStr">
        <is>
          <t>İç Anadolu</t>
        </is>
      </c>
      <c r="H2517" t="inlineStr">
        <is>
          <t>EM-TRF-05</t>
        </is>
      </c>
      <c r="I2517" t="inlineStr">
        <is>
          <t>İzole Trafo 1 kVA</t>
        </is>
      </c>
      <c r="J2517" t="inlineStr">
        <is>
          <t>Güç</t>
        </is>
      </c>
      <c r="K2517" t="inlineStr">
        <is>
          <t>Kurumsal</t>
        </is>
      </c>
      <c r="L2517" t="n">
        <v>1</v>
      </c>
      <c r="M2517" s="57" t="n">
        <v>6517</v>
      </c>
      <c r="N2517" t="inlineStr">
        <is>
          <t>TL</t>
        </is>
      </c>
      <c r="O2517" s="58" t="n">
        <v>5</v>
      </c>
      <c r="P2517" t="n">
        <v>0</v>
      </c>
      <c r="Q2517" s="59" t="n">
        <v>3900</v>
      </c>
      <c r="R2517" s="60">
        <f>IF(N2517="TL",1,IF(N2517="USD",VLOOKUP(C2517,$X$2:$Z$19,2,FALSE),VLOOKUP(C2517,$X$2:$Z$19,3,FALSE)))</f>
        <v/>
      </c>
      <c r="S2517" s="61">
        <f>IF(P2517=1,0,L2517*M2517*R2517*(1-O2517/100))</f>
        <v/>
      </c>
      <c r="T2517" s="61">
        <f>IF(P2517=1,0,L2517*Q2517)</f>
        <v/>
      </c>
      <c r="U2517" s="61">
        <f>S2517-T2517</f>
        <v/>
      </c>
    </row>
    <row r="2518">
      <c r="A2518" t="inlineStr">
        <is>
          <t>S002517</t>
        </is>
      </c>
      <c r="B2518" t="inlineStr">
        <is>
          <t>2025-09-21</t>
        </is>
      </c>
      <c r="C2518" t="inlineStr">
        <is>
          <t>2025-09</t>
        </is>
      </c>
      <c r="D2518" t="inlineStr">
        <is>
          <t>2025-Q3</t>
        </is>
      </c>
      <c r="E2518" t="inlineStr">
        <is>
          <t>T14</t>
        </is>
      </c>
      <c r="F2518" t="inlineStr">
        <is>
          <t>Elif Şen</t>
        </is>
      </c>
      <c r="G2518" t="inlineStr">
        <is>
          <t>İç Anadolu</t>
        </is>
      </c>
      <c r="H2518" t="inlineStr">
        <is>
          <t>EM-PNO-12</t>
        </is>
      </c>
      <c r="I2518" t="inlineStr">
        <is>
          <t>Sıva Üstü Dağıtım Panosu 24'lü</t>
        </is>
      </c>
      <c r="J2518" t="inlineStr">
        <is>
          <t>Pano</t>
        </is>
      </c>
      <c r="K2518" t="inlineStr">
        <is>
          <t>Proje</t>
        </is>
      </c>
      <c r="L2518" t="n">
        <v>87</v>
      </c>
      <c r="M2518" s="57" t="n">
        <v>2025</v>
      </c>
      <c r="N2518" t="inlineStr">
        <is>
          <t>TL</t>
        </is>
      </c>
      <c r="O2518" s="58" t="n">
        <v>5</v>
      </c>
      <c r="P2518" t="n">
        <v>0</v>
      </c>
      <c r="Q2518" s="59" t="n">
        <v>1180</v>
      </c>
      <c r="R2518" s="60">
        <f>IF(N2518="TL",1,IF(N2518="USD",VLOOKUP(C2518,$X$2:$Z$19,2,FALSE),VLOOKUP(C2518,$X$2:$Z$19,3,FALSE)))</f>
        <v/>
      </c>
      <c r="S2518" s="61">
        <f>IF(P2518=1,0,L2518*M2518*R2518*(1-O2518/100))</f>
        <v/>
      </c>
      <c r="T2518" s="61">
        <f>IF(P2518=1,0,L2518*Q2518)</f>
        <v/>
      </c>
      <c r="U2518" s="61">
        <f>S2518-T2518</f>
        <v/>
      </c>
    </row>
    <row r="2519">
      <c r="A2519" t="inlineStr">
        <is>
          <t>S002518</t>
        </is>
      </c>
      <c r="B2519" t="inlineStr">
        <is>
          <t>2025-09-15</t>
        </is>
      </c>
      <c r="C2519" t="inlineStr">
        <is>
          <t>2025-09</t>
        </is>
      </c>
      <c r="D2519" t="inlineStr">
        <is>
          <t>2025-Q3</t>
        </is>
      </c>
      <c r="E2519" t="inlineStr">
        <is>
          <t>T14</t>
        </is>
      </c>
      <c r="F2519" t="inlineStr">
        <is>
          <t>Elif Şen</t>
        </is>
      </c>
      <c r="G2519" t="inlineStr">
        <is>
          <t>İç Anadolu</t>
        </is>
      </c>
      <c r="H2519" t="inlineStr">
        <is>
          <t>EM-AYD-40</t>
        </is>
      </c>
      <c r="I2519" t="inlineStr">
        <is>
          <t>LED Panel Armatür 40W</t>
        </is>
      </c>
      <c r="J2519" t="inlineStr">
        <is>
          <t>Aydınlatma</t>
        </is>
      </c>
      <c r="K2519" t="inlineStr">
        <is>
          <t>Proje</t>
        </is>
      </c>
      <c r="L2519" t="n">
        <v>23</v>
      </c>
      <c r="M2519" s="57" t="n">
        <v>368</v>
      </c>
      <c r="N2519" t="inlineStr">
        <is>
          <t>TL</t>
        </is>
      </c>
      <c r="O2519" s="58" t="n">
        <v>0</v>
      </c>
      <c r="P2519" t="n">
        <v>0</v>
      </c>
      <c r="Q2519" s="59" t="n">
        <v>190</v>
      </c>
      <c r="R2519" s="60">
        <f>IF(N2519="TL",1,IF(N2519="USD",VLOOKUP(C2519,$X$2:$Z$19,2,FALSE),VLOOKUP(C2519,$X$2:$Z$19,3,FALSE)))</f>
        <v/>
      </c>
      <c r="S2519" s="61">
        <f>IF(P2519=1,0,L2519*M2519*R2519*(1-O2519/100))</f>
        <v/>
      </c>
      <c r="T2519" s="61">
        <f>IF(P2519=1,0,L2519*Q2519)</f>
        <v/>
      </c>
      <c r="U2519" s="61">
        <f>S2519-T2519</f>
        <v/>
      </c>
    </row>
    <row r="2520">
      <c r="A2520" t="inlineStr">
        <is>
          <t>S002519</t>
        </is>
      </c>
      <c r="B2520" t="inlineStr">
        <is>
          <t>2025-09-02</t>
        </is>
      </c>
      <c r="C2520" t="inlineStr">
        <is>
          <t>2025-09</t>
        </is>
      </c>
      <c r="D2520" t="inlineStr">
        <is>
          <t>2025-Q3</t>
        </is>
      </c>
      <c r="E2520" t="inlineStr">
        <is>
          <t>T14</t>
        </is>
      </c>
      <c r="F2520" t="inlineStr">
        <is>
          <t>Elif Şen</t>
        </is>
      </c>
      <c r="G2520" t="inlineStr">
        <is>
          <t>İç Anadolu</t>
        </is>
      </c>
      <c r="H2520" t="inlineStr">
        <is>
          <t>EM-KBL-25</t>
        </is>
      </c>
      <c r="I2520" t="inlineStr">
        <is>
          <t>NYY Kablo 4x6 (100 m)</t>
        </is>
      </c>
      <c r="J2520" t="inlineStr">
        <is>
          <t>Kablo</t>
        </is>
      </c>
      <c r="K2520" t="inlineStr">
        <is>
          <t>Perakende</t>
        </is>
      </c>
      <c r="L2520" t="n">
        <v>4</v>
      </c>
      <c r="M2520" s="57" t="n">
        <v>3553</v>
      </c>
      <c r="N2520" t="inlineStr">
        <is>
          <t>TL</t>
        </is>
      </c>
      <c r="O2520" s="58" t="n">
        <v>5</v>
      </c>
      <c r="P2520" t="n">
        <v>0</v>
      </c>
      <c r="Q2520" s="59" t="n">
        <v>2150</v>
      </c>
      <c r="R2520" s="60">
        <f>IF(N2520="TL",1,IF(N2520="USD",VLOOKUP(C2520,$X$2:$Z$19,2,FALSE),VLOOKUP(C2520,$X$2:$Z$19,3,FALSE)))</f>
        <v/>
      </c>
      <c r="S2520" s="61">
        <f>IF(P2520=1,0,L2520*M2520*R2520*(1-O2520/100))</f>
        <v/>
      </c>
      <c r="T2520" s="61">
        <f>IF(P2520=1,0,L2520*Q2520)</f>
        <v/>
      </c>
      <c r="U2520" s="61">
        <f>S2520-T2520</f>
        <v/>
      </c>
    </row>
    <row r="2521">
      <c r="A2521" t="inlineStr">
        <is>
          <t>S002520</t>
        </is>
      </c>
      <c r="B2521" t="inlineStr">
        <is>
          <t>2025-09-05</t>
        </is>
      </c>
      <c r="C2521" t="inlineStr">
        <is>
          <t>2025-09</t>
        </is>
      </c>
      <c r="D2521" t="inlineStr">
        <is>
          <t>2025-Q3</t>
        </is>
      </c>
      <c r="E2521" t="inlineStr">
        <is>
          <t>T14</t>
        </is>
      </c>
      <c r="F2521" t="inlineStr">
        <is>
          <t>Elif Şen</t>
        </is>
      </c>
      <c r="G2521" t="inlineStr">
        <is>
          <t>İç Anadolu</t>
        </is>
      </c>
      <c r="H2521" t="inlineStr">
        <is>
          <t>EM-UPS-10</t>
        </is>
      </c>
      <c r="I2521" t="inlineStr">
        <is>
          <t>Kesintisiz Güç Kaynağı 3 kVA</t>
        </is>
      </c>
      <c r="J2521" t="inlineStr">
        <is>
          <t>Güç</t>
        </is>
      </c>
      <c r="K2521" t="inlineStr">
        <is>
          <t>Bayi</t>
        </is>
      </c>
      <c r="L2521" t="n">
        <v>5</v>
      </c>
      <c r="M2521" s="57" t="n">
        <v>12724</v>
      </c>
      <c r="N2521" t="inlineStr">
        <is>
          <t>TL</t>
        </is>
      </c>
      <c r="O2521" s="58" t="n">
        <v>0</v>
      </c>
      <c r="P2521" t="n">
        <v>0</v>
      </c>
      <c r="Q2521" s="59" t="n">
        <v>8200</v>
      </c>
      <c r="R2521" s="60">
        <f>IF(N2521="TL",1,IF(N2521="USD",VLOOKUP(C2521,$X$2:$Z$19,2,FALSE),VLOOKUP(C2521,$X$2:$Z$19,3,FALSE)))</f>
        <v/>
      </c>
      <c r="S2521" s="61">
        <f>IF(P2521=1,0,L2521*M2521*R2521*(1-O2521/100))</f>
        <v/>
      </c>
      <c r="T2521" s="61">
        <f>IF(P2521=1,0,L2521*Q2521)</f>
        <v/>
      </c>
      <c r="U2521" s="61">
        <f>S2521-T2521</f>
        <v/>
      </c>
    </row>
    <row r="2522">
      <c r="A2522" t="inlineStr">
        <is>
          <t>S002521</t>
        </is>
      </c>
      <c r="B2522" t="inlineStr">
        <is>
          <t>2025-09-27</t>
        </is>
      </c>
      <c r="C2522" t="inlineStr">
        <is>
          <t>2025-09</t>
        </is>
      </c>
      <c r="D2522" t="inlineStr">
        <is>
          <t>2025-Q3</t>
        </is>
      </c>
      <c r="E2522" t="inlineStr">
        <is>
          <t>T14</t>
        </is>
      </c>
      <c r="F2522" t="inlineStr">
        <is>
          <t>Elif Şen</t>
        </is>
      </c>
      <c r="G2522" t="inlineStr">
        <is>
          <t>İç Anadolu</t>
        </is>
      </c>
      <c r="H2522" t="inlineStr">
        <is>
          <t>EM-TRF-05</t>
        </is>
      </c>
      <c r="I2522" t="inlineStr">
        <is>
          <t>İzole Trafo 1 kVA</t>
        </is>
      </c>
      <c r="J2522" t="inlineStr">
        <is>
          <t>Güç</t>
        </is>
      </c>
      <c r="K2522" t="inlineStr">
        <is>
          <t>Proje</t>
        </is>
      </c>
      <c r="L2522" t="n">
        <v>13</v>
      </c>
      <c r="M2522" s="57" t="n">
        <v>6548</v>
      </c>
      <c r="N2522" t="inlineStr">
        <is>
          <t>TL</t>
        </is>
      </c>
      <c r="O2522" s="58" t="n">
        <v>5</v>
      </c>
      <c r="P2522" t="n">
        <v>0</v>
      </c>
      <c r="Q2522" s="59" t="n">
        <v>3900</v>
      </c>
      <c r="R2522" s="60">
        <f>IF(N2522="TL",1,IF(N2522="USD",VLOOKUP(C2522,$X$2:$Z$19,2,FALSE),VLOOKUP(C2522,$X$2:$Z$19,3,FALSE)))</f>
        <v/>
      </c>
      <c r="S2522" s="61">
        <f>IF(P2522=1,0,L2522*M2522*R2522*(1-O2522/100))</f>
        <v/>
      </c>
      <c r="T2522" s="61">
        <f>IF(P2522=1,0,L2522*Q2522)</f>
        <v/>
      </c>
      <c r="U2522" s="61">
        <f>S2522-T2522</f>
        <v/>
      </c>
    </row>
    <row r="2523">
      <c r="A2523" t="inlineStr">
        <is>
          <t>S002522</t>
        </is>
      </c>
      <c r="B2523" t="inlineStr">
        <is>
          <t>2025-09-24</t>
        </is>
      </c>
      <c r="C2523" t="inlineStr">
        <is>
          <t>2025-09</t>
        </is>
      </c>
      <c r="D2523" t="inlineStr">
        <is>
          <t>2025-Q3</t>
        </is>
      </c>
      <c r="E2523" t="inlineStr">
        <is>
          <t>T14</t>
        </is>
      </c>
      <c r="F2523" t="inlineStr">
        <is>
          <t>Elif Şen</t>
        </is>
      </c>
      <c r="G2523" t="inlineStr">
        <is>
          <t>İç Anadolu</t>
        </is>
      </c>
      <c r="H2523" t="inlineStr">
        <is>
          <t>EM-KND-03</t>
        </is>
      </c>
      <c r="I2523" t="inlineStr">
        <is>
          <t>Kablo Kanalı 40x40 (2 m)</t>
        </is>
      </c>
      <c r="J2523" t="inlineStr">
        <is>
          <t>Tesisat</t>
        </is>
      </c>
      <c r="K2523" t="inlineStr">
        <is>
          <t>Bayi</t>
        </is>
      </c>
      <c r="L2523" t="n">
        <v>17</v>
      </c>
      <c r="M2523" s="57" t="n">
        <v>127</v>
      </c>
      <c r="N2523" t="inlineStr">
        <is>
          <t>TL</t>
        </is>
      </c>
      <c r="O2523" s="58" t="n">
        <v>5</v>
      </c>
      <c r="P2523" t="n">
        <v>0</v>
      </c>
      <c r="Q2523" s="59" t="n">
        <v>65</v>
      </c>
      <c r="R2523" s="60">
        <f>IF(N2523="TL",1,IF(N2523="USD",VLOOKUP(C2523,$X$2:$Z$19,2,FALSE),VLOOKUP(C2523,$X$2:$Z$19,3,FALSE)))</f>
        <v/>
      </c>
      <c r="S2523" s="61">
        <f>IF(P2523=1,0,L2523*M2523*R2523*(1-O2523/100))</f>
        <v/>
      </c>
      <c r="T2523" s="61">
        <f>IF(P2523=1,0,L2523*Q2523)</f>
        <v/>
      </c>
      <c r="U2523" s="61">
        <f>S2523-T2523</f>
        <v/>
      </c>
    </row>
    <row r="2524">
      <c r="A2524" t="inlineStr">
        <is>
          <t>S002523</t>
        </is>
      </c>
      <c r="B2524" t="inlineStr">
        <is>
          <t>2025-09-18</t>
        </is>
      </c>
      <c r="C2524" t="inlineStr">
        <is>
          <t>2025-09</t>
        </is>
      </c>
      <c r="D2524" t="inlineStr">
        <is>
          <t>2025-Q3</t>
        </is>
      </c>
      <c r="E2524" t="inlineStr">
        <is>
          <t>T14</t>
        </is>
      </c>
      <c r="F2524" t="inlineStr">
        <is>
          <t>Elif Şen</t>
        </is>
      </c>
      <c r="G2524" t="inlineStr">
        <is>
          <t>İç Anadolu</t>
        </is>
      </c>
      <c r="H2524" t="inlineStr">
        <is>
          <t>EM-TRF-05</t>
        </is>
      </c>
      <c r="I2524" t="inlineStr">
        <is>
          <t>İzole Trafo 1 kVA</t>
        </is>
      </c>
      <c r="J2524" t="inlineStr">
        <is>
          <t>Güç</t>
        </is>
      </c>
      <c r="K2524" t="inlineStr">
        <is>
          <t>Bayi</t>
        </is>
      </c>
      <c r="L2524" t="n">
        <v>2</v>
      </c>
      <c r="M2524" s="57" t="n">
        <v>6568</v>
      </c>
      <c r="N2524" t="inlineStr">
        <is>
          <t>TL</t>
        </is>
      </c>
      <c r="O2524" s="58" t="n">
        <v>5</v>
      </c>
      <c r="P2524" t="n">
        <v>0</v>
      </c>
      <c r="Q2524" s="59" t="n">
        <v>3900</v>
      </c>
      <c r="R2524" s="60">
        <f>IF(N2524="TL",1,IF(N2524="USD",VLOOKUP(C2524,$X$2:$Z$19,2,FALSE),VLOOKUP(C2524,$X$2:$Z$19,3,FALSE)))</f>
        <v/>
      </c>
      <c r="S2524" s="61">
        <f>IF(P2524=1,0,L2524*M2524*R2524*(1-O2524/100))</f>
        <v/>
      </c>
      <c r="T2524" s="61">
        <f>IF(P2524=1,0,L2524*Q2524)</f>
        <v/>
      </c>
      <c r="U2524" s="61">
        <f>S2524-T2524</f>
        <v/>
      </c>
    </row>
    <row r="2525">
      <c r="A2525" t="inlineStr">
        <is>
          <t>S002524</t>
        </is>
      </c>
      <c r="B2525" t="inlineStr">
        <is>
          <t>2025-09-25</t>
        </is>
      </c>
      <c r="C2525" t="inlineStr">
        <is>
          <t>2025-09</t>
        </is>
      </c>
      <c r="D2525" t="inlineStr">
        <is>
          <t>2025-Q3</t>
        </is>
      </c>
      <c r="E2525" t="inlineStr">
        <is>
          <t>T14</t>
        </is>
      </c>
      <c r="F2525" t="inlineStr">
        <is>
          <t>Elif Şen</t>
        </is>
      </c>
      <c r="G2525" t="inlineStr">
        <is>
          <t>İç Anadolu</t>
        </is>
      </c>
      <c r="H2525" t="inlineStr">
        <is>
          <t>EM-TRF-05</t>
        </is>
      </c>
      <c r="I2525" t="inlineStr">
        <is>
          <t>İzole Trafo 1 kVA</t>
        </is>
      </c>
      <c r="J2525" t="inlineStr">
        <is>
          <t>Güç</t>
        </is>
      </c>
      <c r="K2525" t="inlineStr">
        <is>
          <t>Kurumsal</t>
        </is>
      </c>
      <c r="L2525" t="n">
        <v>4</v>
      </c>
      <c r="M2525" s="57" t="n">
        <v>6863</v>
      </c>
      <c r="N2525" t="inlineStr">
        <is>
          <t>TL</t>
        </is>
      </c>
      <c r="O2525" s="58" t="n">
        <v>8</v>
      </c>
      <c r="P2525" t="n">
        <v>0</v>
      </c>
      <c r="Q2525" s="59" t="n">
        <v>3900</v>
      </c>
      <c r="R2525" s="60">
        <f>IF(N2525="TL",1,IF(N2525="USD",VLOOKUP(C2525,$X$2:$Z$19,2,FALSE),VLOOKUP(C2525,$X$2:$Z$19,3,FALSE)))</f>
        <v/>
      </c>
      <c r="S2525" s="61">
        <f>IF(P2525=1,0,L2525*M2525*R2525*(1-O2525/100))</f>
        <v/>
      </c>
      <c r="T2525" s="61">
        <f>IF(P2525=1,0,L2525*Q2525)</f>
        <v/>
      </c>
      <c r="U2525" s="61">
        <f>S2525-T2525</f>
        <v/>
      </c>
    </row>
    <row r="2526">
      <c r="A2526" t="inlineStr">
        <is>
          <t>S002525</t>
        </is>
      </c>
      <c r="B2526" t="inlineStr">
        <is>
          <t>2025-09-06</t>
        </is>
      </c>
      <c r="C2526" t="inlineStr">
        <is>
          <t>2025-09</t>
        </is>
      </c>
      <c r="D2526" t="inlineStr">
        <is>
          <t>2025-Q3</t>
        </is>
      </c>
      <c r="E2526" t="inlineStr">
        <is>
          <t>T14</t>
        </is>
      </c>
      <c r="F2526" t="inlineStr">
        <is>
          <t>Elif Şen</t>
        </is>
      </c>
      <c r="G2526" t="inlineStr">
        <is>
          <t>İç Anadolu</t>
        </is>
      </c>
      <c r="H2526" t="inlineStr">
        <is>
          <t>EM-AYD-40</t>
        </is>
      </c>
      <c r="I2526" t="inlineStr">
        <is>
          <t>LED Panel Armatür 40W</t>
        </is>
      </c>
      <c r="J2526" t="inlineStr">
        <is>
          <t>Aydınlatma</t>
        </is>
      </c>
      <c r="K2526" t="inlineStr">
        <is>
          <t>Bayi</t>
        </is>
      </c>
      <c r="L2526" t="n">
        <v>23</v>
      </c>
      <c r="M2526" s="57" t="n">
        <v>348</v>
      </c>
      <c r="N2526" t="inlineStr">
        <is>
          <t>TL</t>
        </is>
      </c>
      <c r="O2526" s="58" t="n">
        <v>12</v>
      </c>
      <c r="P2526" t="n">
        <v>0</v>
      </c>
      <c r="Q2526" s="59" t="n">
        <v>190</v>
      </c>
      <c r="R2526" s="60">
        <f>IF(N2526="TL",1,IF(N2526="USD",VLOOKUP(C2526,$X$2:$Z$19,2,FALSE),VLOOKUP(C2526,$X$2:$Z$19,3,FALSE)))</f>
        <v/>
      </c>
      <c r="S2526" s="61">
        <f>IF(P2526=1,0,L2526*M2526*R2526*(1-O2526/100))</f>
        <v/>
      </c>
      <c r="T2526" s="61">
        <f>IF(P2526=1,0,L2526*Q2526)</f>
        <v/>
      </c>
      <c r="U2526" s="61">
        <f>S2526-T2526</f>
        <v/>
      </c>
    </row>
    <row r="2527">
      <c r="A2527" t="inlineStr">
        <is>
          <t>S002526</t>
        </is>
      </c>
      <c r="B2527" t="inlineStr">
        <is>
          <t>2025-09-22</t>
        </is>
      </c>
      <c r="C2527" t="inlineStr">
        <is>
          <t>2025-09</t>
        </is>
      </c>
      <c r="D2527" t="inlineStr">
        <is>
          <t>2025-Q3</t>
        </is>
      </c>
      <c r="E2527" t="inlineStr">
        <is>
          <t>T14</t>
        </is>
      </c>
      <c r="F2527" t="inlineStr">
        <is>
          <t>Elif Şen</t>
        </is>
      </c>
      <c r="G2527" t="inlineStr">
        <is>
          <t>İç Anadolu</t>
        </is>
      </c>
      <c r="H2527" t="inlineStr">
        <is>
          <t>EM-TOP-08</t>
        </is>
      </c>
      <c r="I2527" t="inlineStr">
        <is>
          <t>Topraklama Seti</t>
        </is>
      </c>
      <c r="J2527" t="inlineStr">
        <is>
          <t>Koruma</t>
        </is>
      </c>
      <c r="K2527" t="inlineStr">
        <is>
          <t>Bayi</t>
        </is>
      </c>
      <c r="L2527" t="n">
        <v>98</v>
      </c>
      <c r="M2527" s="57" t="n">
        <v>892</v>
      </c>
      <c r="N2527" t="inlineStr">
        <is>
          <t>TL</t>
        </is>
      </c>
      <c r="O2527" s="58" t="n">
        <v>0</v>
      </c>
      <c r="P2527" t="n">
        <v>0</v>
      </c>
      <c r="Q2527" s="59" t="n">
        <v>540</v>
      </c>
      <c r="R2527" s="60">
        <f>IF(N2527="TL",1,IF(N2527="USD",VLOOKUP(C2527,$X$2:$Z$19,2,FALSE),VLOOKUP(C2527,$X$2:$Z$19,3,FALSE)))</f>
        <v/>
      </c>
      <c r="S2527" s="61">
        <f>IF(P2527=1,0,L2527*M2527*R2527*(1-O2527/100))</f>
        <v/>
      </c>
      <c r="T2527" s="61">
        <f>IF(P2527=1,0,L2527*Q2527)</f>
        <v/>
      </c>
      <c r="U2527" s="61">
        <f>S2527-T2527</f>
        <v/>
      </c>
    </row>
    <row r="2528">
      <c r="A2528" t="inlineStr">
        <is>
          <t>S002527</t>
        </is>
      </c>
      <c r="B2528" t="inlineStr">
        <is>
          <t>2025-09-27</t>
        </is>
      </c>
      <c r="C2528" t="inlineStr">
        <is>
          <t>2025-09</t>
        </is>
      </c>
      <c r="D2528" t="inlineStr">
        <is>
          <t>2025-Q3</t>
        </is>
      </c>
      <c r="E2528" t="inlineStr">
        <is>
          <t>T14</t>
        </is>
      </c>
      <c r="F2528" t="inlineStr">
        <is>
          <t>Elif Şen</t>
        </is>
      </c>
      <c r="G2528" t="inlineStr">
        <is>
          <t>İç Anadolu</t>
        </is>
      </c>
      <c r="H2528" t="inlineStr">
        <is>
          <t>EM-TRF-05</t>
        </is>
      </c>
      <c r="I2528" t="inlineStr">
        <is>
          <t>İzole Trafo 1 kVA</t>
        </is>
      </c>
      <c r="J2528" t="inlineStr">
        <is>
          <t>Güç</t>
        </is>
      </c>
      <c r="K2528" t="inlineStr">
        <is>
          <t>Proje</t>
        </is>
      </c>
      <c r="L2528" t="n">
        <v>3</v>
      </c>
      <c r="M2528" s="57" t="n">
        <v>6723</v>
      </c>
      <c r="N2528" t="inlineStr">
        <is>
          <t>TL</t>
        </is>
      </c>
      <c r="O2528" s="58" t="n">
        <v>5</v>
      </c>
      <c r="P2528" t="n">
        <v>0</v>
      </c>
      <c r="Q2528" s="59" t="n">
        <v>3900</v>
      </c>
      <c r="R2528" s="60">
        <f>IF(N2528="TL",1,IF(N2528="USD",VLOOKUP(C2528,$X$2:$Z$19,2,FALSE),VLOOKUP(C2528,$X$2:$Z$19,3,FALSE)))</f>
        <v/>
      </c>
      <c r="S2528" s="61">
        <f>IF(P2528=1,0,L2528*M2528*R2528*(1-O2528/100))</f>
        <v/>
      </c>
      <c r="T2528" s="61">
        <f>IF(P2528=1,0,L2528*Q2528)</f>
        <v/>
      </c>
      <c r="U2528" s="61">
        <f>S2528-T2528</f>
        <v/>
      </c>
    </row>
    <row r="2529">
      <c r="A2529" t="inlineStr">
        <is>
          <t>S002528</t>
        </is>
      </c>
      <c r="B2529" t="inlineStr">
        <is>
          <t>2025-09-26</t>
        </is>
      </c>
      <c r="C2529" t="inlineStr">
        <is>
          <t>2025-09</t>
        </is>
      </c>
      <c r="D2529" t="inlineStr">
        <is>
          <t>2025-Q3</t>
        </is>
      </c>
      <c r="E2529" t="inlineStr">
        <is>
          <t>T14</t>
        </is>
      </c>
      <c r="F2529" t="inlineStr">
        <is>
          <t>Elif Şen</t>
        </is>
      </c>
      <c r="G2529" t="inlineStr">
        <is>
          <t>İç Anadolu</t>
        </is>
      </c>
      <c r="H2529" t="inlineStr">
        <is>
          <t>EM-PRZ-02</t>
        </is>
      </c>
      <c r="I2529" t="inlineStr">
        <is>
          <t>Priz-Anahtar Seti (20'li)</t>
        </is>
      </c>
      <c r="J2529" t="inlineStr">
        <is>
          <t>Anahtar</t>
        </is>
      </c>
      <c r="K2529" t="inlineStr">
        <is>
          <t>Bayi</t>
        </is>
      </c>
      <c r="L2529" t="n">
        <v>40</v>
      </c>
      <c r="M2529" s="57" t="n">
        <v>564</v>
      </c>
      <c r="N2529" t="inlineStr">
        <is>
          <t>TL</t>
        </is>
      </c>
      <c r="O2529" s="58" t="n">
        <v>0</v>
      </c>
      <c r="P2529" t="n">
        <v>0</v>
      </c>
      <c r="Q2529" s="59" t="n">
        <v>310</v>
      </c>
      <c r="R2529" s="60">
        <f>IF(N2529="TL",1,IF(N2529="USD",VLOOKUP(C2529,$X$2:$Z$19,2,FALSE),VLOOKUP(C2529,$X$2:$Z$19,3,FALSE)))</f>
        <v/>
      </c>
      <c r="S2529" s="61">
        <f>IF(P2529=1,0,L2529*M2529*R2529*(1-O2529/100))</f>
        <v/>
      </c>
      <c r="T2529" s="61">
        <f>IF(P2529=1,0,L2529*Q2529)</f>
        <v/>
      </c>
      <c r="U2529" s="61">
        <f>S2529-T2529</f>
        <v/>
      </c>
    </row>
    <row r="2530">
      <c r="A2530" t="inlineStr">
        <is>
          <t>S002529</t>
        </is>
      </c>
      <c r="B2530" t="inlineStr">
        <is>
          <t>2025-09-21</t>
        </is>
      </c>
      <c r="C2530" t="inlineStr">
        <is>
          <t>2025-09</t>
        </is>
      </c>
      <c r="D2530" t="inlineStr">
        <is>
          <t>2025-Q3</t>
        </is>
      </c>
      <c r="E2530" t="inlineStr">
        <is>
          <t>T14</t>
        </is>
      </c>
      <c r="F2530" t="inlineStr">
        <is>
          <t>Elif Şen</t>
        </is>
      </c>
      <c r="G2530" t="inlineStr">
        <is>
          <t>İç Anadolu</t>
        </is>
      </c>
      <c r="H2530" t="inlineStr">
        <is>
          <t>EM-TOP-08</t>
        </is>
      </c>
      <c r="I2530" t="inlineStr">
        <is>
          <t>Topraklama Seti</t>
        </is>
      </c>
      <c r="J2530" t="inlineStr">
        <is>
          <t>Koruma</t>
        </is>
      </c>
      <c r="K2530" t="inlineStr">
        <is>
          <t>Proje</t>
        </is>
      </c>
      <c r="L2530" t="n">
        <v>2</v>
      </c>
      <c r="M2530" s="57" t="n">
        <v>908</v>
      </c>
      <c r="N2530" t="inlineStr">
        <is>
          <t>TL</t>
        </is>
      </c>
      <c r="O2530" s="58" t="n">
        <v>5</v>
      </c>
      <c r="P2530" t="n">
        <v>0</v>
      </c>
      <c r="Q2530" s="59" t="n">
        <v>540</v>
      </c>
      <c r="R2530" s="60">
        <f>IF(N2530="TL",1,IF(N2530="USD",VLOOKUP(C2530,$X$2:$Z$19,2,FALSE),VLOOKUP(C2530,$X$2:$Z$19,3,FALSE)))</f>
        <v/>
      </c>
      <c r="S2530" s="61">
        <f>IF(P2530=1,0,L2530*M2530*R2530*(1-O2530/100))</f>
        <v/>
      </c>
      <c r="T2530" s="61">
        <f>IF(P2530=1,0,L2530*Q2530)</f>
        <v/>
      </c>
      <c r="U2530" s="61">
        <f>S2530-T2530</f>
        <v/>
      </c>
    </row>
    <row r="2531">
      <c r="A2531" t="inlineStr">
        <is>
          <t>S002530</t>
        </is>
      </c>
      <c r="B2531" t="inlineStr">
        <is>
          <t>2025-09-01</t>
        </is>
      </c>
      <c r="C2531" t="inlineStr">
        <is>
          <t>2025-09</t>
        </is>
      </c>
      <c r="D2531" t="inlineStr">
        <is>
          <t>2025-Q3</t>
        </is>
      </c>
      <c r="E2531" t="inlineStr">
        <is>
          <t>T14</t>
        </is>
      </c>
      <c r="F2531" t="inlineStr">
        <is>
          <t>Elif Şen</t>
        </is>
      </c>
      <c r="G2531" t="inlineStr">
        <is>
          <t>İç Anadolu</t>
        </is>
      </c>
      <c r="H2531" t="inlineStr">
        <is>
          <t>EM-TRF-05</t>
        </is>
      </c>
      <c r="I2531" t="inlineStr">
        <is>
          <t>İzole Trafo 1 kVA</t>
        </is>
      </c>
      <c r="J2531" t="inlineStr">
        <is>
          <t>Güç</t>
        </is>
      </c>
      <c r="K2531" t="inlineStr">
        <is>
          <t>Bayi</t>
        </is>
      </c>
      <c r="L2531" t="n">
        <v>24</v>
      </c>
      <c r="M2531" s="57" t="n">
        <v>6577</v>
      </c>
      <c r="N2531" t="inlineStr">
        <is>
          <t>TL</t>
        </is>
      </c>
      <c r="O2531" s="58" t="n">
        <v>0</v>
      </c>
      <c r="P2531" t="n">
        <v>0</v>
      </c>
      <c r="Q2531" s="59" t="n">
        <v>3900</v>
      </c>
      <c r="R2531" s="60">
        <f>IF(N2531="TL",1,IF(N2531="USD",VLOOKUP(C2531,$X$2:$Z$19,2,FALSE),VLOOKUP(C2531,$X$2:$Z$19,3,FALSE)))</f>
        <v/>
      </c>
      <c r="S2531" s="61">
        <f>IF(P2531=1,0,L2531*M2531*R2531*(1-O2531/100))</f>
        <v/>
      </c>
      <c r="T2531" s="61">
        <f>IF(P2531=1,0,L2531*Q2531)</f>
        <v/>
      </c>
      <c r="U2531" s="61">
        <f>S2531-T2531</f>
        <v/>
      </c>
    </row>
    <row r="2532">
      <c r="A2532" t="inlineStr">
        <is>
          <t>S002531</t>
        </is>
      </c>
      <c r="B2532" t="inlineStr">
        <is>
          <t>2025-09-05</t>
        </is>
      </c>
      <c r="C2532" t="inlineStr">
        <is>
          <t>2025-09</t>
        </is>
      </c>
      <c r="D2532" t="inlineStr">
        <is>
          <t>2025-Q3</t>
        </is>
      </c>
      <c r="E2532" t="inlineStr">
        <is>
          <t>T14</t>
        </is>
      </c>
      <c r="F2532" t="inlineStr">
        <is>
          <t>Elif Şen</t>
        </is>
      </c>
      <c r="G2532" t="inlineStr">
        <is>
          <t>İç Anadolu</t>
        </is>
      </c>
      <c r="H2532" t="inlineStr">
        <is>
          <t>EM-KBL-16</t>
        </is>
      </c>
      <c r="I2532" t="inlineStr">
        <is>
          <t>NYM Kablo 3x2,5 (100 m)</t>
        </is>
      </c>
      <c r="J2532" t="inlineStr">
        <is>
          <t>Kablo</t>
        </is>
      </c>
      <c r="K2532" t="inlineStr">
        <is>
          <t>Perakende</t>
        </is>
      </c>
      <c r="L2532" t="n">
        <v>5</v>
      </c>
      <c r="M2532" s="57" t="n">
        <v>1292</v>
      </c>
      <c r="N2532" t="inlineStr">
        <is>
          <t>TL</t>
        </is>
      </c>
      <c r="O2532" s="58" t="n">
        <v>8</v>
      </c>
      <c r="P2532" t="n">
        <v>0</v>
      </c>
      <c r="Q2532" s="59" t="n">
        <v>820</v>
      </c>
      <c r="R2532" s="60">
        <f>IF(N2532="TL",1,IF(N2532="USD",VLOOKUP(C2532,$X$2:$Z$19,2,FALSE),VLOOKUP(C2532,$X$2:$Z$19,3,FALSE)))</f>
        <v/>
      </c>
      <c r="S2532" s="61">
        <f>IF(P2532=1,0,L2532*M2532*R2532*(1-O2532/100))</f>
        <v/>
      </c>
      <c r="T2532" s="61">
        <f>IF(P2532=1,0,L2532*Q2532)</f>
        <v/>
      </c>
      <c r="U2532" s="61">
        <f>S2532-T2532</f>
        <v/>
      </c>
    </row>
    <row r="2533">
      <c r="A2533" t="inlineStr">
        <is>
          <t>S002532</t>
        </is>
      </c>
      <c r="B2533" t="inlineStr">
        <is>
          <t>2025-09-13</t>
        </is>
      </c>
      <c r="C2533" t="inlineStr">
        <is>
          <t>2025-09</t>
        </is>
      </c>
      <c r="D2533" t="inlineStr">
        <is>
          <t>2025-Q3</t>
        </is>
      </c>
      <c r="E2533" t="inlineStr">
        <is>
          <t>T14</t>
        </is>
      </c>
      <c r="F2533" t="inlineStr">
        <is>
          <t>Elif Şen</t>
        </is>
      </c>
      <c r="G2533" t="inlineStr">
        <is>
          <t>İç Anadolu</t>
        </is>
      </c>
      <c r="H2533" t="inlineStr">
        <is>
          <t>EM-UPS-10</t>
        </is>
      </c>
      <c r="I2533" t="inlineStr">
        <is>
          <t>Kesintisiz Güç Kaynağı 3 kVA</t>
        </is>
      </c>
      <c r="J2533" t="inlineStr">
        <is>
          <t>Güç</t>
        </is>
      </c>
      <c r="K2533" t="inlineStr">
        <is>
          <t>Bayi</t>
        </is>
      </c>
      <c r="L2533" t="n">
        <v>25</v>
      </c>
      <c r="M2533" s="57" t="n">
        <v>13177</v>
      </c>
      <c r="N2533" t="inlineStr">
        <is>
          <t>TL</t>
        </is>
      </c>
      <c r="O2533" s="58" t="n">
        <v>8</v>
      </c>
      <c r="P2533" t="n">
        <v>0</v>
      </c>
      <c r="Q2533" s="59" t="n">
        <v>8200</v>
      </c>
      <c r="R2533" s="60">
        <f>IF(N2533="TL",1,IF(N2533="USD",VLOOKUP(C2533,$X$2:$Z$19,2,FALSE),VLOOKUP(C2533,$X$2:$Z$19,3,FALSE)))</f>
        <v/>
      </c>
      <c r="S2533" s="61">
        <f>IF(P2533=1,0,L2533*M2533*R2533*(1-O2533/100))</f>
        <v/>
      </c>
      <c r="T2533" s="61">
        <f>IF(P2533=1,0,L2533*Q2533)</f>
        <v/>
      </c>
      <c r="U2533" s="61">
        <f>S2533-T2533</f>
        <v/>
      </c>
    </row>
    <row r="2534">
      <c r="A2534" t="inlineStr">
        <is>
          <t>S002533</t>
        </is>
      </c>
      <c r="B2534" t="inlineStr">
        <is>
          <t>2025-09-28</t>
        </is>
      </c>
      <c r="C2534" t="inlineStr">
        <is>
          <t>2025-09</t>
        </is>
      </c>
      <c r="D2534" t="inlineStr">
        <is>
          <t>2025-Q3</t>
        </is>
      </c>
      <c r="E2534" t="inlineStr">
        <is>
          <t>T14</t>
        </is>
      </c>
      <c r="F2534" t="inlineStr">
        <is>
          <t>Elif Şen</t>
        </is>
      </c>
      <c r="G2534" t="inlineStr">
        <is>
          <t>İç Anadolu</t>
        </is>
      </c>
      <c r="H2534" t="inlineStr">
        <is>
          <t>EM-AYD-40</t>
        </is>
      </c>
      <c r="I2534" t="inlineStr">
        <is>
          <t>LED Panel Armatür 40W</t>
        </is>
      </c>
      <c r="J2534" t="inlineStr">
        <is>
          <t>Aydınlatma</t>
        </is>
      </c>
      <c r="K2534" t="inlineStr">
        <is>
          <t>Bayi</t>
        </is>
      </c>
      <c r="L2534" t="n">
        <v>25</v>
      </c>
      <c r="M2534" s="57" t="n">
        <v>354</v>
      </c>
      <c r="N2534" t="inlineStr">
        <is>
          <t>TL</t>
        </is>
      </c>
      <c r="O2534" s="58" t="n">
        <v>5</v>
      </c>
      <c r="P2534" t="n">
        <v>0</v>
      </c>
      <c r="Q2534" s="59" t="n">
        <v>190</v>
      </c>
      <c r="R2534" s="60">
        <f>IF(N2534="TL",1,IF(N2534="USD",VLOOKUP(C2534,$X$2:$Z$19,2,FALSE),VLOOKUP(C2534,$X$2:$Z$19,3,FALSE)))</f>
        <v/>
      </c>
      <c r="S2534" s="61">
        <f>IF(P2534=1,0,L2534*M2534*R2534*(1-O2534/100))</f>
        <v/>
      </c>
      <c r="T2534" s="61">
        <f>IF(P2534=1,0,L2534*Q2534)</f>
        <v/>
      </c>
      <c r="U2534" s="61">
        <f>S2534-T2534</f>
        <v/>
      </c>
    </row>
    <row r="2535">
      <c r="A2535" t="inlineStr">
        <is>
          <t>S002534</t>
        </is>
      </c>
      <c r="B2535" t="inlineStr">
        <is>
          <t>2025-09-27</t>
        </is>
      </c>
      <c r="C2535" t="inlineStr">
        <is>
          <t>2025-09</t>
        </is>
      </c>
      <c r="D2535" t="inlineStr">
        <is>
          <t>2025-Q3</t>
        </is>
      </c>
      <c r="E2535" t="inlineStr">
        <is>
          <t>T14</t>
        </is>
      </c>
      <c r="F2535" t="inlineStr">
        <is>
          <t>Elif Şen</t>
        </is>
      </c>
      <c r="G2535" t="inlineStr">
        <is>
          <t>İç Anadolu</t>
        </is>
      </c>
      <c r="H2535" t="inlineStr">
        <is>
          <t>EM-TOP-08</t>
        </is>
      </c>
      <c r="I2535" t="inlineStr">
        <is>
          <t>Topraklama Seti</t>
        </is>
      </c>
      <c r="J2535" t="inlineStr">
        <is>
          <t>Koruma</t>
        </is>
      </c>
      <c r="K2535" t="inlineStr">
        <is>
          <t>Kurumsal</t>
        </is>
      </c>
      <c r="L2535" t="n">
        <v>6</v>
      </c>
      <c r="M2535" s="57" t="n">
        <v>939</v>
      </c>
      <c r="N2535" t="inlineStr">
        <is>
          <t>TL</t>
        </is>
      </c>
      <c r="O2535" s="58" t="n">
        <v>0</v>
      </c>
      <c r="P2535" t="n">
        <v>0</v>
      </c>
      <c r="Q2535" s="59" t="n">
        <v>540</v>
      </c>
      <c r="R2535" s="60">
        <f>IF(N2535="TL",1,IF(N2535="USD",VLOOKUP(C2535,$X$2:$Z$19,2,FALSE),VLOOKUP(C2535,$X$2:$Z$19,3,FALSE)))</f>
        <v/>
      </c>
      <c r="S2535" s="61">
        <f>IF(P2535=1,0,L2535*M2535*R2535*(1-O2535/100))</f>
        <v/>
      </c>
      <c r="T2535" s="61">
        <f>IF(P2535=1,0,L2535*Q2535)</f>
        <v/>
      </c>
      <c r="U2535" s="61">
        <f>S2535-T2535</f>
        <v/>
      </c>
    </row>
    <row r="2536">
      <c r="A2536" t="inlineStr">
        <is>
          <t>S002535</t>
        </is>
      </c>
      <c r="B2536" t="inlineStr">
        <is>
          <t>2025-09-18</t>
        </is>
      </c>
      <c r="C2536" t="inlineStr">
        <is>
          <t>2025-09</t>
        </is>
      </c>
      <c r="D2536" t="inlineStr">
        <is>
          <t>2025-Q3</t>
        </is>
      </c>
      <c r="E2536" t="inlineStr">
        <is>
          <t>T14</t>
        </is>
      </c>
      <c r="F2536" t="inlineStr">
        <is>
          <t>Elif Şen</t>
        </is>
      </c>
      <c r="G2536" t="inlineStr">
        <is>
          <t>İç Anadolu</t>
        </is>
      </c>
      <c r="H2536" t="inlineStr">
        <is>
          <t>EM-PRZ-02</t>
        </is>
      </c>
      <c r="I2536" t="inlineStr">
        <is>
          <t>Priz-Anahtar Seti (20'li)</t>
        </is>
      </c>
      <c r="J2536" t="inlineStr">
        <is>
          <t>Anahtar</t>
        </is>
      </c>
      <c r="K2536" t="inlineStr">
        <is>
          <t>Perakende</t>
        </is>
      </c>
      <c r="L2536" t="n">
        <v>12</v>
      </c>
      <c r="M2536" s="57" t="n">
        <v>564</v>
      </c>
      <c r="N2536" t="inlineStr">
        <is>
          <t>TL</t>
        </is>
      </c>
      <c r="O2536" s="58" t="n">
        <v>12</v>
      </c>
      <c r="P2536" t="n">
        <v>1</v>
      </c>
      <c r="Q2536" s="59" t="n">
        <v>310</v>
      </c>
      <c r="R2536" s="60">
        <f>IF(N2536="TL",1,IF(N2536="USD",VLOOKUP(C2536,$X$2:$Z$19,2,FALSE),VLOOKUP(C2536,$X$2:$Z$19,3,FALSE)))</f>
        <v/>
      </c>
      <c r="S2536" s="61">
        <f>IF(P2536=1,0,L2536*M2536*R2536*(1-O2536/100))</f>
        <v/>
      </c>
      <c r="T2536" s="61">
        <f>IF(P2536=1,0,L2536*Q2536)</f>
        <v/>
      </c>
      <c r="U2536" s="61">
        <f>S2536-T2536</f>
        <v/>
      </c>
    </row>
    <row r="2537">
      <c r="A2537" t="inlineStr">
        <is>
          <t>S002536</t>
        </is>
      </c>
      <c r="B2537" t="inlineStr">
        <is>
          <t>2025-09-04</t>
        </is>
      </c>
      <c r="C2537" t="inlineStr">
        <is>
          <t>2025-09</t>
        </is>
      </c>
      <c r="D2537" t="inlineStr">
        <is>
          <t>2025-Q3</t>
        </is>
      </c>
      <c r="E2537" t="inlineStr">
        <is>
          <t>T14</t>
        </is>
      </c>
      <c r="F2537" t="inlineStr">
        <is>
          <t>Elif Şen</t>
        </is>
      </c>
      <c r="G2537" t="inlineStr">
        <is>
          <t>İç Anadolu</t>
        </is>
      </c>
      <c r="H2537" t="inlineStr">
        <is>
          <t>EM-KBL-16</t>
        </is>
      </c>
      <c r="I2537" t="inlineStr">
        <is>
          <t>NYM Kablo 3x2,5 (100 m)</t>
        </is>
      </c>
      <c r="J2537" t="inlineStr">
        <is>
          <t>Kablo</t>
        </is>
      </c>
      <c r="K2537" t="inlineStr">
        <is>
          <t>Kurumsal</t>
        </is>
      </c>
      <c r="L2537" t="n">
        <v>24</v>
      </c>
      <c r="M2537" s="57" t="n">
        <v>1335</v>
      </c>
      <c r="N2537" t="inlineStr">
        <is>
          <t>TL</t>
        </is>
      </c>
      <c r="O2537" s="58" t="n">
        <v>5</v>
      </c>
      <c r="P2537" t="n">
        <v>0</v>
      </c>
      <c r="Q2537" s="59" t="n">
        <v>820</v>
      </c>
      <c r="R2537" s="60">
        <f>IF(N2537="TL",1,IF(N2537="USD",VLOOKUP(C2537,$X$2:$Z$19,2,FALSE),VLOOKUP(C2537,$X$2:$Z$19,3,FALSE)))</f>
        <v/>
      </c>
      <c r="S2537" s="61">
        <f>IF(P2537=1,0,L2537*M2537*R2537*(1-O2537/100))</f>
        <v/>
      </c>
      <c r="T2537" s="61">
        <f>IF(P2537=1,0,L2537*Q2537)</f>
        <v/>
      </c>
      <c r="U2537" s="61">
        <f>S2537-T2537</f>
        <v/>
      </c>
    </row>
    <row r="2538">
      <c r="A2538" t="inlineStr">
        <is>
          <t>S002537</t>
        </is>
      </c>
      <c r="B2538" t="inlineStr">
        <is>
          <t>2025-09-07</t>
        </is>
      </c>
      <c r="C2538" t="inlineStr">
        <is>
          <t>2025-09</t>
        </is>
      </c>
      <c r="D2538" t="inlineStr">
        <is>
          <t>2025-Q3</t>
        </is>
      </c>
      <c r="E2538" t="inlineStr">
        <is>
          <t>T15</t>
        </is>
      </c>
      <c r="F2538" t="inlineStr">
        <is>
          <t>Barış Polat</t>
        </is>
      </c>
      <c r="G2538" t="inlineStr">
        <is>
          <t>Ege</t>
        </is>
      </c>
      <c r="H2538" t="inlineStr">
        <is>
          <t>EM-TOP-08</t>
        </is>
      </c>
      <c r="I2538" t="inlineStr">
        <is>
          <t>Topraklama Seti</t>
        </is>
      </c>
      <c r="J2538" t="inlineStr">
        <is>
          <t>Koruma</t>
        </is>
      </c>
      <c r="K2538" t="inlineStr">
        <is>
          <t>Perakende</t>
        </is>
      </c>
      <c r="L2538" t="n">
        <v>5</v>
      </c>
      <c r="M2538" s="57" t="n">
        <v>901</v>
      </c>
      <c r="N2538" t="inlineStr">
        <is>
          <t>TL</t>
        </is>
      </c>
      <c r="O2538" s="58" t="n">
        <v>0</v>
      </c>
      <c r="P2538" t="n">
        <v>0</v>
      </c>
      <c r="Q2538" s="59" t="n">
        <v>540</v>
      </c>
      <c r="R2538" s="60">
        <f>IF(N2538="TL",1,IF(N2538="USD",VLOOKUP(C2538,$X$2:$Z$19,2,FALSE),VLOOKUP(C2538,$X$2:$Z$19,3,FALSE)))</f>
        <v/>
      </c>
      <c r="S2538" s="61">
        <f>IF(P2538=1,0,L2538*M2538*R2538*(1-O2538/100))</f>
        <v/>
      </c>
      <c r="T2538" s="61">
        <f>IF(P2538=1,0,L2538*Q2538)</f>
        <v/>
      </c>
      <c r="U2538" s="61">
        <f>S2538-T2538</f>
        <v/>
      </c>
    </row>
    <row r="2539">
      <c r="A2539" t="inlineStr">
        <is>
          <t>S002538</t>
        </is>
      </c>
      <c r="B2539" t="inlineStr">
        <is>
          <t>2025-09-18</t>
        </is>
      </c>
      <c r="C2539" t="inlineStr">
        <is>
          <t>2025-09</t>
        </is>
      </c>
      <c r="D2539" t="inlineStr">
        <is>
          <t>2025-Q3</t>
        </is>
      </c>
      <c r="E2539" t="inlineStr">
        <is>
          <t>T15</t>
        </is>
      </c>
      <c r="F2539" t="inlineStr">
        <is>
          <t>Barış Polat</t>
        </is>
      </c>
      <c r="G2539" t="inlineStr">
        <is>
          <t>Ege</t>
        </is>
      </c>
      <c r="H2539" t="inlineStr">
        <is>
          <t>EM-KBL-16</t>
        </is>
      </c>
      <c r="I2539" t="inlineStr">
        <is>
          <t>NYM Kablo 3x2,5 (100 m)</t>
        </is>
      </c>
      <c r="J2539" t="inlineStr">
        <is>
          <t>Kablo</t>
        </is>
      </c>
      <c r="K2539" t="inlineStr">
        <is>
          <t>Proje</t>
        </is>
      </c>
      <c r="L2539" t="n">
        <v>14</v>
      </c>
      <c r="M2539" s="57" t="n">
        <v>1358</v>
      </c>
      <c r="N2539" t="inlineStr">
        <is>
          <t>TL</t>
        </is>
      </c>
      <c r="O2539" s="58" t="n">
        <v>18</v>
      </c>
      <c r="P2539" t="n">
        <v>0</v>
      </c>
      <c r="Q2539" s="59" t="n">
        <v>820</v>
      </c>
      <c r="R2539" s="60">
        <f>IF(N2539="TL",1,IF(N2539="USD",VLOOKUP(C2539,$X$2:$Z$19,2,FALSE),VLOOKUP(C2539,$X$2:$Z$19,3,FALSE)))</f>
        <v/>
      </c>
      <c r="S2539" s="61">
        <f>IF(P2539=1,0,L2539*M2539*R2539*(1-O2539/100))</f>
        <v/>
      </c>
      <c r="T2539" s="61">
        <f>IF(P2539=1,0,L2539*Q2539)</f>
        <v/>
      </c>
      <c r="U2539" s="61">
        <f>S2539-T2539</f>
        <v/>
      </c>
    </row>
    <row r="2540">
      <c r="A2540" t="inlineStr">
        <is>
          <t>S002539</t>
        </is>
      </c>
      <c r="B2540" t="inlineStr">
        <is>
          <t>2025-09-28</t>
        </is>
      </c>
      <c r="C2540" t="inlineStr">
        <is>
          <t>2025-09</t>
        </is>
      </c>
      <c r="D2540" t="inlineStr">
        <is>
          <t>2025-Q3</t>
        </is>
      </c>
      <c r="E2540" t="inlineStr">
        <is>
          <t>T15</t>
        </is>
      </c>
      <c r="F2540" t="inlineStr">
        <is>
          <t>Barış Polat</t>
        </is>
      </c>
      <c r="G2540" t="inlineStr">
        <is>
          <t>Ege</t>
        </is>
      </c>
      <c r="H2540" t="inlineStr">
        <is>
          <t>EM-KBL-25</t>
        </is>
      </c>
      <c r="I2540" t="inlineStr">
        <is>
          <t>NYY Kablo 4x6 (100 m)</t>
        </is>
      </c>
      <c r="J2540" t="inlineStr">
        <is>
          <t>Kablo</t>
        </is>
      </c>
      <c r="K2540" t="inlineStr">
        <is>
          <t>Bayi</t>
        </is>
      </c>
      <c r="L2540" t="n">
        <v>21</v>
      </c>
      <c r="M2540" s="57" t="n">
        <v>3433</v>
      </c>
      <c r="N2540" t="inlineStr">
        <is>
          <t>TL</t>
        </is>
      </c>
      <c r="O2540" s="58" t="n">
        <v>5</v>
      </c>
      <c r="P2540" t="n">
        <v>1</v>
      </c>
      <c r="Q2540" s="59" t="n">
        <v>2150</v>
      </c>
      <c r="R2540" s="60">
        <f>IF(N2540="TL",1,IF(N2540="USD",VLOOKUP(C2540,$X$2:$Z$19,2,FALSE),VLOOKUP(C2540,$X$2:$Z$19,3,FALSE)))</f>
        <v/>
      </c>
      <c r="S2540" s="61">
        <f>IF(P2540=1,0,L2540*M2540*R2540*(1-O2540/100))</f>
        <v/>
      </c>
      <c r="T2540" s="61">
        <f>IF(P2540=1,0,L2540*Q2540)</f>
        <v/>
      </c>
      <c r="U2540" s="61">
        <f>S2540-T2540</f>
        <v/>
      </c>
    </row>
    <row r="2541">
      <c r="A2541" t="inlineStr">
        <is>
          <t>S002540</t>
        </is>
      </c>
      <c r="B2541" t="inlineStr">
        <is>
          <t>2025-09-16</t>
        </is>
      </c>
      <c r="C2541" t="inlineStr">
        <is>
          <t>2025-09</t>
        </is>
      </c>
      <c r="D2541" t="inlineStr">
        <is>
          <t>2025-Q3</t>
        </is>
      </c>
      <c r="E2541" t="inlineStr">
        <is>
          <t>T15</t>
        </is>
      </c>
      <c r="F2541" t="inlineStr">
        <is>
          <t>Barış Polat</t>
        </is>
      </c>
      <c r="G2541" t="inlineStr">
        <is>
          <t>Ege</t>
        </is>
      </c>
      <c r="H2541" t="inlineStr">
        <is>
          <t>EM-KND-03</t>
        </is>
      </c>
      <c r="I2541" t="inlineStr">
        <is>
          <t>Kablo Kanalı 40x40 (2 m)</t>
        </is>
      </c>
      <c r="J2541" t="inlineStr">
        <is>
          <t>Tesisat</t>
        </is>
      </c>
      <c r="K2541" t="inlineStr">
        <is>
          <t>Kurumsal</t>
        </is>
      </c>
      <c r="L2541" t="n">
        <v>3</v>
      </c>
      <c r="M2541" s="57" t="n">
        <v>135</v>
      </c>
      <c r="N2541" t="inlineStr">
        <is>
          <t>TL</t>
        </is>
      </c>
      <c r="O2541" s="58" t="n">
        <v>12</v>
      </c>
      <c r="P2541" t="n">
        <v>0</v>
      </c>
      <c r="Q2541" s="59" t="n">
        <v>65</v>
      </c>
      <c r="R2541" s="60">
        <f>IF(N2541="TL",1,IF(N2541="USD",VLOOKUP(C2541,$X$2:$Z$19,2,FALSE),VLOOKUP(C2541,$X$2:$Z$19,3,FALSE)))</f>
        <v/>
      </c>
      <c r="S2541" s="61">
        <f>IF(P2541=1,0,L2541*M2541*R2541*(1-O2541/100))</f>
        <v/>
      </c>
      <c r="T2541" s="61">
        <f>IF(P2541=1,0,L2541*Q2541)</f>
        <v/>
      </c>
      <c r="U2541" s="61">
        <f>S2541-T2541</f>
        <v/>
      </c>
    </row>
    <row r="2542">
      <c r="A2542" t="inlineStr">
        <is>
          <t>S002541</t>
        </is>
      </c>
      <c r="B2542" t="inlineStr">
        <is>
          <t>2025-09-16</t>
        </is>
      </c>
      <c r="C2542" t="inlineStr">
        <is>
          <t>2025-09</t>
        </is>
      </c>
      <c r="D2542" t="inlineStr">
        <is>
          <t>2025-Q3</t>
        </is>
      </c>
      <c r="E2542" t="inlineStr">
        <is>
          <t>T15</t>
        </is>
      </c>
      <c r="F2542" t="inlineStr">
        <is>
          <t>Barış Polat</t>
        </is>
      </c>
      <c r="G2542" t="inlineStr">
        <is>
          <t>Ege</t>
        </is>
      </c>
      <c r="H2542" t="inlineStr">
        <is>
          <t>EM-PRZ-02</t>
        </is>
      </c>
      <c r="I2542" t="inlineStr">
        <is>
          <t>Priz-Anahtar Seti (20'li)</t>
        </is>
      </c>
      <c r="J2542" t="inlineStr">
        <is>
          <t>Anahtar</t>
        </is>
      </c>
      <c r="K2542" t="inlineStr">
        <is>
          <t>Bayi</t>
        </is>
      </c>
      <c r="L2542" t="n">
        <v>22</v>
      </c>
      <c r="M2542" s="57" t="n">
        <v>571</v>
      </c>
      <c r="N2542" t="inlineStr">
        <is>
          <t>TL</t>
        </is>
      </c>
      <c r="O2542" s="58" t="n">
        <v>12</v>
      </c>
      <c r="P2542" t="n">
        <v>0</v>
      </c>
      <c r="Q2542" s="59" t="n">
        <v>310</v>
      </c>
      <c r="R2542" s="60">
        <f>IF(N2542="TL",1,IF(N2542="USD",VLOOKUP(C2542,$X$2:$Z$19,2,FALSE),VLOOKUP(C2542,$X$2:$Z$19,3,FALSE)))</f>
        <v/>
      </c>
      <c r="S2542" s="61">
        <f>IF(P2542=1,0,L2542*M2542*R2542*(1-O2542/100))</f>
        <v/>
      </c>
      <c r="T2542" s="61">
        <f>IF(P2542=1,0,L2542*Q2542)</f>
        <v/>
      </c>
      <c r="U2542" s="61">
        <f>S2542-T2542</f>
        <v/>
      </c>
    </row>
    <row r="2543">
      <c r="A2543" t="inlineStr">
        <is>
          <t>S002542</t>
        </is>
      </c>
      <c r="B2543" t="inlineStr">
        <is>
          <t>2025-09-09</t>
        </is>
      </c>
      <c r="C2543" t="inlineStr">
        <is>
          <t>2025-09</t>
        </is>
      </c>
      <c r="D2543" t="inlineStr">
        <is>
          <t>2025-Q3</t>
        </is>
      </c>
      <c r="E2543" t="inlineStr">
        <is>
          <t>T15</t>
        </is>
      </c>
      <c r="F2543" t="inlineStr">
        <is>
          <t>Barış Polat</t>
        </is>
      </c>
      <c r="G2543" t="inlineStr">
        <is>
          <t>Ege</t>
        </is>
      </c>
      <c r="H2543" t="inlineStr">
        <is>
          <t>EM-SGT-01</t>
        </is>
      </c>
      <c r="I2543" t="inlineStr">
        <is>
          <t>Otomatik Sigorta C16 (12'li)</t>
        </is>
      </c>
      <c r="J2543" t="inlineStr">
        <is>
          <t>Koruma</t>
        </is>
      </c>
      <c r="K2543" t="inlineStr">
        <is>
          <t>Bayi</t>
        </is>
      </c>
      <c r="L2543" t="n">
        <v>2</v>
      </c>
      <c r="M2543" s="57" t="n">
        <v>438</v>
      </c>
      <c r="N2543" t="inlineStr">
        <is>
          <t>TL</t>
        </is>
      </c>
      <c r="O2543" s="58" t="n">
        <v>5</v>
      </c>
      <c r="P2543" t="n">
        <v>0</v>
      </c>
      <c r="Q2543" s="59" t="n">
        <v>240</v>
      </c>
      <c r="R2543" s="60">
        <f>IF(N2543="TL",1,IF(N2543="USD",VLOOKUP(C2543,$X$2:$Z$19,2,FALSE),VLOOKUP(C2543,$X$2:$Z$19,3,FALSE)))</f>
        <v/>
      </c>
      <c r="S2543" s="61">
        <f>IF(P2543=1,0,L2543*M2543*R2543*(1-O2543/100))</f>
        <v/>
      </c>
      <c r="T2543" s="61">
        <f>IF(P2543=1,0,L2543*Q2543)</f>
        <v/>
      </c>
      <c r="U2543" s="61">
        <f>S2543-T2543</f>
        <v/>
      </c>
    </row>
    <row r="2544">
      <c r="A2544" t="inlineStr">
        <is>
          <t>S002543</t>
        </is>
      </c>
      <c r="B2544" t="inlineStr">
        <is>
          <t>2025-09-10</t>
        </is>
      </c>
      <c r="C2544" t="inlineStr">
        <is>
          <t>2025-09</t>
        </is>
      </c>
      <c r="D2544" t="inlineStr">
        <is>
          <t>2025-Q3</t>
        </is>
      </c>
      <c r="E2544" t="inlineStr">
        <is>
          <t>T15</t>
        </is>
      </c>
      <c r="F2544" t="inlineStr">
        <is>
          <t>Barış Polat</t>
        </is>
      </c>
      <c r="G2544" t="inlineStr">
        <is>
          <t>Ege</t>
        </is>
      </c>
      <c r="H2544" t="inlineStr">
        <is>
          <t>EM-SGT-01</t>
        </is>
      </c>
      <c r="I2544" t="inlineStr">
        <is>
          <t>Otomatik Sigorta C16 (12'li)</t>
        </is>
      </c>
      <c r="J2544" t="inlineStr">
        <is>
          <t>Koruma</t>
        </is>
      </c>
      <c r="K2544" t="inlineStr">
        <is>
          <t>Bayi</t>
        </is>
      </c>
      <c r="L2544" t="n">
        <v>8</v>
      </c>
      <c r="M2544" s="57" t="n">
        <v>424</v>
      </c>
      <c r="N2544" t="inlineStr">
        <is>
          <t>TL</t>
        </is>
      </c>
      <c r="O2544" s="58" t="n">
        <v>5</v>
      </c>
      <c r="P2544" t="n">
        <v>0</v>
      </c>
      <c r="Q2544" s="59" t="n">
        <v>240</v>
      </c>
      <c r="R2544" s="60">
        <f>IF(N2544="TL",1,IF(N2544="USD",VLOOKUP(C2544,$X$2:$Z$19,2,FALSE),VLOOKUP(C2544,$X$2:$Z$19,3,FALSE)))</f>
        <v/>
      </c>
      <c r="S2544" s="61">
        <f>IF(P2544=1,0,L2544*M2544*R2544*(1-O2544/100))</f>
        <v/>
      </c>
      <c r="T2544" s="61">
        <f>IF(P2544=1,0,L2544*Q2544)</f>
        <v/>
      </c>
      <c r="U2544" s="61">
        <f>S2544-T2544</f>
        <v/>
      </c>
    </row>
    <row r="2545">
      <c r="A2545" t="inlineStr">
        <is>
          <t>S002544</t>
        </is>
      </c>
      <c r="B2545" t="inlineStr">
        <is>
          <t>2025-09-01</t>
        </is>
      </c>
      <c r="C2545" t="inlineStr">
        <is>
          <t>2025-09</t>
        </is>
      </c>
      <c r="D2545" t="inlineStr">
        <is>
          <t>2025-Q3</t>
        </is>
      </c>
      <c r="E2545" t="inlineStr">
        <is>
          <t>T15</t>
        </is>
      </c>
      <c r="F2545" t="inlineStr">
        <is>
          <t>Barış Polat</t>
        </is>
      </c>
      <c r="G2545" t="inlineStr">
        <is>
          <t>Ege</t>
        </is>
      </c>
      <c r="H2545" t="inlineStr">
        <is>
          <t>EM-TOP-08</t>
        </is>
      </c>
      <c r="I2545" t="inlineStr">
        <is>
          <t>Topraklama Seti</t>
        </is>
      </c>
      <c r="J2545" t="inlineStr">
        <is>
          <t>Koruma</t>
        </is>
      </c>
      <c r="K2545" t="inlineStr">
        <is>
          <t>Bayi</t>
        </is>
      </c>
      <c r="L2545" t="n">
        <v>4</v>
      </c>
      <c r="M2545" s="57" t="n">
        <v>898</v>
      </c>
      <c r="N2545" t="inlineStr">
        <is>
          <t>TL</t>
        </is>
      </c>
      <c r="O2545" s="58" t="n">
        <v>5</v>
      </c>
      <c r="P2545" t="n">
        <v>0</v>
      </c>
      <c r="Q2545" s="59" t="n">
        <v>540</v>
      </c>
      <c r="R2545" s="60">
        <f>IF(N2545="TL",1,IF(N2545="USD",VLOOKUP(C2545,$X$2:$Z$19,2,FALSE),VLOOKUP(C2545,$X$2:$Z$19,3,FALSE)))</f>
        <v/>
      </c>
      <c r="S2545" s="61">
        <f>IF(P2545=1,0,L2545*M2545*R2545*(1-O2545/100))</f>
        <v/>
      </c>
      <c r="T2545" s="61">
        <f>IF(P2545=1,0,L2545*Q2545)</f>
        <v/>
      </c>
      <c r="U2545" s="61">
        <f>S2545-T2545</f>
        <v/>
      </c>
    </row>
    <row r="2546">
      <c r="A2546" t="inlineStr">
        <is>
          <t>S002545</t>
        </is>
      </c>
      <c r="B2546" t="inlineStr">
        <is>
          <t>2025-09-20</t>
        </is>
      </c>
      <c r="C2546" t="inlineStr">
        <is>
          <t>2025-09</t>
        </is>
      </c>
      <c r="D2546" t="inlineStr">
        <is>
          <t>2025-Q3</t>
        </is>
      </c>
      <c r="E2546" t="inlineStr">
        <is>
          <t>T15</t>
        </is>
      </c>
      <c r="F2546" t="inlineStr">
        <is>
          <t>Barış Polat</t>
        </is>
      </c>
      <c r="G2546" t="inlineStr">
        <is>
          <t>Ege</t>
        </is>
      </c>
      <c r="H2546" t="inlineStr">
        <is>
          <t>EM-AYD-18</t>
        </is>
      </c>
      <c r="I2546" t="inlineStr">
        <is>
          <t>LED Ampul 18W (10'lu)</t>
        </is>
      </c>
      <c r="J2546" t="inlineStr">
        <is>
          <t>Aydınlatma</t>
        </is>
      </c>
      <c r="K2546" t="inlineStr">
        <is>
          <t>Perakende</t>
        </is>
      </c>
      <c r="L2546" t="n">
        <v>10</v>
      </c>
      <c r="M2546" s="57" t="n">
        <v>202</v>
      </c>
      <c r="N2546" t="inlineStr">
        <is>
          <t>TL</t>
        </is>
      </c>
      <c r="O2546" s="58" t="n">
        <v>8</v>
      </c>
      <c r="P2546" t="n">
        <v>0</v>
      </c>
      <c r="Q2546" s="59" t="n">
        <v>95</v>
      </c>
      <c r="R2546" s="60">
        <f>IF(N2546="TL",1,IF(N2546="USD",VLOOKUP(C2546,$X$2:$Z$19,2,FALSE),VLOOKUP(C2546,$X$2:$Z$19,3,FALSE)))</f>
        <v/>
      </c>
      <c r="S2546" s="61">
        <f>IF(P2546=1,0,L2546*M2546*R2546*(1-O2546/100))</f>
        <v/>
      </c>
      <c r="T2546" s="61">
        <f>IF(P2546=1,0,L2546*Q2546)</f>
        <v/>
      </c>
      <c r="U2546" s="61">
        <f>S2546-T2546</f>
        <v/>
      </c>
    </row>
    <row r="2547">
      <c r="A2547" t="inlineStr">
        <is>
          <t>S002546</t>
        </is>
      </c>
      <c r="B2547" t="inlineStr">
        <is>
          <t>2025-09-19</t>
        </is>
      </c>
      <c r="C2547" t="inlineStr">
        <is>
          <t>2025-09</t>
        </is>
      </c>
      <c r="D2547" t="inlineStr">
        <is>
          <t>2025-Q3</t>
        </is>
      </c>
      <c r="E2547" t="inlineStr">
        <is>
          <t>T15</t>
        </is>
      </c>
      <c r="F2547" t="inlineStr">
        <is>
          <t>Barış Polat</t>
        </is>
      </c>
      <c r="G2547" t="inlineStr">
        <is>
          <t>Ege</t>
        </is>
      </c>
      <c r="H2547" t="inlineStr">
        <is>
          <t>EM-UPS-10</t>
        </is>
      </c>
      <c r="I2547" t="inlineStr">
        <is>
          <t>Kesintisiz Güç Kaynağı 3 kVA</t>
        </is>
      </c>
      <c r="J2547" t="inlineStr">
        <is>
          <t>Güç</t>
        </is>
      </c>
      <c r="K2547" t="inlineStr">
        <is>
          <t>Perakende</t>
        </is>
      </c>
      <c r="L2547" t="n">
        <v>3</v>
      </c>
      <c r="M2547" s="57" t="n">
        <v>13555</v>
      </c>
      <c r="N2547" t="inlineStr">
        <is>
          <t>TL</t>
        </is>
      </c>
      <c r="O2547" s="58" t="n">
        <v>8</v>
      </c>
      <c r="P2547" t="n">
        <v>0</v>
      </c>
      <c r="Q2547" s="59" t="n">
        <v>8200</v>
      </c>
      <c r="R2547" s="60">
        <f>IF(N2547="TL",1,IF(N2547="USD",VLOOKUP(C2547,$X$2:$Z$19,2,FALSE),VLOOKUP(C2547,$X$2:$Z$19,3,FALSE)))</f>
        <v/>
      </c>
      <c r="S2547" s="61">
        <f>IF(P2547=1,0,L2547*M2547*R2547*(1-O2547/100))</f>
        <v/>
      </c>
      <c r="T2547" s="61">
        <f>IF(P2547=1,0,L2547*Q2547)</f>
        <v/>
      </c>
      <c r="U2547" s="61">
        <f>S2547-T2547</f>
        <v/>
      </c>
    </row>
    <row r="2548">
      <c r="A2548" t="inlineStr">
        <is>
          <t>S002547</t>
        </is>
      </c>
      <c r="B2548" t="inlineStr">
        <is>
          <t>2025-09-07</t>
        </is>
      </c>
      <c r="C2548" t="inlineStr">
        <is>
          <t>2025-09</t>
        </is>
      </c>
      <c r="D2548" t="inlineStr">
        <is>
          <t>2025-Q3</t>
        </is>
      </c>
      <c r="E2548" t="inlineStr">
        <is>
          <t>T15</t>
        </is>
      </c>
      <c r="F2548" t="inlineStr">
        <is>
          <t>Barış Polat</t>
        </is>
      </c>
      <c r="G2548" t="inlineStr">
        <is>
          <t>Ege</t>
        </is>
      </c>
      <c r="H2548" t="inlineStr">
        <is>
          <t>EM-TRF-05</t>
        </is>
      </c>
      <c r="I2548" t="inlineStr">
        <is>
          <t>İzole Trafo 1 kVA</t>
        </is>
      </c>
      <c r="J2548" t="inlineStr">
        <is>
          <t>Güç</t>
        </is>
      </c>
      <c r="K2548" t="inlineStr">
        <is>
          <t>Bayi</t>
        </is>
      </c>
      <c r="L2548" t="n">
        <v>9</v>
      </c>
      <c r="M2548" s="57" t="n">
        <v>6646</v>
      </c>
      <c r="N2548" t="inlineStr">
        <is>
          <t>TL</t>
        </is>
      </c>
      <c r="O2548" s="58" t="n">
        <v>18</v>
      </c>
      <c r="P2548" t="n">
        <v>0</v>
      </c>
      <c r="Q2548" s="59" t="n">
        <v>3900</v>
      </c>
      <c r="R2548" s="60">
        <f>IF(N2548="TL",1,IF(N2548="USD",VLOOKUP(C2548,$X$2:$Z$19,2,FALSE),VLOOKUP(C2548,$X$2:$Z$19,3,FALSE)))</f>
        <v/>
      </c>
      <c r="S2548" s="61">
        <f>IF(P2548=1,0,L2548*M2548*R2548*(1-O2548/100))</f>
        <v/>
      </c>
      <c r="T2548" s="61">
        <f>IF(P2548=1,0,L2548*Q2548)</f>
        <v/>
      </c>
      <c r="U2548" s="61">
        <f>S2548-T2548</f>
        <v/>
      </c>
    </row>
    <row r="2549">
      <c r="A2549" t="inlineStr">
        <is>
          <t>S002548</t>
        </is>
      </c>
      <c r="B2549" t="inlineStr">
        <is>
          <t>2025-09-05</t>
        </is>
      </c>
      <c r="C2549" t="inlineStr">
        <is>
          <t>2025-09</t>
        </is>
      </c>
      <c r="D2549" t="inlineStr">
        <is>
          <t>2025-Q3</t>
        </is>
      </c>
      <c r="E2549" t="inlineStr">
        <is>
          <t>T15</t>
        </is>
      </c>
      <c r="F2549" t="inlineStr">
        <is>
          <t>Barış Polat</t>
        </is>
      </c>
      <c r="G2549" t="inlineStr">
        <is>
          <t>Ege</t>
        </is>
      </c>
      <c r="H2549" t="inlineStr">
        <is>
          <t>EM-TRF-05</t>
        </is>
      </c>
      <c r="I2549" t="inlineStr">
        <is>
          <t>İzole Trafo 1 kVA</t>
        </is>
      </c>
      <c r="J2549" t="inlineStr">
        <is>
          <t>Güç</t>
        </is>
      </c>
      <c r="K2549" t="inlineStr">
        <is>
          <t>Bayi</t>
        </is>
      </c>
      <c r="L2549" t="n">
        <v>88</v>
      </c>
      <c r="M2549" s="57" t="n">
        <v>6814</v>
      </c>
      <c r="N2549" t="inlineStr">
        <is>
          <t>TL</t>
        </is>
      </c>
      <c r="O2549" s="58" t="n">
        <v>8</v>
      </c>
      <c r="P2549" t="n">
        <v>0</v>
      </c>
      <c r="Q2549" s="59" t="n">
        <v>3900</v>
      </c>
      <c r="R2549" s="60">
        <f>IF(N2549="TL",1,IF(N2549="USD",VLOOKUP(C2549,$X$2:$Z$19,2,FALSE),VLOOKUP(C2549,$X$2:$Z$19,3,FALSE)))</f>
        <v/>
      </c>
      <c r="S2549" s="61">
        <f>IF(P2549=1,0,L2549*M2549*R2549*(1-O2549/100))</f>
        <v/>
      </c>
      <c r="T2549" s="61">
        <f>IF(P2549=1,0,L2549*Q2549)</f>
        <v/>
      </c>
      <c r="U2549" s="61">
        <f>S2549-T2549</f>
        <v/>
      </c>
    </row>
    <row r="2550">
      <c r="A2550" t="inlineStr">
        <is>
          <t>S002549</t>
        </is>
      </c>
      <c r="B2550" t="inlineStr">
        <is>
          <t>2025-09-19</t>
        </is>
      </c>
      <c r="C2550" t="inlineStr">
        <is>
          <t>2025-09</t>
        </is>
      </c>
      <c r="D2550" t="inlineStr">
        <is>
          <t>2025-Q3</t>
        </is>
      </c>
      <c r="E2550" t="inlineStr">
        <is>
          <t>T15</t>
        </is>
      </c>
      <c r="F2550" t="inlineStr">
        <is>
          <t>Barış Polat</t>
        </is>
      </c>
      <c r="G2550" t="inlineStr">
        <is>
          <t>Ege</t>
        </is>
      </c>
      <c r="H2550" t="inlineStr">
        <is>
          <t>EM-KND-03</t>
        </is>
      </c>
      <c r="I2550" t="inlineStr">
        <is>
          <t>Kablo Kanalı 40x40 (2 m)</t>
        </is>
      </c>
      <c r="J2550" t="inlineStr">
        <is>
          <t>Tesisat</t>
        </is>
      </c>
      <c r="K2550" t="inlineStr">
        <is>
          <t>Bayi</t>
        </is>
      </c>
      <c r="L2550" t="n">
        <v>4</v>
      </c>
      <c r="M2550" s="57" t="n">
        <v>127</v>
      </c>
      <c r="N2550" t="inlineStr">
        <is>
          <t>TL</t>
        </is>
      </c>
      <c r="O2550" s="58" t="n">
        <v>18</v>
      </c>
      <c r="P2550" t="n">
        <v>0</v>
      </c>
      <c r="Q2550" s="59" t="n">
        <v>65</v>
      </c>
      <c r="R2550" s="60">
        <f>IF(N2550="TL",1,IF(N2550="USD",VLOOKUP(C2550,$X$2:$Z$19,2,FALSE),VLOOKUP(C2550,$X$2:$Z$19,3,FALSE)))</f>
        <v/>
      </c>
      <c r="S2550" s="61">
        <f>IF(P2550=1,0,L2550*M2550*R2550*(1-O2550/100))</f>
        <v/>
      </c>
      <c r="T2550" s="61">
        <f>IF(P2550=1,0,L2550*Q2550)</f>
        <v/>
      </c>
      <c r="U2550" s="61">
        <f>S2550-T2550</f>
        <v/>
      </c>
    </row>
    <row r="2551">
      <c r="A2551" t="inlineStr">
        <is>
          <t>S002550</t>
        </is>
      </c>
      <c r="B2551" t="inlineStr">
        <is>
          <t>2025-09-19</t>
        </is>
      </c>
      <c r="C2551" t="inlineStr">
        <is>
          <t>2025-09</t>
        </is>
      </c>
      <c r="D2551" t="inlineStr">
        <is>
          <t>2025-Q3</t>
        </is>
      </c>
      <c r="E2551" t="inlineStr">
        <is>
          <t>T15</t>
        </is>
      </c>
      <c r="F2551" t="inlineStr">
        <is>
          <t>Barış Polat</t>
        </is>
      </c>
      <c r="G2551" t="inlineStr">
        <is>
          <t>Ege</t>
        </is>
      </c>
      <c r="H2551" t="inlineStr">
        <is>
          <t>EM-AYD-18</t>
        </is>
      </c>
      <c r="I2551" t="inlineStr">
        <is>
          <t>LED Ampul 18W (10'lu)</t>
        </is>
      </c>
      <c r="J2551" t="inlineStr">
        <is>
          <t>Aydınlatma</t>
        </is>
      </c>
      <c r="K2551" t="inlineStr">
        <is>
          <t>Perakende</t>
        </is>
      </c>
      <c r="L2551" t="n">
        <v>2</v>
      </c>
      <c r="M2551" s="57" t="n">
        <v>207</v>
      </c>
      <c r="N2551" t="inlineStr">
        <is>
          <t>TL</t>
        </is>
      </c>
      <c r="O2551" s="58" t="n">
        <v>8</v>
      </c>
      <c r="P2551" t="n">
        <v>0</v>
      </c>
      <c r="Q2551" s="59" t="n">
        <v>95</v>
      </c>
      <c r="R2551" s="60">
        <f>IF(N2551="TL",1,IF(N2551="USD",VLOOKUP(C2551,$X$2:$Z$19,2,FALSE),VLOOKUP(C2551,$X$2:$Z$19,3,FALSE)))</f>
        <v/>
      </c>
      <c r="S2551" s="61">
        <f>IF(P2551=1,0,L2551*M2551*R2551*(1-O2551/100))</f>
        <v/>
      </c>
      <c r="T2551" s="61">
        <f>IF(P2551=1,0,L2551*Q2551)</f>
        <v/>
      </c>
      <c r="U2551" s="61">
        <f>S2551-T2551</f>
        <v/>
      </c>
    </row>
    <row r="2552">
      <c r="A2552" t="inlineStr">
        <is>
          <t>S002551</t>
        </is>
      </c>
      <c r="B2552" t="inlineStr">
        <is>
          <t>2025-09-22</t>
        </is>
      </c>
      <c r="C2552" t="inlineStr">
        <is>
          <t>2025-09</t>
        </is>
      </c>
      <c r="D2552" t="inlineStr">
        <is>
          <t>2025-Q3</t>
        </is>
      </c>
      <c r="E2552" t="inlineStr">
        <is>
          <t>T15</t>
        </is>
      </c>
      <c r="F2552" t="inlineStr">
        <is>
          <t>Barış Polat</t>
        </is>
      </c>
      <c r="G2552" t="inlineStr">
        <is>
          <t>Ege</t>
        </is>
      </c>
      <c r="H2552" t="inlineStr">
        <is>
          <t>EM-PRZ-02</t>
        </is>
      </c>
      <c r="I2552" t="inlineStr">
        <is>
          <t>Priz-Anahtar Seti (20'li)</t>
        </is>
      </c>
      <c r="J2552" t="inlineStr">
        <is>
          <t>Anahtar</t>
        </is>
      </c>
      <c r="K2552" t="inlineStr">
        <is>
          <t>Bayi</t>
        </is>
      </c>
      <c r="L2552" t="n">
        <v>4</v>
      </c>
      <c r="M2552" s="57" t="n">
        <v>558</v>
      </c>
      <c r="N2552" t="inlineStr">
        <is>
          <t>TL</t>
        </is>
      </c>
      <c r="O2552" s="58" t="n">
        <v>8</v>
      </c>
      <c r="P2552" t="n">
        <v>0</v>
      </c>
      <c r="Q2552" s="59" t="n">
        <v>310</v>
      </c>
      <c r="R2552" s="60">
        <f>IF(N2552="TL",1,IF(N2552="USD",VLOOKUP(C2552,$X$2:$Z$19,2,FALSE),VLOOKUP(C2552,$X$2:$Z$19,3,FALSE)))</f>
        <v/>
      </c>
      <c r="S2552" s="61">
        <f>IF(P2552=1,0,L2552*M2552*R2552*(1-O2552/100))</f>
        <v/>
      </c>
      <c r="T2552" s="61">
        <f>IF(P2552=1,0,L2552*Q2552)</f>
        <v/>
      </c>
      <c r="U2552" s="61">
        <f>S2552-T2552</f>
        <v/>
      </c>
    </row>
    <row r="2553">
      <c r="A2553" t="inlineStr">
        <is>
          <t>S002552</t>
        </is>
      </c>
      <c r="B2553" t="inlineStr">
        <is>
          <t>2025-09-18</t>
        </is>
      </c>
      <c r="C2553" t="inlineStr">
        <is>
          <t>2025-09</t>
        </is>
      </c>
      <c r="D2553" t="inlineStr">
        <is>
          <t>2025-Q3</t>
        </is>
      </c>
      <c r="E2553" t="inlineStr">
        <is>
          <t>T15</t>
        </is>
      </c>
      <c r="F2553" t="inlineStr">
        <is>
          <t>Barış Polat</t>
        </is>
      </c>
      <c r="G2553" t="inlineStr">
        <is>
          <t>Ege</t>
        </is>
      </c>
      <c r="H2553" t="inlineStr">
        <is>
          <t>EM-TOP-08</t>
        </is>
      </c>
      <c r="I2553" t="inlineStr">
        <is>
          <t>Topraklama Seti</t>
        </is>
      </c>
      <c r="J2553" t="inlineStr">
        <is>
          <t>Koruma</t>
        </is>
      </c>
      <c r="K2553" t="inlineStr">
        <is>
          <t>Perakende</t>
        </is>
      </c>
      <c r="L2553" t="n">
        <v>1</v>
      </c>
      <c r="M2553" s="57" t="n">
        <v>915</v>
      </c>
      <c r="N2553" t="inlineStr">
        <is>
          <t>TL</t>
        </is>
      </c>
      <c r="O2553" s="58" t="n">
        <v>0</v>
      </c>
      <c r="P2553" t="n">
        <v>0</v>
      </c>
      <c r="Q2553" s="59" t="n">
        <v>540</v>
      </c>
      <c r="R2553" s="60">
        <f>IF(N2553="TL",1,IF(N2553="USD",VLOOKUP(C2553,$X$2:$Z$19,2,FALSE),VLOOKUP(C2553,$X$2:$Z$19,3,FALSE)))</f>
        <v/>
      </c>
      <c r="S2553" s="61">
        <f>IF(P2553=1,0,L2553*M2553*R2553*(1-O2553/100))</f>
        <v/>
      </c>
      <c r="T2553" s="61">
        <f>IF(P2553=1,0,L2553*Q2553)</f>
        <v/>
      </c>
      <c r="U2553" s="61">
        <f>S2553-T2553</f>
        <v/>
      </c>
    </row>
    <row r="2554">
      <c r="A2554" t="inlineStr">
        <is>
          <t>S002553</t>
        </is>
      </c>
      <c r="B2554" t="inlineStr">
        <is>
          <t>2025-09-25</t>
        </is>
      </c>
      <c r="C2554" t="inlineStr">
        <is>
          <t>2025-09</t>
        </is>
      </c>
      <c r="D2554" t="inlineStr">
        <is>
          <t>2025-Q3</t>
        </is>
      </c>
      <c r="E2554" t="inlineStr">
        <is>
          <t>T15</t>
        </is>
      </c>
      <c r="F2554" t="inlineStr">
        <is>
          <t>Barış Polat</t>
        </is>
      </c>
      <c r="G2554" t="inlineStr">
        <is>
          <t>Ege</t>
        </is>
      </c>
      <c r="H2554" t="inlineStr">
        <is>
          <t>EM-KND-03</t>
        </is>
      </c>
      <c r="I2554" t="inlineStr">
        <is>
          <t>Kablo Kanalı 40x40 (2 m)</t>
        </is>
      </c>
      <c r="J2554" t="inlineStr">
        <is>
          <t>Tesisat</t>
        </is>
      </c>
      <c r="K2554" t="inlineStr">
        <is>
          <t>Proje</t>
        </is>
      </c>
      <c r="L2554" t="n">
        <v>15</v>
      </c>
      <c r="M2554" s="57" t="n">
        <v>133</v>
      </c>
      <c r="N2554" t="inlineStr">
        <is>
          <t>TL</t>
        </is>
      </c>
      <c r="O2554" s="58" t="n">
        <v>0</v>
      </c>
      <c r="P2554" t="n">
        <v>0</v>
      </c>
      <c r="Q2554" s="59" t="n">
        <v>65</v>
      </c>
      <c r="R2554" s="60">
        <f>IF(N2554="TL",1,IF(N2554="USD",VLOOKUP(C2554,$X$2:$Z$19,2,FALSE),VLOOKUP(C2554,$X$2:$Z$19,3,FALSE)))</f>
        <v/>
      </c>
      <c r="S2554" s="61">
        <f>IF(P2554=1,0,L2554*M2554*R2554*(1-O2554/100))</f>
        <v/>
      </c>
      <c r="T2554" s="61">
        <f>IF(P2554=1,0,L2554*Q2554)</f>
        <v/>
      </c>
      <c r="U2554" s="61">
        <f>S2554-T2554</f>
        <v/>
      </c>
    </row>
    <row r="2555">
      <c r="A2555" t="inlineStr">
        <is>
          <t>S002554</t>
        </is>
      </c>
      <c r="B2555" t="inlineStr">
        <is>
          <t>2025-09-01</t>
        </is>
      </c>
      <c r="C2555" t="inlineStr">
        <is>
          <t>2025-09</t>
        </is>
      </c>
      <c r="D2555" t="inlineStr">
        <is>
          <t>2025-Q3</t>
        </is>
      </c>
      <c r="E2555" t="inlineStr">
        <is>
          <t>T15</t>
        </is>
      </c>
      <c r="F2555" t="inlineStr">
        <is>
          <t>Barış Polat</t>
        </is>
      </c>
      <c r="G2555" t="inlineStr">
        <is>
          <t>Ege</t>
        </is>
      </c>
      <c r="H2555" t="inlineStr">
        <is>
          <t>EM-KBL-25</t>
        </is>
      </c>
      <c r="I2555" t="inlineStr">
        <is>
          <t>NYY Kablo 4x6 (100 m)</t>
        </is>
      </c>
      <c r="J2555" t="inlineStr">
        <is>
          <t>Kablo</t>
        </is>
      </c>
      <c r="K2555" t="inlineStr">
        <is>
          <t>Proje</t>
        </is>
      </c>
      <c r="L2555" t="n">
        <v>16</v>
      </c>
      <c r="M2555" s="57" t="n">
        <v>3375</v>
      </c>
      <c r="N2555" t="inlineStr">
        <is>
          <t>TL</t>
        </is>
      </c>
      <c r="O2555" s="58" t="n">
        <v>8</v>
      </c>
      <c r="P2555" t="n">
        <v>0</v>
      </c>
      <c r="Q2555" s="59" t="n">
        <v>2150</v>
      </c>
      <c r="R2555" s="60">
        <f>IF(N2555="TL",1,IF(N2555="USD",VLOOKUP(C2555,$X$2:$Z$19,2,FALSE),VLOOKUP(C2555,$X$2:$Z$19,3,FALSE)))</f>
        <v/>
      </c>
      <c r="S2555" s="61">
        <f>IF(P2555=1,0,L2555*M2555*R2555*(1-O2555/100))</f>
        <v/>
      </c>
      <c r="T2555" s="61">
        <f>IF(P2555=1,0,L2555*Q2555)</f>
        <v/>
      </c>
      <c r="U2555" s="61">
        <f>S2555-T2555</f>
        <v/>
      </c>
    </row>
    <row r="2556">
      <c r="A2556" t="inlineStr">
        <is>
          <t>S002555</t>
        </is>
      </c>
      <c r="B2556" t="inlineStr">
        <is>
          <t>2025-10-21</t>
        </is>
      </c>
      <c r="C2556" t="inlineStr">
        <is>
          <t>2025-10</t>
        </is>
      </c>
      <c r="D2556" t="inlineStr">
        <is>
          <t>2025-Q4</t>
        </is>
      </c>
      <c r="E2556" t="inlineStr">
        <is>
          <t>T01</t>
        </is>
      </c>
      <c r="F2556" t="inlineStr">
        <is>
          <t>Deniz Yılmaz</t>
        </is>
      </c>
      <c r="G2556" t="inlineStr">
        <is>
          <t>Marmara</t>
        </is>
      </c>
      <c r="H2556" t="inlineStr">
        <is>
          <t>EM-AYD-40</t>
        </is>
      </c>
      <c r="I2556" t="inlineStr">
        <is>
          <t>LED Panel Armatür 40W</t>
        </is>
      </c>
      <c r="J2556" t="inlineStr">
        <is>
          <t>Aydınlatma</t>
        </is>
      </c>
      <c r="K2556" t="inlineStr">
        <is>
          <t>Bayi</t>
        </is>
      </c>
      <c r="L2556" t="n">
        <v>13</v>
      </c>
      <c r="M2556" s="57" t="n">
        <v>348</v>
      </c>
      <c r="N2556" t="inlineStr">
        <is>
          <t>TL</t>
        </is>
      </c>
      <c r="O2556" s="58" t="n">
        <v>12</v>
      </c>
      <c r="P2556" t="n">
        <v>0</v>
      </c>
      <c r="Q2556" s="59" t="n">
        <v>190</v>
      </c>
      <c r="R2556" s="60">
        <f>IF(N2556="TL",1,IF(N2556="USD",VLOOKUP(C2556,$X$2:$Z$19,2,FALSE),VLOOKUP(C2556,$X$2:$Z$19,3,FALSE)))</f>
        <v/>
      </c>
      <c r="S2556" s="61">
        <f>IF(P2556=1,0,L2556*M2556*R2556*(1-O2556/100))</f>
        <v/>
      </c>
      <c r="T2556" s="61">
        <f>IF(P2556=1,0,L2556*Q2556)</f>
        <v/>
      </c>
      <c r="U2556" s="61">
        <f>S2556-T2556</f>
        <v/>
      </c>
    </row>
    <row r="2557">
      <c r="A2557" t="inlineStr">
        <is>
          <t>S002556</t>
        </is>
      </c>
      <c r="B2557" t="inlineStr">
        <is>
          <t>2025-10-17</t>
        </is>
      </c>
      <c r="C2557" t="inlineStr">
        <is>
          <t>2025-10</t>
        </is>
      </c>
      <c r="D2557" t="inlineStr">
        <is>
          <t>2025-Q4</t>
        </is>
      </c>
      <c r="E2557" t="inlineStr">
        <is>
          <t>T01</t>
        </is>
      </c>
      <c r="F2557" t="inlineStr">
        <is>
          <t>Deniz Yılmaz</t>
        </is>
      </c>
      <c r="G2557" t="inlineStr">
        <is>
          <t>Marmara</t>
        </is>
      </c>
      <c r="H2557" t="inlineStr">
        <is>
          <t>EM-SGT-01</t>
        </is>
      </c>
      <c r="I2557" t="inlineStr">
        <is>
          <t>Otomatik Sigorta C16 (12'li)</t>
        </is>
      </c>
      <c r="J2557" t="inlineStr">
        <is>
          <t>Koruma</t>
        </is>
      </c>
      <c r="K2557" t="inlineStr">
        <is>
          <t>Kurumsal</t>
        </is>
      </c>
      <c r="L2557" t="n">
        <v>24</v>
      </c>
      <c r="M2557" s="57" t="n">
        <v>434</v>
      </c>
      <c r="N2557" t="inlineStr">
        <is>
          <t>TL</t>
        </is>
      </c>
      <c r="O2557" s="58" t="n">
        <v>8</v>
      </c>
      <c r="P2557" t="n">
        <v>0</v>
      </c>
      <c r="Q2557" s="59" t="n">
        <v>240</v>
      </c>
      <c r="R2557" s="60">
        <f>IF(N2557="TL",1,IF(N2557="USD",VLOOKUP(C2557,$X$2:$Z$19,2,FALSE),VLOOKUP(C2557,$X$2:$Z$19,3,FALSE)))</f>
        <v/>
      </c>
      <c r="S2557" s="61">
        <f>IF(P2557=1,0,L2557*M2557*R2557*(1-O2557/100))</f>
        <v/>
      </c>
      <c r="T2557" s="61">
        <f>IF(P2557=1,0,L2557*Q2557)</f>
        <v/>
      </c>
      <c r="U2557" s="61">
        <f>S2557-T2557</f>
        <v/>
      </c>
    </row>
    <row r="2558">
      <c r="A2558" t="inlineStr">
        <is>
          <t>S002557</t>
        </is>
      </c>
      <c r="B2558" t="inlineStr">
        <is>
          <t>2025-10-17</t>
        </is>
      </c>
      <c r="C2558" t="inlineStr">
        <is>
          <t>2025-10</t>
        </is>
      </c>
      <c r="D2558" t="inlineStr">
        <is>
          <t>2025-Q4</t>
        </is>
      </c>
      <c r="E2558" t="inlineStr">
        <is>
          <t>T01</t>
        </is>
      </c>
      <c r="F2558" t="inlineStr">
        <is>
          <t>Deniz Yılmaz</t>
        </is>
      </c>
      <c r="G2558" t="inlineStr">
        <is>
          <t>Marmara</t>
        </is>
      </c>
      <c r="H2558" t="inlineStr">
        <is>
          <t>EM-KND-03</t>
        </is>
      </c>
      <c r="I2558" t="inlineStr">
        <is>
          <t>Kablo Kanalı 40x40 (2 m)</t>
        </is>
      </c>
      <c r="J2558" t="inlineStr">
        <is>
          <t>Tesisat</t>
        </is>
      </c>
      <c r="K2558" t="inlineStr">
        <is>
          <t>Proje</t>
        </is>
      </c>
      <c r="L2558" t="n">
        <v>5</v>
      </c>
      <c r="M2558" s="57" t="n">
        <v>134</v>
      </c>
      <c r="N2558" t="inlineStr">
        <is>
          <t>TL</t>
        </is>
      </c>
      <c r="O2558" s="58" t="n">
        <v>5</v>
      </c>
      <c r="P2558" t="n">
        <v>0</v>
      </c>
      <c r="Q2558" s="59" t="n">
        <v>65</v>
      </c>
      <c r="R2558" s="60">
        <f>IF(N2558="TL",1,IF(N2558="USD",VLOOKUP(C2558,$X$2:$Z$19,2,FALSE),VLOOKUP(C2558,$X$2:$Z$19,3,FALSE)))</f>
        <v/>
      </c>
      <c r="S2558" s="61">
        <f>IF(P2558=1,0,L2558*M2558*R2558*(1-O2558/100))</f>
        <v/>
      </c>
      <c r="T2558" s="61">
        <f>IF(P2558=1,0,L2558*Q2558)</f>
        <v/>
      </c>
      <c r="U2558" s="61">
        <f>S2558-T2558</f>
        <v/>
      </c>
    </row>
    <row r="2559">
      <c r="A2559" t="inlineStr">
        <is>
          <t>S002558</t>
        </is>
      </c>
      <c r="B2559" t="inlineStr">
        <is>
          <t>2025-10-04</t>
        </is>
      </c>
      <c r="C2559" t="inlineStr">
        <is>
          <t>2025-10</t>
        </is>
      </c>
      <c r="D2559" t="inlineStr">
        <is>
          <t>2025-Q4</t>
        </is>
      </c>
      <c r="E2559" t="inlineStr">
        <is>
          <t>T01</t>
        </is>
      </c>
      <c r="F2559" t="inlineStr">
        <is>
          <t>Deniz Yılmaz</t>
        </is>
      </c>
      <c r="G2559" t="inlineStr">
        <is>
          <t>Marmara</t>
        </is>
      </c>
      <c r="H2559" t="inlineStr">
        <is>
          <t>EM-AYD-40</t>
        </is>
      </c>
      <c r="I2559" t="inlineStr">
        <is>
          <t>LED Panel Armatür 40W</t>
        </is>
      </c>
      <c r="J2559" t="inlineStr">
        <is>
          <t>Aydınlatma</t>
        </is>
      </c>
      <c r="K2559" t="inlineStr">
        <is>
          <t>Perakende</t>
        </is>
      </c>
      <c r="L2559" t="n">
        <v>4</v>
      </c>
      <c r="M2559" s="57" t="n">
        <v>360</v>
      </c>
      <c r="N2559" t="inlineStr">
        <is>
          <t>TL</t>
        </is>
      </c>
      <c r="O2559" s="58" t="n">
        <v>12</v>
      </c>
      <c r="P2559" t="n">
        <v>0</v>
      </c>
      <c r="Q2559" s="59" t="n">
        <v>190</v>
      </c>
      <c r="R2559" s="60">
        <f>IF(N2559="TL",1,IF(N2559="USD",VLOOKUP(C2559,$X$2:$Z$19,2,FALSE),VLOOKUP(C2559,$X$2:$Z$19,3,FALSE)))</f>
        <v/>
      </c>
      <c r="S2559" s="61">
        <f>IF(P2559=1,0,L2559*M2559*R2559*(1-O2559/100))</f>
        <v/>
      </c>
      <c r="T2559" s="61">
        <f>IF(P2559=1,0,L2559*Q2559)</f>
        <v/>
      </c>
      <c r="U2559" s="61">
        <f>S2559-T2559</f>
        <v/>
      </c>
    </row>
    <row r="2560">
      <c r="A2560" t="inlineStr">
        <is>
          <t>S002559</t>
        </is>
      </c>
      <c r="B2560" t="inlineStr">
        <is>
          <t>2025-10-20</t>
        </is>
      </c>
      <c r="C2560" t="inlineStr">
        <is>
          <t>2025-10</t>
        </is>
      </c>
      <c r="D2560" t="inlineStr">
        <is>
          <t>2025-Q4</t>
        </is>
      </c>
      <c r="E2560" t="inlineStr">
        <is>
          <t>T01</t>
        </is>
      </c>
      <c r="F2560" t="inlineStr">
        <is>
          <t>Deniz Yılmaz</t>
        </is>
      </c>
      <c r="G2560" t="inlineStr">
        <is>
          <t>Marmara</t>
        </is>
      </c>
      <c r="H2560" t="inlineStr">
        <is>
          <t>EM-PNO-12</t>
        </is>
      </c>
      <c r="I2560" t="inlineStr">
        <is>
          <t>Sıva Üstü Dağıtım Panosu 24'lü</t>
        </is>
      </c>
      <c r="J2560" t="inlineStr">
        <is>
          <t>Pano</t>
        </is>
      </c>
      <c r="K2560" t="inlineStr">
        <is>
          <t>Bayi</t>
        </is>
      </c>
      <c r="L2560" t="n">
        <v>17</v>
      </c>
      <c r="M2560" s="57" t="n">
        <v>1953</v>
      </c>
      <c r="N2560" t="inlineStr">
        <is>
          <t>TL</t>
        </is>
      </c>
      <c r="O2560" s="58" t="n">
        <v>0</v>
      </c>
      <c r="P2560" t="n">
        <v>0</v>
      </c>
      <c r="Q2560" s="59" t="n">
        <v>1180</v>
      </c>
      <c r="R2560" s="60">
        <f>IF(N2560="TL",1,IF(N2560="USD",VLOOKUP(C2560,$X$2:$Z$19,2,FALSE),VLOOKUP(C2560,$X$2:$Z$19,3,FALSE)))</f>
        <v/>
      </c>
      <c r="S2560" s="61">
        <f>IF(P2560=1,0,L2560*M2560*R2560*(1-O2560/100))</f>
        <v/>
      </c>
      <c r="T2560" s="61">
        <f>IF(P2560=1,0,L2560*Q2560)</f>
        <v/>
      </c>
      <c r="U2560" s="61">
        <f>S2560-T2560</f>
        <v/>
      </c>
    </row>
    <row r="2561">
      <c r="A2561" t="inlineStr">
        <is>
          <t>S002560</t>
        </is>
      </c>
      <c r="B2561" t="inlineStr">
        <is>
          <t>2025-10-17</t>
        </is>
      </c>
      <c r="C2561" t="inlineStr">
        <is>
          <t>2025-10</t>
        </is>
      </c>
      <c r="D2561" t="inlineStr">
        <is>
          <t>2025-Q4</t>
        </is>
      </c>
      <c r="E2561" t="inlineStr">
        <is>
          <t>T01</t>
        </is>
      </c>
      <c r="F2561" t="inlineStr">
        <is>
          <t>Deniz Yılmaz</t>
        </is>
      </c>
      <c r="G2561" t="inlineStr">
        <is>
          <t>Marmara</t>
        </is>
      </c>
      <c r="H2561" t="inlineStr">
        <is>
          <t>EM-KBL-16</t>
        </is>
      </c>
      <c r="I2561" t="inlineStr">
        <is>
          <t>NYM Kablo 3x2,5 (100 m)</t>
        </is>
      </c>
      <c r="J2561" t="inlineStr">
        <is>
          <t>Kablo</t>
        </is>
      </c>
      <c r="K2561" t="inlineStr">
        <is>
          <t>Bayi</t>
        </is>
      </c>
      <c r="L2561" t="n">
        <v>3</v>
      </c>
      <c r="M2561" s="57" t="n">
        <v>1330</v>
      </c>
      <c r="N2561" t="inlineStr">
        <is>
          <t>TL</t>
        </is>
      </c>
      <c r="O2561" s="58" t="n">
        <v>5</v>
      </c>
      <c r="P2561" t="n">
        <v>0</v>
      </c>
      <c r="Q2561" s="59" t="n">
        <v>820</v>
      </c>
      <c r="R2561" s="60">
        <f>IF(N2561="TL",1,IF(N2561="USD",VLOOKUP(C2561,$X$2:$Z$19,2,FALSE),VLOOKUP(C2561,$X$2:$Z$19,3,FALSE)))</f>
        <v/>
      </c>
      <c r="S2561" s="61">
        <f>IF(P2561=1,0,L2561*M2561*R2561*(1-O2561/100))</f>
        <v/>
      </c>
      <c r="T2561" s="61">
        <f>IF(P2561=1,0,L2561*Q2561)</f>
        <v/>
      </c>
      <c r="U2561" s="61">
        <f>S2561-T2561</f>
        <v/>
      </c>
    </row>
    <row r="2562">
      <c r="A2562" t="inlineStr">
        <is>
          <t>S002561</t>
        </is>
      </c>
      <c r="B2562" t="inlineStr">
        <is>
          <t>2025-10-18</t>
        </is>
      </c>
      <c r="C2562" t="inlineStr">
        <is>
          <t>2025-10</t>
        </is>
      </c>
      <c r="D2562" t="inlineStr">
        <is>
          <t>2025-Q4</t>
        </is>
      </c>
      <c r="E2562" t="inlineStr">
        <is>
          <t>T01</t>
        </is>
      </c>
      <c r="F2562" t="inlineStr">
        <is>
          <t>Deniz Yılmaz</t>
        </is>
      </c>
      <c r="G2562" t="inlineStr">
        <is>
          <t>Marmara</t>
        </is>
      </c>
      <c r="H2562" t="inlineStr">
        <is>
          <t>EM-KBL-16</t>
        </is>
      </c>
      <c r="I2562" t="inlineStr">
        <is>
          <t>NYM Kablo 3x2,5 (100 m)</t>
        </is>
      </c>
      <c r="J2562" t="inlineStr">
        <is>
          <t>Kablo</t>
        </is>
      </c>
      <c r="K2562" t="inlineStr">
        <is>
          <t>Kurumsal</t>
        </is>
      </c>
      <c r="L2562" t="n">
        <v>21</v>
      </c>
      <c r="M2562" s="57" t="n">
        <v>1301</v>
      </c>
      <c r="N2562" t="inlineStr">
        <is>
          <t>TL</t>
        </is>
      </c>
      <c r="O2562" s="58" t="n">
        <v>5</v>
      </c>
      <c r="P2562" t="n">
        <v>0</v>
      </c>
      <c r="Q2562" s="59" t="n">
        <v>820</v>
      </c>
      <c r="R2562" s="60">
        <f>IF(N2562="TL",1,IF(N2562="USD",VLOOKUP(C2562,$X$2:$Z$19,2,FALSE),VLOOKUP(C2562,$X$2:$Z$19,3,FALSE)))</f>
        <v/>
      </c>
      <c r="S2562" s="61">
        <f>IF(P2562=1,0,L2562*M2562*R2562*(1-O2562/100))</f>
        <v/>
      </c>
      <c r="T2562" s="61">
        <f>IF(P2562=1,0,L2562*Q2562)</f>
        <v/>
      </c>
      <c r="U2562" s="61">
        <f>S2562-T2562</f>
        <v/>
      </c>
    </row>
    <row r="2563">
      <c r="A2563" t="inlineStr">
        <is>
          <t>S002562</t>
        </is>
      </c>
      <c r="B2563" t="inlineStr">
        <is>
          <t>2025-10-12</t>
        </is>
      </c>
      <c r="C2563" t="inlineStr">
        <is>
          <t>2025-10</t>
        </is>
      </c>
      <c r="D2563" t="inlineStr">
        <is>
          <t>2025-Q4</t>
        </is>
      </c>
      <c r="E2563" t="inlineStr">
        <is>
          <t>T01</t>
        </is>
      </c>
      <c r="F2563" t="inlineStr">
        <is>
          <t>Deniz Yılmaz</t>
        </is>
      </c>
      <c r="G2563" t="inlineStr">
        <is>
          <t>Marmara</t>
        </is>
      </c>
      <c r="H2563" t="inlineStr">
        <is>
          <t>EM-PRZ-02</t>
        </is>
      </c>
      <c r="I2563" t="inlineStr">
        <is>
          <t>Priz-Anahtar Seti (20'li)</t>
        </is>
      </c>
      <c r="J2563" t="inlineStr">
        <is>
          <t>Anahtar</t>
        </is>
      </c>
      <c r="K2563" t="inlineStr">
        <is>
          <t>Kurumsal</t>
        </is>
      </c>
      <c r="L2563" t="n">
        <v>17</v>
      </c>
      <c r="M2563" s="57" t="n">
        <v>555</v>
      </c>
      <c r="N2563" t="inlineStr">
        <is>
          <t>TL</t>
        </is>
      </c>
      <c r="O2563" s="58" t="n">
        <v>5</v>
      </c>
      <c r="P2563" t="n">
        <v>0</v>
      </c>
      <c r="Q2563" s="59" t="n">
        <v>310</v>
      </c>
      <c r="R2563" s="60">
        <f>IF(N2563="TL",1,IF(N2563="USD",VLOOKUP(C2563,$X$2:$Z$19,2,FALSE),VLOOKUP(C2563,$X$2:$Z$19,3,FALSE)))</f>
        <v/>
      </c>
      <c r="S2563" s="61">
        <f>IF(P2563=1,0,L2563*M2563*R2563*(1-O2563/100))</f>
        <v/>
      </c>
      <c r="T2563" s="61">
        <f>IF(P2563=1,0,L2563*Q2563)</f>
        <v/>
      </c>
      <c r="U2563" s="61">
        <f>S2563-T2563</f>
        <v/>
      </c>
    </row>
    <row r="2564">
      <c r="A2564" t="inlineStr">
        <is>
          <t>S002563</t>
        </is>
      </c>
      <c r="B2564" t="inlineStr">
        <is>
          <t>2025-10-27</t>
        </is>
      </c>
      <c r="C2564" t="inlineStr">
        <is>
          <t>2025-10</t>
        </is>
      </c>
      <c r="D2564" t="inlineStr">
        <is>
          <t>2025-Q4</t>
        </is>
      </c>
      <c r="E2564" t="inlineStr">
        <is>
          <t>T01</t>
        </is>
      </c>
      <c r="F2564" t="inlineStr">
        <is>
          <t>Deniz Yılmaz</t>
        </is>
      </c>
      <c r="G2564" t="inlineStr">
        <is>
          <t>Marmara</t>
        </is>
      </c>
      <c r="H2564" t="inlineStr">
        <is>
          <t>EM-TOP-08</t>
        </is>
      </c>
      <c r="I2564" t="inlineStr">
        <is>
          <t>Topraklama Seti</t>
        </is>
      </c>
      <c r="J2564" t="inlineStr">
        <is>
          <t>Koruma</t>
        </is>
      </c>
      <c r="K2564" t="inlineStr">
        <is>
          <t>Proje</t>
        </is>
      </c>
      <c r="L2564" t="n">
        <v>5</v>
      </c>
      <c r="M2564" s="57" t="n">
        <v>921</v>
      </c>
      <c r="N2564" t="inlineStr">
        <is>
          <t>TL</t>
        </is>
      </c>
      <c r="O2564" s="58" t="n">
        <v>12</v>
      </c>
      <c r="P2564" t="n">
        <v>0</v>
      </c>
      <c r="Q2564" s="59" t="n">
        <v>540</v>
      </c>
      <c r="R2564" s="60">
        <f>IF(N2564="TL",1,IF(N2564="USD",VLOOKUP(C2564,$X$2:$Z$19,2,FALSE),VLOOKUP(C2564,$X$2:$Z$19,3,FALSE)))</f>
        <v/>
      </c>
      <c r="S2564" s="61">
        <f>IF(P2564=1,0,L2564*M2564*R2564*(1-O2564/100))</f>
        <v/>
      </c>
      <c r="T2564" s="61">
        <f>IF(P2564=1,0,L2564*Q2564)</f>
        <v/>
      </c>
      <c r="U2564" s="61">
        <f>S2564-T2564</f>
        <v/>
      </c>
    </row>
    <row r="2565">
      <c r="A2565" t="inlineStr">
        <is>
          <t>S002564</t>
        </is>
      </c>
      <c r="B2565" t="inlineStr">
        <is>
          <t>2025-10-17</t>
        </is>
      </c>
      <c r="C2565" t="inlineStr">
        <is>
          <t>2025-10</t>
        </is>
      </c>
      <c r="D2565" t="inlineStr">
        <is>
          <t>2025-Q4</t>
        </is>
      </c>
      <c r="E2565" t="inlineStr">
        <is>
          <t>T01</t>
        </is>
      </c>
      <c r="F2565" t="inlineStr">
        <is>
          <t>Deniz Yılmaz</t>
        </is>
      </c>
      <c r="G2565" t="inlineStr">
        <is>
          <t>Marmara</t>
        </is>
      </c>
      <c r="H2565" t="inlineStr">
        <is>
          <t>EM-KBL-25</t>
        </is>
      </c>
      <c r="I2565" t="inlineStr">
        <is>
          <t>NYY Kablo 4x6 (100 m)</t>
        </is>
      </c>
      <c r="J2565" t="inlineStr">
        <is>
          <t>Kablo</t>
        </is>
      </c>
      <c r="K2565" t="inlineStr">
        <is>
          <t>Perakende</t>
        </is>
      </c>
      <c r="L2565" t="n">
        <v>1</v>
      </c>
      <c r="M2565" s="57" t="n">
        <v>3346</v>
      </c>
      <c r="N2565" t="inlineStr">
        <is>
          <t>TL</t>
        </is>
      </c>
      <c r="O2565" s="58" t="n">
        <v>5</v>
      </c>
      <c r="P2565" t="n">
        <v>0</v>
      </c>
      <c r="Q2565" s="59" t="n">
        <v>2150</v>
      </c>
      <c r="R2565" s="60">
        <f>IF(N2565="TL",1,IF(N2565="USD",VLOOKUP(C2565,$X$2:$Z$19,2,FALSE),VLOOKUP(C2565,$X$2:$Z$19,3,FALSE)))</f>
        <v/>
      </c>
      <c r="S2565" s="61">
        <f>IF(P2565=1,0,L2565*M2565*R2565*(1-O2565/100))</f>
        <v/>
      </c>
      <c r="T2565" s="61">
        <f>IF(P2565=1,0,L2565*Q2565)</f>
        <v/>
      </c>
      <c r="U2565" s="61">
        <f>S2565-T2565</f>
        <v/>
      </c>
    </row>
    <row r="2566">
      <c r="A2566" t="inlineStr">
        <is>
          <t>S002565</t>
        </is>
      </c>
      <c r="B2566" t="inlineStr">
        <is>
          <t>2025-10-03</t>
        </is>
      </c>
      <c r="C2566" t="inlineStr">
        <is>
          <t>2025-10</t>
        </is>
      </c>
      <c r="D2566" t="inlineStr">
        <is>
          <t>2025-Q4</t>
        </is>
      </c>
      <c r="E2566" t="inlineStr">
        <is>
          <t>T01</t>
        </is>
      </c>
      <c r="F2566" t="inlineStr">
        <is>
          <t>Deniz Yılmaz</t>
        </is>
      </c>
      <c r="G2566" t="inlineStr">
        <is>
          <t>Marmara</t>
        </is>
      </c>
      <c r="H2566" t="inlineStr">
        <is>
          <t>EM-AYD-40</t>
        </is>
      </c>
      <c r="I2566" t="inlineStr">
        <is>
          <t>LED Panel Armatür 40W</t>
        </is>
      </c>
      <c r="J2566" t="inlineStr">
        <is>
          <t>Aydınlatma</t>
        </is>
      </c>
      <c r="K2566" t="inlineStr">
        <is>
          <t>Bayi</t>
        </is>
      </c>
      <c r="L2566" t="n">
        <v>11</v>
      </c>
      <c r="M2566" s="57" t="n">
        <v>347</v>
      </c>
      <c r="N2566" t="inlineStr">
        <is>
          <t>TL</t>
        </is>
      </c>
      <c r="O2566" s="58" t="n">
        <v>5</v>
      </c>
      <c r="P2566" t="n">
        <v>0</v>
      </c>
      <c r="Q2566" s="59" t="n">
        <v>190</v>
      </c>
      <c r="R2566" s="60">
        <f>IF(N2566="TL",1,IF(N2566="USD",VLOOKUP(C2566,$X$2:$Z$19,2,FALSE),VLOOKUP(C2566,$X$2:$Z$19,3,FALSE)))</f>
        <v/>
      </c>
      <c r="S2566" s="61">
        <f>IF(P2566=1,0,L2566*M2566*R2566*(1-O2566/100))</f>
        <v/>
      </c>
      <c r="T2566" s="61">
        <f>IF(P2566=1,0,L2566*Q2566)</f>
        <v/>
      </c>
      <c r="U2566" s="61">
        <f>S2566-T2566</f>
        <v/>
      </c>
    </row>
    <row r="2567">
      <c r="A2567" t="inlineStr">
        <is>
          <t>S002566</t>
        </is>
      </c>
      <c r="B2567" t="inlineStr">
        <is>
          <t>2025-10-02</t>
        </is>
      </c>
      <c r="C2567" t="inlineStr">
        <is>
          <t>2025-10</t>
        </is>
      </c>
      <c r="D2567" t="inlineStr">
        <is>
          <t>2025-Q4</t>
        </is>
      </c>
      <c r="E2567" t="inlineStr">
        <is>
          <t>T01</t>
        </is>
      </c>
      <c r="F2567" t="inlineStr">
        <is>
          <t>Deniz Yılmaz</t>
        </is>
      </c>
      <c r="G2567" t="inlineStr">
        <is>
          <t>Marmara</t>
        </is>
      </c>
      <c r="H2567" t="inlineStr">
        <is>
          <t>EM-TRF-05</t>
        </is>
      </c>
      <c r="I2567" t="inlineStr">
        <is>
          <t>İzole Trafo 1 kVA</t>
        </is>
      </c>
      <c r="J2567" t="inlineStr">
        <is>
          <t>Güç</t>
        </is>
      </c>
      <c r="K2567" t="inlineStr">
        <is>
          <t>Bayi</t>
        </is>
      </c>
      <c r="L2567" t="n">
        <v>62</v>
      </c>
      <c r="M2567" s="57" t="n">
        <v>6504</v>
      </c>
      <c r="N2567" t="inlineStr">
        <is>
          <t>TL</t>
        </is>
      </c>
      <c r="O2567" s="58" t="n">
        <v>0</v>
      </c>
      <c r="P2567" t="n">
        <v>0</v>
      </c>
      <c r="Q2567" s="59" t="n">
        <v>3900</v>
      </c>
      <c r="R2567" s="60">
        <f>IF(N2567="TL",1,IF(N2567="USD",VLOOKUP(C2567,$X$2:$Z$19,2,FALSE),VLOOKUP(C2567,$X$2:$Z$19,3,FALSE)))</f>
        <v/>
      </c>
      <c r="S2567" s="61">
        <f>IF(P2567=1,0,L2567*M2567*R2567*(1-O2567/100))</f>
        <v/>
      </c>
      <c r="T2567" s="61">
        <f>IF(P2567=1,0,L2567*Q2567)</f>
        <v/>
      </c>
      <c r="U2567" s="61">
        <f>S2567-T2567</f>
        <v/>
      </c>
    </row>
    <row r="2568">
      <c r="A2568" t="inlineStr">
        <is>
          <t>S002567</t>
        </is>
      </c>
      <c r="B2568" t="inlineStr">
        <is>
          <t>2025-10-09</t>
        </is>
      </c>
      <c r="C2568" t="inlineStr">
        <is>
          <t>2025-10</t>
        </is>
      </c>
      <c r="D2568" t="inlineStr">
        <is>
          <t>2025-Q4</t>
        </is>
      </c>
      <c r="E2568" t="inlineStr">
        <is>
          <t>T01</t>
        </is>
      </c>
      <c r="F2568" t="inlineStr">
        <is>
          <t>Deniz Yılmaz</t>
        </is>
      </c>
      <c r="G2568" t="inlineStr">
        <is>
          <t>Marmara</t>
        </is>
      </c>
      <c r="H2568" t="inlineStr">
        <is>
          <t>EM-PRZ-02</t>
        </is>
      </c>
      <c r="I2568" t="inlineStr">
        <is>
          <t>Priz-Anahtar Seti (20'li)</t>
        </is>
      </c>
      <c r="J2568" t="inlineStr">
        <is>
          <t>Anahtar</t>
        </is>
      </c>
      <c r="K2568" t="inlineStr">
        <is>
          <t>Bayi</t>
        </is>
      </c>
      <c r="L2568" t="n">
        <v>3</v>
      </c>
      <c r="M2568" s="57" t="n">
        <v>579</v>
      </c>
      <c r="N2568" t="inlineStr">
        <is>
          <t>TL</t>
        </is>
      </c>
      <c r="O2568" s="58" t="n">
        <v>8</v>
      </c>
      <c r="P2568" t="n">
        <v>0</v>
      </c>
      <c r="Q2568" s="59" t="n">
        <v>310</v>
      </c>
      <c r="R2568" s="60">
        <f>IF(N2568="TL",1,IF(N2568="USD",VLOOKUP(C2568,$X$2:$Z$19,2,FALSE),VLOOKUP(C2568,$X$2:$Z$19,3,FALSE)))</f>
        <v/>
      </c>
      <c r="S2568" s="61">
        <f>IF(P2568=1,0,L2568*M2568*R2568*(1-O2568/100))</f>
        <v/>
      </c>
      <c r="T2568" s="61">
        <f>IF(P2568=1,0,L2568*Q2568)</f>
        <v/>
      </c>
      <c r="U2568" s="61">
        <f>S2568-T2568</f>
        <v/>
      </c>
    </row>
    <row r="2569">
      <c r="A2569" t="inlineStr">
        <is>
          <t>S002568</t>
        </is>
      </c>
      <c r="B2569" t="inlineStr">
        <is>
          <t>2025-10-23</t>
        </is>
      </c>
      <c r="C2569" t="inlineStr">
        <is>
          <t>2025-10</t>
        </is>
      </c>
      <c r="D2569" t="inlineStr">
        <is>
          <t>2025-Q4</t>
        </is>
      </c>
      <c r="E2569" t="inlineStr">
        <is>
          <t>T01</t>
        </is>
      </c>
      <c r="F2569" t="inlineStr">
        <is>
          <t>Deniz Yılmaz</t>
        </is>
      </c>
      <c r="G2569" t="inlineStr">
        <is>
          <t>Marmara</t>
        </is>
      </c>
      <c r="H2569" t="inlineStr">
        <is>
          <t>EM-KBL-16</t>
        </is>
      </c>
      <c r="I2569" t="inlineStr">
        <is>
          <t>NYM Kablo 3x2,5 (100 m)</t>
        </is>
      </c>
      <c r="J2569" t="inlineStr">
        <is>
          <t>Kablo</t>
        </is>
      </c>
      <c r="K2569" t="inlineStr">
        <is>
          <t>Bayi</t>
        </is>
      </c>
      <c r="L2569" t="n">
        <v>22</v>
      </c>
      <c r="M2569" s="57" t="n">
        <v>1266</v>
      </c>
      <c r="N2569" t="inlineStr">
        <is>
          <t>TL</t>
        </is>
      </c>
      <c r="O2569" s="58" t="n">
        <v>8</v>
      </c>
      <c r="P2569" t="n">
        <v>0</v>
      </c>
      <c r="Q2569" s="59" t="n">
        <v>820</v>
      </c>
      <c r="R2569" s="60">
        <f>IF(N2569="TL",1,IF(N2569="USD",VLOOKUP(C2569,$X$2:$Z$19,2,FALSE),VLOOKUP(C2569,$X$2:$Z$19,3,FALSE)))</f>
        <v/>
      </c>
      <c r="S2569" s="61">
        <f>IF(P2569=1,0,L2569*M2569*R2569*(1-O2569/100))</f>
        <v/>
      </c>
      <c r="T2569" s="61">
        <f>IF(P2569=1,0,L2569*Q2569)</f>
        <v/>
      </c>
      <c r="U2569" s="61">
        <f>S2569-T2569</f>
        <v/>
      </c>
    </row>
    <row r="2570">
      <c r="A2570" t="inlineStr">
        <is>
          <t>S002569</t>
        </is>
      </c>
      <c r="B2570" t="inlineStr">
        <is>
          <t>2025-10-27</t>
        </is>
      </c>
      <c r="C2570" t="inlineStr">
        <is>
          <t>2025-10</t>
        </is>
      </c>
      <c r="D2570" t="inlineStr">
        <is>
          <t>2025-Q4</t>
        </is>
      </c>
      <c r="E2570" t="inlineStr">
        <is>
          <t>T01</t>
        </is>
      </c>
      <c r="F2570" t="inlineStr">
        <is>
          <t>Deniz Yılmaz</t>
        </is>
      </c>
      <c r="G2570" t="inlineStr">
        <is>
          <t>Marmara</t>
        </is>
      </c>
      <c r="H2570" t="inlineStr">
        <is>
          <t>EM-TOP-08</t>
        </is>
      </c>
      <c r="I2570" t="inlineStr">
        <is>
          <t>Topraklama Seti</t>
        </is>
      </c>
      <c r="J2570" t="inlineStr">
        <is>
          <t>Koruma</t>
        </is>
      </c>
      <c r="K2570" t="inlineStr">
        <is>
          <t>Proje</t>
        </is>
      </c>
      <c r="L2570" t="n">
        <v>4</v>
      </c>
      <c r="M2570" s="57" t="n">
        <v>906</v>
      </c>
      <c r="N2570" t="inlineStr">
        <is>
          <t>TL</t>
        </is>
      </c>
      <c r="O2570" s="58" t="n">
        <v>5</v>
      </c>
      <c r="P2570" t="n">
        <v>0</v>
      </c>
      <c r="Q2570" s="59" t="n">
        <v>540</v>
      </c>
      <c r="R2570" s="60">
        <f>IF(N2570="TL",1,IF(N2570="USD",VLOOKUP(C2570,$X$2:$Z$19,2,FALSE),VLOOKUP(C2570,$X$2:$Z$19,3,FALSE)))</f>
        <v/>
      </c>
      <c r="S2570" s="61">
        <f>IF(P2570=1,0,L2570*M2570*R2570*(1-O2570/100))</f>
        <v/>
      </c>
      <c r="T2570" s="61">
        <f>IF(P2570=1,0,L2570*Q2570)</f>
        <v/>
      </c>
      <c r="U2570" s="61">
        <f>S2570-T2570</f>
        <v/>
      </c>
    </row>
    <row r="2571">
      <c r="A2571" t="inlineStr">
        <is>
          <t>S002570</t>
        </is>
      </c>
      <c r="B2571" t="inlineStr">
        <is>
          <t>2025-10-23</t>
        </is>
      </c>
      <c r="C2571" t="inlineStr">
        <is>
          <t>2025-10</t>
        </is>
      </c>
      <c r="D2571" t="inlineStr">
        <is>
          <t>2025-Q4</t>
        </is>
      </c>
      <c r="E2571" t="inlineStr">
        <is>
          <t>T01</t>
        </is>
      </c>
      <c r="F2571" t="inlineStr">
        <is>
          <t>Deniz Yılmaz</t>
        </is>
      </c>
      <c r="G2571" t="inlineStr">
        <is>
          <t>Marmara</t>
        </is>
      </c>
      <c r="H2571" t="inlineStr">
        <is>
          <t>EM-SGT-01</t>
        </is>
      </c>
      <c r="I2571" t="inlineStr">
        <is>
          <t>Otomatik Sigorta C16 (12'li)</t>
        </is>
      </c>
      <c r="J2571" t="inlineStr">
        <is>
          <t>Koruma</t>
        </is>
      </c>
      <c r="K2571" t="inlineStr">
        <is>
          <t>Proje</t>
        </is>
      </c>
      <c r="L2571" t="n">
        <v>8</v>
      </c>
      <c r="M2571" s="57" t="n">
        <v>422</v>
      </c>
      <c r="N2571" t="inlineStr">
        <is>
          <t>TL</t>
        </is>
      </c>
      <c r="O2571" s="58" t="n">
        <v>8</v>
      </c>
      <c r="P2571" t="n">
        <v>0</v>
      </c>
      <c r="Q2571" s="59" t="n">
        <v>240</v>
      </c>
      <c r="R2571" s="60">
        <f>IF(N2571="TL",1,IF(N2571="USD",VLOOKUP(C2571,$X$2:$Z$19,2,FALSE),VLOOKUP(C2571,$X$2:$Z$19,3,FALSE)))</f>
        <v/>
      </c>
      <c r="S2571" s="61">
        <f>IF(P2571=1,0,L2571*M2571*R2571*(1-O2571/100))</f>
        <v/>
      </c>
      <c r="T2571" s="61">
        <f>IF(P2571=1,0,L2571*Q2571)</f>
        <v/>
      </c>
      <c r="U2571" s="61">
        <f>S2571-T2571</f>
        <v/>
      </c>
    </row>
    <row r="2572">
      <c r="A2572" t="inlineStr">
        <is>
          <t>S002571</t>
        </is>
      </c>
      <c r="B2572" t="inlineStr">
        <is>
          <t>2025-10-24</t>
        </is>
      </c>
      <c r="C2572" t="inlineStr">
        <is>
          <t>2025-10</t>
        </is>
      </c>
      <c r="D2572" t="inlineStr">
        <is>
          <t>2025-Q4</t>
        </is>
      </c>
      <c r="E2572" t="inlineStr">
        <is>
          <t>T01</t>
        </is>
      </c>
      <c r="F2572" t="inlineStr">
        <is>
          <t>Deniz Yılmaz</t>
        </is>
      </c>
      <c r="G2572" t="inlineStr">
        <is>
          <t>Marmara</t>
        </is>
      </c>
      <c r="H2572" t="inlineStr">
        <is>
          <t>EM-SGT-01</t>
        </is>
      </c>
      <c r="I2572" t="inlineStr">
        <is>
          <t>Otomatik Sigorta C16 (12'li)</t>
        </is>
      </c>
      <c r="J2572" t="inlineStr">
        <is>
          <t>Koruma</t>
        </is>
      </c>
      <c r="K2572" t="inlineStr">
        <is>
          <t>Bayi</t>
        </is>
      </c>
      <c r="L2572" t="n">
        <v>6</v>
      </c>
      <c r="M2572" s="57" t="n">
        <v>454</v>
      </c>
      <c r="N2572" t="inlineStr">
        <is>
          <t>TL</t>
        </is>
      </c>
      <c r="O2572" s="58" t="n">
        <v>8</v>
      </c>
      <c r="P2572" t="n">
        <v>0</v>
      </c>
      <c r="Q2572" s="59" t="n">
        <v>240</v>
      </c>
      <c r="R2572" s="60">
        <f>IF(N2572="TL",1,IF(N2572="USD",VLOOKUP(C2572,$X$2:$Z$19,2,FALSE),VLOOKUP(C2572,$X$2:$Z$19,3,FALSE)))</f>
        <v/>
      </c>
      <c r="S2572" s="61">
        <f>IF(P2572=1,0,L2572*M2572*R2572*(1-O2572/100))</f>
        <v/>
      </c>
      <c r="T2572" s="61">
        <f>IF(P2572=1,0,L2572*Q2572)</f>
        <v/>
      </c>
      <c r="U2572" s="61">
        <f>S2572-T2572</f>
        <v/>
      </c>
    </row>
    <row r="2573">
      <c r="A2573" t="inlineStr">
        <is>
          <t>S002572</t>
        </is>
      </c>
      <c r="B2573" t="inlineStr">
        <is>
          <t>2025-10-12</t>
        </is>
      </c>
      <c r="C2573" t="inlineStr">
        <is>
          <t>2025-10</t>
        </is>
      </c>
      <c r="D2573" t="inlineStr">
        <is>
          <t>2025-Q4</t>
        </is>
      </c>
      <c r="E2573" t="inlineStr">
        <is>
          <t>T01</t>
        </is>
      </c>
      <c r="F2573" t="inlineStr">
        <is>
          <t>Deniz Yılmaz</t>
        </is>
      </c>
      <c r="G2573" t="inlineStr">
        <is>
          <t>Marmara</t>
        </is>
      </c>
      <c r="H2573" t="inlineStr">
        <is>
          <t>EM-TOP-08</t>
        </is>
      </c>
      <c r="I2573" t="inlineStr">
        <is>
          <t>Topraklama Seti</t>
        </is>
      </c>
      <c r="J2573" t="inlineStr">
        <is>
          <t>Koruma</t>
        </is>
      </c>
      <c r="K2573" t="inlineStr">
        <is>
          <t>Proje</t>
        </is>
      </c>
      <c r="L2573" t="n">
        <v>17</v>
      </c>
      <c r="M2573" s="57" t="n">
        <v>906</v>
      </c>
      <c r="N2573" t="inlineStr">
        <is>
          <t>TL</t>
        </is>
      </c>
      <c r="O2573" s="58" t="n">
        <v>8</v>
      </c>
      <c r="P2573" t="n">
        <v>0</v>
      </c>
      <c r="Q2573" s="59" t="n">
        <v>540</v>
      </c>
      <c r="R2573" s="60">
        <f>IF(N2573="TL",1,IF(N2573="USD",VLOOKUP(C2573,$X$2:$Z$19,2,FALSE),VLOOKUP(C2573,$X$2:$Z$19,3,FALSE)))</f>
        <v/>
      </c>
      <c r="S2573" s="61">
        <f>IF(P2573=1,0,L2573*M2573*R2573*(1-O2573/100))</f>
        <v/>
      </c>
      <c r="T2573" s="61">
        <f>IF(P2573=1,0,L2573*Q2573)</f>
        <v/>
      </c>
      <c r="U2573" s="61">
        <f>S2573-T2573</f>
        <v/>
      </c>
    </row>
    <row r="2574">
      <c r="A2574" t="inlineStr">
        <is>
          <t>S002573</t>
        </is>
      </c>
      <c r="B2574" t="inlineStr">
        <is>
          <t>2025-10-02</t>
        </is>
      </c>
      <c r="C2574" t="inlineStr">
        <is>
          <t>2025-10</t>
        </is>
      </c>
      <c r="D2574" t="inlineStr">
        <is>
          <t>2025-Q4</t>
        </is>
      </c>
      <c r="E2574" t="inlineStr">
        <is>
          <t>T01</t>
        </is>
      </c>
      <c r="F2574" t="inlineStr">
        <is>
          <t>Deniz Yılmaz</t>
        </is>
      </c>
      <c r="G2574" t="inlineStr">
        <is>
          <t>Marmara</t>
        </is>
      </c>
      <c r="H2574" t="inlineStr">
        <is>
          <t>EM-AYD-40</t>
        </is>
      </c>
      <c r="I2574" t="inlineStr">
        <is>
          <t>LED Panel Armatür 40W</t>
        </is>
      </c>
      <c r="J2574" t="inlineStr">
        <is>
          <t>Aydınlatma</t>
        </is>
      </c>
      <c r="K2574" t="inlineStr">
        <is>
          <t>Kurumsal</t>
        </is>
      </c>
      <c r="L2574" t="n">
        <v>1</v>
      </c>
      <c r="M2574" s="57" t="n">
        <v>366</v>
      </c>
      <c r="N2574" t="inlineStr">
        <is>
          <t>TL</t>
        </is>
      </c>
      <c r="O2574" s="58" t="n">
        <v>0</v>
      </c>
      <c r="P2574" t="n">
        <v>0</v>
      </c>
      <c r="Q2574" s="59" t="n">
        <v>190</v>
      </c>
      <c r="R2574" s="60">
        <f>IF(N2574="TL",1,IF(N2574="USD",VLOOKUP(C2574,$X$2:$Z$19,2,FALSE),VLOOKUP(C2574,$X$2:$Z$19,3,FALSE)))</f>
        <v/>
      </c>
      <c r="S2574" s="61">
        <f>IF(P2574=1,0,L2574*M2574*R2574*(1-O2574/100))</f>
        <v/>
      </c>
      <c r="T2574" s="61">
        <f>IF(P2574=1,0,L2574*Q2574)</f>
        <v/>
      </c>
      <c r="U2574" s="61">
        <f>S2574-T2574</f>
        <v/>
      </c>
    </row>
    <row r="2575">
      <c r="A2575" t="inlineStr">
        <is>
          <t>S002574</t>
        </is>
      </c>
      <c r="B2575" t="inlineStr">
        <is>
          <t>2025-10-14</t>
        </is>
      </c>
      <c r="C2575" t="inlineStr">
        <is>
          <t>2025-10</t>
        </is>
      </c>
      <c r="D2575" t="inlineStr">
        <is>
          <t>2025-Q4</t>
        </is>
      </c>
      <c r="E2575" t="inlineStr">
        <is>
          <t>T01</t>
        </is>
      </c>
      <c r="F2575" t="inlineStr">
        <is>
          <t>Deniz Yılmaz</t>
        </is>
      </c>
      <c r="G2575" t="inlineStr">
        <is>
          <t>Marmara</t>
        </is>
      </c>
      <c r="H2575" t="inlineStr">
        <is>
          <t>EM-UPS-10</t>
        </is>
      </c>
      <c r="I2575" t="inlineStr">
        <is>
          <t>Kesintisiz Güç Kaynağı 3 kVA</t>
        </is>
      </c>
      <c r="J2575" t="inlineStr">
        <is>
          <t>Güç</t>
        </is>
      </c>
      <c r="K2575" t="inlineStr">
        <is>
          <t>Kurumsal</t>
        </is>
      </c>
      <c r="L2575" t="n">
        <v>76</v>
      </c>
      <c r="M2575" s="57" t="n">
        <v>12724</v>
      </c>
      <c r="N2575" t="inlineStr">
        <is>
          <t>TL</t>
        </is>
      </c>
      <c r="O2575" s="58" t="n">
        <v>8</v>
      </c>
      <c r="P2575" t="n">
        <v>0</v>
      </c>
      <c r="Q2575" s="59" t="n">
        <v>8200</v>
      </c>
      <c r="R2575" s="60">
        <f>IF(N2575="TL",1,IF(N2575="USD",VLOOKUP(C2575,$X$2:$Z$19,2,FALSE),VLOOKUP(C2575,$X$2:$Z$19,3,FALSE)))</f>
        <v/>
      </c>
      <c r="S2575" s="61">
        <f>IF(P2575=1,0,L2575*M2575*R2575*(1-O2575/100))</f>
        <v/>
      </c>
      <c r="T2575" s="61">
        <f>IF(P2575=1,0,L2575*Q2575)</f>
        <v/>
      </c>
      <c r="U2575" s="61">
        <f>S2575-T2575</f>
        <v/>
      </c>
    </row>
    <row r="2576">
      <c r="A2576" t="inlineStr">
        <is>
          <t>S002575</t>
        </is>
      </c>
      <c r="B2576" t="inlineStr">
        <is>
          <t>2025-10-24</t>
        </is>
      </c>
      <c r="C2576" t="inlineStr">
        <is>
          <t>2025-10</t>
        </is>
      </c>
      <c r="D2576" t="inlineStr">
        <is>
          <t>2025-Q4</t>
        </is>
      </c>
      <c r="E2576" t="inlineStr">
        <is>
          <t>T01</t>
        </is>
      </c>
      <c r="F2576" t="inlineStr">
        <is>
          <t>Deniz Yılmaz</t>
        </is>
      </c>
      <c r="G2576" t="inlineStr">
        <is>
          <t>Marmara</t>
        </is>
      </c>
      <c r="H2576" t="inlineStr">
        <is>
          <t>EM-PRZ-02</t>
        </is>
      </c>
      <c r="I2576" t="inlineStr">
        <is>
          <t>Priz-Anahtar Seti (20'li)</t>
        </is>
      </c>
      <c r="J2576" t="inlineStr">
        <is>
          <t>Anahtar</t>
        </is>
      </c>
      <c r="K2576" t="inlineStr">
        <is>
          <t>Bayi</t>
        </is>
      </c>
      <c r="L2576" t="n">
        <v>3</v>
      </c>
      <c r="M2576" s="57" t="n">
        <v>573</v>
      </c>
      <c r="N2576" t="inlineStr">
        <is>
          <t>TL</t>
        </is>
      </c>
      <c r="O2576" s="58" t="n">
        <v>0</v>
      </c>
      <c r="P2576" t="n">
        <v>0</v>
      </c>
      <c r="Q2576" s="59" t="n">
        <v>310</v>
      </c>
      <c r="R2576" s="60">
        <f>IF(N2576="TL",1,IF(N2576="USD",VLOOKUP(C2576,$X$2:$Z$19,2,FALSE),VLOOKUP(C2576,$X$2:$Z$19,3,FALSE)))</f>
        <v/>
      </c>
      <c r="S2576" s="61">
        <f>IF(P2576=1,0,L2576*M2576*R2576*(1-O2576/100))</f>
        <v/>
      </c>
      <c r="T2576" s="61">
        <f>IF(P2576=1,0,L2576*Q2576)</f>
        <v/>
      </c>
      <c r="U2576" s="61">
        <f>S2576-T2576</f>
        <v/>
      </c>
    </row>
    <row r="2577">
      <c r="A2577" t="inlineStr">
        <is>
          <t>S002576</t>
        </is>
      </c>
      <c r="B2577" t="inlineStr">
        <is>
          <t>2025-10-02</t>
        </is>
      </c>
      <c r="C2577" t="inlineStr">
        <is>
          <t>2025-10</t>
        </is>
      </c>
      <c r="D2577" t="inlineStr">
        <is>
          <t>2025-Q4</t>
        </is>
      </c>
      <c r="E2577" t="inlineStr">
        <is>
          <t>T01</t>
        </is>
      </c>
      <c r="F2577" t="inlineStr">
        <is>
          <t>Deniz Yılmaz</t>
        </is>
      </c>
      <c r="G2577" t="inlineStr">
        <is>
          <t>Marmara</t>
        </is>
      </c>
      <c r="H2577" t="inlineStr">
        <is>
          <t>EM-PNO-12</t>
        </is>
      </c>
      <c r="I2577" t="inlineStr">
        <is>
          <t>Sıva Üstü Dağıtım Panosu 24'lü</t>
        </is>
      </c>
      <c r="J2577" t="inlineStr">
        <is>
          <t>Pano</t>
        </is>
      </c>
      <c r="K2577" t="inlineStr">
        <is>
          <t>Perakende</t>
        </is>
      </c>
      <c r="L2577" t="n">
        <v>7</v>
      </c>
      <c r="M2577" s="57" t="n">
        <v>2077</v>
      </c>
      <c r="N2577" t="inlineStr">
        <is>
          <t>TL</t>
        </is>
      </c>
      <c r="O2577" s="58" t="n">
        <v>0</v>
      </c>
      <c r="P2577" t="n">
        <v>0</v>
      </c>
      <c r="Q2577" s="59" t="n">
        <v>1180</v>
      </c>
      <c r="R2577" s="60">
        <f>IF(N2577="TL",1,IF(N2577="USD",VLOOKUP(C2577,$X$2:$Z$19,2,FALSE),VLOOKUP(C2577,$X$2:$Z$19,3,FALSE)))</f>
        <v/>
      </c>
      <c r="S2577" s="61">
        <f>IF(P2577=1,0,L2577*M2577*R2577*(1-O2577/100))</f>
        <v/>
      </c>
      <c r="T2577" s="61">
        <f>IF(P2577=1,0,L2577*Q2577)</f>
        <v/>
      </c>
      <c r="U2577" s="61">
        <f>S2577-T2577</f>
        <v/>
      </c>
    </row>
    <row r="2578">
      <c r="A2578" t="inlineStr">
        <is>
          <t>S002577</t>
        </is>
      </c>
      <c r="B2578" t="inlineStr">
        <is>
          <t>2025-10-24</t>
        </is>
      </c>
      <c r="C2578" t="inlineStr">
        <is>
          <t>2025-10</t>
        </is>
      </c>
      <c r="D2578" t="inlineStr">
        <is>
          <t>2025-Q4</t>
        </is>
      </c>
      <c r="E2578" t="inlineStr">
        <is>
          <t>T01</t>
        </is>
      </c>
      <c r="F2578" t="inlineStr">
        <is>
          <t>Deniz Yılmaz</t>
        </is>
      </c>
      <c r="G2578" t="inlineStr">
        <is>
          <t>Marmara</t>
        </is>
      </c>
      <c r="H2578" t="inlineStr">
        <is>
          <t>EM-KBL-25</t>
        </is>
      </c>
      <c r="I2578" t="inlineStr">
        <is>
          <t>NYY Kablo 4x6 (100 m)</t>
        </is>
      </c>
      <c r="J2578" t="inlineStr">
        <is>
          <t>Kablo</t>
        </is>
      </c>
      <c r="K2578" t="inlineStr">
        <is>
          <t>Proje</t>
        </is>
      </c>
      <c r="L2578" t="n">
        <v>8</v>
      </c>
      <c r="M2578" s="57" t="n">
        <v>3589</v>
      </c>
      <c r="N2578" t="inlineStr">
        <is>
          <t>TL</t>
        </is>
      </c>
      <c r="O2578" s="58" t="n">
        <v>0</v>
      </c>
      <c r="P2578" t="n">
        <v>0</v>
      </c>
      <c r="Q2578" s="59" t="n">
        <v>2150</v>
      </c>
      <c r="R2578" s="60">
        <f>IF(N2578="TL",1,IF(N2578="USD",VLOOKUP(C2578,$X$2:$Z$19,2,FALSE),VLOOKUP(C2578,$X$2:$Z$19,3,FALSE)))</f>
        <v/>
      </c>
      <c r="S2578" s="61">
        <f>IF(P2578=1,0,L2578*M2578*R2578*(1-O2578/100))</f>
        <v/>
      </c>
      <c r="T2578" s="61">
        <f>IF(P2578=1,0,L2578*Q2578)</f>
        <v/>
      </c>
      <c r="U2578" s="61">
        <f>S2578-T2578</f>
        <v/>
      </c>
    </row>
    <row r="2579">
      <c r="A2579" t="inlineStr">
        <is>
          <t>S002578</t>
        </is>
      </c>
      <c r="B2579" t="inlineStr">
        <is>
          <t>2025-10-23</t>
        </is>
      </c>
      <c r="C2579" t="inlineStr">
        <is>
          <t>2025-10</t>
        </is>
      </c>
      <c r="D2579" t="inlineStr">
        <is>
          <t>2025-Q4</t>
        </is>
      </c>
      <c r="E2579" t="inlineStr">
        <is>
          <t>T01</t>
        </is>
      </c>
      <c r="F2579" t="inlineStr">
        <is>
          <t>Deniz Yılmaz</t>
        </is>
      </c>
      <c r="G2579" t="inlineStr">
        <is>
          <t>Marmara</t>
        </is>
      </c>
      <c r="H2579" t="inlineStr">
        <is>
          <t>EM-TOP-08</t>
        </is>
      </c>
      <c r="I2579" t="inlineStr">
        <is>
          <t>Topraklama Seti</t>
        </is>
      </c>
      <c r="J2579" t="inlineStr">
        <is>
          <t>Koruma</t>
        </is>
      </c>
      <c r="K2579" t="inlineStr">
        <is>
          <t>Kurumsal</t>
        </is>
      </c>
      <c r="L2579" t="n">
        <v>2</v>
      </c>
      <c r="M2579" s="57" t="n">
        <v>900</v>
      </c>
      <c r="N2579" t="inlineStr">
        <is>
          <t>TL</t>
        </is>
      </c>
      <c r="O2579" s="58" t="n">
        <v>8</v>
      </c>
      <c r="P2579" t="n">
        <v>0</v>
      </c>
      <c r="Q2579" s="59" t="n">
        <v>540</v>
      </c>
      <c r="R2579" s="60">
        <f>IF(N2579="TL",1,IF(N2579="USD",VLOOKUP(C2579,$X$2:$Z$19,2,FALSE),VLOOKUP(C2579,$X$2:$Z$19,3,FALSE)))</f>
        <v/>
      </c>
      <c r="S2579" s="61">
        <f>IF(P2579=1,0,L2579*M2579*R2579*(1-O2579/100))</f>
        <v/>
      </c>
      <c r="T2579" s="61">
        <f>IF(P2579=1,0,L2579*Q2579)</f>
        <v/>
      </c>
      <c r="U2579" s="61">
        <f>S2579-T2579</f>
        <v/>
      </c>
    </row>
    <row r="2580">
      <c r="A2580" t="inlineStr">
        <is>
          <t>S002579</t>
        </is>
      </c>
      <c r="B2580" t="inlineStr">
        <is>
          <t>2025-10-03</t>
        </is>
      </c>
      <c r="C2580" t="inlineStr">
        <is>
          <t>2025-10</t>
        </is>
      </c>
      <c r="D2580" t="inlineStr">
        <is>
          <t>2025-Q4</t>
        </is>
      </c>
      <c r="E2580" t="inlineStr">
        <is>
          <t>T01</t>
        </is>
      </c>
      <c r="F2580" t="inlineStr">
        <is>
          <t>Deniz Yılmaz</t>
        </is>
      </c>
      <c r="G2580" t="inlineStr">
        <is>
          <t>Marmara</t>
        </is>
      </c>
      <c r="H2580" t="inlineStr">
        <is>
          <t>EM-PRZ-02</t>
        </is>
      </c>
      <c r="I2580" t="inlineStr">
        <is>
          <t>Priz-Anahtar Seti (20'li)</t>
        </is>
      </c>
      <c r="J2580" t="inlineStr">
        <is>
          <t>Anahtar</t>
        </is>
      </c>
      <c r="K2580" t="inlineStr">
        <is>
          <t>Bayi</t>
        </is>
      </c>
      <c r="L2580" t="n">
        <v>5</v>
      </c>
      <c r="M2580" s="57" t="n">
        <v>591</v>
      </c>
      <c r="N2580" t="inlineStr">
        <is>
          <t>TL</t>
        </is>
      </c>
      <c r="O2580" s="58" t="n">
        <v>8</v>
      </c>
      <c r="P2580" t="n">
        <v>0</v>
      </c>
      <c r="Q2580" s="59" t="n">
        <v>310</v>
      </c>
      <c r="R2580" s="60">
        <f>IF(N2580="TL",1,IF(N2580="USD",VLOOKUP(C2580,$X$2:$Z$19,2,FALSE),VLOOKUP(C2580,$X$2:$Z$19,3,FALSE)))</f>
        <v/>
      </c>
      <c r="S2580" s="61">
        <f>IF(P2580=1,0,L2580*M2580*R2580*(1-O2580/100))</f>
        <v/>
      </c>
      <c r="T2580" s="61">
        <f>IF(P2580=1,0,L2580*Q2580)</f>
        <v/>
      </c>
      <c r="U2580" s="61">
        <f>S2580-T2580</f>
        <v/>
      </c>
    </row>
    <row r="2581">
      <c r="A2581" t="inlineStr">
        <is>
          <t>S002580</t>
        </is>
      </c>
      <c r="B2581" t="inlineStr">
        <is>
          <t>2025-10-09</t>
        </is>
      </c>
      <c r="C2581" t="inlineStr">
        <is>
          <t>2025-10</t>
        </is>
      </c>
      <c r="D2581" t="inlineStr">
        <is>
          <t>2025-Q4</t>
        </is>
      </c>
      <c r="E2581" t="inlineStr">
        <is>
          <t>T01</t>
        </is>
      </c>
      <c r="F2581" t="inlineStr">
        <is>
          <t>Deniz Yılmaz</t>
        </is>
      </c>
      <c r="G2581" t="inlineStr">
        <is>
          <t>Marmara</t>
        </is>
      </c>
      <c r="H2581" t="inlineStr">
        <is>
          <t>EM-KND-03</t>
        </is>
      </c>
      <c r="I2581" t="inlineStr">
        <is>
          <t>Kablo Kanalı 40x40 (2 m)</t>
        </is>
      </c>
      <c r="J2581" t="inlineStr">
        <is>
          <t>Tesisat</t>
        </is>
      </c>
      <c r="K2581" t="inlineStr">
        <is>
          <t>Perakende</t>
        </is>
      </c>
      <c r="L2581" t="n">
        <v>3</v>
      </c>
      <c r="M2581" s="57" t="n">
        <v>131</v>
      </c>
      <c r="N2581" t="inlineStr">
        <is>
          <t>TL</t>
        </is>
      </c>
      <c r="O2581" s="58" t="n">
        <v>8</v>
      </c>
      <c r="P2581" t="n">
        <v>0</v>
      </c>
      <c r="Q2581" s="59" t="n">
        <v>65</v>
      </c>
      <c r="R2581" s="60">
        <f>IF(N2581="TL",1,IF(N2581="USD",VLOOKUP(C2581,$X$2:$Z$19,2,FALSE),VLOOKUP(C2581,$X$2:$Z$19,3,FALSE)))</f>
        <v/>
      </c>
      <c r="S2581" s="61">
        <f>IF(P2581=1,0,L2581*M2581*R2581*(1-O2581/100))</f>
        <v/>
      </c>
      <c r="T2581" s="61">
        <f>IF(P2581=1,0,L2581*Q2581)</f>
        <v/>
      </c>
      <c r="U2581" s="61">
        <f>S2581-T2581</f>
        <v/>
      </c>
    </row>
    <row r="2582">
      <c r="A2582" t="inlineStr">
        <is>
          <t>S002581</t>
        </is>
      </c>
      <c r="B2582" t="inlineStr">
        <is>
          <t>2025-10-12</t>
        </is>
      </c>
      <c r="C2582" t="inlineStr">
        <is>
          <t>2025-10</t>
        </is>
      </c>
      <c r="D2582" t="inlineStr">
        <is>
          <t>2025-Q4</t>
        </is>
      </c>
      <c r="E2582" t="inlineStr">
        <is>
          <t>T01</t>
        </is>
      </c>
      <c r="F2582" t="inlineStr">
        <is>
          <t>Deniz Yılmaz</t>
        </is>
      </c>
      <c r="G2582" t="inlineStr">
        <is>
          <t>Marmara</t>
        </is>
      </c>
      <c r="H2582" t="inlineStr">
        <is>
          <t>EM-KBL-25</t>
        </is>
      </c>
      <c r="I2582" t="inlineStr">
        <is>
          <t>NYY Kablo 4x6 (100 m)</t>
        </is>
      </c>
      <c r="J2582" t="inlineStr">
        <is>
          <t>Kablo</t>
        </is>
      </c>
      <c r="K2582" t="inlineStr">
        <is>
          <t>Bayi</t>
        </is>
      </c>
      <c r="L2582" t="n">
        <v>2</v>
      </c>
      <c r="M2582" s="57" t="n">
        <v>3540</v>
      </c>
      <c r="N2582" t="inlineStr">
        <is>
          <t>TL</t>
        </is>
      </c>
      <c r="O2582" s="58" t="n">
        <v>0</v>
      </c>
      <c r="P2582" t="n">
        <v>0</v>
      </c>
      <c r="Q2582" s="59" t="n">
        <v>2150</v>
      </c>
      <c r="R2582" s="60">
        <f>IF(N2582="TL",1,IF(N2582="USD",VLOOKUP(C2582,$X$2:$Z$19,2,FALSE),VLOOKUP(C2582,$X$2:$Z$19,3,FALSE)))</f>
        <v/>
      </c>
      <c r="S2582" s="61">
        <f>IF(P2582=1,0,L2582*M2582*R2582*(1-O2582/100))</f>
        <v/>
      </c>
      <c r="T2582" s="61">
        <f>IF(P2582=1,0,L2582*Q2582)</f>
        <v/>
      </c>
      <c r="U2582" s="61">
        <f>S2582-T2582</f>
        <v/>
      </c>
    </row>
    <row r="2583">
      <c r="A2583" t="inlineStr">
        <is>
          <t>S002582</t>
        </is>
      </c>
      <c r="B2583" t="inlineStr">
        <is>
          <t>2025-10-09</t>
        </is>
      </c>
      <c r="C2583" t="inlineStr">
        <is>
          <t>2025-10</t>
        </is>
      </c>
      <c r="D2583" t="inlineStr">
        <is>
          <t>2025-Q4</t>
        </is>
      </c>
      <c r="E2583" t="inlineStr">
        <is>
          <t>T02</t>
        </is>
      </c>
      <c r="F2583" t="inlineStr">
        <is>
          <t>Ece Kaya</t>
        </is>
      </c>
      <c r="G2583" t="inlineStr">
        <is>
          <t>İç Anadolu</t>
        </is>
      </c>
      <c r="H2583" t="inlineStr">
        <is>
          <t>EM-PNO-12</t>
        </is>
      </c>
      <c r="I2583" t="inlineStr">
        <is>
          <t>Sıva Üstü Dağıtım Panosu 24'lü</t>
        </is>
      </c>
      <c r="J2583" t="inlineStr">
        <is>
          <t>Pano</t>
        </is>
      </c>
      <c r="K2583" t="inlineStr">
        <is>
          <t>Bayi</t>
        </is>
      </c>
      <c r="L2583" t="n">
        <v>25</v>
      </c>
      <c r="M2583" s="57" t="n">
        <v>2059</v>
      </c>
      <c r="N2583" t="inlineStr">
        <is>
          <t>TL</t>
        </is>
      </c>
      <c r="O2583" s="58" t="n">
        <v>0</v>
      </c>
      <c r="P2583" t="n">
        <v>0</v>
      </c>
      <c r="Q2583" s="59" t="n">
        <v>1180</v>
      </c>
      <c r="R2583" s="60">
        <f>IF(N2583="TL",1,IF(N2583="USD",VLOOKUP(C2583,$X$2:$Z$19,2,FALSE),VLOOKUP(C2583,$X$2:$Z$19,3,FALSE)))</f>
        <v/>
      </c>
      <c r="S2583" s="61">
        <f>IF(P2583=1,0,L2583*M2583*R2583*(1-O2583/100))</f>
        <v/>
      </c>
      <c r="T2583" s="61">
        <f>IF(P2583=1,0,L2583*Q2583)</f>
        <v/>
      </c>
      <c r="U2583" s="61">
        <f>S2583-T2583</f>
        <v/>
      </c>
    </row>
    <row r="2584">
      <c r="A2584" t="inlineStr">
        <is>
          <t>S002583</t>
        </is>
      </c>
      <c r="B2584" t="inlineStr">
        <is>
          <t>2025-10-14</t>
        </is>
      </c>
      <c r="C2584" t="inlineStr">
        <is>
          <t>2025-10</t>
        </is>
      </c>
      <c r="D2584" t="inlineStr">
        <is>
          <t>2025-Q4</t>
        </is>
      </c>
      <c r="E2584" t="inlineStr">
        <is>
          <t>T02</t>
        </is>
      </c>
      <c r="F2584" t="inlineStr">
        <is>
          <t>Ece Kaya</t>
        </is>
      </c>
      <c r="G2584" t="inlineStr">
        <is>
          <t>İç Anadolu</t>
        </is>
      </c>
      <c r="H2584" t="inlineStr">
        <is>
          <t>EM-PNO-12</t>
        </is>
      </c>
      <c r="I2584" t="inlineStr">
        <is>
          <t>Sıva Üstü Dağıtım Panosu 24'lü</t>
        </is>
      </c>
      <c r="J2584" t="inlineStr">
        <is>
          <t>Pano</t>
        </is>
      </c>
      <c r="K2584" t="inlineStr">
        <is>
          <t>Perakende</t>
        </is>
      </c>
      <c r="L2584" t="n">
        <v>2</v>
      </c>
      <c r="M2584" s="57" t="n">
        <v>2054</v>
      </c>
      <c r="N2584" t="inlineStr">
        <is>
          <t>TL</t>
        </is>
      </c>
      <c r="O2584" s="58" t="n">
        <v>18</v>
      </c>
      <c r="P2584" t="n">
        <v>0</v>
      </c>
      <c r="Q2584" s="59" t="n">
        <v>1180</v>
      </c>
      <c r="R2584" s="60">
        <f>IF(N2584="TL",1,IF(N2584="USD",VLOOKUP(C2584,$X$2:$Z$19,2,FALSE),VLOOKUP(C2584,$X$2:$Z$19,3,FALSE)))</f>
        <v/>
      </c>
      <c r="S2584" s="61">
        <f>IF(P2584=1,0,L2584*M2584*R2584*(1-O2584/100))</f>
        <v/>
      </c>
      <c r="T2584" s="61">
        <f>IF(P2584=1,0,L2584*Q2584)</f>
        <v/>
      </c>
      <c r="U2584" s="61">
        <f>S2584-T2584</f>
        <v/>
      </c>
    </row>
    <row r="2585">
      <c r="A2585" t="inlineStr">
        <is>
          <t>S002584</t>
        </is>
      </c>
      <c r="B2585" t="inlineStr">
        <is>
          <t>2025-10-11</t>
        </is>
      </c>
      <c r="C2585" t="inlineStr">
        <is>
          <t>2025-10</t>
        </is>
      </c>
      <c r="D2585" t="inlineStr">
        <is>
          <t>2025-Q4</t>
        </is>
      </c>
      <c r="E2585" t="inlineStr">
        <is>
          <t>T02</t>
        </is>
      </c>
      <c r="F2585" t="inlineStr">
        <is>
          <t>Ece Kaya</t>
        </is>
      </c>
      <c r="G2585" t="inlineStr">
        <is>
          <t>İç Anadolu</t>
        </is>
      </c>
      <c r="H2585" t="inlineStr">
        <is>
          <t>EM-KBL-25</t>
        </is>
      </c>
      <c r="I2585" t="inlineStr">
        <is>
          <t>NYY Kablo 4x6 (100 m)</t>
        </is>
      </c>
      <c r="J2585" t="inlineStr">
        <is>
          <t>Kablo</t>
        </is>
      </c>
      <c r="K2585" t="inlineStr">
        <is>
          <t>Bayi</t>
        </is>
      </c>
      <c r="L2585" t="n">
        <v>23</v>
      </c>
      <c r="M2585" s="57" t="n">
        <v>3342</v>
      </c>
      <c r="N2585" t="inlineStr">
        <is>
          <t>TL</t>
        </is>
      </c>
      <c r="O2585" s="58" t="n">
        <v>5</v>
      </c>
      <c r="P2585" t="n">
        <v>0</v>
      </c>
      <c r="Q2585" s="59" t="n">
        <v>2150</v>
      </c>
      <c r="R2585" s="60">
        <f>IF(N2585="TL",1,IF(N2585="USD",VLOOKUP(C2585,$X$2:$Z$19,2,FALSE),VLOOKUP(C2585,$X$2:$Z$19,3,FALSE)))</f>
        <v/>
      </c>
      <c r="S2585" s="61">
        <f>IF(P2585=1,0,L2585*M2585*R2585*(1-O2585/100))</f>
        <v/>
      </c>
      <c r="T2585" s="61">
        <f>IF(P2585=1,0,L2585*Q2585)</f>
        <v/>
      </c>
      <c r="U2585" s="61">
        <f>S2585-T2585</f>
        <v/>
      </c>
    </row>
    <row r="2586">
      <c r="A2586" t="inlineStr">
        <is>
          <t>S002585</t>
        </is>
      </c>
      <c r="B2586" t="inlineStr">
        <is>
          <t>2025-10-26</t>
        </is>
      </c>
      <c r="C2586" t="inlineStr">
        <is>
          <t>2025-10</t>
        </is>
      </c>
      <c r="D2586" t="inlineStr">
        <is>
          <t>2025-Q4</t>
        </is>
      </c>
      <c r="E2586" t="inlineStr">
        <is>
          <t>T02</t>
        </is>
      </c>
      <c r="F2586" t="inlineStr">
        <is>
          <t>Ece Kaya</t>
        </is>
      </c>
      <c r="G2586" t="inlineStr">
        <is>
          <t>İç Anadolu</t>
        </is>
      </c>
      <c r="H2586" t="inlineStr">
        <is>
          <t>EM-PNO-12</t>
        </is>
      </c>
      <c r="I2586" t="inlineStr">
        <is>
          <t>Sıva Üstü Dağıtım Panosu 24'lü</t>
        </is>
      </c>
      <c r="J2586" t="inlineStr">
        <is>
          <t>Pano</t>
        </is>
      </c>
      <c r="K2586" t="inlineStr">
        <is>
          <t>Kurumsal</t>
        </is>
      </c>
      <c r="L2586" t="n">
        <v>4</v>
      </c>
      <c r="M2586" s="57" t="n">
        <v>2061</v>
      </c>
      <c r="N2586" t="inlineStr">
        <is>
          <t>TL</t>
        </is>
      </c>
      <c r="O2586" s="58" t="n">
        <v>8</v>
      </c>
      <c r="P2586" t="n">
        <v>0</v>
      </c>
      <c r="Q2586" s="59" t="n">
        <v>1180</v>
      </c>
      <c r="R2586" s="60">
        <f>IF(N2586="TL",1,IF(N2586="USD",VLOOKUP(C2586,$X$2:$Z$19,2,FALSE),VLOOKUP(C2586,$X$2:$Z$19,3,FALSE)))</f>
        <v/>
      </c>
      <c r="S2586" s="61">
        <f>IF(P2586=1,0,L2586*M2586*R2586*(1-O2586/100))</f>
        <v/>
      </c>
      <c r="T2586" s="61">
        <f>IF(P2586=1,0,L2586*Q2586)</f>
        <v/>
      </c>
      <c r="U2586" s="61">
        <f>S2586-T2586</f>
        <v/>
      </c>
    </row>
    <row r="2587">
      <c r="A2587" t="inlineStr">
        <is>
          <t>S002586</t>
        </is>
      </c>
      <c r="B2587" t="inlineStr">
        <is>
          <t>2025-10-20</t>
        </is>
      </c>
      <c r="C2587" t="inlineStr">
        <is>
          <t>2025-10</t>
        </is>
      </c>
      <c r="D2587" t="inlineStr">
        <is>
          <t>2025-Q4</t>
        </is>
      </c>
      <c r="E2587" t="inlineStr">
        <is>
          <t>T02</t>
        </is>
      </c>
      <c r="F2587" t="inlineStr">
        <is>
          <t>Ece Kaya</t>
        </is>
      </c>
      <c r="G2587" t="inlineStr">
        <is>
          <t>İç Anadolu</t>
        </is>
      </c>
      <c r="H2587" t="inlineStr">
        <is>
          <t>EM-AYD-40</t>
        </is>
      </c>
      <c r="I2587" t="inlineStr">
        <is>
          <t>LED Panel Armatür 40W</t>
        </is>
      </c>
      <c r="J2587" t="inlineStr">
        <is>
          <t>Aydınlatma</t>
        </is>
      </c>
      <c r="K2587" t="inlineStr">
        <is>
          <t>Bayi</t>
        </is>
      </c>
      <c r="L2587" t="n">
        <v>2</v>
      </c>
      <c r="M2587" s="57" t="n">
        <v>357</v>
      </c>
      <c r="N2587" t="inlineStr">
        <is>
          <t>TL</t>
        </is>
      </c>
      <c r="O2587" s="58" t="n">
        <v>0</v>
      </c>
      <c r="P2587" t="n">
        <v>0</v>
      </c>
      <c r="Q2587" s="59" t="n">
        <v>190</v>
      </c>
      <c r="R2587" s="60">
        <f>IF(N2587="TL",1,IF(N2587="USD",VLOOKUP(C2587,$X$2:$Z$19,2,FALSE),VLOOKUP(C2587,$X$2:$Z$19,3,FALSE)))</f>
        <v/>
      </c>
      <c r="S2587" s="61">
        <f>IF(P2587=1,0,L2587*M2587*R2587*(1-O2587/100))</f>
        <v/>
      </c>
      <c r="T2587" s="61">
        <f>IF(P2587=1,0,L2587*Q2587)</f>
        <v/>
      </c>
      <c r="U2587" s="61">
        <f>S2587-T2587</f>
        <v/>
      </c>
    </row>
    <row r="2588">
      <c r="A2588" t="inlineStr">
        <is>
          <t>S002587</t>
        </is>
      </c>
      <c r="B2588" t="inlineStr">
        <is>
          <t>2025-10-21</t>
        </is>
      </c>
      <c r="C2588" t="inlineStr">
        <is>
          <t>2025-10</t>
        </is>
      </c>
      <c r="D2588" t="inlineStr">
        <is>
          <t>2025-Q4</t>
        </is>
      </c>
      <c r="E2588" t="inlineStr">
        <is>
          <t>T02</t>
        </is>
      </c>
      <c r="F2588" t="inlineStr">
        <is>
          <t>Ece Kaya</t>
        </is>
      </c>
      <c r="G2588" t="inlineStr">
        <is>
          <t>İç Anadolu</t>
        </is>
      </c>
      <c r="H2588" t="inlineStr">
        <is>
          <t>EM-KND-03</t>
        </is>
      </c>
      <c r="I2588" t="inlineStr">
        <is>
          <t>Kablo Kanalı 40x40 (2 m)</t>
        </is>
      </c>
      <c r="J2588" t="inlineStr">
        <is>
          <t>Tesisat</t>
        </is>
      </c>
      <c r="K2588" t="inlineStr">
        <is>
          <t>Kurumsal</t>
        </is>
      </c>
      <c r="L2588" t="n">
        <v>1</v>
      </c>
      <c r="M2588" s="57" t="n">
        <v>133</v>
      </c>
      <c r="N2588" t="inlineStr">
        <is>
          <t>TL</t>
        </is>
      </c>
      <c r="O2588" s="58" t="n">
        <v>8</v>
      </c>
      <c r="P2588" t="n">
        <v>0</v>
      </c>
      <c r="Q2588" s="59" t="n">
        <v>65</v>
      </c>
      <c r="R2588" s="60">
        <f>IF(N2588="TL",1,IF(N2588="USD",VLOOKUP(C2588,$X$2:$Z$19,2,FALSE),VLOOKUP(C2588,$X$2:$Z$19,3,FALSE)))</f>
        <v/>
      </c>
      <c r="S2588" s="61">
        <f>IF(P2588=1,0,L2588*M2588*R2588*(1-O2588/100))</f>
        <v/>
      </c>
      <c r="T2588" s="61">
        <f>IF(P2588=1,0,L2588*Q2588)</f>
        <v/>
      </c>
      <c r="U2588" s="61">
        <f>S2588-T2588</f>
        <v/>
      </c>
    </row>
    <row r="2589">
      <c r="A2589" t="inlineStr">
        <is>
          <t>S002588</t>
        </is>
      </c>
      <c r="B2589" t="inlineStr">
        <is>
          <t>2025-10-14</t>
        </is>
      </c>
      <c r="C2589" t="inlineStr">
        <is>
          <t>2025-10</t>
        </is>
      </c>
      <c r="D2589" t="inlineStr">
        <is>
          <t>2025-Q4</t>
        </is>
      </c>
      <c r="E2589" t="inlineStr">
        <is>
          <t>T02</t>
        </is>
      </c>
      <c r="F2589" t="inlineStr">
        <is>
          <t>Ece Kaya</t>
        </is>
      </c>
      <c r="G2589" t="inlineStr">
        <is>
          <t>İç Anadolu</t>
        </is>
      </c>
      <c r="H2589" t="inlineStr">
        <is>
          <t>EM-SNS-06</t>
        </is>
      </c>
      <c r="I2589" t="inlineStr">
        <is>
          <t>Hareket Sensörü PIR</t>
        </is>
      </c>
      <c r="J2589" t="inlineStr">
        <is>
          <t>Otomasyon</t>
        </is>
      </c>
      <c r="K2589" t="inlineStr">
        <is>
          <t>Kurumsal</t>
        </is>
      </c>
      <c r="L2589" t="n">
        <v>2</v>
      </c>
      <c r="M2589" s="57" t="n">
        <v>250</v>
      </c>
      <c r="N2589" t="inlineStr">
        <is>
          <t>TL</t>
        </is>
      </c>
      <c r="O2589" s="58" t="n">
        <v>12</v>
      </c>
      <c r="P2589" t="n">
        <v>0</v>
      </c>
      <c r="Q2589" s="59" t="n">
        <v>120</v>
      </c>
      <c r="R2589" s="60">
        <f>IF(N2589="TL",1,IF(N2589="USD",VLOOKUP(C2589,$X$2:$Z$19,2,FALSE),VLOOKUP(C2589,$X$2:$Z$19,3,FALSE)))</f>
        <v/>
      </c>
      <c r="S2589" s="61">
        <f>IF(P2589=1,0,L2589*M2589*R2589*(1-O2589/100))</f>
        <v/>
      </c>
      <c r="T2589" s="61">
        <f>IF(P2589=1,0,L2589*Q2589)</f>
        <v/>
      </c>
      <c r="U2589" s="61">
        <f>S2589-T2589</f>
        <v/>
      </c>
    </row>
    <row r="2590">
      <c r="A2590" t="inlineStr">
        <is>
          <t>S002589</t>
        </is>
      </c>
      <c r="B2590" t="inlineStr">
        <is>
          <t>2025-10-28</t>
        </is>
      </c>
      <c r="C2590" t="inlineStr">
        <is>
          <t>2025-10</t>
        </is>
      </c>
      <c r="D2590" t="inlineStr">
        <is>
          <t>2025-Q4</t>
        </is>
      </c>
      <c r="E2590" t="inlineStr">
        <is>
          <t>T02</t>
        </is>
      </c>
      <c r="F2590" t="inlineStr">
        <is>
          <t>Ece Kaya</t>
        </is>
      </c>
      <c r="G2590" t="inlineStr">
        <is>
          <t>İç Anadolu</t>
        </is>
      </c>
      <c r="H2590" t="inlineStr">
        <is>
          <t>EM-TRF-05</t>
        </is>
      </c>
      <c r="I2590" t="inlineStr">
        <is>
          <t>İzole Trafo 1 kVA</t>
        </is>
      </c>
      <c r="J2590" t="inlineStr">
        <is>
          <t>Güç</t>
        </is>
      </c>
      <c r="K2590" t="inlineStr">
        <is>
          <t>Bayi</t>
        </is>
      </c>
      <c r="L2590" t="n">
        <v>5</v>
      </c>
      <c r="M2590" s="57" t="n">
        <v>6796</v>
      </c>
      <c r="N2590" t="inlineStr">
        <is>
          <t>TL</t>
        </is>
      </c>
      <c r="O2590" s="58" t="n">
        <v>8</v>
      </c>
      <c r="P2590" t="n">
        <v>0</v>
      </c>
      <c r="Q2590" s="59" t="n">
        <v>3900</v>
      </c>
      <c r="R2590" s="60">
        <f>IF(N2590="TL",1,IF(N2590="USD",VLOOKUP(C2590,$X$2:$Z$19,2,FALSE),VLOOKUP(C2590,$X$2:$Z$19,3,FALSE)))</f>
        <v/>
      </c>
      <c r="S2590" s="61">
        <f>IF(P2590=1,0,L2590*M2590*R2590*(1-O2590/100))</f>
        <v/>
      </c>
      <c r="T2590" s="61">
        <f>IF(P2590=1,0,L2590*Q2590)</f>
        <v/>
      </c>
      <c r="U2590" s="61">
        <f>S2590-T2590</f>
        <v/>
      </c>
    </row>
    <row r="2591">
      <c r="A2591" t="inlineStr">
        <is>
          <t>S002590</t>
        </is>
      </c>
      <c r="B2591" t="inlineStr">
        <is>
          <t>2025-10-06</t>
        </is>
      </c>
      <c r="C2591" t="inlineStr">
        <is>
          <t>2025-10</t>
        </is>
      </c>
      <c r="D2591" t="inlineStr">
        <is>
          <t>2025-Q4</t>
        </is>
      </c>
      <c r="E2591" t="inlineStr">
        <is>
          <t>T02</t>
        </is>
      </c>
      <c r="F2591" t="inlineStr">
        <is>
          <t>Ece Kaya</t>
        </is>
      </c>
      <c r="G2591" t="inlineStr">
        <is>
          <t>İç Anadolu</t>
        </is>
      </c>
      <c r="H2591" t="inlineStr">
        <is>
          <t>EM-SNS-06</t>
        </is>
      </c>
      <c r="I2591" t="inlineStr">
        <is>
          <t>Hareket Sensörü PIR</t>
        </is>
      </c>
      <c r="J2591" t="inlineStr">
        <is>
          <t>Otomasyon</t>
        </is>
      </c>
      <c r="K2591" t="inlineStr">
        <is>
          <t>Bayi</t>
        </is>
      </c>
      <c r="L2591" t="n">
        <v>3</v>
      </c>
      <c r="M2591" s="57" t="n">
        <v>250</v>
      </c>
      <c r="N2591" t="inlineStr">
        <is>
          <t>TL</t>
        </is>
      </c>
      <c r="O2591" s="58" t="n">
        <v>12</v>
      </c>
      <c r="P2591" t="n">
        <v>0</v>
      </c>
      <c r="Q2591" s="59" t="n">
        <v>120</v>
      </c>
      <c r="R2591" s="60">
        <f>IF(N2591="TL",1,IF(N2591="USD",VLOOKUP(C2591,$X$2:$Z$19,2,FALSE),VLOOKUP(C2591,$X$2:$Z$19,3,FALSE)))</f>
        <v/>
      </c>
      <c r="S2591" s="61">
        <f>IF(P2591=1,0,L2591*M2591*R2591*(1-O2591/100))</f>
        <v/>
      </c>
      <c r="T2591" s="61">
        <f>IF(P2591=1,0,L2591*Q2591)</f>
        <v/>
      </c>
      <c r="U2591" s="61">
        <f>S2591-T2591</f>
        <v/>
      </c>
    </row>
    <row r="2592">
      <c r="A2592" t="inlineStr">
        <is>
          <t>S002591</t>
        </is>
      </c>
      <c r="B2592" t="inlineStr">
        <is>
          <t>2025-10-18</t>
        </is>
      </c>
      <c r="C2592" t="inlineStr">
        <is>
          <t>2025-10</t>
        </is>
      </c>
      <c r="D2592" t="inlineStr">
        <is>
          <t>2025-Q4</t>
        </is>
      </c>
      <c r="E2592" t="inlineStr">
        <is>
          <t>T02</t>
        </is>
      </c>
      <c r="F2592" t="inlineStr">
        <is>
          <t>Ece Kaya</t>
        </is>
      </c>
      <c r="G2592" t="inlineStr">
        <is>
          <t>İç Anadolu</t>
        </is>
      </c>
      <c r="H2592" t="inlineStr">
        <is>
          <t>EM-KND-03</t>
        </is>
      </c>
      <c r="I2592" t="inlineStr">
        <is>
          <t>Kablo Kanalı 40x40 (2 m)</t>
        </is>
      </c>
      <c r="J2592" t="inlineStr">
        <is>
          <t>Tesisat</t>
        </is>
      </c>
      <c r="K2592" t="inlineStr">
        <is>
          <t>Bayi</t>
        </is>
      </c>
      <c r="L2592" t="n">
        <v>6</v>
      </c>
      <c r="M2592" s="57" t="n">
        <v>133</v>
      </c>
      <c r="N2592" t="inlineStr">
        <is>
          <t>TL</t>
        </is>
      </c>
      <c r="O2592" s="58" t="n">
        <v>5</v>
      </c>
      <c r="P2592" t="n">
        <v>0</v>
      </c>
      <c r="Q2592" s="59" t="n">
        <v>65</v>
      </c>
      <c r="R2592" s="60">
        <f>IF(N2592="TL",1,IF(N2592="USD",VLOOKUP(C2592,$X$2:$Z$19,2,FALSE),VLOOKUP(C2592,$X$2:$Z$19,3,FALSE)))</f>
        <v/>
      </c>
      <c r="S2592" s="61">
        <f>IF(P2592=1,0,L2592*M2592*R2592*(1-O2592/100))</f>
        <v/>
      </c>
      <c r="T2592" s="61">
        <f>IF(P2592=1,0,L2592*Q2592)</f>
        <v/>
      </c>
      <c r="U2592" s="61">
        <f>S2592-T2592</f>
        <v/>
      </c>
    </row>
    <row r="2593">
      <c r="A2593" t="inlineStr">
        <is>
          <t>S002592</t>
        </is>
      </c>
      <c r="B2593" t="inlineStr">
        <is>
          <t>2025-10-17</t>
        </is>
      </c>
      <c r="C2593" t="inlineStr">
        <is>
          <t>2025-10</t>
        </is>
      </c>
      <c r="D2593" t="inlineStr">
        <is>
          <t>2025-Q4</t>
        </is>
      </c>
      <c r="E2593" t="inlineStr">
        <is>
          <t>T02</t>
        </is>
      </c>
      <c r="F2593" t="inlineStr">
        <is>
          <t>Ece Kaya</t>
        </is>
      </c>
      <c r="G2593" t="inlineStr">
        <is>
          <t>İç Anadolu</t>
        </is>
      </c>
      <c r="H2593" t="inlineStr">
        <is>
          <t>EM-PNO-12</t>
        </is>
      </c>
      <c r="I2593" t="inlineStr">
        <is>
          <t>Sıva Üstü Dağıtım Panosu 24'lü</t>
        </is>
      </c>
      <c r="J2593" t="inlineStr">
        <is>
          <t>Pano</t>
        </is>
      </c>
      <c r="K2593" t="inlineStr">
        <is>
          <t>Perakende</t>
        </is>
      </c>
      <c r="L2593" t="n">
        <v>6</v>
      </c>
      <c r="M2593" s="57" t="n">
        <v>1950</v>
      </c>
      <c r="N2593" t="inlineStr">
        <is>
          <t>TL</t>
        </is>
      </c>
      <c r="O2593" s="58" t="n">
        <v>8</v>
      </c>
      <c r="P2593" t="n">
        <v>0</v>
      </c>
      <c r="Q2593" s="59" t="n">
        <v>1180</v>
      </c>
      <c r="R2593" s="60">
        <f>IF(N2593="TL",1,IF(N2593="USD",VLOOKUP(C2593,$X$2:$Z$19,2,FALSE),VLOOKUP(C2593,$X$2:$Z$19,3,FALSE)))</f>
        <v/>
      </c>
      <c r="S2593" s="61">
        <f>IF(P2593=1,0,L2593*M2593*R2593*(1-O2593/100))</f>
        <v/>
      </c>
      <c r="T2593" s="61">
        <f>IF(P2593=1,0,L2593*Q2593)</f>
        <v/>
      </c>
      <c r="U2593" s="61">
        <f>S2593-T2593</f>
        <v/>
      </c>
    </row>
    <row r="2594">
      <c r="A2594" t="inlineStr">
        <is>
          <t>S002593</t>
        </is>
      </c>
      <c r="B2594" t="inlineStr">
        <is>
          <t>2025-10-15</t>
        </is>
      </c>
      <c r="C2594" t="inlineStr">
        <is>
          <t>2025-10</t>
        </is>
      </c>
      <c r="D2594" t="inlineStr">
        <is>
          <t>2025-Q4</t>
        </is>
      </c>
      <c r="E2594" t="inlineStr">
        <is>
          <t>T02</t>
        </is>
      </c>
      <c r="F2594" t="inlineStr">
        <is>
          <t>Ece Kaya</t>
        </is>
      </c>
      <c r="G2594" t="inlineStr">
        <is>
          <t>İç Anadolu</t>
        </is>
      </c>
      <c r="H2594" t="inlineStr">
        <is>
          <t>EM-KBL-25</t>
        </is>
      </c>
      <c r="I2594" t="inlineStr">
        <is>
          <t>NYY Kablo 4x6 (100 m)</t>
        </is>
      </c>
      <c r="J2594" t="inlineStr">
        <is>
          <t>Kablo</t>
        </is>
      </c>
      <c r="K2594" t="inlineStr">
        <is>
          <t>Bayi</t>
        </is>
      </c>
      <c r="L2594" t="n">
        <v>117</v>
      </c>
      <c r="M2594" s="57" t="n">
        <v>3419</v>
      </c>
      <c r="N2594" t="inlineStr">
        <is>
          <t>TL</t>
        </is>
      </c>
      <c r="O2594" s="58" t="n">
        <v>5</v>
      </c>
      <c r="P2594" t="n">
        <v>0</v>
      </c>
      <c r="Q2594" s="59" t="n">
        <v>2150</v>
      </c>
      <c r="R2594" s="60">
        <f>IF(N2594="TL",1,IF(N2594="USD",VLOOKUP(C2594,$X$2:$Z$19,2,FALSE),VLOOKUP(C2594,$X$2:$Z$19,3,FALSE)))</f>
        <v/>
      </c>
      <c r="S2594" s="61">
        <f>IF(P2594=1,0,L2594*M2594*R2594*(1-O2594/100))</f>
        <v/>
      </c>
      <c r="T2594" s="61">
        <f>IF(P2594=1,0,L2594*Q2594)</f>
        <v/>
      </c>
      <c r="U2594" s="61">
        <f>S2594-T2594</f>
        <v/>
      </c>
    </row>
    <row r="2595">
      <c r="A2595" t="inlineStr">
        <is>
          <t>S002594</t>
        </is>
      </c>
      <c r="B2595" t="inlineStr">
        <is>
          <t>2025-10-25</t>
        </is>
      </c>
      <c r="C2595" t="inlineStr">
        <is>
          <t>2025-10</t>
        </is>
      </c>
      <c r="D2595" t="inlineStr">
        <is>
          <t>2025-Q4</t>
        </is>
      </c>
      <c r="E2595" t="inlineStr">
        <is>
          <t>T02</t>
        </is>
      </c>
      <c r="F2595" t="inlineStr">
        <is>
          <t>Ece Kaya</t>
        </is>
      </c>
      <c r="G2595" t="inlineStr">
        <is>
          <t>İç Anadolu</t>
        </is>
      </c>
      <c r="H2595" t="inlineStr">
        <is>
          <t>EM-PNO-12</t>
        </is>
      </c>
      <c r="I2595" t="inlineStr">
        <is>
          <t>Sıva Üstü Dağıtım Panosu 24'lü</t>
        </is>
      </c>
      <c r="J2595" t="inlineStr">
        <is>
          <t>Pano</t>
        </is>
      </c>
      <c r="K2595" t="inlineStr">
        <is>
          <t>Proje</t>
        </is>
      </c>
      <c r="L2595" t="n">
        <v>4</v>
      </c>
      <c r="M2595" s="57" t="n">
        <v>2105</v>
      </c>
      <c r="N2595" t="inlineStr">
        <is>
          <t>TL</t>
        </is>
      </c>
      <c r="O2595" s="58" t="n">
        <v>0</v>
      </c>
      <c r="P2595" t="n">
        <v>0</v>
      </c>
      <c r="Q2595" s="59" t="n">
        <v>1180</v>
      </c>
      <c r="R2595" s="60">
        <f>IF(N2595="TL",1,IF(N2595="USD",VLOOKUP(C2595,$X$2:$Z$19,2,FALSE),VLOOKUP(C2595,$X$2:$Z$19,3,FALSE)))</f>
        <v/>
      </c>
      <c r="S2595" s="61">
        <f>IF(P2595=1,0,L2595*M2595*R2595*(1-O2595/100))</f>
        <v/>
      </c>
      <c r="T2595" s="61">
        <f>IF(P2595=1,0,L2595*Q2595)</f>
        <v/>
      </c>
      <c r="U2595" s="61">
        <f>S2595-T2595</f>
        <v/>
      </c>
    </row>
    <row r="2596">
      <c r="A2596" t="inlineStr">
        <is>
          <t>S002595</t>
        </is>
      </c>
      <c r="B2596" t="inlineStr">
        <is>
          <t>2025-10-08</t>
        </is>
      </c>
      <c r="C2596" t="inlineStr">
        <is>
          <t>2025-10</t>
        </is>
      </c>
      <c r="D2596" t="inlineStr">
        <is>
          <t>2025-Q4</t>
        </is>
      </c>
      <c r="E2596" t="inlineStr">
        <is>
          <t>T02</t>
        </is>
      </c>
      <c r="F2596" t="inlineStr">
        <is>
          <t>Ece Kaya</t>
        </is>
      </c>
      <c r="G2596" t="inlineStr">
        <is>
          <t>İç Anadolu</t>
        </is>
      </c>
      <c r="H2596" t="inlineStr">
        <is>
          <t>EM-KBL-25</t>
        </is>
      </c>
      <c r="I2596" t="inlineStr">
        <is>
          <t>NYY Kablo 4x6 (100 m)</t>
        </is>
      </c>
      <c r="J2596" t="inlineStr">
        <is>
          <t>Kablo</t>
        </is>
      </c>
      <c r="K2596" t="inlineStr">
        <is>
          <t>Bayi</t>
        </is>
      </c>
      <c r="L2596" t="n">
        <v>17</v>
      </c>
      <c r="M2596" s="57" t="n">
        <v>3456</v>
      </c>
      <c r="N2596" t="inlineStr">
        <is>
          <t>TL</t>
        </is>
      </c>
      <c r="O2596" s="58" t="n">
        <v>0</v>
      </c>
      <c r="P2596" t="n">
        <v>0</v>
      </c>
      <c r="Q2596" s="59" t="n">
        <v>2150</v>
      </c>
      <c r="R2596" s="60">
        <f>IF(N2596="TL",1,IF(N2596="USD",VLOOKUP(C2596,$X$2:$Z$19,2,FALSE),VLOOKUP(C2596,$X$2:$Z$19,3,FALSE)))</f>
        <v/>
      </c>
      <c r="S2596" s="61">
        <f>IF(P2596=1,0,L2596*M2596*R2596*(1-O2596/100))</f>
        <v/>
      </c>
      <c r="T2596" s="61">
        <f>IF(P2596=1,0,L2596*Q2596)</f>
        <v/>
      </c>
      <c r="U2596" s="61">
        <f>S2596-T2596</f>
        <v/>
      </c>
    </row>
    <row r="2597">
      <c r="A2597" t="inlineStr">
        <is>
          <t>S002596</t>
        </is>
      </c>
      <c r="B2597" t="inlineStr">
        <is>
          <t>2025-10-03</t>
        </is>
      </c>
      <c r="C2597" t="inlineStr">
        <is>
          <t>2025-10</t>
        </is>
      </c>
      <c r="D2597" t="inlineStr">
        <is>
          <t>2025-Q4</t>
        </is>
      </c>
      <c r="E2597" t="inlineStr">
        <is>
          <t>T02</t>
        </is>
      </c>
      <c r="F2597" t="inlineStr">
        <is>
          <t>Ece Kaya</t>
        </is>
      </c>
      <c r="G2597" t="inlineStr">
        <is>
          <t>İç Anadolu</t>
        </is>
      </c>
      <c r="H2597" t="inlineStr">
        <is>
          <t>EM-SGT-01</t>
        </is>
      </c>
      <c r="I2597" t="inlineStr">
        <is>
          <t>Otomatik Sigorta C16 (12'li)</t>
        </is>
      </c>
      <c r="J2597" t="inlineStr">
        <is>
          <t>Koruma</t>
        </is>
      </c>
      <c r="K2597" t="inlineStr">
        <is>
          <t>Kurumsal</t>
        </is>
      </c>
      <c r="L2597" t="n">
        <v>10</v>
      </c>
      <c r="M2597" s="57" t="n">
        <v>443</v>
      </c>
      <c r="N2597" t="inlineStr">
        <is>
          <t>TL</t>
        </is>
      </c>
      <c r="O2597" s="58" t="n">
        <v>5</v>
      </c>
      <c r="P2597" t="n">
        <v>0</v>
      </c>
      <c r="Q2597" s="59" t="n">
        <v>240</v>
      </c>
      <c r="R2597" s="60">
        <f>IF(N2597="TL",1,IF(N2597="USD",VLOOKUP(C2597,$X$2:$Z$19,2,FALSE),VLOOKUP(C2597,$X$2:$Z$19,3,FALSE)))</f>
        <v/>
      </c>
      <c r="S2597" s="61">
        <f>IF(P2597=1,0,L2597*M2597*R2597*(1-O2597/100))</f>
        <v/>
      </c>
      <c r="T2597" s="61">
        <f>IF(P2597=1,0,L2597*Q2597)</f>
        <v/>
      </c>
      <c r="U2597" s="61">
        <f>S2597-T2597</f>
        <v/>
      </c>
    </row>
    <row r="2598">
      <c r="A2598" t="inlineStr">
        <is>
          <t>S002597</t>
        </is>
      </c>
      <c r="B2598" t="inlineStr">
        <is>
          <t>2025-10-26</t>
        </is>
      </c>
      <c r="C2598" t="inlineStr">
        <is>
          <t>2025-10</t>
        </is>
      </c>
      <c r="D2598" t="inlineStr">
        <is>
          <t>2025-Q4</t>
        </is>
      </c>
      <c r="E2598" t="inlineStr">
        <is>
          <t>T03</t>
        </is>
      </c>
      <c r="F2598" t="inlineStr">
        <is>
          <t>Mert Demir</t>
        </is>
      </c>
      <c r="G2598" t="inlineStr">
        <is>
          <t>Ege</t>
        </is>
      </c>
      <c r="H2598" t="inlineStr">
        <is>
          <t>EM-TOP-08</t>
        </is>
      </c>
      <c r="I2598" t="inlineStr">
        <is>
          <t>Topraklama Seti</t>
        </is>
      </c>
      <c r="J2598" t="inlineStr">
        <is>
          <t>Koruma</t>
        </is>
      </c>
      <c r="K2598" t="inlineStr">
        <is>
          <t>Proje</t>
        </is>
      </c>
      <c r="L2598" t="n">
        <v>110</v>
      </c>
      <c r="M2598" s="57" t="n">
        <v>885</v>
      </c>
      <c r="N2598" t="inlineStr">
        <is>
          <t>TL</t>
        </is>
      </c>
      <c r="O2598" s="58" t="n">
        <v>0</v>
      </c>
      <c r="P2598" t="n">
        <v>0</v>
      </c>
      <c r="Q2598" s="59" t="n">
        <v>540</v>
      </c>
      <c r="R2598" s="60">
        <f>IF(N2598="TL",1,IF(N2598="USD",VLOOKUP(C2598,$X$2:$Z$19,2,FALSE),VLOOKUP(C2598,$X$2:$Z$19,3,FALSE)))</f>
        <v/>
      </c>
      <c r="S2598" s="61">
        <f>IF(P2598=1,0,L2598*M2598*R2598*(1-O2598/100))</f>
        <v/>
      </c>
      <c r="T2598" s="61">
        <f>IF(P2598=1,0,L2598*Q2598)</f>
        <v/>
      </c>
      <c r="U2598" s="61">
        <f>S2598-T2598</f>
        <v/>
      </c>
    </row>
    <row r="2599">
      <c r="A2599" t="inlineStr">
        <is>
          <t>S002598</t>
        </is>
      </c>
      <c r="B2599" t="inlineStr">
        <is>
          <t>2025-10-19</t>
        </is>
      </c>
      <c r="C2599" t="inlineStr">
        <is>
          <t>2025-10</t>
        </is>
      </c>
      <c r="D2599" t="inlineStr">
        <is>
          <t>2025-Q4</t>
        </is>
      </c>
      <c r="E2599" t="inlineStr">
        <is>
          <t>T03</t>
        </is>
      </c>
      <c r="F2599" t="inlineStr">
        <is>
          <t>Mert Demir</t>
        </is>
      </c>
      <c r="G2599" t="inlineStr">
        <is>
          <t>Ege</t>
        </is>
      </c>
      <c r="H2599" t="inlineStr">
        <is>
          <t>EM-AYD-40</t>
        </is>
      </c>
      <c r="I2599" t="inlineStr">
        <is>
          <t>LED Panel Armatür 40W</t>
        </is>
      </c>
      <c r="J2599" t="inlineStr">
        <is>
          <t>Aydınlatma</t>
        </is>
      </c>
      <c r="K2599" t="inlineStr">
        <is>
          <t>Bayi</t>
        </is>
      </c>
      <c r="L2599" t="n">
        <v>38</v>
      </c>
      <c r="M2599" s="57" t="n">
        <v>346</v>
      </c>
      <c r="N2599" t="inlineStr">
        <is>
          <t>TL</t>
        </is>
      </c>
      <c r="O2599" s="58" t="n">
        <v>5</v>
      </c>
      <c r="P2599" t="n">
        <v>0</v>
      </c>
      <c r="Q2599" s="59" t="n">
        <v>190</v>
      </c>
      <c r="R2599" s="60">
        <f>IF(N2599="TL",1,IF(N2599="USD",VLOOKUP(C2599,$X$2:$Z$19,2,FALSE),VLOOKUP(C2599,$X$2:$Z$19,3,FALSE)))</f>
        <v/>
      </c>
      <c r="S2599" s="61">
        <f>IF(P2599=1,0,L2599*M2599*R2599*(1-O2599/100))</f>
        <v/>
      </c>
      <c r="T2599" s="61">
        <f>IF(P2599=1,0,L2599*Q2599)</f>
        <v/>
      </c>
      <c r="U2599" s="61">
        <f>S2599-T2599</f>
        <v/>
      </c>
    </row>
    <row r="2600">
      <c r="A2600" t="inlineStr">
        <is>
          <t>S002599</t>
        </is>
      </c>
      <c r="B2600" t="inlineStr">
        <is>
          <t>2025-10-19</t>
        </is>
      </c>
      <c r="C2600" t="inlineStr">
        <is>
          <t>2025-10</t>
        </is>
      </c>
      <c r="D2600" t="inlineStr">
        <is>
          <t>2025-Q4</t>
        </is>
      </c>
      <c r="E2600" t="inlineStr">
        <is>
          <t>T03</t>
        </is>
      </c>
      <c r="F2600" t="inlineStr">
        <is>
          <t>Mert Demir</t>
        </is>
      </c>
      <c r="G2600" t="inlineStr">
        <is>
          <t>Ege</t>
        </is>
      </c>
      <c r="H2600" t="inlineStr">
        <is>
          <t>EM-SGT-01</t>
        </is>
      </c>
      <c r="I2600" t="inlineStr">
        <is>
          <t>Otomatik Sigorta C16 (12'li)</t>
        </is>
      </c>
      <c r="J2600" t="inlineStr">
        <is>
          <t>Koruma</t>
        </is>
      </c>
      <c r="K2600" t="inlineStr">
        <is>
          <t>Bayi</t>
        </is>
      </c>
      <c r="L2600" t="n">
        <v>5</v>
      </c>
      <c r="M2600" s="57" t="n">
        <v>426</v>
      </c>
      <c r="N2600" t="inlineStr">
        <is>
          <t>TL</t>
        </is>
      </c>
      <c r="O2600" s="58" t="n">
        <v>12</v>
      </c>
      <c r="P2600" t="n">
        <v>0</v>
      </c>
      <c r="Q2600" s="59" t="n">
        <v>240</v>
      </c>
      <c r="R2600" s="60">
        <f>IF(N2600="TL",1,IF(N2600="USD",VLOOKUP(C2600,$X$2:$Z$19,2,FALSE),VLOOKUP(C2600,$X$2:$Z$19,3,FALSE)))</f>
        <v/>
      </c>
      <c r="S2600" s="61">
        <f>IF(P2600=1,0,L2600*M2600*R2600*(1-O2600/100))</f>
        <v/>
      </c>
      <c r="T2600" s="61">
        <f>IF(P2600=1,0,L2600*Q2600)</f>
        <v/>
      </c>
      <c r="U2600" s="61">
        <f>S2600-T2600</f>
        <v/>
      </c>
    </row>
    <row r="2601">
      <c r="A2601" t="inlineStr">
        <is>
          <t>S002600</t>
        </is>
      </c>
      <c r="B2601" t="inlineStr">
        <is>
          <t>2025-10-26</t>
        </is>
      </c>
      <c r="C2601" t="inlineStr">
        <is>
          <t>2025-10</t>
        </is>
      </c>
      <c r="D2601" t="inlineStr">
        <is>
          <t>2025-Q4</t>
        </is>
      </c>
      <c r="E2601" t="inlineStr">
        <is>
          <t>T03</t>
        </is>
      </c>
      <c r="F2601" t="inlineStr">
        <is>
          <t>Mert Demir</t>
        </is>
      </c>
      <c r="G2601" t="inlineStr">
        <is>
          <t>Ege</t>
        </is>
      </c>
      <c r="H2601" t="inlineStr">
        <is>
          <t>EM-KBL-16</t>
        </is>
      </c>
      <c r="I2601" t="inlineStr">
        <is>
          <t>NYM Kablo 3x2,5 (100 m)</t>
        </is>
      </c>
      <c r="J2601" t="inlineStr">
        <is>
          <t>Kablo</t>
        </is>
      </c>
      <c r="K2601" t="inlineStr">
        <is>
          <t>Perakende</t>
        </is>
      </c>
      <c r="L2601" t="n">
        <v>2</v>
      </c>
      <c r="M2601" s="57" t="n">
        <v>1299</v>
      </c>
      <c r="N2601" t="inlineStr">
        <is>
          <t>TL</t>
        </is>
      </c>
      <c r="O2601" s="58" t="n">
        <v>5</v>
      </c>
      <c r="P2601" t="n">
        <v>0</v>
      </c>
      <c r="Q2601" s="59" t="n">
        <v>820</v>
      </c>
      <c r="R2601" s="60">
        <f>IF(N2601="TL",1,IF(N2601="USD",VLOOKUP(C2601,$X$2:$Z$19,2,FALSE),VLOOKUP(C2601,$X$2:$Z$19,3,FALSE)))</f>
        <v/>
      </c>
      <c r="S2601" s="61">
        <f>IF(P2601=1,0,L2601*M2601*R2601*(1-O2601/100))</f>
        <v/>
      </c>
      <c r="T2601" s="61">
        <f>IF(P2601=1,0,L2601*Q2601)</f>
        <v/>
      </c>
      <c r="U2601" s="61">
        <f>S2601-T2601</f>
        <v/>
      </c>
    </row>
    <row r="2602">
      <c r="A2602" t="inlineStr">
        <is>
          <t>S002601</t>
        </is>
      </c>
      <c r="B2602" t="inlineStr">
        <is>
          <t>2025-10-16</t>
        </is>
      </c>
      <c r="C2602" t="inlineStr">
        <is>
          <t>2025-10</t>
        </is>
      </c>
      <c r="D2602" t="inlineStr">
        <is>
          <t>2025-Q4</t>
        </is>
      </c>
      <c r="E2602" t="inlineStr">
        <is>
          <t>T03</t>
        </is>
      </c>
      <c r="F2602" t="inlineStr">
        <is>
          <t>Mert Demir</t>
        </is>
      </c>
      <c r="G2602" t="inlineStr">
        <is>
          <t>Ege</t>
        </is>
      </c>
      <c r="H2602" t="inlineStr">
        <is>
          <t>EM-AYD-18</t>
        </is>
      </c>
      <c r="I2602" t="inlineStr">
        <is>
          <t>LED Ampul 18W (10'lu)</t>
        </is>
      </c>
      <c r="J2602" t="inlineStr">
        <is>
          <t>Aydınlatma</t>
        </is>
      </c>
      <c r="K2602" t="inlineStr">
        <is>
          <t>Proje</t>
        </is>
      </c>
      <c r="L2602" t="n">
        <v>2</v>
      </c>
      <c r="M2602" s="57" t="n">
        <v>203</v>
      </c>
      <c r="N2602" t="inlineStr">
        <is>
          <t>TL</t>
        </is>
      </c>
      <c r="O2602" s="58" t="n">
        <v>5</v>
      </c>
      <c r="P2602" t="n">
        <v>0</v>
      </c>
      <c r="Q2602" s="59" t="n">
        <v>95</v>
      </c>
      <c r="R2602" s="60">
        <f>IF(N2602="TL",1,IF(N2602="USD",VLOOKUP(C2602,$X$2:$Z$19,2,FALSE),VLOOKUP(C2602,$X$2:$Z$19,3,FALSE)))</f>
        <v/>
      </c>
      <c r="S2602" s="61">
        <f>IF(P2602=1,0,L2602*M2602*R2602*(1-O2602/100))</f>
        <v/>
      </c>
      <c r="T2602" s="61">
        <f>IF(P2602=1,0,L2602*Q2602)</f>
        <v/>
      </c>
      <c r="U2602" s="61">
        <f>S2602-T2602</f>
        <v/>
      </c>
    </row>
    <row r="2603">
      <c r="A2603" t="inlineStr">
        <is>
          <t>S002602</t>
        </is>
      </c>
      <c r="B2603" t="inlineStr">
        <is>
          <t>2025-10-23</t>
        </is>
      </c>
      <c r="C2603" t="inlineStr">
        <is>
          <t>2025-10</t>
        </is>
      </c>
      <c r="D2603" t="inlineStr">
        <is>
          <t>2025-Q4</t>
        </is>
      </c>
      <c r="E2603" t="inlineStr">
        <is>
          <t>T03</t>
        </is>
      </c>
      <c r="F2603" t="inlineStr">
        <is>
          <t>Mert Demir</t>
        </is>
      </c>
      <c r="G2603" t="inlineStr">
        <is>
          <t>Ege</t>
        </is>
      </c>
      <c r="H2603" t="inlineStr">
        <is>
          <t>EM-SGT-01</t>
        </is>
      </c>
      <c r="I2603" t="inlineStr">
        <is>
          <t>Otomatik Sigorta C16 (12'li)</t>
        </is>
      </c>
      <c r="J2603" t="inlineStr">
        <is>
          <t>Koruma</t>
        </is>
      </c>
      <c r="K2603" t="inlineStr">
        <is>
          <t>Perakende</t>
        </is>
      </c>
      <c r="L2603" t="n">
        <v>19</v>
      </c>
      <c r="M2603" s="57" t="n">
        <v>451</v>
      </c>
      <c r="N2603" t="inlineStr">
        <is>
          <t>TL</t>
        </is>
      </c>
      <c r="O2603" s="58" t="n">
        <v>0</v>
      </c>
      <c r="P2603" t="n">
        <v>0</v>
      </c>
      <c r="Q2603" s="59" t="n">
        <v>240</v>
      </c>
      <c r="R2603" s="60">
        <f>IF(N2603="TL",1,IF(N2603="USD",VLOOKUP(C2603,$X$2:$Z$19,2,FALSE),VLOOKUP(C2603,$X$2:$Z$19,3,FALSE)))</f>
        <v/>
      </c>
      <c r="S2603" s="61">
        <f>IF(P2603=1,0,L2603*M2603*R2603*(1-O2603/100))</f>
        <v/>
      </c>
      <c r="T2603" s="61">
        <f>IF(P2603=1,0,L2603*Q2603)</f>
        <v/>
      </c>
      <c r="U2603" s="61">
        <f>S2603-T2603</f>
        <v/>
      </c>
    </row>
    <row r="2604">
      <c r="A2604" t="inlineStr">
        <is>
          <t>S002603</t>
        </is>
      </c>
      <c r="B2604" t="inlineStr">
        <is>
          <t>2025-10-15</t>
        </is>
      </c>
      <c r="C2604" t="inlineStr">
        <is>
          <t>2025-10</t>
        </is>
      </c>
      <c r="D2604" t="inlineStr">
        <is>
          <t>2025-Q4</t>
        </is>
      </c>
      <c r="E2604" t="inlineStr">
        <is>
          <t>T03</t>
        </is>
      </c>
      <c r="F2604" t="inlineStr">
        <is>
          <t>Mert Demir</t>
        </is>
      </c>
      <c r="G2604" t="inlineStr">
        <is>
          <t>Ege</t>
        </is>
      </c>
      <c r="H2604" t="inlineStr">
        <is>
          <t>EM-KND-03</t>
        </is>
      </c>
      <c r="I2604" t="inlineStr">
        <is>
          <t>Kablo Kanalı 40x40 (2 m)</t>
        </is>
      </c>
      <c r="J2604" t="inlineStr">
        <is>
          <t>Tesisat</t>
        </is>
      </c>
      <c r="K2604" t="inlineStr">
        <is>
          <t>Kurumsal</t>
        </is>
      </c>
      <c r="L2604" t="n">
        <v>5</v>
      </c>
      <c r="M2604" s="57" t="n">
        <v>127</v>
      </c>
      <c r="N2604" t="inlineStr">
        <is>
          <t>TL</t>
        </is>
      </c>
      <c r="O2604" s="58" t="n">
        <v>5</v>
      </c>
      <c r="P2604" t="n">
        <v>0</v>
      </c>
      <c r="Q2604" s="59" t="n">
        <v>65</v>
      </c>
      <c r="R2604" s="60">
        <f>IF(N2604="TL",1,IF(N2604="USD",VLOOKUP(C2604,$X$2:$Z$19,2,FALSE),VLOOKUP(C2604,$X$2:$Z$19,3,FALSE)))</f>
        <v/>
      </c>
      <c r="S2604" s="61">
        <f>IF(P2604=1,0,L2604*M2604*R2604*(1-O2604/100))</f>
        <v/>
      </c>
      <c r="T2604" s="61">
        <f>IF(P2604=1,0,L2604*Q2604)</f>
        <v/>
      </c>
      <c r="U2604" s="61">
        <f>S2604-T2604</f>
        <v/>
      </c>
    </row>
    <row r="2605">
      <c r="A2605" t="inlineStr">
        <is>
          <t>S002604</t>
        </is>
      </c>
      <c r="B2605" t="inlineStr">
        <is>
          <t>2025-10-02</t>
        </is>
      </c>
      <c r="C2605" t="inlineStr">
        <is>
          <t>2025-10</t>
        </is>
      </c>
      <c r="D2605" t="inlineStr">
        <is>
          <t>2025-Q4</t>
        </is>
      </c>
      <c r="E2605" t="inlineStr">
        <is>
          <t>T03</t>
        </is>
      </c>
      <c r="F2605" t="inlineStr">
        <is>
          <t>Mert Demir</t>
        </is>
      </c>
      <c r="G2605" t="inlineStr">
        <is>
          <t>Ege</t>
        </is>
      </c>
      <c r="H2605" t="inlineStr">
        <is>
          <t>EM-UPS-10</t>
        </is>
      </c>
      <c r="I2605" t="inlineStr">
        <is>
          <t>Kesintisiz Güç Kaynağı 3 kVA</t>
        </is>
      </c>
      <c r="J2605" t="inlineStr">
        <is>
          <t>Güç</t>
        </is>
      </c>
      <c r="K2605" t="inlineStr">
        <is>
          <t>Bayi</t>
        </is>
      </c>
      <c r="L2605" t="n">
        <v>4</v>
      </c>
      <c r="M2605" s="57" t="n">
        <v>13035</v>
      </c>
      <c r="N2605" t="inlineStr">
        <is>
          <t>TL</t>
        </is>
      </c>
      <c r="O2605" s="58" t="n">
        <v>5</v>
      </c>
      <c r="P2605" t="n">
        <v>0</v>
      </c>
      <c r="Q2605" s="59" t="n">
        <v>8200</v>
      </c>
      <c r="R2605" s="60">
        <f>IF(N2605="TL",1,IF(N2605="USD",VLOOKUP(C2605,$X$2:$Z$19,2,FALSE),VLOOKUP(C2605,$X$2:$Z$19,3,FALSE)))</f>
        <v/>
      </c>
      <c r="S2605" s="61">
        <f>IF(P2605=1,0,L2605*M2605*R2605*(1-O2605/100))</f>
        <v/>
      </c>
      <c r="T2605" s="61">
        <f>IF(P2605=1,0,L2605*Q2605)</f>
        <v/>
      </c>
      <c r="U2605" s="61">
        <f>S2605-T2605</f>
        <v/>
      </c>
    </row>
    <row r="2606">
      <c r="A2606" t="inlineStr">
        <is>
          <t>S002605</t>
        </is>
      </c>
      <c r="B2606" t="inlineStr">
        <is>
          <t>2025-10-28</t>
        </is>
      </c>
      <c r="C2606" t="inlineStr">
        <is>
          <t>2025-10</t>
        </is>
      </c>
      <c r="D2606" t="inlineStr">
        <is>
          <t>2025-Q4</t>
        </is>
      </c>
      <c r="E2606" t="inlineStr">
        <is>
          <t>T03</t>
        </is>
      </c>
      <c r="F2606" t="inlineStr">
        <is>
          <t>Mert Demir</t>
        </is>
      </c>
      <c r="G2606" t="inlineStr">
        <is>
          <t>Ege</t>
        </is>
      </c>
      <c r="H2606" t="inlineStr">
        <is>
          <t>EM-UPS-10</t>
        </is>
      </c>
      <c r="I2606" t="inlineStr">
        <is>
          <t>Kesintisiz Güç Kaynağı 3 kVA</t>
        </is>
      </c>
      <c r="J2606" t="inlineStr">
        <is>
          <t>Güç</t>
        </is>
      </c>
      <c r="K2606" t="inlineStr">
        <is>
          <t>Bayi</t>
        </is>
      </c>
      <c r="L2606" t="n">
        <v>4</v>
      </c>
      <c r="M2606" s="57" t="n">
        <v>13616</v>
      </c>
      <c r="N2606" t="inlineStr">
        <is>
          <t>TL</t>
        </is>
      </c>
      <c r="O2606" s="58" t="n">
        <v>8</v>
      </c>
      <c r="P2606" t="n">
        <v>0</v>
      </c>
      <c r="Q2606" s="59" t="n">
        <v>8200</v>
      </c>
      <c r="R2606" s="60">
        <f>IF(N2606="TL",1,IF(N2606="USD",VLOOKUP(C2606,$X$2:$Z$19,2,FALSE),VLOOKUP(C2606,$X$2:$Z$19,3,FALSE)))</f>
        <v/>
      </c>
      <c r="S2606" s="61">
        <f>IF(P2606=1,0,L2606*M2606*R2606*(1-O2606/100))</f>
        <v/>
      </c>
      <c r="T2606" s="61">
        <f>IF(P2606=1,0,L2606*Q2606)</f>
        <v/>
      </c>
      <c r="U2606" s="61">
        <f>S2606-T2606</f>
        <v/>
      </c>
    </row>
    <row r="2607">
      <c r="A2607" t="inlineStr">
        <is>
          <t>S002606</t>
        </is>
      </c>
      <c r="B2607" t="inlineStr">
        <is>
          <t>2025-10-13</t>
        </is>
      </c>
      <c r="C2607" t="inlineStr">
        <is>
          <t>2025-10</t>
        </is>
      </c>
      <c r="D2607" t="inlineStr">
        <is>
          <t>2025-Q4</t>
        </is>
      </c>
      <c r="E2607" t="inlineStr">
        <is>
          <t>T03</t>
        </is>
      </c>
      <c r="F2607" t="inlineStr">
        <is>
          <t>Mert Demir</t>
        </is>
      </c>
      <c r="G2607" t="inlineStr">
        <is>
          <t>Ege</t>
        </is>
      </c>
      <c r="H2607" t="inlineStr">
        <is>
          <t>EM-AYD-18</t>
        </is>
      </c>
      <c r="I2607" t="inlineStr">
        <is>
          <t>LED Ampul 18W (10'lu)</t>
        </is>
      </c>
      <c r="J2607" t="inlineStr">
        <is>
          <t>Aydınlatma</t>
        </is>
      </c>
      <c r="K2607" t="inlineStr">
        <is>
          <t>Bayi</t>
        </is>
      </c>
      <c r="L2607" t="n">
        <v>4</v>
      </c>
      <c r="M2607" s="57" t="n">
        <v>209</v>
      </c>
      <c r="N2607" t="inlineStr">
        <is>
          <t>TL</t>
        </is>
      </c>
      <c r="O2607" s="58" t="n">
        <v>0</v>
      </c>
      <c r="P2607" t="n">
        <v>0</v>
      </c>
      <c r="Q2607" s="59" t="n">
        <v>95</v>
      </c>
      <c r="R2607" s="60">
        <f>IF(N2607="TL",1,IF(N2607="USD",VLOOKUP(C2607,$X$2:$Z$19,2,FALSE),VLOOKUP(C2607,$X$2:$Z$19,3,FALSE)))</f>
        <v/>
      </c>
      <c r="S2607" s="61">
        <f>IF(P2607=1,0,L2607*M2607*R2607*(1-O2607/100))</f>
        <v/>
      </c>
      <c r="T2607" s="61">
        <f>IF(P2607=1,0,L2607*Q2607)</f>
        <v/>
      </c>
      <c r="U2607" s="61">
        <f>S2607-T2607</f>
        <v/>
      </c>
    </row>
    <row r="2608">
      <c r="A2608" t="inlineStr">
        <is>
          <t>S002607</t>
        </is>
      </c>
      <c r="B2608" t="inlineStr">
        <is>
          <t>2025-10-23</t>
        </is>
      </c>
      <c r="C2608" t="inlineStr">
        <is>
          <t>2025-10</t>
        </is>
      </c>
      <c r="D2608" t="inlineStr">
        <is>
          <t>2025-Q4</t>
        </is>
      </c>
      <c r="E2608" t="inlineStr">
        <is>
          <t>T03</t>
        </is>
      </c>
      <c r="F2608" t="inlineStr">
        <is>
          <t>Mert Demir</t>
        </is>
      </c>
      <c r="G2608" t="inlineStr">
        <is>
          <t>Ege</t>
        </is>
      </c>
      <c r="H2608" t="inlineStr">
        <is>
          <t>EM-SNS-06</t>
        </is>
      </c>
      <c r="I2608" t="inlineStr">
        <is>
          <t>Hareket Sensörü PIR</t>
        </is>
      </c>
      <c r="J2608" t="inlineStr">
        <is>
          <t>Otomasyon</t>
        </is>
      </c>
      <c r="K2608" t="inlineStr">
        <is>
          <t>Proje</t>
        </is>
      </c>
      <c r="L2608" t="n">
        <v>12</v>
      </c>
      <c r="M2608" s="57" t="n">
        <v>261</v>
      </c>
      <c r="N2608" t="inlineStr">
        <is>
          <t>TL</t>
        </is>
      </c>
      <c r="O2608" s="58" t="n">
        <v>5</v>
      </c>
      <c r="P2608" t="n">
        <v>0</v>
      </c>
      <c r="Q2608" s="59" t="n">
        <v>120</v>
      </c>
      <c r="R2608" s="60">
        <f>IF(N2608="TL",1,IF(N2608="USD",VLOOKUP(C2608,$X$2:$Z$19,2,FALSE),VLOOKUP(C2608,$X$2:$Z$19,3,FALSE)))</f>
        <v/>
      </c>
      <c r="S2608" s="61">
        <f>IF(P2608=1,0,L2608*M2608*R2608*(1-O2608/100))</f>
        <v/>
      </c>
      <c r="T2608" s="61">
        <f>IF(P2608=1,0,L2608*Q2608)</f>
        <v/>
      </c>
      <c r="U2608" s="61">
        <f>S2608-T2608</f>
        <v/>
      </c>
    </row>
    <row r="2609">
      <c r="A2609" t="inlineStr">
        <is>
          <t>S002608</t>
        </is>
      </c>
      <c r="B2609" t="inlineStr">
        <is>
          <t>2025-10-20</t>
        </is>
      </c>
      <c r="C2609" t="inlineStr">
        <is>
          <t>2025-10</t>
        </is>
      </c>
      <c r="D2609" t="inlineStr">
        <is>
          <t>2025-Q4</t>
        </is>
      </c>
      <c r="E2609" t="inlineStr">
        <is>
          <t>T03</t>
        </is>
      </c>
      <c r="F2609" t="inlineStr">
        <is>
          <t>Mert Demir</t>
        </is>
      </c>
      <c r="G2609" t="inlineStr">
        <is>
          <t>Ege</t>
        </is>
      </c>
      <c r="H2609" t="inlineStr">
        <is>
          <t>EM-KBL-16</t>
        </is>
      </c>
      <c r="I2609" t="inlineStr">
        <is>
          <t>NYM Kablo 3x2,5 (100 m)</t>
        </is>
      </c>
      <c r="J2609" t="inlineStr">
        <is>
          <t>Kablo</t>
        </is>
      </c>
      <c r="K2609" t="inlineStr">
        <is>
          <t>Kurumsal</t>
        </is>
      </c>
      <c r="L2609" t="n">
        <v>18</v>
      </c>
      <c r="M2609" s="57" t="n">
        <v>1354</v>
      </c>
      <c r="N2609" t="inlineStr">
        <is>
          <t>TL</t>
        </is>
      </c>
      <c r="O2609" s="58" t="n">
        <v>12</v>
      </c>
      <c r="P2609" t="n">
        <v>0</v>
      </c>
      <c r="Q2609" s="59" t="n">
        <v>820</v>
      </c>
      <c r="R2609" s="60">
        <f>IF(N2609="TL",1,IF(N2609="USD",VLOOKUP(C2609,$X$2:$Z$19,2,FALSE),VLOOKUP(C2609,$X$2:$Z$19,3,FALSE)))</f>
        <v/>
      </c>
      <c r="S2609" s="61">
        <f>IF(P2609=1,0,L2609*M2609*R2609*(1-O2609/100))</f>
        <v/>
      </c>
      <c r="T2609" s="61">
        <f>IF(P2609=1,0,L2609*Q2609)</f>
        <v/>
      </c>
      <c r="U2609" s="61">
        <f>S2609-T2609</f>
        <v/>
      </c>
    </row>
    <row r="2610">
      <c r="A2610" t="inlineStr">
        <is>
          <t>S002609</t>
        </is>
      </c>
      <c r="B2610" t="inlineStr">
        <is>
          <t>2025-10-27</t>
        </is>
      </c>
      <c r="C2610" t="inlineStr">
        <is>
          <t>2025-10</t>
        </is>
      </c>
      <c r="D2610" t="inlineStr">
        <is>
          <t>2025-Q4</t>
        </is>
      </c>
      <c r="E2610" t="inlineStr">
        <is>
          <t>T03</t>
        </is>
      </c>
      <c r="F2610" t="inlineStr">
        <is>
          <t>Mert Demir</t>
        </is>
      </c>
      <c r="G2610" t="inlineStr">
        <is>
          <t>Ege</t>
        </is>
      </c>
      <c r="H2610" t="inlineStr">
        <is>
          <t>EM-KBL-16</t>
        </is>
      </c>
      <c r="I2610" t="inlineStr">
        <is>
          <t>NYM Kablo 3x2,5 (100 m)</t>
        </is>
      </c>
      <c r="J2610" t="inlineStr">
        <is>
          <t>Kablo</t>
        </is>
      </c>
      <c r="K2610" t="inlineStr">
        <is>
          <t>Bayi</t>
        </is>
      </c>
      <c r="L2610" t="n">
        <v>22</v>
      </c>
      <c r="M2610" s="57" t="n">
        <v>1314</v>
      </c>
      <c r="N2610" t="inlineStr">
        <is>
          <t>TL</t>
        </is>
      </c>
      <c r="O2610" s="58" t="n">
        <v>8</v>
      </c>
      <c r="P2610" t="n">
        <v>0</v>
      </c>
      <c r="Q2610" s="59" t="n">
        <v>820</v>
      </c>
      <c r="R2610" s="60">
        <f>IF(N2610="TL",1,IF(N2610="USD",VLOOKUP(C2610,$X$2:$Z$19,2,FALSE),VLOOKUP(C2610,$X$2:$Z$19,3,FALSE)))</f>
        <v/>
      </c>
      <c r="S2610" s="61">
        <f>IF(P2610=1,0,L2610*M2610*R2610*(1-O2610/100))</f>
        <v/>
      </c>
      <c r="T2610" s="61">
        <f>IF(P2610=1,0,L2610*Q2610)</f>
        <v/>
      </c>
      <c r="U2610" s="61">
        <f>S2610-T2610</f>
        <v/>
      </c>
    </row>
    <row r="2611">
      <c r="A2611" t="inlineStr">
        <is>
          <t>S002610</t>
        </is>
      </c>
      <c r="B2611" t="inlineStr">
        <is>
          <t>2025-10-24</t>
        </is>
      </c>
      <c r="C2611" t="inlineStr">
        <is>
          <t>2025-10</t>
        </is>
      </c>
      <c r="D2611" t="inlineStr">
        <is>
          <t>2025-Q4</t>
        </is>
      </c>
      <c r="E2611" t="inlineStr">
        <is>
          <t>T03</t>
        </is>
      </c>
      <c r="F2611" t="inlineStr">
        <is>
          <t>Mert Demir</t>
        </is>
      </c>
      <c r="G2611" t="inlineStr">
        <is>
          <t>Ege</t>
        </is>
      </c>
      <c r="H2611" t="inlineStr">
        <is>
          <t>EM-TOP-08</t>
        </is>
      </c>
      <c r="I2611" t="inlineStr">
        <is>
          <t>Topraklama Seti</t>
        </is>
      </c>
      <c r="J2611" t="inlineStr">
        <is>
          <t>Koruma</t>
        </is>
      </c>
      <c r="K2611" t="inlineStr">
        <is>
          <t>Perakende</t>
        </is>
      </c>
      <c r="L2611" t="n">
        <v>111</v>
      </c>
      <c r="M2611" s="57" t="n">
        <v>899</v>
      </c>
      <c r="N2611" t="inlineStr">
        <is>
          <t>TL</t>
        </is>
      </c>
      <c r="O2611" s="58" t="n">
        <v>0</v>
      </c>
      <c r="P2611" t="n">
        <v>0</v>
      </c>
      <c r="Q2611" s="59" t="n">
        <v>540</v>
      </c>
      <c r="R2611" s="60">
        <f>IF(N2611="TL",1,IF(N2611="USD",VLOOKUP(C2611,$X$2:$Z$19,2,FALSE),VLOOKUP(C2611,$X$2:$Z$19,3,FALSE)))</f>
        <v/>
      </c>
      <c r="S2611" s="61">
        <f>IF(P2611=1,0,L2611*M2611*R2611*(1-O2611/100))</f>
        <v/>
      </c>
      <c r="T2611" s="61">
        <f>IF(P2611=1,0,L2611*Q2611)</f>
        <v/>
      </c>
      <c r="U2611" s="61">
        <f>S2611-T2611</f>
        <v/>
      </c>
    </row>
    <row r="2612">
      <c r="A2612" t="inlineStr">
        <is>
          <t>S002611</t>
        </is>
      </c>
      <c r="B2612" t="inlineStr">
        <is>
          <t>2025-10-21</t>
        </is>
      </c>
      <c r="C2612" t="inlineStr">
        <is>
          <t>2025-10</t>
        </is>
      </c>
      <c r="D2612" t="inlineStr">
        <is>
          <t>2025-Q4</t>
        </is>
      </c>
      <c r="E2612" t="inlineStr">
        <is>
          <t>T03</t>
        </is>
      </c>
      <c r="F2612" t="inlineStr">
        <is>
          <t>Mert Demir</t>
        </is>
      </c>
      <c r="G2612" t="inlineStr">
        <is>
          <t>Ege</t>
        </is>
      </c>
      <c r="H2612" t="inlineStr">
        <is>
          <t>EM-KBL-25</t>
        </is>
      </c>
      <c r="I2612" t="inlineStr">
        <is>
          <t>NYY Kablo 4x6 (100 m)</t>
        </is>
      </c>
      <c r="J2612" t="inlineStr">
        <is>
          <t>Kablo</t>
        </is>
      </c>
      <c r="K2612" t="inlineStr">
        <is>
          <t>Proje</t>
        </is>
      </c>
      <c r="L2612" t="n">
        <v>19</v>
      </c>
      <c r="M2612" s="57" t="n">
        <v>3373</v>
      </c>
      <c r="N2612" t="inlineStr">
        <is>
          <t>TL</t>
        </is>
      </c>
      <c r="O2612" s="58" t="n">
        <v>12</v>
      </c>
      <c r="P2612" t="n">
        <v>0</v>
      </c>
      <c r="Q2612" s="59" t="n">
        <v>2150</v>
      </c>
      <c r="R2612" s="60">
        <f>IF(N2612="TL",1,IF(N2612="USD",VLOOKUP(C2612,$X$2:$Z$19,2,FALSE),VLOOKUP(C2612,$X$2:$Z$19,3,FALSE)))</f>
        <v/>
      </c>
      <c r="S2612" s="61">
        <f>IF(P2612=1,0,L2612*M2612*R2612*(1-O2612/100))</f>
        <v/>
      </c>
      <c r="T2612" s="61">
        <f>IF(P2612=1,0,L2612*Q2612)</f>
        <v/>
      </c>
      <c r="U2612" s="61">
        <f>S2612-T2612</f>
        <v/>
      </c>
    </row>
    <row r="2613">
      <c r="A2613" t="inlineStr">
        <is>
          <t>S002612</t>
        </is>
      </c>
      <c r="B2613" t="inlineStr">
        <is>
          <t>2025-10-04</t>
        </is>
      </c>
      <c r="C2613" t="inlineStr">
        <is>
          <t>2025-10</t>
        </is>
      </c>
      <c r="D2613" t="inlineStr">
        <is>
          <t>2025-Q4</t>
        </is>
      </c>
      <c r="E2613" t="inlineStr">
        <is>
          <t>T04</t>
        </is>
      </c>
      <c r="F2613" t="inlineStr">
        <is>
          <t>Selin Şahin</t>
        </is>
      </c>
      <c r="G2613" t="inlineStr">
        <is>
          <t>Akdeniz</t>
        </is>
      </c>
      <c r="H2613" t="inlineStr">
        <is>
          <t>EM-TRF-05</t>
        </is>
      </c>
      <c r="I2613" t="inlineStr">
        <is>
          <t>İzole Trafo 1 kVA</t>
        </is>
      </c>
      <c r="J2613" t="inlineStr">
        <is>
          <t>Güç</t>
        </is>
      </c>
      <c r="K2613" t="inlineStr">
        <is>
          <t>Kurumsal</t>
        </is>
      </c>
      <c r="L2613" t="n">
        <v>4</v>
      </c>
      <c r="M2613" s="57" t="n">
        <v>6709</v>
      </c>
      <c r="N2613" t="inlineStr">
        <is>
          <t>TL</t>
        </is>
      </c>
      <c r="O2613" s="58" t="n">
        <v>12</v>
      </c>
      <c r="P2613" t="n">
        <v>0</v>
      </c>
      <c r="Q2613" s="59" t="n">
        <v>3900</v>
      </c>
      <c r="R2613" s="60">
        <f>IF(N2613="TL",1,IF(N2613="USD",VLOOKUP(C2613,$X$2:$Z$19,2,FALSE),VLOOKUP(C2613,$X$2:$Z$19,3,FALSE)))</f>
        <v/>
      </c>
      <c r="S2613" s="61">
        <f>IF(P2613=1,0,L2613*M2613*R2613*(1-O2613/100))</f>
        <v/>
      </c>
      <c r="T2613" s="61">
        <f>IF(P2613=1,0,L2613*Q2613)</f>
        <v/>
      </c>
      <c r="U2613" s="61">
        <f>S2613-T2613</f>
        <v/>
      </c>
    </row>
    <row r="2614">
      <c r="A2614" t="inlineStr">
        <is>
          <t>S002613</t>
        </is>
      </c>
      <c r="B2614" t="inlineStr">
        <is>
          <t>2025-10-04</t>
        </is>
      </c>
      <c r="C2614" t="inlineStr">
        <is>
          <t>2025-10</t>
        </is>
      </c>
      <c r="D2614" t="inlineStr">
        <is>
          <t>2025-Q4</t>
        </is>
      </c>
      <c r="E2614" t="inlineStr">
        <is>
          <t>T04</t>
        </is>
      </c>
      <c r="F2614" t="inlineStr">
        <is>
          <t>Selin Şahin</t>
        </is>
      </c>
      <c r="G2614" t="inlineStr">
        <is>
          <t>Akdeniz</t>
        </is>
      </c>
      <c r="H2614" t="inlineStr">
        <is>
          <t>EM-UPS-10</t>
        </is>
      </c>
      <c r="I2614" t="inlineStr">
        <is>
          <t>Kesintisiz Güç Kaynağı 3 kVA</t>
        </is>
      </c>
      <c r="J2614" t="inlineStr">
        <is>
          <t>Güç</t>
        </is>
      </c>
      <c r="K2614" t="inlineStr">
        <is>
          <t>Bayi</t>
        </is>
      </c>
      <c r="L2614" t="n">
        <v>94</v>
      </c>
      <c r="M2614" s="57" t="n">
        <v>12675</v>
      </c>
      <c r="N2614" t="inlineStr">
        <is>
          <t>TL</t>
        </is>
      </c>
      <c r="O2614" s="58" t="n">
        <v>5</v>
      </c>
      <c r="P2614" t="n">
        <v>0</v>
      </c>
      <c r="Q2614" s="59" t="n">
        <v>8200</v>
      </c>
      <c r="R2614" s="60">
        <f>IF(N2614="TL",1,IF(N2614="USD",VLOOKUP(C2614,$X$2:$Z$19,2,FALSE),VLOOKUP(C2614,$X$2:$Z$19,3,FALSE)))</f>
        <v/>
      </c>
      <c r="S2614" s="61">
        <f>IF(P2614=1,0,L2614*M2614*R2614*(1-O2614/100))</f>
        <v/>
      </c>
      <c r="T2614" s="61">
        <f>IF(P2614=1,0,L2614*Q2614)</f>
        <v/>
      </c>
      <c r="U2614" s="61">
        <f>S2614-T2614</f>
        <v/>
      </c>
    </row>
    <row r="2615">
      <c r="A2615" t="inlineStr">
        <is>
          <t>S002614</t>
        </is>
      </c>
      <c r="B2615" t="inlineStr">
        <is>
          <t>2025-10-05</t>
        </is>
      </c>
      <c r="C2615" t="inlineStr">
        <is>
          <t>2025-10</t>
        </is>
      </c>
      <c r="D2615" t="inlineStr">
        <is>
          <t>2025-Q4</t>
        </is>
      </c>
      <c r="E2615" t="inlineStr">
        <is>
          <t>T04</t>
        </is>
      </c>
      <c r="F2615" t="inlineStr">
        <is>
          <t>Selin Şahin</t>
        </is>
      </c>
      <c r="G2615" t="inlineStr">
        <is>
          <t>Akdeniz</t>
        </is>
      </c>
      <c r="H2615" t="inlineStr">
        <is>
          <t>EM-KND-03</t>
        </is>
      </c>
      <c r="I2615" t="inlineStr">
        <is>
          <t>Kablo Kanalı 40x40 (2 m)</t>
        </is>
      </c>
      <c r="J2615" t="inlineStr">
        <is>
          <t>Tesisat</t>
        </is>
      </c>
      <c r="K2615" t="inlineStr">
        <is>
          <t>Kurumsal</t>
        </is>
      </c>
      <c r="L2615" t="n">
        <v>4</v>
      </c>
      <c r="M2615" s="57" t="n">
        <v>126</v>
      </c>
      <c r="N2615" t="inlineStr">
        <is>
          <t>TL</t>
        </is>
      </c>
      <c r="O2615" s="58" t="n">
        <v>5</v>
      </c>
      <c r="P2615" t="n">
        <v>0</v>
      </c>
      <c r="Q2615" s="59" t="n">
        <v>65</v>
      </c>
      <c r="R2615" s="60">
        <f>IF(N2615="TL",1,IF(N2615="USD",VLOOKUP(C2615,$X$2:$Z$19,2,FALSE),VLOOKUP(C2615,$X$2:$Z$19,3,FALSE)))</f>
        <v/>
      </c>
      <c r="S2615" s="61">
        <f>IF(P2615=1,0,L2615*M2615*R2615*(1-O2615/100))</f>
        <v/>
      </c>
      <c r="T2615" s="61">
        <f>IF(P2615=1,0,L2615*Q2615)</f>
        <v/>
      </c>
      <c r="U2615" s="61">
        <f>S2615-T2615</f>
        <v/>
      </c>
    </row>
    <row r="2616">
      <c r="A2616" t="inlineStr">
        <is>
          <t>S002615</t>
        </is>
      </c>
      <c r="B2616" t="inlineStr">
        <is>
          <t>2025-10-27</t>
        </is>
      </c>
      <c r="C2616" t="inlineStr">
        <is>
          <t>2025-10</t>
        </is>
      </c>
      <c r="D2616" t="inlineStr">
        <is>
          <t>2025-Q4</t>
        </is>
      </c>
      <c r="E2616" t="inlineStr">
        <is>
          <t>T04</t>
        </is>
      </c>
      <c r="F2616" t="inlineStr">
        <is>
          <t>Selin Şahin</t>
        </is>
      </c>
      <c r="G2616" t="inlineStr">
        <is>
          <t>Akdeniz</t>
        </is>
      </c>
      <c r="H2616" t="inlineStr">
        <is>
          <t>EM-KBL-16</t>
        </is>
      </c>
      <c r="I2616" t="inlineStr">
        <is>
          <t>NYM Kablo 3x2,5 (100 m)</t>
        </is>
      </c>
      <c r="J2616" t="inlineStr">
        <is>
          <t>Kablo</t>
        </is>
      </c>
      <c r="K2616" t="inlineStr">
        <is>
          <t>Perakende</t>
        </is>
      </c>
      <c r="L2616" t="n">
        <v>4</v>
      </c>
      <c r="M2616" s="57" t="n">
        <v>1353</v>
      </c>
      <c r="N2616" t="inlineStr">
        <is>
          <t>TL</t>
        </is>
      </c>
      <c r="O2616" s="58" t="n">
        <v>5</v>
      </c>
      <c r="P2616" t="n">
        <v>0</v>
      </c>
      <c r="Q2616" s="59" t="n">
        <v>820</v>
      </c>
      <c r="R2616" s="60">
        <f>IF(N2616="TL",1,IF(N2616="USD",VLOOKUP(C2616,$X$2:$Z$19,2,FALSE),VLOOKUP(C2616,$X$2:$Z$19,3,FALSE)))</f>
        <v/>
      </c>
      <c r="S2616" s="61">
        <f>IF(P2616=1,0,L2616*M2616*R2616*(1-O2616/100))</f>
        <v/>
      </c>
      <c r="T2616" s="61">
        <f>IF(P2616=1,0,L2616*Q2616)</f>
        <v/>
      </c>
      <c r="U2616" s="61">
        <f>S2616-T2616</f>
        <v/>
      </c>
    </row>
    <row r="2617">
      <c r="A2617" t="inlineStr">
        <is>
          <t>S002616</t>
        </is>
      </c>
      <c r="B2617" t="inlineStr">
        <is>
          <t>2025-10-03</t>
        </is>
      </c>
      <c r="C2617" t="inlineStr">
        <is>
          <t>2025-10</t>
        </is>
      </c>
      <c r="D2617" t="inlineStr">
        <is>
          <t>2025-Q4</t>
        </is>
      </c>
      <c r="E2617" t="inlineStr">
        <is>
          <t>T04</t>
        </is>
      </c>
      <c r="F2617" t="inlineStr">
        <is>
          <t>Selin Şahin</t>
        </is>
      </c>
      <c r="G2617" t="inlineStr">
        <is>
          <t>Akdeniz</t>
        </is>
      </c>
      <c r="H2617" t="inlineStr">
        <is>
          <t>EM-AYD-18</t>
        </is>
      </c>
      <c r="I2617" t="inlineStr">
        <is>
          <t>LED Ampul 18W (10'lu)</t>
        </is>
      </c>
      <c r="J2617" t="inlineStr">
        <is>
          <t>Aydınlatma</t>
        </is>
      </c>
      <c r="K2617" t="inlineStr">
        <is>
          <t>Bayi</t>
        </is>
      </c>
      <c r="L2617" t="n">
        <v>3</v>
      </c>
      <c r="M2617" s="57" t="n">
        <v>199</v>
      </c>
      <c r="N2617" t="inlineStr">
        <is>
          <t>TL</t>
        </is>
      </c>
      <c r="O2617" s="58" t="n">
        <v>18</v>
      </c>
      <c r="P2617" t="n">
        <v>0</v>
      </c>
      <c r="Q2617" s="59" t="n">
        <v>95</v>
      </c>
      <c r="R2617" s="60">
        <f>IF(N2617="TL",1,IF(N2617="USD",VLOOKUP(C2617,$X$2:$Z$19,2,FALSE),VLOOKUP(C2617,$X$2:$Z$19,3,FALSE)))</f>
        <v/>
      </c>
      <c r="S2617" s="61">
        <f>IF(P2617=1,0,L2617*M2617*R2617*(1-O2617/100))</f>
        <v/>
      </c>
      <c r="T2617" s="61">
        <f>IF(P2617=1,0,L2617*Q2617)</f>
        <v/>
      </c>
      <c r="U2617" s="61">
        <f>S2617-T2617</f>
        <v/>
      </c>
    </row>
    <row r="2618">
      <c r="A2618" t="inlineStr">
        <is>
          <t>S002617</t>
        </is>
      </c>
      <c r="B2618" t="inlineStr">
        <is>
          <t>2025-10-08</t>
        </is>
      </c>
      <c r="C2618" t="inlineStr">
        <is>
          <t>2025-10</t>
        </is>
      </c>
      <c r="D2618" t="inlineStr">
        <is>
          <t>2025-Q4</t>
        </is>
      </c>
      <c r="E2618" t="inlineStr">
        <is>
          <t>T04</t>
        </is>
      </c>
      <c r="F2618" t="inlineStr">
        <is>
          <t>Selin Şahin</t>
        </is>
      </c>
      <c r="G2618" t="inlineStr">
        <is>
          <t>Akdeniz</t>
        </is>
      </c>
      <c r="H2618" t="inlineStr">
        <is>
          <t>EM-SNS-06</t>
        </is>
      </c>
      <c r="I2618" t="inlineStr">
        <is>
          <t>Hareket Sensörü PIR</t>
        </is>
      </c>
      <c r="J2618" t="inlineStr">
        <is>
          <t>Otomasyon</t>
        </is>
      </c>
      <c r="K2618" t="inlineStr">
        <is>
          <t>Bayi</t>
        </is>
      </c>
      <c r="L2618" t="n">
        <v>3</v>
      </c>
      <c r="M2618" s="57" t="n">
        <v>259</v>
      </c>
      <c r="N2618" t="inlineStr">
        <is>
          <t>TL</t>
        </is>
      </c>
      <c r="O2618" s="58" t="n">
        <v>0</v>
      </c>
      <c r="P2618" t="n">
        <v>0</v>
      </c>
      <c r="Q2618" s="59" t="n">
        <v>120</v>
      </c>
      <c r="R2618" s="60">
        <f>IF(N2618="TL",1,IF(N2618="USD",VLOOKUP(C2618,$X$2:$Z$19,2,FALSE),VLOOKUP(C2618,$X$2:$Z$19,3,FALSE)))</f>
        <v/>
      </c>
      <c r="S2618" s="61">
        <f>IF(P2618=1,0,L2618*M2618*R2618*(1-O2618/100))</f>
        <v/>
      </c>
      <c r="T2618" s="61">
        <f>IF(P2618=1,0,L2618*Q2618)</f>
        <v/>
      </c>
      <c r="U2618" s="61">
        <f>S2618-T2618</f>
        <v/>
      </c>
    </row>
    <row r="2619">
      <c r="A2619" t="inlineStr">
        <is>
          <t>S002618</t>
        </is>
      </c>
      <c r="B2619" t="inlineStr">
        <is>
          <t>2025-10-14</t>
        </is>
      </c>
      <c r="C2619" t="inlineStr">
        <is>
          <t>2025-10</t>
        </is>
      </c>
      <c r="D2619" t="inlineStr">
        <is>
          <t>2025-Q4</t>
        </is>
      </c>
      <c r="E2619" t="inlineStr">
        <is>
          <t>T04</t>
        </is>
      </c>
      <c r="F2619" t="inlineStr">
        <is>
          <t>Selin Şahin</t>
        </is>
      </c>
      <c r="G2619" t="inlineStr">
        <is>
          <t>Akdeniz</t>
        </is>
      </c>
      <c r="H2619" t="inlineStr">
        <is>
          <t>EM-PRZ-02</t>
        </is>
      </c>
      <c r="I2619" t="inlineStr">
        <is>
          <t>Priz-Anahtar Seti (20'li)</t>
        </is>
      </c>
      <c r="J2619" t="inlineStr">
        <is>
          <t>Anahtar</t>
        </is>
      </c>
      <c r="K2619" t="inlineStr">
        <is>
          <t>Proje</t>
        </is>
      </c>
      <c r="L2619" t="n">
        <v>15</v>
      </c>
      <c r="M2619" s="57" t="n">
        <v>574</v>
      </c>
      <c r="N2619" t="inlineStr">
        <is>
          <t>TL</t>
        </is>
      </c>
      <c r="O2619" s="58" t="n">
        <v>5</v>
      </c>
      <c r="P2619" t="n">
        <v>0</v>
      </c>
      <c r="Q2619" s="59" t="n">
        <v>310</v>
      </c>
      <c r="R2619" s="60">
        <f>IF(N2619="TL",1,IF(N2619="USD",VLOOKUP(C2619,$X$2:$Z$19,2,FALSE),VLOOKUP(C2619,$X$2:$Z$19,3,FALSE)))</f>
        <v/>
      </c>
      <c r="S2619" s="61">
        <f>IF(P2619=1,0,L2619*M2619*R2619*(1-O2619/100))</f>
        <v/>
      </c>
      <c r="T2619" s="61">
        <f>IF(P2619=1,0,L2619*Q2619)</f>
        <v/>
      </c>
      <c r="U2619" s="61">
        <f>S2619-T2619</f>
        <v/>
      </c>
    </row>
    <row r="2620">
      <c r="A2620" t="inlineStr">
        <is>
          <t>S002619</t>
        </is>
      </c>
      <c r="B2620" t="inlineStr">
        <is>
          <t>2025-10-26</t>
        </is>
      </c>
      <c r="C2620" t="inlineStr">
        <is>
          <t>2025-10</t>
        </is>
      </c>
      <c r="D2620" t="inlineStr">
        <is>
          <t>2025-Q4</t>
        </is>
      </c>
      <c r="E2620" t="inlineStr">
        <is>
          <t>T04</t>
        </is>
      </c>
      <c r="F2620" t="inlineStr">
        <is>
          <t>Selin Şahin</t>
        </is>
      </c>
      <c r="G2620" t="inlineStr">
        <is>
          <t>Akdeniz</t>
        </is>
      </c>
      <c r="H2620" t="inlineStr">
        <is>
          <t>EM-KBL-25</t>
        </is>
      </c>
      <c r="I2620" t="inlineStr">
        <is>
          <t>NYY Kablo 4x6 (100 m)</t>
        </is>
      </c>
      <c r="J2620" t="inlineStr">
        <is>
          <t>Kablo</t>
        </is>
      </c>
      <c r="K2620" t="inlineStr">
        <is>
          <t>Proje</t>
        </is>
      </c>
      <c r="L2620" t="n">
        <v>2</v>
      </c>
      <c r="M2620" s="57" t="n">
        <v>3580</v>
      </c>
      <c r="N2620" t="inlineStr">
        <is>
          <t>TL</t>
        </is>
      </c>
      <c r="O2620" s="58" t="n">
        <v>8</v>
      </c>
      <c r="P2620" t="n">
        <v>0</v>
      </c>
      <c r="Q2620" s="59" t="n">
        <v>2150</v>
      </c>
      <c r="R2620" s="60">
        <f>IF(N2620="TL",1,IF(N2620="USD",VLOOKUP(C2620,$X$2:$Z$19,2,FALSE),VLOOKUP(C2620,$X$2:$Z$19,3,FALSE)))</f>
        <v/>
      </c>
      <c r="S2620" s="61">
        <f>IF(P2620=1,0,L2620*M2620*R2620*(1-O2620/100))</f>
        <v/>
      </c>
      <c r="T2620" s="61">
        <f>IF(P2620=1,0,L2620*Q2620)</f>
        <v/>
      </c>
      <c r="U2620" s="61">
        <f>S2620-T2620</f>
        <v/>
      </c>
    </row>
    <row r="2621">
      <c r="A2621" t="inlineStr">
        <is>
          <t>S002620</t>
        </is>
      </c>
      <c r="B2621" t="inlineStr">
        <is>
          <t>2025-10-07</t>
        </is>
      </c>
      <c r="C2621" t="inlineStr">
        <is>
          <t>2025-10</t>
        </is>
      </c>
      <c r="D2621" t="inlineStr">
        <is>
          <t>2025-Q4</t>
        </is>
      </c>
      <c r="E2621" t="inlineStr">
        <is>
          <t>T04</t>
        </is>
      </c>
      <c r="F2621" t="inlineStr">
        <is>
          <t>Selin Şahin</t>
        </is>
      </c>
      <c r="G2621" t="inlineStr">
        <is>
          <t>Akdeniz</t>
        </is>
      </c>
      <c r="H2621" t="inlineStr">
        <is>
          <t>EM-TRF-05</t>
        </is>
      </c>
      <c r="I2621" t="inlineStr">
        <is>
          <t>İzole Trafo 1 kVA</t>
        </is>
      </c>
      <c r="J2621" t="inlineStr">
        <is>
          <t>Güç</t>
        </is>
      </c>
      <c r="K2621" t="inlineStr">
        <is>
          <t>Bayi</t>
        </is>
      </c>
      <c r="L2621" t="n">
        <v>23</v>
      </c>
      <c r="M2621" s="57" t="n">
        <v>6728</v>
      </c>
      <c r="N2621" t="inlineStr">
        <is>
          <t>TL</t>
        </is>
      </c>
      <c r="O2621" s="58" t="n">
        <v>12</v>
      </c>
      <c r="P2621" t="n">
        <v>0</v>
      </c>
      <c r="Q2621" s="59" t="n">
        <v>3900</v>
      </c>
      <c r="R2621" s="60">
        <f>IF(N2621="TL",1,IF(N2621="USD",VLOOKUP(C2621,$X$2:$Z$19,2,FALSE),VLOOKUP(C2621,$X$2:$Z$19,3,FALSE)))</f>
        <v/>
      </c>
      <c r="S2621" s="61">
        <f>IF(P2621=1,0,L2621*M2621*R2621*(1-O2621/100))</f>
        <v/>
      </c>
      <c r="T2621" s="61">
        <f>IF(P2621=1,0,L2621*Q2621)</f>
        <v/>
      </c>
      <c r="U2621" s="61">
        <f>S2621-T2621</f>
        <v/>
      </c>
    </row>
    <row r="2622">
      <c r="A2622" t="inlineStr">
        <is>
          <t>S002621</t>
        </is>
      </c>
      <c r="B2622" t="inlineStr">
        <is>
          <t>2025-10-03</t>
        </is>
      </c>
      <c r="C2622" t="inlineStr">
        <is>
          <t>2025-10</t>
        </is>
      </c>
      <c r="D2622" t="inlineStr">
        <is>
          <t>2025-Q4</t>
        </is>
      </c>
      <c r="E2622" t="inlineStr">
        <is>
          <t>T05</t>
        </is>
      </c>
      <c r="F2622" t="inlineStr">
        <is>
          <t>Burak Çelik</t>
        </is>
      </c>
      <c r="G2622" t="inlineStr">
        <is>
          <t>İhracat-Körfez</t>
        </is>
      </c>
      <c r="H2622" t="inlineStr">
        <is>
          <t>EM-PNO-12</t>
        </is>
      </c>
      <c r="I2622" t="inlineStr">
        <is>
          <t>Sıva Üstü Dağıtım Panosu 24'lü</t>
        </is>
      </c>
      <c r="J2622" t="inlineStr">
        <is>
          <t>Pano</t>
        </is>
      </c>
      <c r="K2622" t="inlineStr">
        <is>
          <t>Proje</t>
        </is>
      </c>
      <c r="L2622" t="n">
        <v>11</v>
      </c>
      <c r="M2622" s="57" t="n">
        <v>44.61</v>
      </c>
      <c r="N2622" t="inlineStr">
        <is>
          <t>USD</t>
        </is>
      </c>
      <c r="O2622" s="58" t="n">
        <v>12</v>
      </c>
      <c r="P2622" t="n">
        <v>0</v>
      </c>
      <c r="Q2622" s="59" t="n">
        <v>1180</v>
      </c>
      <c r="R2622" s="60">
        <f>IF(N2622="TL",1,IF(N2622="USD",VLOOKUP(C2622,$X$2:$Z$19,2,FALSE),VLOOKUP(C2622,$X$2:$Z$19,3,FALSE)))</f>
        <v/>
      </c>
      <c r="S2622" s="61">
        <f>IF(P2622=1,0,L2622*M2622*R2622*(1-O2622/100))</f>
        <v/>
      </c>
      <c r="T2622" s="61">
        <f>IF(P2622=1,0,L2622*Q2622)</f>
        <v/>
      </c>
      <c r="U2622" s="61">
        <f>S2622-T2622</f>
        <v/>
      </c>
    </row>
    <row r="2623">
      <c r="A2623" t="inlineStr">
        <is>
          <t>S002622</t>
        </is>
      </c>
      <c r="B2623" t="inlineStr">
        <is>
          <t>2025-10-07</t>
        </is>
      </c>
      <c r="C2623" t="inlineStr">
        <is>
          <t>2025-10</t>
        </is>
      </c>
      <c r="D2623" t="inlineStr">
        <is>
          <t>2025-Q4</t>
        </is>
      </c>
      <c r="E2623" t="inlineStr">
        <is>
          <t>T05</t>
        </is>
      </c>
      <c r="F2623" t="inlineStr">
        <is>
          <t>Burak Çelik</t>
        </is>
      </c>
      <c r="G2623" t="inlineStr">
        <is>
          <t>İhracat-Körfez</t>
        </is>
      </c>
      <c r="H2623" t="inlineStr">
        <is>
          <t>EM-KND-03</t>
        </is>
      </c>
      <c r="I2623" t="inlineStr">
        <is>
          <t>Kablo Kanalı 40x40 (2 m)</t>
        </is>
      </c>
      <c r="J2623" t="inlineStr">
        <is>
          <t>Tesisat</t>
        </is>
      </c>
      <c r="K2623" t="inlineStr">
        <is>
          <t>Proje</t>
        </is>
      </c>
      <c r="L2623" t="n">
        <v>5</v>
      </c>
      <c r="M2623" s="57" t="n">
        <v>3.03</v>
      </c>
      <c r="N2623" t="inlineStr">
        <is>
          <t>USD</t>
        </is>
      </c>
      <c r="O2623" s="58" t="n">
        <v>0</v>
      </c>
      <c r="P2623" t="n">
        <v>0</v>
      </c>
      <c r="Q2623" s="59" t="n">
        <v>65</v>
      </c>
      <c r="R2623" s="60">
        <f>IF(N2623="TL",1,IF(N2623="USD",VLOOKUP(C2623,$X$2:$Z$19,2,FALSE),VLOOKUP(C2623,$X$2:$Z$19,3,FALSE)))</f>
        <v/>
      </c>
      <c r="S2623" s="61">
        <f>IF(P2623=1,0,L2623*M2623*R2623*(1-O2623/100))</f>
        <v/>
      </c>
      <c r="T2623" s="61">
        <f>IF(P2623=1,0,L2623*Q2623)</f>
        <v/>
      </c>
      <c r="U2623" s="61">
        <f>S2623-T2623</f>
        <v/>
      </c>
    </row>
    <row r="2624">
      <c r="A2624" t="inlineStr">
        <is>
          <t>S002623</t>
        </is>
      </c>
      <c r="B2624" t="inlineStr">
        <is>
          <t>2025-10-23</t>
        </is>
      </c>
      <c r="C2624" t="inlineStr">
        <is>
          <t>2025-10</t>
        </is>
      </c>
      <c r="D2624" t="inlineStr">
        <is>
          <t>2025-Q4</t>
        </is>
      </c>
      <c r="E2624" t="inlineStr">
        <is>
          <t>T05</t>
        </is>
      </c>
      <c r="F2624" t="inlineStr">
        <is>
          <t>Burak Çelik</t>
        </is>
      </c>
      <c r="G2624" t="inlineStr">
        <is>
          <t>İhracat-Körfez</t>
        </is>
      </c>
      <c r="H2624" t="inlineStr">
        <is>
          <t>EM-PRZ-02</t>
        </is>
      </c>
      <c r="I2624" t="inlineStr">
        <is>
          <t>Priz-Anahtar Seti (20'li)</t>
        </is>
      </c>
      <c r="J2624" t="inlineStr">
        <is>
          <t>Anahtar</t>
        </is>
      </c>
      <c r="K2624" t="inlineStr">
        <is>
          <t>Proje</t>
        </is>
      </c>
      <c r="L2624" t="n">
        <v>30</v>
      </c>
      <c r="M2624" s="57" t="n">
        <v>12.98</v>
      </c>
      <c r="N2624" t="inlineStr">
        <is>
          <t>USD</t>
        </is>
      </c>
      <c r="O2624" s="58" t="n">
        <v>5</v>
      </c>
      <c r="P2624" t="n">
        <v>0</v>
      </c>
      <c r="Q2624" s="59" t="n">
        <v>310</v>
      </c>
      <c r="R2624" s="60">
        <f>IF(N2624="TL",1,IF(N2624="USD",VLOOKUP(C2624,$X$2:$Z$19,2,FALSE),VLOOKUP(C2624,$X$2:$Z$19,3,FALSE)))</f>
        <v/>
      </c>
      <c r="S2624" s="61">
        <f>IF(P2624=1,0,L2624*M2624*R2624*(1-O2624/100))</f>
        <v/>
      </c>
      <c r="T2624" s="61">
        <f>IF(P2624=1,0,L2624*Q2624)</f>
        <v/>
      </c>
      <c r="U2624" s="61">
        <f>S2624-T2624</f>
        <v/>
      </c>
    </row>
    <row r="2625">
      <c r="A2625" t="inlineStr">
        <is>
          <t>S002624</t>
        </is>
      </c>
      <c r="B2625" t="inlineStr">
        <is>
          <t>2025-10-27</t>
        </is>
      </c>
      <c r="C2625" t="inlineStr">
        <is>
          <t>2025-10</t>
        </is>
      </c>
      <c r="D2625" t="inlineStr">
        <is>
          <t>2025-Q4</t>
        </is>
      </c>
      <c r="E2625" t="inlineStr">
        <is>
          <t>T05</t>
        </is>
      </c>
      <c r="F2625" t="inlineStr">
        <is>
          <t>Burak Çelik</t>
        </is>
      </c>
      <c r="G2625" t="inlineStr">
        <is>
          <t>İhracat-Körfez</t>
        </is>
      </c>
      <c r="H2625" t="inlineStr">
        <is>
          <t>EM-KBL-16</t>
        </is>
      </c>
      <c r="I2625" t="inlineStr">
        <is>
          <t>NYM Kablo 3x2,5 (100 m)</t>
        </is>
      </c>
      <c r="J2625" t="inlineStr">
        <is>
          <t>Kablo</t>
        </is>
      </c>
      <c r="K2625" t="inlineStr">
        <is>
          <t>Perakende</t>
        </is>
      </c>
      <c r="L2625" t="n">
        <v>2</v>
      </c>
      <c r="M2625" s="57" t="n">
        <v>28.66</v>
      </c>
      <c r="N2625" t="inlineStr">
        <is>
          <t>USD</t>
        </is>
      </c>
      <c r="O2625" s="58" t="n">
        <v>8</v>
      </c>
      <c r="P2625" t="n">
        <v>0</v>
      </c>
      <c r="Q2625" s="59" t="n">
        <v>820</v>
      </c>
      <c r="R2625" s="60">
        <f>IF(N2625="TL",1,IF(N2625="USD",VLOOKUP(C2625,$X$2:$Z$19,2,FALSE),VLOOKUP(C2625,$X$2:$Z$19,3,FALSE)))</f>
        <v/>
      </c>
      <c r="S2625" s="61">
        <f>IF(P2625=1,0,L2625*M2625*R2625*(1-O2625/100))</f>
        <v/>
      </c>
      <c r="T2625" s="61">
        <f>IF(P2625=1,0,L2625*Q2625)</f>
        <v/>
      </c>
      <c r="U2625" s="61">
        <f>S2625-T2625</f>
        <v/>
      </c>
    </row>
    <row r="2626">
      <c r="A2626" t="inlineStr">
        <is>
          <t>S002625</t>
        </is>
      </c>
      <c r="B2626" t="inlineStr">
        <is>
          <t>2025-10-24</t>
        </is>
      </c>
      <c r="C2626" t="inlineStr">
        <is>
          <t>2025-10</t>
        </is>
      </c>
      <c r="D2626" t="inlineStr">
        <is>
          <t>2025-Q4</t>
        </is>
      </c>
      <c r="E2626" t="inlineStr">
        <is>
          <t>T05</t>
        </is>
      </c>
      <c r="F2626" t="inlineStr">
        <is>
          <t>Burak Çelik</t>
        </is>
      </c>
      <c r="G2626" t="inlineStr">
        <is>
          <t>İhracat-Körfez</t>
        </is>
      </c>
      <c r="H2626" t="inlineStr">
        <is>
          <t>EM-UPS-10</t>
        </is>
      </c>
      <c r="I2626" t="inlineStr">
        <is>
          <t>Kesintisiz Güç Kaynağı 3 kVA</t>
        </is>
      </c>
      <c r="J2626" t="inlineStr">
        <is>
          <t>Güç</t>
        </is>
      </c>
      <c r="K2626" t="inlineStr">
        <is>
          <t>Bayi</t>
        </is>
      </c>
      <c r="L2626" t="n">
        <v>87</v>
      </c>
      <c r="M2626" s="57" t="n">
        <v>285.14</v>
      </c>
      <c r="N2626" t="inlineStr">
        <is>
          <t>USD</t>
        </is>
      </c>
      <c r="O2626" s="58" t="n">
        <v>5</v>
      </c>
      <c r="P2626" t="n">
        <v>0</v>
      </c>
      <c r="Q2626" s="59" t="n">
        <v>8200</v>
      </c>
      <c r="R2626" s="60">
        <f>IF(N2626="TL",1,IF(N2626="USD",VLOOKUP(C2626,$X$2:$Z$19,2,FALSE),VLOOKUP(C2626,$X$2:$Z$19,3,FALSE)))</f>
        <v/>
      </c>
      <c r="S2626" s="61">
        <f>IF(P2626=1,0,L2626*M2626*R2626*(1-O2626/100))</f>
        <v/>
      </c>
      <c r="T2626" s="61">
        <f>IF(P2626=1,0,L2626*Q2626)</f>
        <v/>
      </c>
      <c r="U2626" s="61">
        <f>S2626-T2626</f>
        <v/>
      </c>
    </row>
    <row r="2627">
      <c r="A2627" t="inlineStr">
        <is>
          <t>S002626</t>
        </is>
      </c>
      <c r="B2627" t="inlineStr">
        <is>
          <t>2025-10-10</t>
        </is>
      </c>
      <c r="C2627" t="inlineStr">
        <is>
          <t>2025-10</t>
        </is>
      </c>
      <c r="D2627" t="inlineStr">
        <is>
          <t>2025-Q4</t>
        </is>
      </c>
      <c r="E2627" t="inlineStr">
        <is>
          <t>T05</t>
        </is>
      </c>
      <c r="F2627" t="inlineStr">
        <is>
          <t>Burak Çelik</t>
        </is>
      </c>
      <c r="G2627" t="inlineStr">
        <is>
          <t>İhracat-Körfez</t>
        </is>
      </c>
      <c r="H2627" t="inlineStr">
        <is>
          <t>EM-SNS-06</t>
        </is>
      </c>
      <c r="I2627" t="inlineStr">
        <is>
          <t>Hareket Sensörü PIR</t>
        </is>
      </c>
      <c r="J2627" t="inlineStr">
        <is>
          <t>Otomasyon</t>
        </is>
      </c>
      <c r="K2627" t="inlineStr">
        <is>
          <t>Proje</t>
        </is>
      </c>
      <c r="L2627" t="n">
        <v>22</v>
      </c>
      <c r="M2627" s="57" t="n">
        <v>5.83</v>
      </c>
      <c r="N2627" t="inlineStr">
        <is>
          <t>USD</t>
        </is>
      </c>
      <c r="O2627" s="58" t="n">
        <v>0</v>
      </c>
      <c r="P2627" t="n">
        <v>0</v>
      </c>
      <c r="Q2627" s="59" t="n">
        <v>120</v>
      </c>
      <c r="R2627" s="60">
        <f>IF(N2627="TL",1,IF(N2627="USD",VLOOKUP(C2627,$X$2:$Z$19,2,FALSE),VLOOKUP(C2627,$X$2:$Z$19,3,FALSE)))</f>
        <v/>
      </c>
      <c r="S2627" s="61">
        <f>IF(P2627=1,0,L2627*M2627*R2627*(1-O2627/100))</f>
        <v/>
      </c>
      <c r="T2627" s="61">
        <f>IF(P2627=1,0,L2627*Q2627)</f>
        <v/>
      </c>
      <c r="U2627" s="61">
        <f>S2627-T2627</f>
        <v/>
      </c>
    </row>
    <row r="2628">
      <c r="A2628" t="inlineStr">
        <is>
          <t>S002627</t>
        </is>
      </c>
      <c r="B2628" t="inlineStr">
        <is>
          <t>2025-10-22</t>
        </is>
      </c>
      <c r="C2628" t="inlineStr">
        <is>
          <t>2025-10</t>
        </is>
      </c>
      <c r="D2628" t="inlineStr">
        <is>
          <t>2025-Q4</t>
        </is>
      </c>
      <c r="E2628" t="inlineStr">
        <is>
          <t>T05</t>
        </is>
      </c>
      <c r="F2628" t="inlineStr">
        <is>
          <t>Burak Çelik</t>
        </is>
      </c>
      <c r="G2628" t="inlineStr">
        <is>
          <t>İhracat-Körfez</t>
        </is>
      </c>
      <c r="H2628" t="inlineStr">
        <is>
          <t>EM-PNO-12</t>
        </is>
      </c>
      <c r="I2628" t="inlineStr">
        <is>
          <t>Sıva Üstü Dağıtım Panosu 24'lü</t>
        </is>
      </c>
      <c r="J2628" t="inlineStr">
        <is>
          <t>Pano</t>
        </is>
      </c>
      <c r="K2628" t="inlineStr">
        <is>
          <t>Proje</t>
        </is>
      </c>
      <c r="L2628" t="n">
        <v>2</v>
      </c>
      <c r="M2628" s="57" t="n">
        <v>46.94</v>
      </c>
      <c r="N2628" t="inlineStr">
        <is>
          <t>USD</t>
        </is>
      </c>
      <c r="O2628" s="58" t="n">
        <v>0</v>
      </c>
      <c r="P2628" t="n">
        <v>0</v>
      </c>
      <c r="Q2628" s="59" t="n">
        <v>1180</v>
      </c>
      <c r="R2628" s="60">
        <f>IF(N2628="TL",1,IF(N2628="USD",VLOOKUP(C2628,$X$2:$Z$19,2,FALSE),VLOOKUP(C2628,$X$2:$Z$19,3,FALSE)))</f>
        <v/>
      </c>
      <c r="S2628" s="61">
        <f>IF(P2628=1,0,L2628*M2628*R2628*(1-O2628/100))</f>
        <v/>
      </c>
      <c r="T2628" s="61">
        <f>IF(P2628=1,0,L2628*Q2628)</f>
        <v/>
      </c>
      <c r="U2628" s="61">
        <f>S2628-T2628</f>
        <v/>
      </c>
    </row>
    <row r="2629">
      <c r="A2629" t="inlineStr">
        <is>
          <t>S002628</t>
        </is>
      </c>
      <c r="B2629" t="inlineStr">
        <is>
          <t>2025-10-09</t>
        </is>
      </c>
      <c r="C2629" t="inlineStr">
        <is>
          <t>2025-10</t>
        </is>
      </c>
      <c r="D2629" t="inlineStr">
        <is>
          <t>2025-Q4</t>
        </is>
      </c>
      <c r="E2629" t="inlineStr">
        <is>
          <t>T05</t>
        </is>
      </c>
      <c r="F2629" t="inlineStr">
        <is>
          <t>Burak Çelik</t>
        </is>
      </c>
      <c r="G2629" t="inlineStr">
        <is>
          <t>İhracat-Körfez</t>
        </is>
      </c>
      <c r="H2629" t="inlineStr">
        <is>
          <t>EM-PRZ-02</t>
        </is>
      </c>
      <c r="I2629" t="inlineStr">
        <is>
          <t>Priz-Anahtar Seti (20'li)</t>
        </is>
      </c>
      <c r="J2629" t="inlineStr">
        <is>
          <t>Anahtar</t>
        </is>
      </c>
      <c r="K2629" t="inlineStr">
        <is>
          <t>Bayi</t>
        </is>
      </c>
      <c r="L2629" t="n">
        <v>105</v>
      </c>
      <c r="M2629" s="57" t="n">
        <v>12.66</v>
      </c>
      <c r="N2629" t="inlineStr">
        <is>
          <t>USD</t>
        </is>
      </c>
      <c r="O2629" s="58" t="n">
        <v>5</v>
      </c>
      <c r="P2629" t="n">
        <v>0</v>
      </c>
      <c r="Q2629" s="59" t="n">
        <v>310</v>
      </c>
      <c r="R2629" s="60">
        <f>IF(N2629="TL",1,IF(N2629="USD",VLOOKUP(C2629,$X$2:$Z$19,2,FALSE),VLOOKUP(C2629,$X$2:$Z$19,3,FALSE)))</f>
        <v/>
      </c>
      <c r="S2629" s="61">
        <f>IF(P2629=1,0,L2629*M2629*R2629*(1-O2629/100))</f>
        <v/>
      </c>
      <c r="T2629" s="61">
        <f>IF(P2629=1,0,L2629*Q2629)</f>
        <v/>
      </c>
      <c r="U2629" s="61">
        <f>S2629-T2629</f>
        <v/>
      </c>
    </row>
    <row r="2630">
      <c r="A2630" t="inlineStr">
        <is>
          <t>S002629</t>
        </is>
      </c>
      <c r="B2630" t="inlineStr">
        <is>
          <t>2025-10-14</t>
        </is>
      </c>
      <c r="C2630" t="inlineStr">
        <is>
          <t>2025-10</t>
        </is>
      </c>
      <c r="D2630" t="inlineStr">
        <is>
          <t>2025-Q4</t>
        </is>
      </c>
      <c r="E2630" t="inlineStr">
        <is>
          <t>T05</t>
        </is>
      </c>
      <c r="F2630" t="inlineStr">
        <is>
          <t>Burak Çelik</t>
        </is>
      </c>
      <c r="G2630" t="inlineStr">
        <is>
          <t>İhracat-Körfez</t>
        </is>
      </c>
      <c r="H2630" t="inlineStr">
        <is>
          <t>EM-KBL-16</t>
        </is>
      </c>
      <c r="I2630" t="inlineStr">
        <is>
          <t>NYM Kablo 3x2,5 (100 m)</t>
        </is>
      </c>
      <c r="J2630" t="inlineStr">
        <is>
          <t>Kablo</t>
        </is>
      </c>
      <c r="K2630" t="inlineStr">
        <is>
          <t>Perakende</t>
        </is>
      </c>
      <c r="L2630" t="n">
        <v>22</v>
      </c>
      <c r="M2630" s="57" t="n">
        <v>29.61</v>
      </c>
      <c r="N2630" t="inlineStr">
        <is>
          <t>USD</t>
        </is>
      </c>
      <c r="O2630" s="58" t="n">
        <v>5</v>
      </c>
      <c r="P2630" t="n">
        <v>0</v>
      </c>
      <c r="Q2630" s="59" t="n">
        <v>820</v>
      </c>
      <c r="R2630" s="60">
        <f>IF(N2630="TL",1,IF(N2630="USD",VLOOKUP(C2630,$X$2:$Z$19,2,FALSE),VLOOKUP(C2630,$X$2:$Z$19,3,FALSE)))</f>
        <v/>
      </c>
      <c r="S2630" s="61">
        <f>IF(P2630=1,0,L2630*M2630*R2630*(1-O2630/100))</f>
        <v/>
      </c>
      <c r="T2630" s="61">
        <f>IF(P2630=1,0,L2630*Q2630)</f>
        <v/>
      </c>
      <c r="U2630" s="61">
        <f>S2630-T2630</f>
        <v/>
      </c>
    </row>
    <row r="2631">
      <c r="A2631" t="inlineStr">
        <is>
          <t>S002630</t>
        </is>
      </c>
      <c r="B2631" t="inlineStr">
        <is>
          <t>2025-10-24</t>
        </is>
      </c>
      <c r="C2631" t="inlineStr">
        <is>
          <t>2025-10</t>
        </is>
      </c>
      <c r="D2631" t="inlineStr">
        <is>
          <t>2025-Q4</t>
        </is>
      </c>
      <c r="E2631" t="inlineStr">
        <is>
          <t>T05</t>
        </is>
      </c>
      <c r="F2631" t="inlineStr">
        <is>
          <t>Burak Çelik</t>
        </is>
      </c>
      <c r="G2631" t="inlineStr">
        <is>
          <t>İhracat-Körfez</t>
        </is>
      </c>
      <c r="H2631" t="inlineStr">
        <is>
          <t>EM-KND-03</t>
        </is>
      </c>
      <c r="I2631" t="inlineStr">
        <is>
          <t>Kablo Kanalı 40x40 (2 m)</t>
        </is>
      </c>
      <c r="J2631" t="inlineStr">
        <is>
          <t>Tesisat</t>
        </is>
      </c>
      <c r="K2631" t="inlineStr">
        <is>
          <t>Perakende</t>
        </is>
      </c>
      <c r="L2631" t="n">
        <v>1</v>
      </c>
      <c r="M2631" s="57" t="n">
        <v>2.87</v>
      </c>
      <c r="N2631" t="inlineStr">
        <is>
          <t>USD</t>
        </is>
      </c>
      <c r="O2631" s="58" t="n">
        <v>5</v>
      </c>
      <c r="P2631" t="n">
        <v>0</v>
      </c>
      <c r="Q2631" s="59" t="n">
        <v>65</v>
      </c>
      <c r="R2631" s="60">
        <f>IF(N2631="TL",1,IF(N2631="USD",VLOOKUP(C2631,$X$2:$Z$19,2,FALSE),VLOOKUP(C2631,$X$2:$Z$19,3,FALSE)))</f>
        <v/>
      </c>
      <c r="S2631" s="61">
        <f>IF(P2631=1,0,L2631*M2631*R2631*(1-O2631/100))</f>
        <v/>
      </c>
      <c r="T2631" s="61">
        <f>IF(P2631=1,0,L2631*Q2631)</f>
        <v/>
      </c>
      <c r="U2631" s="61">
        <f>S2631-T2631</f>
        <v/>
      </c>
    </row>
    <row r="2632">
      <c r="A2632" t="inlineStr">
        <is>
          <t>S002631</t>
        </is>
      </c>
      <c r="B2632" t="inlineStr">
        <is>
          <t>2025-10-07</t>
        </is>
      </c>
      <c r="C2632" t="inlineStr">
        <is>
          <t>2025-10</t>
        </is>
      </c>
      <c r="D2632" t="inlineStr">
        <is>
          <t>2025-Q4</t>
        </is>
      </c>
      <c r="E2632" t="inlineStr">
        <is>
          <t>T05</t>
        </is>
      </c>
      <c r="F2632" t="inlineStr">
        <is>
          <t>Burak Çelik</t>
        </is>
      </c>
      <c r="G2632" t="inlineStr">
        <is>
          <t>İhracat-Körfez</t>
        </is>
      </c>
      <c r="H2632" t="inlineStr">
        <is>
          <t>EM-PNO-12</t>
        </is>
      </c>
      <c r="I2632" t="inlineStr">
        <is>
          <t>Sıva Üstü Dağıtım Panosu 24'lü</t>
        </is>
      </c>
      <c r="J2632" t="inlineStr">
        <is>
          <t>Pano</t>
        </is>
      </c>
      <c r="K2632" t="inlineStr">
        <is>
          <t>Bayi</t>
        </is>
      </c>
      <c r="L2632" t="n">
        <v>5</v>
      </c>
      <c r="M2632" s="57" t="n">
        <v>45.53</v>
      </c>
      <c r="N2632" t="inlineStr">
        <is>
          <t>USD</t>
        </is>
      </c>
      <c r="O2632" s="58" t="n">
        <v>12</v>
      </c>
      <c r="P2632" t="n">
        <v>0</v>
      </c>
      <c r="Q2632" s="59" t="n">
        <v>1180</v>
      </c>
      <c r="R2632" s="60">
        <f>IF(N2632="TL",1,IF(N2632="USD",VLOOKUP(C2632,$X$2:$Z$19,2,FALSE),VLOOKUP(C2632,$X$2:$Z$19,3,FALSE)))</f>
        <v/>
      </c>
      <c r="S2632" s="61">
        <f>IF(P2632=1,0,L2632*M2632*R2632*(1-O2632/100))</f>
        <v/>
      </c>
      <c r="T2632" s="61">
        <f>IF(P2632=1,0,L2632*Q2632)</f>
        <v/>
      </c>
      <c r="U2632" s="61">
        <f>S2632-T2632</f>
        <v/>
      </c>
    </row>
    <row r="2633">
      <c r="A2633" t="inlineStr">
        <is>
          <t>S002632</t>
        </is>
      </c>
      <c r="B2633" t="inlineStr">
        <is>
          <t>2025-10-26</t>
        </is>
      </c>
      <c r="C2633" t="inlineStr">
        <is>
          <t>2025-10</t>
        </is>
      </c>
      <c r="D2633" t="inlineStr">
        <is>
          <t>2025-Q4</t>
        </is>
      </c>
      <c r="E2633" t="inlineStr">
        <is>
          <t>T05</t>
        </is>
      </c>
      <c r="F2633" t="inlineStr">
        <is>
          <t>Burak Çelik</t>
        </is>
      </c>
      <c r="G2633" t="inlineStr">
        <is>
          <t>İhracat-Körfez</t>
        </is>
      </c>
      <c r="H2633" t="inlineStr">
        <is>
          <t>EM-KND-03</t>
        </is>
      </c>
      <c r="I2633" t="inlineStr">
        <is>
          <t>Kablo Kanalı 40x40 (2 m)</t>
        </is>
      </c>
      <c r="J2633" t="inlineStr">
        <is>
          <t>Tesisat</t>
        </is>
      </c>
      <c r="K2633" t="inlineStr">
        <is>
          <t>Kurumsal</t>
        </is>
      </c>
      <c r="L2633" t="n">
        <v>24</v>
      </c>
      <c r="M2633" s="57" t="n">
        <v>3.02</v>
      </c>
      <c r="N2633" t="inlineStr">
        <is>
          <t>USD</t>
        </is>
      </c>
      <c r="O2633" s="58" t="n">
        <v>5</v>
      </c>
      <c r="P2633" t="n">
        <v>0</v>
      </c>
      <c r="Q2633" s="59" t="n">
        <v>65</v>
      </c>
      <c r="R2633" s="60">
        <f>IF(N2633="TL",1,IF(N2633="USD",VLOOKUP(C2633,$X$2:$Z$19,2,FALSE),VLOOKUP(C2633,$X$2:$Z$19,3,FALSE)))</f>
        <v/>
      </c>
      <c r="S2633" s="61">
        <f>IF(P2633=1,0,L2633*M2633*R2633*(1-O2633/100))</f>
        <v/>
      </c>
      <c r="T2633" s="61">
        <f>IF(P2633=1,0,L2633*Q2633)</f>
        <v/>
      </c>
      <c r="U2633" s="61">
        <f>S2633-T2633</f>
        <v/>
      </c>
    </row>
    <row r="2634">
      <c r="A2634" t="inlineStr">
        <is>
          <t>S002633</t>
        </is>
      </c>
      <c r="B2634" t="inlineStr">
        <is>
          <t>2025-10-18</t>
        </is>
      </c>
      <c r="C2634" t="inlineStr">
        <is>
          <t>2025-10</t>
        </is>
      </c>
      <c r="D2634" t="inlineStr">
        <is>
          <t>2025-Q4</t>
        </is>
      </c>
      <c r="E2634" t="inlineStr">
        <is>
          <t>T05</t>
        </is>
      </c>
      <c r="F2634" t="inlineStr">
        <is>
          <t>Burak Çelik</t>
        </is>
      </c>
      <c r="G2634" t="inlineStr">
        <is>
          <t>İhracat-Körfez</t>
        </is>
      </c>
      <c r="H2634" t="inlineStr">
        <is>
          <t>EM-SGT-01</t>
        </is>
      </c>
      <c r="I2634" t="inlineStr">
        <is>
          <t>Otomatik Sigorta C16 (12'li)</t>
        </is>
      </c>
      <c r="J2634" t="inlineStr">
        <is>
          <t>Koruma</t>
        </is>
      </c>
      <c r="K2634" t="inlineStr">
        <is>
          <t>Perakende</t>
        </is>
      </c>
      <c r="L2634" t="n">
        <v>111</v>
      </c>
      <c r="M2634" s="57" t="n">
        <v>10.1</v>
      </c>
      <c r="N2634" t="inlineStr">
        <is>
          <t>USD</t>
        </is>
      </c>
      <c r="O2634" s="58" t="n">
        <v>8</v>
      </c>
      <c r="P2634" t="n">
        <v>0</v>
      </c>
      <c r="Q2634" s="59" t="n">
        <v>240</v>
      </c>
      <c r="R2634" s="60">
        <f>IF(N2634="TL",1,IF(N2634="USD",VLOOKUP(C2634,$X$2:$Z$19,2,FALSE),VLOOKUP(C2634,$X$2:$Z$19,3,FALSE)))</f>
        <v/>
      </c>
      <c r="S2634" s="61">
        <f>IF(P2634=1,0,L2634*M2634*R2634*(1-O2634/100))</f>
        <v/>
      </c>
      <c r="T2634" s="61">
        <f>IF(P2634=1,0,L2634*Q2634)</f>
        <v/>
      </c>
      <c r="U2634" s="61">
        <f>S2634-T2634</f>
        <v/>
      </c>
    </row>
    <row r="2635">
      <c r="A2635" t="inlineStr">
        <is>
          <t>S002634</t>
        </is>
      </c>
      <c r="B2635" t="inlineStr">
        <is>
          <t>2025-10-10</t>
        </is>
      </c>
      <c r="C2635" t="inlineStr">
        <is>
          <t>2025-10</t>
        </is>
      </c>
      <c r="D2635" t="inlineStr">
        <is>
          <t>2025-Q4</t>
        </is>
      </c>
      <c r="E2635" t="inlineStr">
        <is>
          <t>T05</t>
        </is>
      </c>
      <c r="F2635" t="inlineStr">
        <is>
          <t>Burak Çelik</t>
        </is>
      </c>
      <c r="G2635" t="inlineStr">
        <is>
          <t>İhracat-Körfez</t>
        </is>
      </c>
      <c r="H2635" t="inlineStr">
        <is>
          <t>EM-KBL-16</t>
        </is>
      </c>
      <c r="I2635" t="inlineStr">
        <is>
          <t>NYM Kablo 3x2,5 (100 m)</t>
        </is>
      </c>
      <c r="J2635" t="inlineStr">
        <is>
          <t>Kablo</t>
        </is>
      </c>
      <c r="K2635" t="inlineStr">
        <is>
          <t>Proje</t>
        </is>
      </c>
      <c r="L2635" t="n">
        <v>4</v>
      </c>
      <c r="M2635" s="57" t="n">
        <v>28.79</v>
      </c>
      <c r="N2635" t="inlineStr">
        <is>
          <t>USD</t>
        </is>
      </c>
      <c r="O2635" s="58" t="n">
        <v>0</v>
      </c>
      <c r="P2635" t="n">
        <v>0</v>
      </c>
      <c r="Q2635" s="59" t="n">
        <v>820</v>
      </c>
      <c r="R2635" s="60">
        <f>IF(N2635="TL",1,IF(N2635="USD",VLOOKUP(C2635,$X$2:$Z$19,2,FALSE),VLOOKUP(C2635,$X$2:$Z$19,3,FALSE)))</f>
        <v/>
      </c>
      <c r="S2635" s="61">
        <f>IF(P2635=1,0,L2635*M2635*R2635*(1-O2635/100))</f>
        <v/>
      </c>
      <c r="T2635" s="61">
        <f>IF(P2635=1,0,L2635*Q2635)</f>
        <v/>
      </c>
      <c r="U2635" s="61">
        <f>S2635-T2635</f>
        <v/>
      </c>
    </row>
    <row r="2636">
      <c r="A2636" t="inlineStr">
        <is>
          <t>S002635</t>
        </is>
      </c>
      <c r="B2636" t="inlineStr">
        <is>
          <t>2025-10-03</t>
        </is>
      </c>
      <c r="C2636" t="inlineStr">
        <is>
          <t>2025-10</t>
        </is>
      </c>
      <c r="D2636" t="inlineStr">
        <is>
          <t>2025-Q4</t>
        </is>
      </c>
      <c r="E2636" t="inlineStr">
        <is>
          <t>T06</t>
        </is>
      </c>
      <c r="F2636" t="inlineStr">
        <is>
          <t>Gizem Aydın</t>
        </is>
      </c>
      <c r="G2636" t="inlineStr">
        <is>
          <t>İhracat-Avrupa</t>
        </is>
      </c>
      <c r="H2636" t="inlineStr">
        <is>
          <t>EM-TOP-08</t>
        </is>
      </c>
      <c r="I2636" t="inlineStr">
        <is>
          <t>Topraklama Seti</t>
        </is>
      </c>
      <c r="J2636" t="inlineStr">
        <is>
          <t>Koruma</t>
        </is>
      </c>
      <c r="K2636" t="inlineStr">
        <is>
          <t>Perakende</t>
        </is>
      </c>
      <c r="L2636" t="n">
        <v>11</v>
      </c>
      <c r="M2636" s="57" t="n">
        <v>20.03</v>
      </c>
      <c r="N2636" t="inlineStr">
        <is>
          <t>EUR</t>
        </is>
      </c>
      <c r="O2636" s="58" t="n">
        <v>5</v>
      </c>
      <c r="P2636" t="n">
        <v>0</v>
      </c>
      <c r="Q2636" s="59" t="n">
        <v>540</v>
      </c>
      <c r="R2636" s="60">
        <f>IF(N2636="TL",1,IF(N2636="USD",VLOOKUP(C2636,$X$2:$Z$19,2,FALSE),VLOOKUP(C2636,$X$2:$Z$19,3,FALSE)))</f>
        <v/>
      </c>
      <c r="S2636" s="61">
        <f>IF(P2636=1,0,L2636*M2636*R2636*(1-O2636/100))</f>
        <v/>
      </c>
      <c r="T2636" s="61">
        <f>IF(P2636=1,0,L2636*Q2636)</f>
        <v/>
      </c>
      <c r="U2636" s="61">
        <f>S2636-T2636</f>
        <v/>
      </c>
    </row>
    <row r="2637">
      <c r="A2637" t="inlineStr">
        <is>
          <t>S002636</t>
        </is>
      </c>
      <c r="B2637" t="inlineStr">
        <is>
          <t>2025-10-26</t>
        </is>
      </c>
      <c r="C2637" t="inlineStr">
        <is>
          <t>2025-10</t>
        </is>
      </c>
      <c r="D2637" t="inlineStr">
        <is>
          <t>2025-Q4</t>
        </is>
      </c>
      <c r="E2637" t="inlineStr">
        <is>
          <t>T06</t>
        </is>
      </c>
      <c r="F2637" t="inlineStr">
        <is>
          <t>Gizem Aydın</t>
        </is>
      </c>
      <c r="G2637" t="inlineStr">
        <is>
          <t>İhracat-Avrupa</t>
        </is>
      </c>
      <c r="H2637" t="inlineStr">
        <is>
          <t>EM-PNO-12</t>
        </is>
      </c>
      <c r="I2637" t="inlineStr">
        <is>
          <t>Sıva Üstü Dağıtım Panosu 24'lü</t>
        </is>
      </c>
      <c r="J2637" t="inlineStr">
        <is>
          <t>Pano</t>
        </is>
      </c>
      <c r="K2637" t="inlineStr">
        <is>
          <t>Perakende</t>
        </is>
      </c>
      <c r="L2637" t="n">
        <v>2</v>
      </c>
      <c r="M2637" s="57" t="n">
        <v>45.02</v>
      </c>
      <c r="N2637" t="inlineStr">
        <is>
          <t>EUR</t>
        </is>
      </c>
      <c r="O2637" s="58" t="n">
        <v>0</v>
      </c>
      <c r="P2637" t="n">
        <v>0</v>
      </c>
      <c r="Q2637" s="59" t="n">
        <v>1180</v>
      </c>
      <c r="R2637" s="60">
        <f>IF(N2637="TL",1,IF(N2637="USD",VLOOKUP(C2637,$X$2:$Z$19,2,FALSE),VLOOKUP(C2637,$X$2:$Z$19,3,FALSE)))</f>
        <v/>
      </c>
      <c r="S2637" s="61">
        <f>IF(P2637=1,0,L2637*M2637*R2637*(1-O2637/100))</f>
        <v/>
      </c>
      <c r="T2637" s="61">
        <f>IF(P2637=1,0,L2637*Q2637)</f>
        <v/>
      </c>
      <c r="U2637" s="61">
        <f>S2637-T2637</f>
        <v/>
      </c>
    </row>
    <row r="2638">
      <c r="A2638" t="inlineStr">
        <is>
          <t>S002637</t>
        </is>
      </c>
      <c r="B2638" t="inlineStr">
        <is>
          <t>2025-10-16</t>
        </is>
      </c>
      <c r="C2638" t="inlineStr">
        <is>
          <t>2025-10</t>
        </is>
      </c>
      <c r="D2638" t="inlineStr">
        <is>
          <t>2025-Q4</t>
        </is>
      </c>
      <c r="E2638" t="inlineStr">
        <is>
          <t>T06</t>
        </is>
      </c>
      <c r="F2638" t="inlineStr">
        <is>
          <t>Gizem Aydın</t>
        </is>
      </c>
      <c r="G2638" t="inlineStr">
        <is>
          <t>İhracat-Avrupa</t>
        </is>
      </c>
      <c r="H2638" t="inlineStr">
        <is>
          <t>EM-TRF-05</t>
        </is>
      </c>
      <c r="I2638" t="inlineStr">
        <is>
          <t>İzole Trafo 1 kVA</t>
        </is>
      </c>
      <c r="J2638" t="inlineStr">
        <is>
          <t>Güç</t>
        </is>
      </c>
      <c r="K2638" t="inlineStr">
        <is>
          <t>Kurumsal</t>
        </is>
      </c>
      <c r="L2638" t="n">
        <v>1</v>
      </c>
      <c r="M2638" s="57" t="n">
        <v>142.67</v>
      </c>
      <c r="N2638" t="inlineStr">
        <is>
          <t>EUR</t>
        </is>
      </c>
      <c r="O2638" s="58" t="n">
        <v>5</v>
      </c>
      <c r="P2638" t="n">
        <v>0</v>
      </c>
      <c r="Q2638" s="59" t="n">
        <v>3900</v>
      </c>
      <c r="R2638" s="60">
        <f>IF(N2638="TL",1,IF(N2638="USD",VLOOKUP(C2638,$X$2:$Z$19,2,FALSE),VLOOKUP(C2638,$X$2:$Z$19,3,FALSE)))</f>
        <v/>
      </c>
      <c r="S2638" s="61">
        <f>IF(P2638=1,0,L2638*M2638*R2638*(1-O2638/100))</f>
        <v/>
      </c>
      <c r="T2638" s="61">
        <f>IF(P2638=1,0,L2638*Q2638)</f>
        <v/>
      </c>
      <c r="U2638" s="61">
        <f>S2638-T2638</f>
        <v/>
      </c>
    </row>
    <row r="2639">
      <c r="A2639" t="inlineStr">
        <is>
          <t>S002638</t>
        </is>
      </c>
      <c r="B2639" t="inlineStr">
        <is>
          <t>2025-10-13</t>
        </is>
      </c>
      <c r="C2639" t="inlineStr">
        <is>
          <t>2025-10</t>
        </is>
      </c>
      <c r="D2639" t="inlineStr">
        <is>
          <t>2025-Q4</t>
        </is>
      </c>
      <c r="E2639" t="inlineStr">
        <is>
          <t>T06</t>
        </is>
      </c>
      <c r="F2639" t="inlineStr">
        <is>
          <t>Gizem Aydın</t>
        </is>
      </c>
      <c r="G2639" t="inlineStr">
        <is>
          <t>İhracat-Avrupa</t>
        </is>
      </c>
      <c r="H2639" t="inlineStr">
        <is>
          <t>EM-UPS-10</t>
        </is>
      </c>
      <c r="I2639" t="inlineStr">
        <is>
          <t>Kesintisiz Güç Kaynağı 3 kVA</t>
        </is>
      </c>
      <c r="J2639" t="inlineStr">
        <is>
          <t>Güç</t>
        </is>
      </c>
      <c r="K2639" t="inlineStr">
        <is>
          <t>Bayi</t>
        </is>
      </c>
      <c r="L2639" t="n">
        <v>5</v>
      </c>
      <c r="M2639" s="57" t="n">
        <v>278.95</v>
      </c>
      <c r="N2639" t="inlineStr">
        <is>
          <t>EUR</t>
        </is>
      </c>
      <c r="O2639" s="58" t="n">
        <v>8</v>
      </c>
      <c r="P2639" t="n">
        <v>0</v>
      </c>
      <c r="Q2639" s="59" t="n">
        <v>8200</v>
      </c>
      <c r="R2639" s="60">
        <f>IF(N2639="TL",1,IF(N2639="USD",VLOOKUP(C2639,$X$2:$Z$19,2,FALSE),VLOOKUP(C2639,$X$2:$Z$19,3,FALSE)))</f>
        <v/>
      </c>
      <c r="S2639" s="61">
        <f>IF(P2639=1,0,L2639*M2639*R2639*(1-O2639/100))</f>
        <v/>
      </c>
      <c r="T2639" s="61">
        <f>IF(P2639=1,0,L2639*Q2639)</f>
        <v/>
      </c>
      <c r="U2639" s="61">
        <f>S2639-T2639</f>
        <v/>
      </c>
    </row>
    <row r="2640">
      <c r="A2640" t="inlineStr">
        <is>
          <t>S002639</t>
        </is>
      </c>
      <c r="B2640" t="inlineStr">
        <is>
          <t>2025-10-07</t>
        </is>
      </c>
      <c r="C2640" t="inlineStr">
        <is>
          <t>2025-10</t>
        </is>
      </c>
      <c r="D2640" t="inlineStr">
        <is>
          <t>2025-Q4</t>
        </is>
      </c>
      <c r="E2640" t="inlineStr">
        <is>
          <t>T06</t>
        </is>
      </c>
      <c r="F2640" t="inlineStr">
        <is>
          <t>Gizem Aydın</t>
        </is>
      </c>
      <c r="G2640" t="inlineStr">
        <is>
          <t>İhracat-Avrupa</t>
        </is>
      </c>
      <c r="H2640" t="inlineStr">
        <is>
          <t>EM-AYD-18</t>
        </is>
      </c>
      <c r="I2640" t="inlineStr">
        <is>
          <t>LED Ampul 18W (10'lu)</t>
        </is>
      </c>
      <c r="J2640" t="inlineStr">
        <is>
          <t>Aydınlatma</t>
        </is>
      </c>
      <c r="K2640" t="inlineStr">
        <is>
          <t>Proje</t>
        </is>
      </c>
      <c r="L2640" t="n">
        <v>2</v>
      </c>
      <c r="M2640" s="57" t="n">
        <v>4.34</v>
      </c>
      <c r="N2640" t="inlineStr">
        <is>
          <t>EUR</t>
        </is>
      </c>
      <c r="O2640" s="58" t="n">
        <v>8</v>
      </c>
      <c r="P2640" t="n">
        <v>0</v>
      </c>
      <c r="Q2640" s="59" t="n">
        <v>95</v>
      </c>
      <c r="R2640" s="60">
        <f>IF(N2640="TL",1,IF(N2640="USD",VLOOKUP(C2640,$X$2:$Z$19,2,FALSE),VLOOKUP(C2640,$X$2:$Z$19,3,FALSE)))</f>
        <v/>
      </c>
      <c r="S2640" s="61">
        <f>IF(P2640=1,0,L2640*M2640*R2640*(1-O2640/100))</f>
        <v/>
      </c>
      <c r="T2640" s="61">
        <f>IF(P2640=1,0,L2640*Q2640)</f>
        <v/>
      </c>
      <c r="U2640" s="61">
        <f>S2640-T2640</f>
        <v/>
      </c>
    </row>
    <row r="2641">
      <c r="A2641" t="inlineStr">
        <is>
          <t>S002640</t>
        </is>
      </c>
      <c r="B2641" t="inlineStr">
        <is>
          <t>2025-10-07</t>
        </is>
      </c>
      <c r="C2641" t="inlineStr">
        <is>
          <t>2025-10</t>
        </is>
      </c>
      <c r="D2641" t="inlineStr">
        <is>
          <t>2025-Q4</t>
        </is>
      </c>
      <c r="E2641" t="inlineStr">
        <is>
          <t>T06</t>
        </is>
      </c>
      <c r="F2641" t="inlineStr">
        <is>
          <t>Gizem Aydın</t>
        </is>
      </c>
      <c r="G2641" t="inlineStr">
        <is>
          <t>İhracat-Avrupa</t>
        </is>
      </c>
      <c r="H2641" t="inlineStr">
        <is>
          <t>EM-PNO-12</t>
        </is>
      </c>
      <c r="I2641" t="inlineStr">
        <is>
          <t>Sıva Üstü Dağıtım Panosu 24'lü</t>
        </is>
      </c>
      <c r="J2641" t="inlineStr">
        <is>
          <t>Pano</t>
        </is>
      </c>
      <c r="K2641" t="inlineStr">
        <is>
          <t>Proje</t>
        </is>
      </c>
      <c r="L2641" t="n">
        <v>6</v>
      </c>
      <c r="M2641" s="57" t="n">
        <v>44.16</v>
      </c>
      <c r="N2641" t="inlineStr">
        <is>
          <t>EUR</t>
        </is>
      </c>
      <c r="O2641" s="58" t="n">
        <v>8</v>
      </c>
      <c r="P2641" t="n">
        <v>0</v>
      </c>
      <c r="Q2641" s="59" t="n">
        <v>1180</v>
      </c>
      <c r="R2641" s="60">
        <f>IF(N2641="TL",1,IF(N2641="USD",VLOOKUP(C2641,$X$2:$Z$19,2,FALSE),VLOOKUP(C2641,$X$2:$Z$19,3,FALSE)))</f>
        <v/>
      </c>
      <c r="S2641" s="61">
        <f>IF(P2641=1,0,L2641*M2641*R2641*(1-O2641/100))</f>
        <v/>
      </c>
      <c r="T2641" s="61">
        <f>IF(P2641=1,0,L2641*Q2641)</f>
        <v/>
      </c>
      <c r="U2641" s="61">
        <f>S2641-T2641</f>
        <v/>
      </c>
    </row>
    <row r="2642">
      <c r="A2642" t="inlineStr">
        <is>
          <t>S002641</t>
        </is>
      </c>
      <c r="B2642" t="inlineStr">
        <is>
          <t>2025-10-08</t>
        </is>
      </c>
      <c r="C2642" t="inlineStr">
        <is>
          <t>2025-10</t>
        </is>
      </c>
      <c r="D2642" t="inlineStr">
        <is>
          <t>2025-Q4</t>
        </is>
      </c>
      <c r="E2642" t="inlineStr">
        <is>
          <t>T06</t>
        </is>
      </c>
      <c r="F2642" t="inlineStr">
        <is>
          <t>Gizem Aydın</t>
        </is>
      </c>
      <c r="G2642" t="inlineStr">
        <is>
          <t>İhracat-Avrupa</t>
        </is>
      </c>
      <c r="H2642" t="inlineStr">
        <is>
          <t>EM-AYD-18</t>
        </is>
      </c>
      <c r="I2642" t="inlineStr">
        <is>
          <t>LED Ampul 18W (10'lu)</t>
        </is>
      </c>
      <c r="J2642" t="inlineStr">
        <is>
          <t>Aydınlatma</t>
        </is>
      </c>
      <c r="K2642" t="inlineStr">
        <is>
          <t>Proje</t>
        </is>
      </c>
      <c r="L2642" t="n">
        <v>25</v>
      </c>
      <c r="M2642" s="57" t="n">
        <v>4.42</v>
      </c>
      <c r="N2642" t="inlineStr">
        <is>
          <t>EUR</t>
        </is>
      </c>
      <c r="O2642" s="58" t="n">
        <v>0</v>
      </c>
      <c r="P2642" t="n">
        <v>0</v>
      </c>
      <c r="Q2642" s="59" t="n">
        <v>95</v>
      </c>
      <c r="R2642" s="60">
        <f>IF(N2642="TL",1,IF(N2642="USD",VLOOKUP(C2642,$X$2:$Z$19,2,FALSE),VLOOKUP(C2642,$X$2:$Z$19,3,FALSE)))</f>
        <v/>
      </c>
      <c r="S2642" s="61">
        <f>IF(P2642=1,0,L2642*M2642*R2642*(1-O2642/100))</f>
        <v/>
      </c>
      <c r="T2642" s="61">
        <f>IF(P2642=1,0,L2642*Q2642)</f>
        <v/>
      </c>
      <c r="U2642" s="61">
        <f>S2642-T2642</f>
        <v/>
      </c>
    </row>
    <row r="2643">
      <c r="A2643" t="inlineStr">
        <is>
          <t>S002642</t>
        </is>
      </c>
      <c r="B2643" t="inlineStr">
        <is>
          <t>2025-10-26</t>
        </is>
      </c>
      <c r="C2643" t="inlineStr">
        <is>
          <t>2025-10</t>
        </is>
      </c>
      <c r="D2643" t="inlineStr">
        <is>
          <t>2025-Q4</t>
        </is>
      </c>
      <c r="E2643" t="inlineStr">
        <is>
          <t>T06</t>
        </is>
      </c>
      <c r="F2643" t="inlineStr">
        <is>
          <t>Gizem Aydın</t>
        </is>
      </c>
      <c r="G2643" t="inlineStr">
        <is>
          <t>İhracat-Avrupa</t>
        </is>
      </c>
      <c r="H2643" t="inlineStr">
        <is>
          <t>EM-UPS-10</t>
        </is>
      </c>
      <c r="I2643" t="inlineStr">
        <is>
          <t>Kesintisiz Güç Kaynağı 3 kVA</t>
        </is>
      </c>
      <c r="J2643" t="inlineStr">
        <is>
          <t>Güç</t>
        </is>
      </c>
      <c r="K2643" t="inlineStr">
        <is>
          <t>Bayi</t>
        </is>
      </c>
      <c r="L2643" t="n">
        <v>107</v>
      </c>
      <c r="M2643" s="57" t="n">
        <v>278.57</v>
      </c>
      <c r="N2643" t="inlineStr">
        <is>
          <t>EUR</t>
        </is>
      </c>
      <c r="O2643" s="58" t="n">
        <v>0</v>
      </c>
      <c r="P2643" t="n">
        <v>0</v>
      </c>
      <c r="Q2643" s="59" t="n">
        <v>8200</v>
      </c>
      <c r="R2643" s="60">
        <f>IF(N2643="TL",1,IF(N2643="USD",VLOOKUP(C2643,$X$2:$Z$19,2,FALSE),VLOOKUP(C2643,$X$2:$Z$19,3,FALSE)))</f>
        <v/>
      </c>
      <c r="S2643" s="61">
        <f>IF(P2643=1,0,L2643*M2643*R2643*(1-O2643/100))</f>
        <v/>
      </c>
      <c r="T2643" s="61">
        <f>IF(P2643=1,0,L2643*Q2643)</f>
        <v/>
      </c>
      <c r="U2643" s="61">
        <f>S2643-T2643</f>
        <v/>
      </c>
    </row>
    <row r="2644">
      <c r="A2644" t="inlineStr">
        <is>
          <t>S002643</t>
        </is>
      </c>
      <c r="B2644" t="inlineStr">
        <is>
          <t>2025-10-20</t>
        </is>
      </c>
      <c r="C2644" t="inlineStr">
        <is>
          <t>2025-10</t>
        </is>
      </c>
      <c r="D2644" t="inlineStr">
        <is>
          <t>2025-Q4</t>
        </is>
      </c>
      <c r="E2644" t="inlineStr">
        <is>
          <t>T06</t>
        </is>
      </c>
      <c r="F2644" t="inlineStr">
        <is>
          <t>Gizem Aydın</t>
        </is>
      </c>
      <c r="G2644" t="inlineStr">
        <is>
          <t>İhracat-Avrupa</t>
        </is>
      </c>
      <c r="H2644" t="inlineStr">
        <is>
          <t>EM-UPS-10</t>
        </is>
      </c>
      <c r="I2644" t="inlineStr">
        <is>
          <t>Kesintisiz Güç Kaynağı 3 kVA</t>
        </is>
      </c>
      <c r="J2644" t="inlineStr">
        <is>
          <t>Güç</t>
        </is>
      </c>
      <c r="K2644" t="inlineStr">
        <is>
          <t>Kurumsal</t>
        </is>
      </c>
      <c r="L2644" t="n">
        <v>3</v>
      </c>
      <c r="M2644" s="57" t="n">
        <v>282.87</v>
      </c>
      <c r="N2644" t="inlineStr">
        <is>
          <t>EUR</t>
        </is>
      </c>
      <c r="O2644" s="58" t="n">
        <v>0</v>
      </c>
      <c r="P2644" t="n">
        <v>0</v>
      </c>
      <c r="Q2644" s="59" t="n">
        <v>8200</v>
      </c>
      <c r="R2644" s="60">
        <f>IF(N2644="TL",1,IF(N2644="USD",VLOOKUP(C2644,$X$2:$Z$19,2,FALSE),VLOOKUP(C2644,$X$2:$Z$19,3,FALSE)))</f>
        <v/>
      </c>
      <c r="S2644" s="61">
        <f>IF(P2644=1,0,L2644*M2644*R2644*(1-O2644/100))</f>
        <v/>
      </c>
      <c r="T2644" s="61">
        <f>IF(P2644=1,0,L2644*Q2644)</f>
        <v/>
      </c>
      <c r="U2644" s="61">
        <f>S2644-T2644</f>
        <v/>
      </c>
    </row>
    <row r="2645">
      <c r="A2645" t="inlineStr">
        <is>
          <t>S002644</t>
        </is>
      </c>
      <c r="B2645" t="inlineStr">
        <is>
          <t>2025-10-19</t>
        </is>
      </c>
      <c r="C2645" t="inlineStr">
        <is>
          <t>2025-10</t>
        </is>
      </c>
      <c r="D2645" t="inlineStr">
        <is>
          <t>2025-Q4</t>
        </is>
      </c>
      <c r="E2645" t="inlineStr">
        <is>
          <t>T06</t>
        </is>
      </c>
      <c r="F2645" t="inlineStr">
        <is>
          <t>Gizem Aydın</t>
        </is>
      </c>
      <c r="G2645" t="inlineStr">
        <is>
          <t>İhracat-Avrupa</t>
        </is>
      </c>
      <c r="H2645" t="inlineStr">
        <is>
          <t>EM-AYD-40</t>
        </is>
      </c>
      <c r="I2645" t="inlineStr">
        <is>
          <t>LED Panel Armatür 40W</t>
        </is>
      </c>
      <c r="J2645" t="inlineStr">
        <is>
          <t>Aydınlatma</t>
        </is>
      </c>
      <c r="K2645" t="inlineStr">
        <is>
          <t>Kurumsal</t>
        </is>
      </c>
      <c r="L2645" t="n">
        <v>24</v>
      </c>
      <c r="M2645" s="57" t="n">
        <v>7.34</v>
      </c>
      <c r="N2645" t="inlineStr">
        <is>
          <t>EUR</t>
        </is>
      </c>
      <c r="O2645" s="58" t="n">
        <v>8</v>
      </c>
      <c r="P2645" t="n">
        <v>0</v>
      </c>
      <c r="Q2645" s="59" t="n">
        <v>190</v>
      </c>
      <c r="R2645" s="60">
        <f>IF(N2645="TL",1,IF(N2645="USD",VLOOKUP(C2645,$X$2:$Z$19,2,FALSE),VLOOKUP(C2645,$X$2:$Z$19,3,FALSE)))</f>
        <v/>
      </c>
      <c r="S2645" s="61">
        <f>IF(P2645=1,0,L2645*M2645*R2645*(1-O2645/100))</f>
        <v/>
      </c>
      <c r="T2645" s="61">
        <f>IF(P2645=1,0,L2645*Q2645)</f>
        <v/>
      </c>
      <c r="U2645" s="61">
        <f>S2645-T2645</f>
        <v/>
      </c>
    </row>
    <row r="2646">
      <c r="A2646" t="inlineStr">
        <is>
          <t>S002645</t>
        </is>
      </c>
      <c r="B2646" t="inlineStr">
        <is>
          <t>2025-10-15</t>
        </is>
      </c>
      <c r="C2646" t="inlineStr">
        <is>
          <t>2025-10</t>
        </is>
      </c>
      <c r="D2646" t="inlineStr">
        <is>
          <t>2025-Q4</t>
        </is>
      </c>
      <c r="E2646" t="inlineStr">
        <is>
          <t>T06</t>
        </is>
      </c>
      <c r="F2646" t="inlineStr">
        <is>
          <t>Gizem Aydın</t>
        </is>
      </c>
      <c r="G2646" t="inlineStr">
        <is>
          <t>İhracat-Avrupa</t>
        </is>
      </c>
      <c r="H2646" t="inlineStr">
        <is>
          <t>EM-SNS-06</t>
        </is>
      </c>
      <c r="I2646" t="inlineStr">
        <is>
          <t>Hareket Sensörü PIR</t>
        </is>
      </c>
      <c r="J2646" t="inlineStr">
        <is>
          <t>Otomasyon</t>
        </is>
      </c>
      <c r="K2646" t="inlineStr">
        <is>
          <t>Proje</t>
        </is>
      </c>
      <c r="L2646" t="n">
        <v>13</v>
      </c>
      <c r="M2646" s="57" t="n">
        <v>5.52</v>
      </c>
      <c r="N2646" t="inlineStr">
        <is>
          <t>EUR</t>
        </is>
      </c>
      <c r="O2646" s="58" t="n">
        <v>0</v>
      </c>
      <c r="P2646" t="n">
        <v>0</v>
      </c>
      <c r="Q2646" s="59" t="n">
        <v>120</v>
      </c>
      <c r="R2646" s="60">
        <f>IF(N2646="TL",1,IF(N2646="USD",VLOOKUP(C2646,$X$2:$Z$19,2,FALSE),VLOOKUP(C2646,$X$2:$Z$19,3,FALSE)))</f>
        <v/>
      </c>
      <c r="S2646" s="61">
        <f>IF(P2646=1,0,L2646*M2646*R2646*(1-O2646/100))</f>
        <v/>
      </c>
      <c r="T2646" s="61">
        <f>IF(P2646=1,0,L2646*Q2646)</f>
        <v/>
      </c>
      <c r="U2646" s="61">
        <f>S2646-T2646</f>
        <v/>
      </c>
    </row>
    <row r="2647">
      <c r="A2647" t="inlineStr">
        <is>
          <t>S002646</t>
        </is>
      </c>
      <c r="B2647" t="inlineStr">
        <is>
          <t>2025-10-06</t>
        </is>
      </c>
      <c r="C2647" t="inlineStr">
        <is>
          <t>2025-10</t>
        </is>
      </c>
      <c r="D2647" t="inlineStr">
        <is>
          <t>2025-Q4</t>
        </is>
      </c>
      <c r="E2647" t="inlineStr">
        <is>
          <t>T06</t>
        </is>
      </c>
      <c r="F2647" t="inlineStr">
        <is>
          <t>Gizem Aydın</t>
        </is>
      </c>
      <c r="G2647" t="inlineStr">
        <is>
          <t>İhracat-Avrupa</t>
        </is>
      </c>
      <c r="H2647" t="inlineStr">
        <is>
          <t>EM-AYD-18</t>
        </is>
      </c>
      <c r="I2647" t="inlineStr">
        <is>
          <t>LED Ampul 18W (10'lu)</t>
        </is>
      </c>
      <c r="J2647" t="inlineStr">
        <is>
          <t>Aydınlatma</t>
        </is>
      </c>
      <c r="K2647" t="inlineStr">
        <is>
          <t>Bayi</t>
        </is>
      </c>
      <c r="L2647" t="n">
        <v>15</v>
      </c>
      <c r="M2647" s="57" t="n">
        <v>4.35</v>
      </c>
      <c r="N2647" t="inlineStr">
        <is>
          <t>EUR</t>
        </is>
      </c>
      <c r="O2647" s="58" t="n">
        <v>8</v>
      </c>
      <c r="P2647" t="n">
        <v>0</v>
      </c>
      <c r="Q2647" s="59" t="n">
        <v>95</v>
      </c>
      <c r="R2647" s="60">
        <f>IF(N2647="TL",1,IF(N2647="USD",VLOOKUP(C2647,$X$2:$Z$19,2,FALSE),VLOOKUP(C2647,$X$2:$Z$19,3,FALSE)))</f>
        <v/>
      </c>
      <c r="S2647" s="61">
        <f>IF(P2647=1,0,L2647*M2647*R2647*(1-O2647/100))</f>
        <v/>
      </c>
      <c r="T2647" s="61">
        <f>IF(P2647=1,0,L2647*Q2647)</f>
        <v/>
      </c>
      <c r="U2647" s="61">
        <f>S2647-T2647</f>
        <v/>
      </c>
    </row>
    <row r="2648">
      <c r="A2648" t="inlineStr">
        <is>
          <t>S002647</t>
        </is>
      </c>
      <c r="B2648" t="inlineStr">
        <is>
          <t>2025-10-17</t>
        </is>
      </c>
      <c r="C2648" t="inlineStr">
        <is>
          <t>2025-10</t>
        </is>
      </c>
      <c r="D2648" t="inlineStr">
        <is>
          <t>2025-Q4</t>
        </is>
      </c>
      <c r="E2648" t="inlineStr">
        <is>
          <t>T06</t>
        </is>
      </c>
      <c r="F2648" t="inlineStr">
        <is>
          <t>Gizem Aydın</t>
        </is>
      </c>
      <c r="G2648" t="inlineStr">
        <is>
          <t>İhracat-Avrupa</t>
        </is>
      </c>
      <c r="H2648" t="inlineStr">
        <is>
          <t>EM-KND-03</t>
        </is>
      </c>
      <c r="I2648" t="inlineStr">
        <is>
          <t>Kablo Kanalı 40x40 (2 m)</t>
        </is>
      </c>
      <c r="J2648" t="inlineStr">
        <is>
          <t>Tesisat</t>
        </is>
      </c>
      <c r="K2648" t="inlineStr">
        <is>
          <t>Bayi</t>
        </is>
      </c>
      <c r="L2648" t="n">
        <v>4</v>
      </c>
      <c r="M2648" s="57" t="n">
        <v>2.93</v>
      </c>
      <c r="N2648" t="inlineStr">
        <is>
          <t>EUR</t>
        </is>
      </c>
      <c r="O2648" s="58" t="n">
        <v>5</v>
      </c>
      <c r="P2648" t="n">
        <v>0</v>
      </c>
      <c r="Q2648" s="59" t="n">
        <v>65</v>
      </c>
      <c r="R2648" s="60">
        <f>IF(N2648="TL",1,IF(N2648="USD",VLOOKUP(C2648,$X$2:$Z$19,2,FALSE),VLOOKUP(C2648,$X$2:$Z$19,3,FALSE)))</f>
        <v/>
      </c>
      <c r="S2648" s="61">
        <f>IF(P2648=1,0,L2648*M2648*R2648*(1-O2648/100))</f>
        <v/>
      </c>
      <c r="T2648" s="61">
        <f>IF(P2648=1,0,L2648*Q2648)</f>
        <v/>
      </c>
      <c r="U2648" s="61">
        <f>S2648-T2648</f>
        <v/>
      </c>
    </row>
    <row r="2649">
      <c r="A2649" t="inlineStr">
        <is>
          <t>S002648</t>
        </is>
      </c>
      <c r="B2649" t="inlineStr">
        <is>
          <t>2025-10-01</t>
        </is>
      </c>
      <c r="C2649" t="inlineStr">
        <is>
          <t>2025-10</t>
        </is>
      </c>
      <c r="D2649" t="inlineStr">
        <is>
          <t>2025-Q4</t>
        </is>
      </c>
      <c r="E2649" t="inlineStr">
        <is>
          <t>T07</t>
        </is>
      </c>
      <c r="F2649" t="inlineStr">
        <is>
          <t>Onur Arslan</t>
        </is>
      </c>
      <c r="G2649" t="inlineStr">
        <is>
          <t>Marmara</t>
        </is>
      </c>
      <c r="H2649" t="inlineStr">
        <is>
          <t>EM-UPS-10</t>
        </is>
      </c>
      <c r="I2649" t="inlineStr">
        <is>
          <t>Kesintisiz Güç Kaynağı 3 kVA</t>
        </is>
      </c>
      <c r="J2649" t="inlineStr">
        <is>
          <t>Güç</t>
        </is>
      </c>
      <c r="K2649" t="inlineStr">
        <is>
          <t>Kurumsal</t>
        </is>
      </c>
      <c r="L2649" t="n">
        <v>63</v>
      </c>
      <c r="M2649" s="57" t="n">
        <v>12808</v>
      </c>
      <c r="N2649" t="inlineStr">
        <is>
          <t>TL</t>
        </is>
      </c>
      <c r="O2649" s="58" t="n">
        <v>5</v>
      </c>
      <c r="P2649" t="n">
        <v>0</v>
      </c>
      <c r="Q2649" s="59" t="n">
        <v>8200</v>
      </c>
      <c r="R2649" s="60">
        <f>IF(N2649="TL",1,IF(N2649="USD",VLOOKUP(C2649,$X$2:$Z$19,2,FALSE),VLOOKUP(C2649,$X$2:$Z$19,3,FALSE)))</f>
        <v/>
      </c>
      <c r="S2649" s="61">
        <f>IF(P2649=1,0,L2649*M2649*R2649*(1-O2649/100))</f>
        <v/>
      </c>
      <c r="T2649" s="61">
        <f>IF(P2649=1,0,L2649*Q2649)</f>
        <v/>
      </c>
      <c r="U2649" s="61">
        <f>S2649-T2649</f>
        <v/>
      </c>
    </row>
    <row r="2650">
      <c r="A2650" t="inlineStr">
        <is>
          <t>S002649</t>
        </is>
      </c>
      <c r="B2650" t="inlineStr">
        <is>
          <t>2025-10-16</t>
        </is>
      </c>
      <c r="C2650" t="inlineStr">
        <is>
          <t>2025-10</t>
        </is>
      </c>
      <c r="D2650" t="inlineStr">
        <is>
          <t>2025-Q4</t>
        </is>
      </c>
      <c r="E2650" t="inlineStr">
        <is>
          <t>T07</t>
        </is>
      </c>
      <c r="F2650" t="inlineStr">
        <is>
          <t>Onur Arslan</t>
        </is>
      </c>
      <c r="G2650" t="inlineStr">
        <is>
          <t>Marmara</t>
        </is>
      </c>
      <c r="H2650" t="inlineStr">
        <is>
          <t>EM-UPS-10</t>
        </is>
      </c>
      <c r="I2650" t="inlineStr">
        <is>
          <t>Kesintisiz Güç Kaynağı 3 kVA</t>
        </is>
      </c>
      <c r="J2650" t="inlineStr">
        <is>
          <t>Güç</t>
        </is>
      </c>
      <c r="K2650" t="inlineStr">
        <is>
          <t>Bayi</t>
        </is>
      </c>
      <c r="L2650" t="n">
        <v>21</v>
      </c>
      <c r="M2650" s="57" t="n">
        <v>13476</v>
      </c>
      <c r="N2650" t="inlineStr">
        <is>
          <t>TL</t>
        </is>
      </c>
      <c r="O2650" s="58" t="n">
        <v>0</v>
      </c>
      <c r="P2650" t="n">
        <v>0</v>
      </c>
      <c r="Q2650" s="59" t="n">
        <v>8200</v>
      </c>
      <c r="R2650" s="60">
        <f>IF(N2650="TL",1,IF(N2650="USD",VLOOKUP(C2650,$X$2:$Z$19,2,FALSE),VLOOKUP(C2650,$X$2:$Z$19,3,FALSE)))</f>
        <v/>
      </c>
      <c r="S2650" s="61">
        <f>IF(P2650=1,0,L2650*M2650*R2650*(1-O2650/100))</f>
        <v/>
      </c>
      <c r="T2650" s="61">
        <f>IF(P2650=1,0,L2650*Q2650)</f>
        <v/>
      </c>
      <c r="U2650" s="61">
        <f>S2650-T2650</f>
        <v/>
      </c>
    </row>
    <row r="2651">
      <c r="A2651" t="inlineStr">
        <is>
          <t>S002650</t>
        </is>
      </c>
      <c r="B2651" t="inlineStr">
        <is>
          <t>2025-10-03</t>
        </is>
      </c>
      <c r="C2651" t="inlineStr">
        <is>
          <t>2025-10</t>
        </is>
      </c>
      <c r="D2651" t="inlineStr">
        <is>
          <t>2025-Q4</t>
        </is>
      </c>
      <c r="E2651" t="inlineStr">
        <is>
          <t>T07</t>
        </is>
      </c>
      <c r="F2651" t="inlineStr">
        <is>
          <t>Onur Arslan</t>
        </is>
      </c>
      <c r="G2651" t="inlineStr">
        <is>
          <t>Marmara</t>
        </is>
      </c>
      <c r="H2651" t="inlineStr">
        <is>
          <t>EM-PRZ-02</t>
        </is>
      </c>
      <c r="I2651" t="inlineStr">
        <is>
          <t>Priz-Anahtar Seti (20'li)</t>
        </is>
      </c>
      <c r="J2651" t="inlineStr">
        <is>
          <t>Anahtar</t>
        </is>
      </c>
      <c r="K2651" t="inlineStr">
        <is>
          <t>Kurumsal</t>
        </is>
      </c>
      <c r="L2651" t="n">
        <v>22</v>
      </c>
      <c r="M2651" s="57" t="n">
        <v>559</v>
      </c>
      <c r="N2651" t="inlineStr">
        <is>
          <t>TL</t>
        </is>
      </c>
      <c r="O2651" s="58" t="n">
        <v>0</v>
      </c>
      <c r="P2651" t="n">
        <v>1</v>
      </c>
      <c r="Q2651" s="59" t="n">
        <v>310</v>
      </c>
      <c r="R2651" s="60">
        <f>IF(N2651="TL",1,IF(N2651="USD",VLOOKUP(C2651,$X$2:$Z$19,2,FALSE),VLOOKUP(C2651,$X$2:$Z$19,3,FALSE)))</f>
        <v/>
      </c>
      <c r="S2651" s="61">
        <f>IF(P2651=1,0,L2651*M2651*R2651*(1-O2651/100))</f>
        <v/>
      </c>
      <c r="T2651" s="61">
        <f>IF(P2651=1,0,L2651*Q2651)</f>
        <v/>
      </c>
      <c r="U2651" s="61">
        <f>S2651-T2651</f>
        <v/>
      </c>
    </row>
    <row r="2652">
      <c r="A2652" t="inlineStr">
        <is>
          <t>S002651</t>
        </is>
      </c>
      <c r="B2652" t="inlineStr">
        <is>
          <t>2025-10-11</t>
        </is>
      </c>
      <c r="C2652" t="inlineStr">
        <is>
          <t>2025-10</t>
        </is>
      </c>
      <c r="D2652" t="inlineStr">
        <is>
          <t>2025-Q4</t>
        </is>
      </c>
      <c r="E2652" t="inlineStr">
        <is>
          <t>T07</t>
        </is>
      </c>
      <c r="F2652" t="inlineStr">
        <is>
          <t>Onur Arslan</t>
        </is>
      </c>
      <c r="G2652" t="inlineStr">
        <is>
          <t>Marmara</t>
        </is>
      </c>
      <c r="H2652" t="inlineStr">
        <is>
          <t>EM-PRZ-02</t>
        </is>
      </c>
      <c r="I2652" t="inlineStr">
        <is>
          <t>Priz-Anahtar Seti (20'li)</t>
        </is>
      </c>
      <c r="J2652" t="inlineStr">
        <is>
          <t>Anahtar</t>
        </is>
      </c>
      <c r="K2652" t="inlineStr">
        <is>
          <t>Proje</t>
        </is>
      </c>
      <c r="L2652" t="n">
        <v>35</v>
      </c>
      <c r="M2652" s="57" t="n">
        <v>556</v>
      </c>
      <c r="N2652" t="inlineStr">
        <is>
          <t>TL</t>
        </is>
      </c>
      <c r="O2652" s="58" t="n">
        <v>5</v>
      </c>
      <c r="P2652" t="n">
        <v>0</v>
      </c>
      <c r="Q2652" s="59" t="n">
        <v>310</v>
      </c>
      <c r="R2652" s="60">
        <f>IF(N2652="TL",1,IF(N2652="USD",VLOOKUP(C2652,$X$2:$Z$19,2,FALSE),VLOOKUP(C2652,$X$2:$Z$19,3,FALSE)))</f>
        <v/>
      </c>
      <c r="S2652" s="61">
        <f>IF(P2652=1,0,L2652*M2652*R2652*(1-O2652/100))</f>
        <v/>
      </c>
      <c r="T2652" s="61">
        <f>IF(P2652=1,0,L2652*Q2652)</f>
        <v/>
      </c>
      <c r="U2652" s="61">
        <f>S2652-T2652</f>
        <v/>
      </c>
    </row>
    <row r="2653">
      <c r="A2653" t="inlineStr">
        <is>
          <t>S002652</t>
        </is>
      </c>
      <c r="B2653" t="inlineStr">
        <is>
          <t>2025-10-14</t>
        </is>
      </c>
      <c r="C2653" t="inlineStr">
        <is>
          <t>2025-10</t>
        </is>
      </c>
      <c r="D2653" t="inlineStr">
        <is>
          <t>2025-Q4</t>
        </is>
      </c>
      <c r="E2653" t="inlineStr">
        <is>
          <t>T07</t>
        </is>
      </c>
      <c r="F2653" t="inlineStr">
        <is>
          <t>Onur Arslan</t>
        </is>
      </c>
      <c r="G2653" t="inlineStr">
        <is>
          <t>Marmara</t>
        </is>
      </c>
      <c r="H2653" t="inlineStr">
        <is>
          <t>EM-AYD-40</t>
        </is>
      </c>
      <c r="I2653" t="inlineStr">
        <is>
          <t>LED Panel Armatür 40W</t>
        </is>
      </c>
      <c r="J2653" t="inlineStr">
        <is>
          <t>Aydınlatma</t>
        </is>
      </c>
      <c r="K2653" t="inlineStr">
        <is>
          <t>Bayi</t>
        </is>
      </c>
      <c r="L2653" t="n">
        <v>52</v>
      </c>
      <c r="M2653" s="57" t="n">
        <v>356</v>
      </c>
      <c r="N2653" t="inlineStr">
        <is>
          <t>TL</t>
        </is>
      </c>
      <c r="O2653" s="58" t="n">
        <v>0</v>
      </c>
      <c r="P2653" t="n">
        <v>0</v>
      </c>
      <c r="Q2653" s="59" t="n">
        <v>190</v>
      </c>
      <c r="R2653" s="60">
        <f>IF(N2653="TL",1,IF(N2653="USD",VLOOKUP(C2653,$X$2:$Z$19,2,FALSE),VLOOKUP(C2653,$X$2:$Z$19,3,FALSE)))</f>
        <v/>
      </c>
      <c r="S2653" s="61">
        <f>IF(P2653=1,0,L2653*M2653*R2653*(1-O2653/100))</f>
        <v/>
      </c>
      <c r="T2653" s="61">
        <f>IF(P2653=1,0,L2653*Q2653)</f>
        <v/>
      </c>
      <c r="U2653" s="61">
        <f>S2653-T2653</f>
        <v/>
      </c>
    </row>
    <row r="2654">
      <c r="A2654" t="inlineStr">
        <is>
          <t>S002653</t>
        </is>
      </c>
      <c r="B2654" t="inlineStr">
        <is>
          <t>2025-10-16</t>
        </is>
      </c>
      <c r="C2654" t="inlineStr">
        <is>
          <t>2025-10</t>
        </is>
      </c>
      <c r="D2654" t="inlineStr">
        <is>
          <t>2025-Q4</t>
        </is>
      </c>
      <c r="E2654" t="inlineStr">
        <is>
          <t>T07</t>
        </is>
      </c>
      <c r="F2654" t="inlineStr">
        <is>
          <t>Onur Arslan</t>
        </is>
      </c>
      <c r="G2654" t="inlineStr">
        <is>
          <t>Marmara</t>
        </is>
      </c>
      <c r="H2654" t="inlineStr">
        <is>
          <t>EM-KBL-16</t>
        </is>
      </c>
      <c r="I2654" t="inlineStr">
        <is>
          <t>NYM Kablo 3x2,5 (100 m)</t>
        </is>
      </c>
      <c r="J2654" t="inlineStr">
        <is>
          <t>Kablo</t>
        </is>
      </c>
      <c r="K2654" t="inlineStr">
        <is>
          <t>Bayi</t>
        </is>
      </c>
      <c r="L2654" t="n">
        <v>39</v>
      </c>
      <c r="M2654" s="57" t="n">
        <v>1326</v>
      </c>
      <c r="N2654" t="inlineStr">
        <is>
          <t>TL</t>
        </is>
      </c>
      <c r="O2654" s="58" t="n">
        <v>5</v>
      </c>
      <c r="P2654" t="n">
        <v>0</v>
      </c>
      <c r="Q2654" s="59" t="n">
        <v>820</v>
      </c>
      <c r="R2654" s="60">
        <f>IF(N2654="TL",1,IF(N2654="USD",VLOOKUP(C2654,$X$2:$Z$19,2,FALSE),VLOOKUP(C2654,$X$2:$Z$19,3,FALSE)))</f>
        <v/>
      </c>
      <c r="S2654" s="61">
        <f>IF(P2654=1,0,L2654*M2654*R2654*(1-O2654/100))</f>
        <v/>
      </c>
      <c r="T2654" s="61">
        <f>IF(P2654=1,0,L2654*Q2654)</f>
        <v/>
      </c>
      <c r="U2654" s="61">
        <f>S2654-T2654</f>
        <v/>
      </c>
    </row>
    <row r="2655">
      <c r="A2655" t="inlineStr">
        <is>
          <t>S002654</t>
        </is>
      </c>
      <c r="B2655" t="inlineStr">
        <is>
          <t>2025-10-25</t>
        </is>
      </c>
      <c r="C2655" t="inlineStr">
        <is>
          <t>2025-10</t>
        </is>
      </c>
      <c r="D2655" t="inlineStr">
        <is>
          <t>2025-Q4</t>
        </is>
      </c>
      <c r="E2655" t="inlineStr">
        <is>
          <t>T07</t>
        </is>
      </c>
      <c r="F2655" t="inlineStr">
        <is>
          <t>Onur Arslan</t>
        </is>
      </c>
      <c r="G2655" t="inlineStr">
        <is>
          <t>Marmara</t>
        </is>
      </c>
      <c r="H2655" t="inlineStr">
        <is>
          <t>EM-SGT-01</t>
        </is>
      </c>
      <c r="I2655" t="inlineStr">
        <is>
          <t>Otomatik Sigorta C16 (12'li)</t>
        </is>
      </c>
      <c r="J2655" t="inlineStr">
        <is>
          <t>Koruma</t>
        </is>
      </c>
      <c r="K2655" t="inlineStr">
        <is>
          <t>Perakende</t>
        </is>
      </c>
      <c r="L2655" t="n">
        <v>3</v>
      </c>
      <c r="M2655" s="57" t="n">
        <v>429</v>
      </c>
      <c r="N2655" t="inlineStr">
        <is>
          <t>TL</t>
        </is>
      </c>
      <c r="O2655" s="58" t="n">
        <v>0</v>
      </c>
      <c r="P2655" t="n">
        <v>0</v>
      </c>
      <c r="Q2655" s="59" t="n">
        <v>240</v>
      </c>
      <c r="R2655" s="60">
        <f>IF(N2655="TL",1,IF(N2655="USD",VLOOKUP(C2655,$X$2:$Z$19,2,FALSE),VLOOKUP(C2655,$X$2:$Z$19,3,FALSE)))</f>
        <v/>
      </c>
      <c r="S2655" s="61">
        <f>IF(P2655=1,0,L2655*M2655*R2655*(1-O2655/100))</f>
        <v/>
      </c>
      <c r="T2655" s="61">
        <f>IF(P2655=1,0,L2655*Q2655)</f>
        <v/>
      </c>
      <c r="U2655" s="61">
        <f>S2655-T2655</f>
        <v/>
      </c>
    </row>
    <row r="2656">
      <c r="A2656" t="inlineStr">
        <is>
          <t>S002655</t>
        </is>
      </c>
      <c r="B2656" t="inlineStr">
        <is>
          <t>2025-10-28</t>
        </is>
      </c>
      <c r="C2656" t="inlineStr">
        <is>
          <t>2025-10</t>
        </is>
      </c>
      <c r="D2656" t="inlineStr">
        <is>
          <t>2025-Q4</t>
        </is>
      </c>
      <c r="E2656" t="inlineStr">
        <is>
          <t>T07</t>
        </is>
      </c>
      <c r="F2656" t="inlineStr">
        <is>
          <t>Onur Arslan</t>
        </is>
      </c>
      <c r="G2656" t="inlineStr">
        <is>
          <t>Marmara</t>
        </is>
      </c>
      <c r="H2656" t="inlineStr">
        <is>
          <t>EM-SNS-06</t>
        </is>
      </c>
      <c r="I2656" t="inlineStr">
        <is>
          <t>Hareket Sensörü PIR</t>
        </is>
      </c>
      <c r="J2656" t="inlineStr">
        <is>
          <t>Otomasyon</t>
        </is>
      </c>
      <c r="K2656" t="inlineStr">
        <is>
          <t>Bayi</t>
        </is>
      </c>
      <c r="L2656" t="n">
        <v>5</v>
      </c>
      <c r="M2656" s="57" t="n">
        <v>252</v>
      </c>
      <c r="N2656" t="inlineStr">
        <is>
          <t>TL</t>
        </is>
      </c>
      <c r="O2656" s="58" t="n">
        <v>5</v>
      </c>
      <c r="P2656" t="n">
        <v>0</v>
      </c>
      <c r="Q2656" s="59" t="n">
        <v>120</v>
      </c>
      <c r="R2656" s="60">
        <f>IF(N2656="TL",1,IF(N2656="USD",VLOOKUP(C2656,$X$2:$Z$19,2,FALSE),VLOOKUP(C2656,$X$2:$Z$19,3,FALSE)))</f>
        <v/>
      </c>
      <c r="S2656" s="61">
        <f>IF(P2656=1,0,L2656*M2656*R2656*(1-O2656/100))</f>
        <v/>
      </c>
      <c r="T2656" s="61">
        <f>IF(P2656=1,0,L2656*Q2656)</f>
        <v/>
      </c>
      <c r="U2656" s="61">
        <f>S2656-T2656</f>
        <v/>
      </c>
    </row>
    <row r="2657">
      <c r="A2657" t="inlineStr">
        <is>
          <t>S002656</t>
        </is>
      </c>
      <c r="B2657" t="inlineStr">
        <is>
          <t>2025-10-23</t>
        </is>
      </c>
      <c r="C2657" t="inlineStr">
        <is>
          <t>2025-10</t>
        </is>
      </c>
      <c r="D2657" t="inlineStr">
        <is>
          <t>2025-Q4</t>
        </is>
      </c>
      <c r="E2657" t="inlineStr">
        <is>
          <t>T07</t>
        </is>
      </c>
      <c r="F2657" t="inlineStr">
        <is>
          <t>Onur Arslan</t>
        </is>
      </c>
      <c r="G2657" t="inlineStr">
        <is>
          <t>Marmara</t>
        </is>
      </c>
      <c r="H2657" t="inlineStr">
        <is>
          <t>EM-KND-03</t>
        </is>
      </c>
      <c r="I2657" t="inlineStr">
        <is>
          <t>Kablo Kanalı 40x40 (2 m)</t>
        </is>
      </c>
      <c r="J2657" t="inlineStr">
        <is>
          <t>Tesisat</t>
        </is>
      </c>
      <c r="K2657" t="inlineStr">
        <is>
          <t>Kurumsal</t>
        </is>
      </c>
      <c r="L2657" t="n">
        <v>15</v>
      </c>
      <c r="M2657" s="57" t="n">
        <v>136</v>
      </c>
      <c r="N2657" t="inlineStr">
        <is>
          <t>TL</t>
        </is>
      </c>
      <c r="O2657" s="58" t="n">
        <v>5</v>
      </c>
      <c r="P2657" t="n">
        <v>0</v>
      </c>
      <c r="Q2657" s="59" t="n">
        <v>65</v>
      </c>
      <c r="R2657" s="60">
        <f>IF(N2657="TL",1,IF(N2657="USD",VLOOKUP(C2657,$X$2:$Z$19,2,FALSE),VLOOKUP(C2657,$X$2:$Z$19,3,FALSE)))</f>
        <v/>
      </c>
      <c r="S2657" s="61">
        <f>IF(P2657=1,0,L2657*M2657*R2657*(1-O2657/100))</f>
        <v/>
      </c>
      <c r="T2657" s="61">
        <f>IF(P2657=1,0,L2657*Q2657)</f>
        <v/>
      </c>
      <c r="U2657" s="61">
        <f>S2657-T2657</f>
        <v/>
      </c>
    </row>
    <row r="2658">
      <c r="A2658" t="inlineStr">
        <is>
          <t>S002657</t>
        </is>
      </c>
      <c r="B2658" t="inlineStr">
        <is>
          <t>2025-10-11</t>
        </is>
      </c>
      <c r="C2658" t="inlineStr">
        <is>
          <t>2025-10</t>
        </is>
      </c>
      <c r="D2658" t="inlineStr">
        <is>
          <t>2025-Q4</t>
        </is>
      </c>
      <c r="E2658" t="inlineStr">
        <is>
          <t>T07</t>
        </is>
      </c>
      <c r="F2658" t="inlineStr">
        <is>
          <t>Onur Arslan</t>
        </is>
      </c>
      <c r="G2658" t="inlineStr">
        <is>
          <t>Marmara</t>
        </is>
      </c>
      <c r="H2658" t="inlineStr">
        <is>
          <t>EM-PNO-12</t>
        </is>
      </c>
      <c r="I2658" t="inlineStr">
        <is>
          <t>Sıva Üstü Dağıtım Panosu 24'lü</t>
        </is>
      </c>
      <c r="J2658" t="inlineStr">
        <is>
          <t>Pano</t>
        </is>
      </c>
      <c r="K2658" t="inlineStr">
        <is>
          <t>Proje</t>
        </is>
      </c>
      <c r="L2658" t="n">
        <v>1</v>
      </c>
      <c r="M2658" s="57" t="n">
        <v>2097</v>
      </c>
      <c r="N2658" t="inlineStr">
        <is>
          <t>TL</t>
        </is>
      </c>
      <c r="O2658" s="58" t="n">
        <v>8</v>
      </c>
      <c r="P2658" t="n">
        <v>0</v>
      </c>
      <c r="Q2658" s="59" t="n">
        <v>1180</v>
      </c>
      <c r="R2658" s="60">
        <f>IF(N2658="TL",1,IF(N2658="USD",VLOOKUP(C2658,$X$2:$Z$19,2,FALSE),VLOOKUP(C2658,$X$2:$Z$19,3,FALSE)))</f>
        <v/>
      </c>
      <c r="S2658" s="61">
        <f>IF(P2658=1,0,L2658*M2658*R2658*(1-O2658/100))</f>
        <v/>
      </c>
      <c r="T2658" s="61">
        <f>IF(P2658=1,0,L2658*Q2658)</f>
        <v/>
      </c>
      <c r="U2658" s="61">
        <f>S2658-T2658</f>
        <v/>
      </c>
    </row>
    <row r="2659">
      <c r="A2659" t="inlineStr">
        <is>
          <t>S002658</t>
        </is>
      </c>
      <c r="B2659" t="inlineStr">
        <is>
          <t>2025-10-28</t>
        </is>
      </c>
      <c r="C2659" t="inlineStr">
        <is>
          <t>2025-10</t>
        </is>
      </c>
      <c r="D2659" t="inlineStr">
        <is>
          <t>2025-Q4</t>
        </is>
      </c>
      <c r="E2659" t="inlineStr">
        <is>
          <t>T07</t>
        </is>
      </c>
      <c r="F2659" t="inlineStr">
        <is>
          <t>Onur Arslan</t>
        </is>
      </c>
      <c r="G2659" t="inlineStr">
        <is>
          <t>Marmara</t>
        </is>
      </c>
      <c r="H2659" t="inlineStr">
        <is>
          <t>EM-PRZ-02</t>
        </is>
      </c>
      <c r="I2659" t="inlineStr">
        <is>
          <t>Priz-Anahtar Seti (20'li)</t>
        </is>
      </c>
      <c r="J2659" t="inlineStr">
        <is>
          <t>Anahtar</t>
        </is>
      </c>
      <c r="K2659" t="inlineStr">
        <is>
          <t>Perakende</t>
        </is>
      </c>
      <c r="L2659" t="n">
        <v>5</v>
      </c>
      <c r="M2659" s="57" t="n">
        <v>571</v>
      </c>
      <c r="N2659" t="inlineStr">
        <is>
          <t>TL</t>
        </is>
      </c>
      <c r="O2659" s="58" t="n">
        <v>8</v>
      </c>
      <c r="P2659" t="n">
        <v>0</v>
      </c>
      <c r="Q2659" s="59" t="n">
        <v>310</v>
      </c>
      <c r="R2659" s="60">
        <f>IF(N2659="TL",1,IF(N2659="USD",VLOOKUP(C2659,$X$2:$Z$19,2,FALSE),VLOOKUP(C2659,$X$2:$Z$19,3,FALSE)))</f>
        <v/>
      </c>
      <c r="S2659" s="61">
        <f>IF(P2659=1,0,L2659*M2659*R2659*(1-O2659/100))</f>
        <v/>
      </c>
      <c r="T2659" s="61">
        <f>IF(P2659=1,0,L2659*Q2659)</f>
        <v/>
      </c>
      <c r="U2659" s="61">
        <f>S2659-T2659</f>
        <v/>
      </c>
    </row>
    <row r="2660">
      <c r="A2660" t="inlineStr">
        <is>
          <t>S002659</t>
        </is>
      </c>
      <c r="B2660" t="inlineStr">
        <is>
          <t>2025-10-21</t>
        </is>
      </c>
      <c r="C2660" t="inlineStr">
        <is>
          <t>2025-10</t>
        </is>
      </c>
      <c r="D2660" t="inlineStr">
        <is>
          <t>2025-Q4</t>
        </is>
      </c>
      <c r="E2660" t="inlineStr">
        <is>
          <t>T07</t>
        </is>
      </c>
      <c r="F2660" t="inlineStr">
        <is>
          <t>Onur Arslan</t>
        </is>
      </c>
      <c r="G2660" t="inlineStr">
        <is>
          <t>Marmara</t>
        </is>
      </c>
      <c r="H2660" t="inlineStr">
        <is>
          <t>EM-KBL-16</t>
        </is>
      </c>
      <c r="I2660" t="inlineStr">
        <is>
          <t>NYM Kablo 3x2,5 (100 m)</t>
        </is>
      </c>
      <c r="J2660" t="inlineStr">
        <is>
          <t>Kablo</t>
        </is>
      </c>
      <c r="K2660" t="inlineStr">
        <is>
          <t>Proje</t>
        </is>
      </c>
      <c r="L2660" t="n">
        <v>22</v>
      </c>
      <c r="M2660" s="57" t="n">
        <v>1360</v>
      </c>
      <c r="N2660" t="inlineStr">
        <is>
          <t>TL</t>
        </is>
      </c>
      <c r="O2660" s="58" t="n">
        <v>0</v>
      </c>
      <c r="P2660" t="n">
        <v>0</v>
      </c>
      <c r="Q2660" s="59" t="n">
        <v>820</v>
      </c>
      <c r="R2660" s="60">
        <f>IF(N2660="TL",1,IF(N2660="USD",VLOOKUP(C2660,$X$2:$Z$19,2,FALSE),VLOOKUP(C2660,$X$2:$Z$19,3,FALSE)))</f>
        <v/>
      </c>
      <c r="S2660" s="61">
        <f>IF(P2660=1,0,L2660*M2660*R2660*(1-O2660/100))</f>
        <v/>
      </c>
      <c r="T2660" s="61">
        <f>IF(P2660=1,0,L2660*Q2660)</f>
        <v/>
      </c>
      <c r="U2660" s="61">
        <f>S2660-T2660</f>
        <v/>
      </c>
    </row>
    <row r="2661">
      <c r="A2661" t="inlineStr">
        <is>
          <t>S002660</t>
        </is>
      </c>
      <c r="B2661" t="inlineStr">
        <is>
          <t>2025-10-27</t>
        </is>
      </c>
      <c r="C2661" t="inlineStr">
        <is>
          <t>2025-10</t>
        </is>
      </c>
      <c r="D2661" t="inlineStr">
        <is>
          <t>2025-Q4</t>
        </is>
      </c>
      <c r="E2661" t="inlineStr">
        <is>
          <t>T07</t>
        </is>
      </c>
      <c r="F2661" t="inlineStr">
        <is>
          <t>Onur Arslan</t>
        </is>
      </c>
      <c r="G2661" t="inlineStr">
        <is>
          <t>Marmara</t>
        </is>
      </c>
      <c r="H2661" t="inlineStr">
        <is>
          <t>EM-UPS-10</t>
        </is>
      </c>
      <c r="I2661" t="inlineStr">
        <is>
          <t>Kesintisiz Güç Kaynağı 3 kVA</t>
        </is>
      </c>
      <c r="J2661" t="inlineStr">
        <is>
          <t>Güç</t>
        </is>
      </c>
      <c r="K2661" t="inlineStr">
        <is>
          <t>Kurumsal</t>
        </is>
      </c>
      <c r="L2661" t="n">
        <v>13</v>
      </c>
      <c r="M2661" s="57" t="n">
        <v>13580</v>
      </c>
      <c r="N2661" t="inlineStr">
        <is>
          <t>TL</t>
        </is>
      </c>
      <c r="O2661" s="58" t="n">
        <v>0</v>
      </c>
      <c r="P2661" t="n">
        <v>0</v>
      </c>
      <c r="Q2661" s="59" t="n">
        <v>8200</v>
      </c>
      <c r="R2661" s="60">
        <f>IF(N2661="TL",1,IF(N2661="USD",VLOOKUP(C2661,$X$2:$Z$19,2,FALSE),VLOOKUP(C2661,$X$2:$Z$19,3,FALSE)))</f>
        <v/>
      </c>
      <c r="S2661" s="61">
        <f>IF(P2661=1,0,L2661*M2661*R2661*(1-O2661/100))</f>
        <v/>
      </c>
      <c r="T2661" s="61">
        <f>IF(P2661=1,0,L2661*Q2661)</f>
        <v/>
      </c>
      <c r="U2661" s="61">
        <f>S2661-T2661</f>
        <v/>
      </c>
    </row>
    <row r="2662">
      <c r="A2662" t="inlineStr">
        <is>
          <t>S002661</t>
        </is>
      </c>
      <c r="B2662" t="inlineStr">
        <is>
          <t>2025-10-26</t>
        </is>
      </c>
      <c r="C2662" t="inlineStr">
        <is>
          <t>2025-10</t>
        </is>
      </c>
      <c r="D2662" t="inlineStr">
        <is>
          <t>2025-Q4</t>
        </is>
      </c>
      <c r="E2662" t="inlineStr">
        <is>
          <t>T07</t>
        </is>
      </c>
      <c r="F2662" t="inlineStr">
        <is>
          <t>Onur Arslan</t>
        </is>
      </c>
      <c r="G2662" t="inlineStr">
        <is>
          <t>Marmara</t>
        </is>
      </c>
      <c r="H2662" t="inlineStr">
        <is>
          <t>EM-KBL-25</t>
        </is>
      </c>
      <c r="I2662" t="inlineStr">
        <is>
          <t>NYY Kablo 4x6 (100 m)</t>
        </is>
      </c>
      <c r="J2662" t="inlineStr">
        <is>
          <t>Kablo</t>
        </is>
      </c>
      <c r="K2662" t="inlineStr">
        <is>
          <t>Kurumsal</t>
        </is>
      </c>
      <c r="L2662" t="n">
        <v>2</v>
      </c>
      <c r="M2662" s="57" t="n">
        <v>3574</v>
      </c>
      <c r="N2662" t="inlineStr">
        <is>
          <t>TL</t>
        </is>
      </c>
      <c r="O2662" s="58" t="n">
        <v>8</v>
      </c>
      <c r="P2662" t="n">
        <v>0</v>
      </c>
      <c r="Q2662" s="59" t="n">
        <v>2150</v>
      </c>
      <c r="R2662" s="60">
        <f>IF(N2662="TL",1,IF(N2662="USD",VLOOKUP(C2662,$X$2:$Z$19,2,FALSE),VLOOKUP(C2662,$X$2:$Z$19,3,FALSE)))</f>
        <v/>
      </c>
      <c r="S2662" s="61">
        <f>IF(P2662=1,0,L2662*M2662*R2662*(1-O2662/100))</f>
        <v/>
      </c>
      <c r="T2662" s="61">
        <f>IF(P2662=1,0,L2662*Q2662)</f>
        <v/>
      </c>
      <c r="U2662" s="61">
        <f>S2662-T2662</f>
        <v/>
      </c>
    </row>
    <row r="2663">
      <c r="A2663" t="inlineStr">
        <is>
          <t>S002662</t>
        </is>
      </c>
      <c r="B2663" t="inlineStr">
        <is>
          <t>2025-10-15</t>
        </is>
      </c>
      <c r="C2663" t="inlineStr">
        <is>
          <t>2025-10</t>
        </is>
      </c>
      <c r="D2663" t="inlineStr">
        <is>
          <t>2025-Q4</t>
        </is>
      </c>
      <c r="E2663" t="inlineStr">
        <is>
          <t>T07</t>
        </is>
      </c>
      <c r="F2663" t="inlineStr">
        <is>
          <t>Onur Arslan</t>
        </is>
      </c>
      <c r="G2663" t="inlineStr">
        <is>
          <t>Marmara</t>
        </is>
      </c>
      <c r="H2663" t="inlineStr">
        <is>
          <t>EM-KBL-16</t>
        </is>
      </c>
      <c r="I2663" t="inlineStr">
        <is>
          <t>NYM Kablo 3x2,5 (100 m)</t>
        </is>
      </c>
      <c r="J2663" t="inlineStr">
        <is>
          <t>Kablo</t>
        </is>
      </c>
      <c r="K2663" t="inlineStr">
        <is>
          <t>Bayi</t>
        </is>
      </c>
      <c r="L2663" t="n">
        <v>3</v>
      </c>
      <c r="M2663" s="57" t="n">
        <v>1360</v>
      </c>
      <c r="N2663" t="inlineStr">
        <is>
          <t>TL</t>
        </is>
      </c>
      <c r="O2663" s="58" t="n">
        <v>0</v>
      </c>
      <c r="P2663" t="n">
        <v>0</v>
      </c>
      <c r="Q2663" s="59" t="n">
        <v>820</v>
      </c>
      <c r="R2663" s="60">
        <f>IF(N2663="TL",1,IF(N2663="USD",VLOOKUP(C2663,$X$2:$Z$19,2,FALSE),VLOOKUP(C2663,$X$2:$Z$19,3,FALSE)))</f>
        <v/>
      </c>
      <c r="S2663" s="61">
        <f>IF(P2663=1,0,L2663*M2663*R2663*(1-O2663/100))</f>
        <v/>
      </c>
      <c r="T2663" s="61">
        <f>IF(P2663=1,0,L2663*Q2663)</f>
        <v/>
      </c>
      <c r="U2663" s="61">
        <f>S2663-T2663</f>
        <v/>
      </c>
    </row>
    <row r="2664">
      <c r="A2664" t="inlineStr">
        <is>
          <t>S002663</t>
        </is>
      </c>
      <c r="B2664" t="inlineStr">
        <is>
          <t>2025-10-14</t>
        </is>
      </c>
      <c r="C2664" t="inlineStr">
        <is>
          <t>2025-10</t>
        </is>
      </c>
      <c r="D2664" t="inlineStr">
        <is>
          <t>2025-Q4</t>
        </is>
      </c>
      <c r="E2664" t="inlineStr">
        <is>
          <t>T07</t>
        </is>
      </c>
      <c r="F2664" t="inlineStr">
        <is>
          <t>Onur Arslan</t>
        </is>
      </c>
      <c r="G2664" t="inlineStr">
        <is>
          <t>Marmara</t>
        </is>
      </c>
      <c r="H2664" t="inlineStr">
        <is>
          <t>EM-KBL-25</t>
        </is>
      </c>
      <c r="I2664" t="inlineStr">
        <is>
          <t>NYY Kablo 4x6 (100 m)</t>
        </is>
      </c>
      <c r="J2664" t="inlineStr">
        <is>
          <t>Kablo</t>
        </is>
      </c>
      <c r="K2664" t="inlineStr">
        <is>
          <t>Proje</t>
        </is>
      </c>
      <c r="L2664" t="n">
        <v>1</v>
      </c>
      <c r="M2664" s="57" t="n">
        <v>3475</v>
      </c>
      <c r="N2664" t="inlineStr">
        <is>
          <t>TL</t>
        </is>
      </c>
      <c r="O2664" s="58" t="n">
        <v>5</v>
      </c>
      <c r="P2664" t="n">
        <v>0</v>
      </c>
      <c r="Q2664" s="59" t="n">
        <v>2150</v>
      </c>
      <c r="R2664" s="60">
        <f>IF(N2664="TL",1,IF(N2664="USD",VLOOKUP(C2664,$X$2:$Z$19,2,FALSE),VLOOKUP(C2664,$X$2:$Z$19,3,FALSE)))</f>
        <v/>
      </c>
      <c r="S2664" s="61">
        <f>IF(P2664=1,0,L2664*M2664*R2664*(1-O2664/100))</f>
        <v/>
      </c>
      <c r="T2664" s="61">
        <f>IF(P2664=1,0,L2664*Q2664)</f>
        <v/>
      </c>
      <c r="U2664" s="61">
        <f>S2664-T2664</f>
        <v/>
      </c>
    </row>
    <row r="2665">
      <c r="A2665" t="inlineStr">
        <is>
          <t>S002664</t>
        </is>
      </c>
      <c r="B2665" t="inlineStr">
        <is>
          <t>2025-10-07</t>
        </is>
      </c>
      <c r="C2665" t="inlineStr">
        <is>
          <t>2025-10</t>
        </is>
      </c>
      <c r="D2665" t="inlineStr">
        <is>
          <t>2025-Q4</t>
        </is>
      </c>
      <c r="E2665" t="inlineStr">
        <is>
          <t>T07</t>
        </is>
      </c>
      <c r="F2665" t="inlineStr">
        <is>
          <t>Onur Arslan</t>
        </is>
      </c>
      <c r="G2665" t="inlineStr">
        <is>
          <t>Marmara</t>
        </is>
      </c>
      <c r="H2665" t="inlineStr">
        <is>
          <t>EM-PNO-12</t>
        </is>
      </c>
      <c r="I2665" t="inlineStr">
        <is>
          <t>Sıva Üstü Dağıtım Panosu 24'lü</t>
        </is>
      </c>
      <c r="J2665" t="inlineStr">
        <is>
          <t>Pano</t>
        </is>
      </c>
      <c r="K2665" t="inlineStr">
        <is>
          <t>Bayi</t>
        </is>
      </c>
      <c r="L2665" t="n">
        <v>3</v>
      </c>
      <c r="M2665" s="57" t="n">
        <v>2022</v>
      </c>
      <c r="N2665" t="inlineStr">
        <is>
          <t>TL</t>
        </is>
      </c>
      <c r="O2665" s="58" t="n">
        <v>5</v>
      </c>
      <c r="P2665" t="n">
        <v>0</v>
      </c>
      <c r="Q2665" s="59" t="n">
        <v>1180</v>
      </c>
      <c r="R2665" s="60">
        <f>IF(N2665="TL",1,IF(N2665="USD",VLOOKUP(C2665,$X$2:$Z$19,2,FALSE),VLOOKUP(C2665,$X$2:$Z$19,3,FALSE)))</f>
        <v/>
      </c>
      <c r="S2665" s="61">
        <f>IF(P2665=1,0,L2665*M2665*R2665*(1-O2665/100))</f>
        <v/>
      </c>
      <c r="T2665" s="61">
        <f>IF(P2665=1,0,L2665*Q2665)</f>
        <v/>
      </c>
      <c r="U2665" s="61">
        <f>S2665-T2665</f>
        <v/>
      </c>
    </row>
    <row r="2666">
      <c r="A2666" t="inlineStr">
        <is>
          <t>S002665</t>
        </is>
      </c>
      <c r="B2666" t="inlineStr">
        <is>
          <t>2025-10-24</t>
        </is>
      </c>
      <c r="C2666" t="inlineStr">
        <is>
          <t>2025-10</t>
        </is>
      </c>
      <c r="D2666" t="inlineStr">
        <is>
          <t>2025-Q4</t>
        </is>
      </c>
      <c r="E2666" t="inlineStr">
        <is>
          <t>T07</t>
        </is>
      </c>
      <c r="F2666" t="inlineStr">
        <is>
          <t>Onur Arslan</t>
        </is>
      </c>
      <c r="G2666" t="inlineStr">
        <is>
          <t>Marmara</t>
        </is>
      </c>
      <c r="H2666" t="inlineStr">
        <is>
          <t>EM-TRF-05</t>
        </is>
      </c>
      <c r="I2666" t="inlineStr">
        <is>
          <t>İzole Trafo 1 kVA</t>
        </is>
      </c>
      <c r="J2666" t="inlineStr">
        <is>
          <t>Güç</t>
        </is>
      </c>
      <c r="K2666" t="inlineStr">
        <is>
          <t>Bayi</t>
        </is>
      </c>
      <c r="L2666" t="n">
        <v>64</v>
      </c>
      <c r="M2666" s="57" t="n">
        <v>6533</v>
      </c>
      <c r="N2666" t="inlineStr">
        <is>
          <t>TL</t>
        </is>
      </c>
      <c r="O2666" s="58" t="n">
        <v>12</v>
      </c>
      <c r="P2666" t="n">
        <v>0</v>
      </c>
      <c r="Q2666" s="59" t="n">
        <v>3900</v>
      </c>
      <c r="R2666" s="60">
        <f>IF(N2666="TL",1,IF(N2666="USD",VLOOKUP(C2666,$X$2:$Z$19,2,FALSE),VLOOKUP(C2666,$X$2:$Z$19,3,FALSE)))</f>
        <v/>
      </c>
      <c r="S2666" s="61">
        <f>IF(P2666=1,0,L2666*M2666*R2666*(1-O2666/100))</f>
        <v/>
      </c>
      <c r="T2666" s="61">
        <f>IF(P2666=1,0,L2666*Q2666)</f>
        <v/>
      </c>
      <c r="U2666" s="61">
        <f>S2666-T2666</f>
        <v/>
      </c>
    </row>
    <row r="2667">
      <c r="A2667" t="inlineStr">
        <is>
          <t>S002666</t>
        </is>
      </c>
      <c r="B2667" t="inlineStr">
        <is>
          <t>2025-10-01</t>
        </is>
      </c>
      <c r="C2667" t="inlineStr">
        <is>
          <t>2025-10</t>
        </is>
      </c>
      <c r="D2667" t="inlineStr">
        <is>
          <t>2025-Q4</t>
        </is>
      </c>
      <c r="E2667" t="inlineStr">
        <is>
          <t>T07</t>
        </is>
      </c>
      <c r="F2667" t="inlineStr">
        <is>
          <t>Onur Arslan</t>
        </is>
      </c>
      <c r="G2667" t="inlineStr">
        <is>
          <t>Marmara</t>
        </is>
      </c>
      <c r="H2667" t="inlineStr">
        <is>
          <t>EM-SNS-06</t>
        </is>
      </c>
      <c r="I2667" t="inlineStr">
        <is>
          <t>Hareket Sensörü PIR</t>
        </is>
      </c>
      <c r="J2667" t="inlineStr">
        <is>
          <t>Otomasyon</t>
        </is>
      </c>
      <c r="K2667" t="inlineStr">
        <is>
          <t>Proje</t>
        </is>
      </c>
      <c r="L2667" t="n">
        <v>11</v>
      </c>
      <c r="M2667" s="57" t="n">
        <v>247</v>
      </c>
      <c r="N2667" t="inlineStr">
        <is>
          <t>TL</t>
        </is>
      </c>
      <c r="O2667" s="58" t="n">
        <v>8</v>
      </c>
      <c r="P2667" t="n">
        <v>0</v>
      </c>
      <c r="Q2667" s="59" t="n">
        <v>120</v>
      </c>
      <c r="R2667" s="60">
        <f>IF(N2667="TL",1,IF(N2667="USD",VLOOKUP(C2667,$X$2:$Z$19,2,FALSE),VLOOKUP(C2667,$X$2:$Z$19,3,FALSE)))</f>
        <v/>
      </c>
      <c r="S2667" s="61">
        <f>IF(P2667=1,0,L2667*M2667*R2667*(1-O2667/100))</f>
        <v/>
      </c>
      <c r="T2667" s="61">
        <f>IF(P2667=1,0,L2667*Q2667)</f>
        <v/>
      </c>
      <c r="U2667" s="61">
        <f>S2667-T2667</f>
        <v/>
      </c>
    </row>
    <row r="2668">
      <c r="A2668" t="inlineStr">
        <is>
          <t>S002667</t>
        </is>
      </c>
      <c r="B2668" t="inlineStr">
        <is>
          <t>2025-10-05</t>
        </is>
      </c>
      <c r="C2668" t="inlineStr">
        <is>
          <t>2025-10</t>
        </is>
      </c>
      <c r="D2668" t="inlineStr">
        <is>
          <t>2025-Q4</t>
        </is>
      </c>
      <c r="E2668" t="inlineStr">
        <is>
          <t>T07</t>
        </is>
      </c>
      <c r="F2668" t="inlineStr">
        <is>
          <t>Onur Arslan</t>
        </is>
      </c>
      <c r="G2668" t="inlineStr">
        <is>
          <t>Marmara</t>
        </is>
      </c>
      <c r="H2668" t="inlineStr">
        <is>
          <t>EM-TOP-08</t>
        </is>
      </c>
      <c r="I2668" t="inlineStr">
        <is>
          <t>Topraklama Seti</t>
        </is>
      </c>
      <c r="J2668" t="inlineStr">
        <is>
          <t>Koruma</t>
        </is>
      </c>
      <c r="K2668" t="inlineStr">
        <is>
          <t>Perakende</t>
        </is>
      </c>
      <c r="L2668" t="n">
        <v>23</v>
      </c>
      <c r="M2668" s="57" t="n">
        <v>921</v>
      </c>
      <c r="N2668" t="inlineStr">
        <is>
          <t>TL</t>
        </is>
      </c>
      <c r="O2668" s="58" t="n">
        <v>8</v>
      </c>
      <c r="P2668" t="n">
        <v>0</v>
      </c>
      <c r="Q2668" s="59" t="n">
        <v>540</v>
      </c>
      <c r="R2668" s="60">
        <f>IF(N2668="TL",1,IF(N2668="USD",VLOOKUP(C2668,$X$2:$Z$19,2,FALSE),VLOOKUP(C2668,$X$2:$Z$19,3,FALSE)))</f>
        <v/>
      </c>
      <c r="S2668" s="61">
        <f>IF(P2668=1,0,L2668*M2668*R2668*(1-O2668/100))</f>
        <v/>
      </c>
      <c r="T2668" s="61">
        <f>IF(P2668=1,0,L2668*Q2668)</f>
        <v/>
      </c>
      <c r="U2668" s="61">
        <f>S2668-T2668</f>
        <v/>
      </c>
    </row>
    <row r="2669">
      <c r="A2669" t="inlineStr">
        <is>
          <t>S002668</t>
        </is>
      </c>
      <c r="B2669" t="inlineStr">
        <is>
          <t>2025-10-16</t>
        </is>
      </c>
      <c r="C2669" t="inlineStr">
        <is>
          <t>2025-10</t>
        </is>
      </c>
      <c r="D2669" t="inlineStr">
        <is>
          <t>2025-Q4</t>
        </is>
      </c>
      <c r="E2669" t="inlineStr">
        <is>
          <t>T07</t>
        </is>
      </c>
      <c r="F2669" t="inlineStr">
        <is>
          <t>Onur Arslan</t>
        </is>
      </c>
      <c r="G2669" t="inlineStr">
        <is>
          <t>Marmara</t>
        </is>
      </c>
      <c r="H2669" t="inlineStr">
        <is>
          <t>EM-SGT-01</t>
        </is>
      </c>
      <c r="I2669" t="inlineStr">
        <is>
          <t>Otomatik Sigorta C16 (12'li)</t>
        </is>
      </c>
      <c r="J2669" t="inlineStr">
        <is>
          <t>Koruma</t>
        </is>
      </c>
      <c r="K2669" t="inlineStr">
        <is>
          <t>Perakende</t>
        </is>
      </c>
      <c r="L2669" t="n">
        <v>18</v>
      </c>
      <c r="M2669" s="57" t="n">
        <v>447</v>
      </c>
      <c r="N2669" t="inlineStr">
        <is>
          <t>TL</t>
        </is>
      </c>
      <c r="O2669" s="58" t="n">
        <v>8</v>
      </c>
      <c r="P2669" t="n">
        <v>0</v>
      </c>
      <c r="Q2669" s="59" t="n">
        <v>240</v>
      </c>
      <c r="R2669" s="60">
        <f>IF(N2669="TL",1,IF(N2669="USD",VLOOKUP(C2669,$X$2:$Z$19,2,FALSE),VLOOKUP(C2669,$X$2:$Z$19,3,FALSE)))</f>
        <v/>
      </c>
      <c r="S2669" s="61">
        <f>IF(P2669=1,0,L2669*M2669*R2669*(1-O2669/100))</f>
        <v/>
      </c>
      <c r="T2669" s="61">
        <f>IF(P2669=1,0,L2669*Q2669)</f>
        <v/>
      </c>
      <c r="U2669" s="61">
        <f>S2669-T2669</f>
        <v/>
      </c>
    </row>
    <row r="2670">
      <c r="A2670" t="inlineStr">
        <is>
          <t>S002669</t>
        </is>
      </c>
      <c r="B2670" t="inlineStr">
        <is>
          <t>2025-10-28</t>
        </is>
      </c>
      <c r="C2670" t="inlineStr">
        <is>
          <t>2025-10</t>
        </is>
      </c>
      <c r="D2670" t="inlineStr">
        <is>
          <t>2025-Q4</t>
        </is>
      </c>
      <c r="E2670" t="inlineStr">
        <is>
          <t>T07</t>
        </is>
      </c>
      <c r="F2670" t="inlineStr">
        <is>
          <t>Onur Arslan</t>
        </is>
      </c>
      <c r="G2670" t="inlineStr">
        <is>
          <t>Marmara</t>
        </is>
      </c>
      <c r="H2670" t="inlineStr">
        <is>
          <t>EM-UPS-10</t>
        </is>
      </c>
      <c r="I2670" t="inlineStr">
        <is>
          <t>Kesintisiz Güç Kaynağı 3 kVA</t>
        </is>
      </c>
      <c r="J2670" t="inlineStr">
        <is>
          <t>Güç</t>
        </is>
      </c>
      <c r="K2670" t="inlineStr">
        <is>
          <t>Proje</t>
        </is>
      </c>
      <c r="L2670" t="n">
        <v>4</v>
      </c>
      <c r="M2670" s="57" t="n">
        <v>13291</v>
      </c>
      <c r="N2670" t="inlineStr">
        <is>
          <t>TL</t>
        </is>
      </c>
      <c r="O2670" s="58" t="n">
        <v>0</v>
      </c>
      <c r="P2670" t="n">
        <v>0</v>
      </c>
      <c r="Q2670" s="59" t="n">
        <v>8200</v>
      </c>
      <c r="R2670" s="60">
        <f>IF(N2670="TL",1,IF(N2670="USD",VLOOKUP(C2670,$X$2:$Z$19,2,FALSE),VLOOKUP(C2670,$X$2:$Z$19,3,FALSE)))</f>
        <v/>
      </c>
      <c r="S2670" s="61">
        <f>IF(P2670=1,0,L2670*M2670*R2670*(1-O2670/100))</f>
        <v/>
      </c>
      <c r="T2670" s="61">
        <f>IF(P2670=1,0,L2670*Q2670)</f>
        <v/>
      </c>
      <c r="U2670" s="61">
        <f>S2670-T2670</f>
        <v/>
      </c>
    </row>
    <row r="2671">
      <c r="A2671" t="inlineStr">
        <is>
          <t>S002670</t>
        </is>
      </c>
      <c r="B2671" t="inlineStr">
        <is>
          <t>2025-10-26</t>
        </is>
      </c>
      <c r="C2671" t="inlineStr">
        <is>
          <t>2025-10</t>
        </is>
      </c>
      <c r="D2671" t="inlineStr">
        <is>
          <t>2025-Q4</t>
        </is>
      </c>
      <c r="E2671" t="inlineStr">
        <is>
          <t>T07</t>
        </is>
      </c>
      <c r="F2671" t="inlineStr">
        <is>
          <t>Onur Arslan</t>
        </is>
      </c>
      <c r="G2671" t="inlineStr">
        <is>
          <t>Marmara</t>
        </is>
      </c>
      <c r="H2671" t="inlineStr">
        <is>
          <t>EM-TOP-08</t>
        </is>
      </c>
      <c r="I2671" t="inlineStr">
        <is>
          <t>Topraklama Seti</t>
        </is>
      </c>
      <c r="J2671" t="inlineStr">
        <is>
          <t>Koruma</t>
        </is>
      </c>
      <c r="K2671" t="inlineStr">
        <is>
          <t>Kurumsal</t>
        </is>
      </c>
      <c r="L2671" t="n">
        <v>5</v>
      </c>
      <c r="M2671" s="57" t="n">
        <v>906</v>
      </c>
      <c r="N2671" t="inlineStr">
        <is>
          <t>TL</t>
        </is>
      </c>
      <c r="O2671" s="58" t="n">
        <v>12</v>
      </c>
      <c r="P2671" t="n">
        <v>1</v>
      </c>
      <c r="Q2671" s="59" t="n">
        <v>540</v>
      </c>
      <c r="R2671" s="60">
        <f>IF(N2671="TL",1,IF(N2671="USD",VLOOKUP(C2671,$X$2:$Z$19,2,FALSE),VLOOKUP(C2671,$X$2:$Z$19,3,FALSE)))</f>
        <v/>
      </c>
      <c r="S2671" s="61">
        <f>IF(P2671=1,0,L2671*M2671*R2671*(1-O2671/100))</f>
        <v/>
      </c>
      <c r="T2671" s="61">
        <f>IF(P2671=1,0,L2671*Q2671)</f>
        <v/>
      </c>
      <c r="U2671" s="61">
        <f>S2671-T2671</f>
        <v/>
      </c>
    </row>
    <row r="2672">
      <c r="A2672" t="inlineStr">
        <is>
          <t>S002671</t>
        </is>
      </c>
      <c r="B2672" t="inlineStr">
        <is>
          <t>2025-10-18</t>
        </is>
      </c>
      <c r="C2672" t="inlineStr">
        <is>
          <t>2025-10</t>
        </is>
      </c>
      <c r="D2672" t="inlineStr">
        <is>
          <t>2025-Q4</t>
        </is>
      </c>
      <c r="E2672" t="inlineStr">
        <is>
          <t>T07</t>
        </is>
      </c>
      <c r="F2672" t="inlineStr">
        <is>
          <t>Onur Arslan</t>
        </is>
      </c>
      <c r="G2672" t="inlineStr">
        <is>
          <t>Marmara</t>
        </is>
      </c>
      <c r="H2672" t="inlineStr">
        <is>
          <t>EM-SGT-01</t>
        </is>
      </c>
      <c r="I2672" t="inlineStr">
        <is>
          <t>Otomatik Sigorta C16 (12'li)</t>
        </is>
      </c>
      <c r="J2672" t="inlineStr">
        <is>
          <t>Koruma</t>
        </is>
      </c>
      <c r="K2672" t="inlineStr">
        <is>
          <t>Perakende</t>
        </is>
      </c>
      <c r="L2672" t="n">
        <v>9</v>
      </c>
      <c r="M2672" s="57" t="n">
        <v>453</v>
      </c>
      <c r="N2672" t="inlineStr">
        <is>
          <t>TL</t>
        </is>
      </c>
      <c r="O2672" s="58" t="n">
        <v>12</v>
      </c>
      <c r="P2672" t="n">
        <v>1</v>
      </c>
      <c r="Q2672" s="59" t="n">
        <v>240</v>
      </c>
      <c r="R2672" s="60">
        <f>IF(N2672="TL",1,IF(N2672="USD",VLOOKUP(C2672,$X$2:$Z$19,2,FALSE),VLOOKUP(C2672,$X$2:$Z$19,3,FALSE)))</f>
        <v/>
      </c>
      <c r="S2672" s="61">
        <f>IF(P2672=1,0,L2672*M2672*R2672*(1-O2672/100))</f>
        <v/>
      </c>
      <c r="T2672" s="61">
        <f>IF(P2672=1,0,L2672*Q2672)</f>
        <v/>
      </c>
      <c r="U2672" s="61">
        <f>S2672-T2672</f>
        <v/>
      </c>
    </row>
    <row r="2673">
      <c r="A2673" t="inlineStr">
        <is>
          <t>S002672</t>
        </is>
      </c>
      <c r="B2673" t="inlineStr">
        <is>
          <t>2025-10-03</t>
        </is>
      </c>
      <c r="C2673" t="inlineStr">
        <is>
          <t>2025-10</t>
        </is>
      </c>
      <c r="D2673" t="inlineStr">
        <is>
          <t>2025-Q4</t>
        </is>
      </c>
      <c r="E2673" t="inlineStr">
        <is>
          <t>T07</t>
        </is>
      </c>
      <c r="F2673" t="inlineStr">
        <is>
          <t>Onur Arslan</t>
        </is>
      </c>
      <c r="G2673" t="inlineStr">
        <is>
          <t>Marmara</t>
        </is>
      </c>
      <c r="H2673" t="inlineStr">
        <is>
          <t>EM-SNS-06</t>
        </is>
      </c>
      <c r="I2673" t="inlineStr">
        <is>
          <t>Hareket Sensörü PIR</t>
        </is>
      </c>
      <c r="J2673" t="inlineStr">
        <is>
          <t>Otomasyon</t>
        </is>
      </c>
      <c r="K2673" t="inlineStr">
        <is>
          <t>Bayi</t>
        </is>
      </c>
      <c r="L2673" t="n">
        <v>1</v>
      </c>
      <c r="M2673" s="57" t="n">
        <v>248</v>
      </c>
      <c r="N2673" t="inlineStr">
        <is>
          <t>TL</t>
        </is>
      </c>
      <c r="O2673" s="58" t="n">
        <v>0</v>
      </c>
      <c r="P2673" t="n">
        <v>0</v>
      </c>
      <c r="Q2673" s="59" t="n">
        <v>120</v>
      </c>
      <c r="R2673" s="60">
        <f>IF(N2673="TL",1,IF(N2673="USD",VLOOKUP(C2673,$X$2:$Z$19,2,FALSE),VLOOKUP(C2673,$X$2:$Z$19,3,FALSE)))</f>
        <v/>
      </c>
      <c r="S2673" s="61">
        <f>IF(P2673=1,0,L2673*M2673*R2673*(1-O2673/100))</f>
        <v/>
      </c>
      <c r="T2673" s="61">
        <f>IF(P2673=1,0,L2673*Q2673)</f>
        <v/>
      </c>
      <c r="U2673" s="61">
        <f>S2673-T2673</f>
        <v/>
      </c>
    </row>
    <row r="2674">
      <c r="A2674" t="inlineStr">
        <is>
          <t>S002673</t>
        </is>
      </c>
      <c r="B2674" t="inlineStr">
        <is>
          <t>2025-10-04</t>
        </is>
      </c>
      <c r="C2674" t="inlineStr">
        <is>
          <t>2025-10</t>
        </is>
      </c>
      <c r="D2674" t="inlineStr">
        <is>
          <t>2025-Q4</t>
        </is>
      </c>
      <c r="E2674" t="inlineStr">
        <is>
          <t>T07</t>
        </is>
      </c>
      <c r="F2674" t="inlineStr">
        <is>
          <t>Onur Arslan</t>
        </is>
      </c>
      <c r="G2674" t="inlineStr">
        <is>
          <t>Marmara</t>
        </is>
      </c>
      <c r="H2674" t="inlineStr">
        <is>
          <t>EM-PNO-12</t>
        </is>
      </c>
      <c r="I2674" t="inlineStr">
        <is>
          <t>Sıva Üstü Dağıtım Panosu 24'lü</t>
        </is>
      </c>
      <c r="J2674" t="inlineStr">
        <is>
          <t>Pano</t>
        </is>
      </c>
      <c r="K2674" t="inlineStr">
        <is>
          <t>Proje</t>
        </is>
      </c>
      <c r="L2674" t="n">
        <v>69</v>
      </c>
      <c r="M2674" s="57" t="n">
        <v>2097</v>
      </c>
      <c r="N2674" t="inlineStr">
        <is>
          <t>TL</t>
        </is>
      </c>
      <c r="O2674" s="58" t="n">
        <v>12</v>
      </c>
      <c r="P2674" t="n">
        <v>0</v>
      </c>
      <c r="Q2674" s="59" t="n">
        <v>1180</v>
      </c>
      <c r="R2674" s="60">
        <f>IF(N2674="TL",1,IF(N2674="USD",VLOOKUP(C2674,$X$2:$Z$19,2,FALSE),VLOOKUP(C2674,$X$2:$Z$19,3,FALSE)))</f>
        <v/>
      </c>
      <c r="S2674" s="61">
        <f>IF(P2674=1,0,L2674*M2674*R2674*(1-O2674/100))</f>
        <v/>
      </c>
      <c r="T2674" s="61">
        <f>IF(P2674=1,0,L2674*Q2674)</f>
        <v/>
      </c>
      <c r="U2674" s="61">
        <f>S2674-T2674</f>
        <v/>
      </c>
    </row>
    <row r="2675">
      <c r="A2675" t="inlineStr">
        <is>
          <t>S002674</t>
        </is>
      </c>
      <c r="B2675" t="inlineStr">
        <is>
          <t>2025-10-24</t>
        </is>
      </c>
      <c r="C2675" t="inlineStr">
        <is>
          <t>2025-10</t>
        </is>
      </c>
      <c r="D2675" t="inlineStr">
        <is>
          <t>2025-Q4</t>
        </is>
      </c>
      <c r="E2675" t="inlineStr">
        <is>
          <t>T07</t>
        </is>
      </c>
      <c r="F2675" t="inlineStr">
        <is>
          <t>Onur Arslan</t>
        </is>
      </c>
      <c r="G2675" t="inlineStr">
        <is>
          <t>Marmara</t>
        </is>
      </c>
      <c r="H2675" t="inlineStr">
        <is>
          <t>EM-SNS-06</t>
        </is>
      </c>
      <c r="I2675" t="inlineStr">
        <is>
          <t>Hareket Sensörü PIR</t>
        </is>
      </c>
      <c r="J2675" t="inlineStr">
        <is>
          <t>Otomasyon</t>
        </is>
      </c>
      <c r="K2675" t="inlineStr">
        <is>
          <t>Proje</t>
        </is>
      </c>
      <c r="L2675" t="n">
        <v>2</v>
      </c>
      <c r="M2675" s="57" t="n">
        <v>251</v>
      </c>
      <c r="N2675" t="inlineStr">
        <is>
          <t>TL</t>
        </is>
      </c>
      <c r="O2675" s="58" t="n">
        <v>5</v>
      </c>
      <c r="P2675" t="n">
        <v>0</v>
      </c>
      <c r="Q2675" s="59" t="n">
        <v>120</v>
      </c>
      <c r="R2675" s="60">
        <f>IF(N2675="TL",1,IF(N2675="USD",VLOOKUP(C2675,$X$2:$Z$19,2,FALSE),VLOOKUP(C2675,$X$2:$Z$19,3,FALSE)))</f>
        <v/>
      </c>
      <c r="S2675" s="61">
        <f>IF(P2675=1,0,L2675*M2675*R2675*(1-O2675/100))</f>
        <v/>
      </c>
      <c r="T2675" s="61">
        <f>IF(P2675=1,0,L2675*Q2675)</f>
        <v/>
      </c>
      <c r="U2675" s="61">
        <f>S2675-T2675</f>
        <v/>
      </c>
    </row>
    <row r="2676">
      <c r="A2676" t="inlineStr">
        <is>
          <t>S002675</t>
        </is>
      </c>
      <c r="B2676" t="inlineStr">
        <is>
          <t>2025-10-23</t>
        </is>
      </c>
      <c r="C2676" t="inlineStr">
        <is>
          <t>2025-10</t>
        </is>
      </c>
      <c r="D2676" t="inlineStr">
        <is>
          <t>2025-Q4</t>
        </is>
      </c>
      <c r="E2676" t="inlineStr">
        <is>
          <t>T07</t>
        </is>
      </c>
      <c r="F2676" t="inlineStr">
        <is>
          <t>Onur Arslan</t>
        </is>
      </c>
      <c r="G2676" t="inlineStr">
        <is>
          <t>Marmara</t>
        </is>
      </c>
      <c r="H2676" t="inlineStr">
        <is>
          <t>EM-KND-03</t>
        </is>
      </c>
      <c r="I2676" t="inlineStr">
        <is>
          <t>Kablo Kanalı 40x40 (2 m)</t>
        </is>
      </c>
      <c r="J2676" t="inlineStr">
        <is>
          <t>Tesisat</t>
        </is>
      </c>
      <c r="K2676" t="inlineStr">
        <is>
          <t>Bayi</t>
        </is>
      </c>
      <c r="L2676" t="n">
        <v>13</v>
      </c>
      <c r="M2676" s="57" t="n">
        <v>136</v>
      </c>
      <c r="N2676" t="inlineStr">
        <is>
          <t>TL</t>
        </is>
      </c>
      <c r="O2676" s="58" t="n">
        <v>18</v>
      </c>
      <c r="P2676" t="n">
        <v>1</v>
      </c>
      <c r="Q2676" s="59" t="n">
        <v>65</v>
      </c>
      <c r="R2676" s="60">
        <f>IF(N2676="TL",1,IF(N2676="USD",VLOOKUP(C2676,$X$2:$Z$19,2,FALSE),VLOOKUP(C2676,$X$2:$Z$19,3,FALSE)))</f>
        <v/>
      </c>
      <c r="S2676" s="61">
        <f>IF(P2676=1,0,L2676*M2676*R2676*(1-O2676/100))</f>
        <v/>
      </c>
      <c r="T2676" s="61">
        <f>IF(P2676=1,0,L2676*Q2676)</f>
        <v/>
      </c>
      <c r="U2676" s="61">
        <f>S2676-T2676</f>
        <v/>
      </c>
    </row>
    <row r="2677">
      <c r="A2677" t="inlineStr">
        <is>
          <t>S002676</t>
        </is>
      </c>
      <c r="B2677" t="inlineStr">
        <is>
          <t>2025-10-19</t>
        </is>
      </c>
      <c r="C2677" t="inlineStr">
        <is>
          <t>2025-10</t>
        </is>
      </c>
      <c r="D2677" t="inlineStr">
        <is>
          <t>2025-Q4</t>
        </is>
      </c>
      <c r="E2677" t="inlineStr">
        <is>
          <t>T07</t>
        </is>
      </c>
      <c r="F2677" t="inlineStr">
        <is>
          <t>Onur Arslan</t>
        </is>
      </c>
      <c r="G2677" t="inlineStr">
        <is>
          <t>Marmara</t>
        </is>
      </c>
      <c r="H2677" t="inlineStr">
        <is>
          <t>EM-SGT-01</t>
        </is>
      </c>
      <c r="I2677" t="inlineStr">
        <is>
          <t>Otomatik Sigorta C16 (12'li)</t>
        </is>
      </c>
      <c r="J2677" t="inlineStr">
        <is>
          <t>Koruma</t>
        </is>
      </c>
      <c r="K2677" t="inlineStr">
        <is>
          <t>Kurumsal</t>
        </is>
      </c>
      <c r="L2677" t="n">
        <v>25</v>
      </c>
      <c r="M2677" s="57" t="n">
        <v>446</v>
      </c>
      <c r="N2677" t="inlineStr">
        <is>
          <t>TL</t>
        </is>
      </c>
      <c r="O2677" s="58" t="n">
        <v>0</v>
      </c>
      <c r="P2677" t="n">
        <v>0</v>
      </c>
      <c r="Q2677" s="59" t="n">
        <v>240</v>
      </c>
      <c r="R2677" s="60">
        <f>IF(N2677="TL",1,IF(N2677="USD",VLOOKUP(C2677,$X$2:$Z$19,2,FALSE),VLOOKUP(C2677,$X$2:$Z$19,3,FALSE)))</f>
        <v/>
      </c>
      <c r="S2677" s="61">
        <f>IF(P2677=1,0,L2677*M2677*R2677*(1-O2677/100))</f>
        <v/>
      </c>
      <c r="T2677" s="61">
        <f>IF(P2677=1,0,L2677*Q2677)</f>
        <v/>
      </c>
      <c r="U2677" s="61">
        <f>S2677-T2677</f>
        <v/>
      </c>
    </row>
    <row r="2678">
      <c r="A2678" t="inlineStr">
        <is>
          <t>S002677</t>
        </is>
      </c>
      <c r="B2678" t="inlineStr">
        <is>
          <t>2025-10-26</t>
        </is>
      </c>
      <c r="C2678" t="inlineStr">
        <is>
          <t>2025-10</t>
        </is>
      </c>
      <c r="D2678" t="inlineStr">
        <is>
          <t>2025-Q4</t>
        </is>
      </c>
      <c r="E2678" t="inlineStr">
        <is>
          <t>T07</t>
        </is>
      </c>
      <c r="F2678" t="inlineStr">
        <is>
          <t>Onur Arslan</t>
        </is>
      </c>
      <c r="G2678" t="inlineStr">
        <is>
          <t>Marmara</t>
        </is>
      </c>
      <c r="H2678" t="inlineStr">
        <is>
          <t>EM-PNO-12</t>
        </is>
      </c>
      <c r="I2678" t="inlineStr">
        <is>
          <t>Sıva Üstü Dağıtım Panosu 24'lü</t>
        </is>
      </c>
      <c r="J2678" t="inlineStr">
        <is>
          <t>Pano</t>
        </is>
      </c>
      <c r="K2678" t="inlineStr">
        <is>
          <t>Bayi</t>
        </is>
      </c>
      <c r="L2678" t="n">
        <v>3</v>
      </c>
      <c r="M2678" s="57" t="n">
        <v>2026</v>
      </c>
      <c r="N2678" t="inlineStr">
        <is>
          <t>TL</t>
        </is>
      </c>
      <c r="O2678" s="58" t="n">
        <v>8</v>
      </c>
      <c r="P2678" t="n">
        <v>0</v>
      </c>
      <c r="Q2678" s="59" t="n">
        <v>1180</v>
      </c>
      <c r="R2678" s="60">
        <f>IF(N2678="TL",1,IF(N2678="USD",VLOOKUP(C2678,$X$2:$Z$19,2,FALSE),VLOOKUP(C2678,$X$2:$Z$19,3,FALSE)))</f>
        <v/>
      </c>
      <c r="S2678" s="61">
        <f>IF(P2678=1,0,L2678*M2678*R2678*(1-O2678/100))</f>
        <v/>
      </c>
      <c r="T2678" s="61">
        <f>IF(P2678=1,0,L2678*Q2678)</f>
        <v/>
      </c>
      <c r="U2678" s="61">
        <f>S2678-T2678</f>
        <v/>
      </c>
    </row>
    <row r="2679">
      <c r="A2679" t="inlineStr">
        <is>
          <t>S002678</t>
        </is>
      </c>
      <c r="B2679" t="inlineStr">
        <is>
          <t>2025-10-25</t>
        </is>
      </c>
      <c r="C2679" t="inlineStr">
        <is>
          <t>2025-10</t>
        </is>
      </c>
      <c r="D2679" t="inlineStr">
        <is>
          <t>2025-Q4</t>
        </is>
      </c>
      <c r="E2679" t="inlineStr">
        <is>
          <t>T07</t>
        </is>
      </c>
      <c r="F2679" t="inlineStr">
        <is>
          <t>Onur Arslan</t>
        </is>
      </c>
      <c r="G2679" t="inlineStr">
        <is>
          <t>Marmara</t>
        </is>
      </c>
      <c r="H2679" t="inlineStr">
        <is>
          <t>EM-PRZ-02</t>
        </is>
      </c>
      <c r="I2679" t="inlineStr">
        <is>
          <t>Priz-Anahtar Seti (20'li)</t>
        </is>
      </c>
      <c r="J2679" t="inlineStr">
        <is>
          <t>Anahtar</t>
        </is>
      </c>
      <c r="K2679" t="inlineStr">
        <is>
          <t>Perakende</t>
        </is>
      </c>
      <c r="L2679" t="n">
        <v>67</v>
      </c>
      <c r="M2679" s="57" t="n">
        <v>576</v>
      </c>
      <c r="N2679" t="inlineStr">
        <is>
          <t>TL</t>
        </is>
      </c>
      <c r="O2679" s="58" t="n">
        <v>5</v>
      </c>
      <c r="P2679" t="n">
        <v>0</v>
      </c>
      <c r="Q2679" s="59" t="n">
        <v>310</v>
      </c>
      <c r="R2679" s="60">
        <f>IF(N2679="TL",1,IF(N2679="USD",VLOOKUP(C2679,$X$2:$Z$19,2,FALSE),VLOOKUP(C2679,$X$2:$Z$19,3,FALSE)))</f>
        <v/>
      </c>
      <c r="S2679" s="61">
        <f>IF(P2679=1,0,L2679*M2679*R2679*(1-O2679/100))</f>
        <v/>
      </c>
      <c r="T2679" s="61">
        <f>IF(P2679=1,0,L2679*Q2679)</f>
        <v/>
      </c>
      <c r="U2679" s="61">
        <f>S2679-T2679</f>
        <v/>
      </c>
    </row>
    <row r="2680">
      <c r="A2680" t="inlineStr">
        <is>
          <t>S002679</t>
        </is>
      </c>
      <c r="B2680" t="inlineStr">
        <is>
          <t>2025-10-23</t>
        </is>
      </c>
      <c r="C2680" t="inlineStr">
        <is>
          <t>2025-10</t>
        </is>
      </c>
      <c r="D2680" t="inlineStr">
        <is>
          <t>2025-Q4</t>
        </is>
      </c>
      <c r="E2680" t="inlineStr">
        <is>
          <t>T07</t>
        </is>
      </c>
      <c r="F2680" t="inlineStr">
        <is>
          <t>Onur Arslan</t>
        </is>
      </c>
      <c r="G2680" t="inlineStr">
        <is>
          <t>Marmara</t>
        </is>
      </c>
      <c r="H2680" t="inlineStr">
        <is>
          <t>EM-PRZ-02</t>
        </is>
      </c>
      <c r="I2680" t="inlineStr">
        <is>
          <t>Priz-Anahtar Seti (20'li)</t>
        </is>
      </c>
      <c r="J2680" t="inlineStr">
        <is>
          <t>Anahtar</t>
        </is>
      </c>
      <c r="K2680" t="inlineStr">
        <is>
          <t>Bayi</t>
        </is>
      </c>
      <c r="L2680" t="n">
        <v>4</v>
      </c>
      <c r="M2680" s="57" t="n">
        <v>562</v>
      </c>
      <c r="N2680" t="inlineStr">
        <is>
          <t>TL</t>
        </is>
      </c>
      <c r="O2680" s="58" t="n">
        <v>5</v>
      </c>
      <c r="P2680" t="n">
        <v>0</v>
      </c>
      <c r="Q2680" s="59" t="n">
        <v>310</v>
      </c>
      <c r="R2680" s="60">
        <f>IF(N2680="TL",1,IF(N2680="USD",VLOOKUP(C2680,$X$2:$Z$19,2,FALSE),VLOOKUP(C2680,$X$2:$Z$19,3,FALSE)))</f>
        <v/>
      </c>
      <c r="S2680" s="61">
        <f>IF(P2680=1,0,L2680*M2680*R2680*(1-O2680/100))</f>
        <v/>
      </c>
      <c r="T2680" s="61">
        <f>IF(P2680=1,0,L2680*Q2680)</f>
        <v/>
      </c>
      <c r="U2680" s="61">
        <f>S2680-T2680</f>
        <v/>
      </c>
    </row>
    <row r="2681">
      <c r="A2681" t="inlineStr">
        <is>
          <t>S002680</t>
        </is>
      </c>
      <c r="B2681" t="inlineStr">
        <is>
          <t>2025-10-15</t>
        </is>
      </c>
      <c r="C2681" t="inlineStr">
        <is>
          <t>2025-10</t>
        </is>
      </c>
      <c r="D2681" t="inlineStr">
        <is>
          <t>2025-Q4</t>
        </is>
      </c>
      <c r="E2681" t="inlineStr">
        <is>
          <t>T08</t>
        </is>
      </c>
      <c r="F2681" t="inlineStr">
        <is>
          <t>Zeynep Koç</t>
        </is>
      </c>
      <c r="G2681" t="inlineStr">
        <is>
          <t>İç Anadolu</t>
        </is>
      </c>
      <c r="H2681" t="inlineStr">
        <is>
          <t>EM-KBL-25</t>
        </is>
      </c>
      <c r="I2681" t="inlineStr">
        <is>
          <t>NYY Kablo 4x6 (100 m)</t>
        </is>
      </c>
      <c r="J2681" t="inlineStr">
        <is>
          <t>Kablo</t>
        </is>
      </c>
      <c r="K2681" t="inlineStr">
        <is>
          <t>Bayi</t>
        </is>
      </c>
      <c r="L2681" t="n">
        <v>24</v>
      </c>
      <c r="M2681" s="57" t="n">
        <v>3583</v>
      </c>
      <c r="N2681" t="inlineStr">
        <is>
          <t>TL</t>
        </is>
      </c>
      <c r="O2681" s="58" t="n">
        <v>0</v>
      </c>
      <c r="P2681" t="n">
        <v>0</v>
      </c>
      <c r="Q2681" s="59" t="n">
        <v>2150</v>
      </c>
      <c r="R2681" s="60">
        <f>IF(N2681="TL",1,IF(N2681="USD",VLOOKUP(C2681,$X$2:$Z$19,2,FALSE),VLOOKUP(C2681,$X$2:$Z$19,3,FALSE)))</f>
        <v/>
      </c>
      <c r="S2681" s="61">
        <f>IF(P2681=1,0,L2681*M2681*R2681*(1-O2681/100))</f>
        <v/>
      </c>
      <c r="T2681" s="61">
        <f>IF(P2681=1,0,L2681*Q2681)</f>
        <v/>
      </c>
      <c r="U2681" s="61">
        <f>S2681-T2681</f>
        <v/>
      </c>
    </row>
    <row r="2682">
      <c r="A2682" t="inlineStr">
        <is>
          <t>S002681</t>
        </is>
      </c>
      <c r="B2682" t="inlineStr">
        <is>
          <t>2025-10-06</t>
        </is>
      </c>
      <c r="C2682" t="inlineStr">
        <is>
          <t>2025-10</t>
        </is>
      </c>
      <c r="D2682" t="inlineStr">
        <is>
          <t>2025-Q4</t>
        </is>
      </c>
      <c r="E2682" t="inlineStr">
        <is>
          <t>T08</t>
        </is>
      </c>
      <c r="F2682" t="inlineStr">
        <is>
          <t>Zeynep Koç</t>
        </is>
      </c>
      <c r="G2682" t="inlineStr">
        <is>
          <t>İç Anadolu</t>
        </is>
      </c>
      <c r="H2682" t="inlineStr">
        <is>
          <t>EM-KBL-25</t>
        </is>
      </c>
      <c r="I2682" t="inlineStr">
        <is>
          <t>NYY Kablo 4x6 (100 m)</t>
        </is>
      </c>
      <c r="J2682" t="inlineStr">
        <is>
          <t>Kablo</t>
        </is>
      </c>
      <c r="K2682" t="inlineStr">
        <is>
          <t>Bayi</t>
        </is>
      </c>
      <c r="L2682" t="n">
        <v>9</v>
      </c>
      <c r="M2682" s="57" t="n">
        <v>3455</v>
      </c>
      <c r="N2682" t="inlineStr">
        <is>
          <t>TL</t>
        </is>
      </c>
      <c r="O2682" s="58" t="n">
        <v>12</v>
      </c>
      <c r="P2682" t="n">
        <v>0</v>
      </c>
      <c r="Q2682" s="59" t="n">
        <v>2150</v>
      </c>
      <c r="R2682" s="60">
        <f>IF(N2682="TL",1,IF(N2682="USD",VLOOKUP(C2682,$X$2:$Z$19,2,FALSE),VLOOKUP(C2682,$X$2:$Z$19,3,FALSE)))</f>
        <v/>
      </c>
      <c r="S2682" s="61">
        <f>IF(P2682=1,0,L2682*M2682*R2682*(1-O2682/100))</f>
        <v/>
      </c>
      <c r="T2682" s="61">
        <f>IF(P2682=1,0,L2682*Q2682)</f>
        <v/>
      </c>
      <c r="U2682" s="61">
        <f>S2682-T2682</f>
        <v/>
      </c>
    </row>
    <row r="2683">
      <c r="A2683" t="inlineStr">
        <is>
          <t>S002682</t>
        </is>
      </c>
      <c r="B2683" t="inlineStr">
        <is>
          <t>2025-10-17</t>
        </is>
      </c>
      <c r="C2683" t="inlineStr">
        <is>
          <t>2025-10</t>
        </is>
      </c>
      <c r="D2683" t="inlineStr">
        <is>
          <t>2025-Q4</t>
        </is>
      </c>
      <c r="E2683" t="inlineStr">
        <is>
          <t>T08</t>
        </is>
      </c>
      <c r="F2683" t="inlineStr">
        <is>
          <t>Zeynep Koç</t>
        </is>
      </c>
      <c r="G2683" t="inlineStr">
        <is>
          <t>İç Anadolu</t>
        </is>
      </c>
      <c r="H2683" t="inlineStr">
        <is>
          <t>EM-SNS-06</t>
        </is>
      </c>
      <c r="I2683" t="inlineStr">
        <is>
          <t>Hareket Sensörü PIR</t>
        </is>
      </c>
      <c r="J2683" t="inlineStr">
        <is>
          <t>Otomasyon</t>
        </is>
      </c>
      <c r="K2683" t="inlineStr">
        <is>
          <t>Bayi</t>
        </is>
      </c>
      <c r="L2683" t="n">
        <v>5</v>
      </c>
      <c r="M2683" s="57" t="n">
        <v>247</v>
      </c>
      <c r="N2683" t="inlineStr">
        <is>
          <t>TL</t>
        </is>
      </c>
      <c r="O2683" s="58" t="n">
        <v>12</v>
      </c>
      <c r="P2683" t="n">
        <v>0</v>
      </c>
      <c r="Q2683" s="59" t="n">
        <v>120</v>
      </c>
      <c r="R2683" s="60">
        <f>IF(N2683="TL",1,IF(N2683="USD",VLOOKUP(C2683,$X$2:$Z$19,2,FALSE),VLOOKUP(C2683,$X$2:$Z$19,3,FALSE)))</f>
        <v/>
      </c>
      <c r="S2683" s="61">
        <f>IF(P2683=1,0,L2683*M2683*R2683*(1-O2683/100))</f>
        <v/>
      </c>
      <c r="T2683" s="61">
        <f>IF(P2683=1,0,L2683*Q2683)</f>
        <v/>
      </c>
      <c r="U2683" s="61">
        <f>S2683-T2683</f>
        <v/>
      </c>
    </row>
    <row r="2684">
      <c r="A2684" t="inlineStr">
        <is>
          <t>S002683</t>
        </is>
      </c>
      <c r="B2684" t="inlineStr">
        <is>
          <t>2025-10-03</t>
        </is>
      </c>
      <c r="C2684" t="inlineStr">
        <is>
          <t>2025-10</t>
        </is>
      </c>
      <c r="D2684" t="inlineStr">
        <is>
          <t>2025-Q4</t>
        </is>
      </c>
      <c r="E2684" t="inlineStr">
        <is>
          <t>T08</t>
        </is>
      </c>
      <c r="F2684" t="inlineStr">
        <is>
          <t>Zeynep Koç</t>
        </is>
      </c>
      <c r="G2684" t="inlineStr">
        <is>
          <t>İç Anadolu</t>
        </is>
      </c>
      <c r="H2684" t="inlineStr">
        <is>
          <t>EM-UPS-10</t>
        </is>
      </c>
      <c r="I2684" t="inlineStr">
        <is>
          <t>Kesintisiz Güç Kaynağı 3 kVA</t>
        </is>
      </c>
      <c r="J2684" t="inlineStr">
        <is>
          <t>Güç</t>
        </is>
      </c>
      <c r="K2684" t="inlineStr">
        <is>
          <t>Bayi</t>
        </is>
      </c>
      <c r="L2684" t="n">
        <v>14</v>
      </c>
      <c r="M2684" s="57" t="n">
        <v>12707</v>
      </c>
      <c r="N2684" t="inlineStr">
        <is>
          <t>TL</t>
        </is>
      </c>
      <c r="O2684" s="58" t="n">
        <v>12</v>
      </c>
      <c r="P2684" t="n">
        <v>0</v>
      </c>
      <c r="Q2684" s="59" t="n">
        <v>8200</v>
      </c>
      <c r="R2684" s="60">
        <f>IF(N2684="TL",1,IF(N2684="USD",VLOOKUP(C2684,$X$2:$Z$19,2,FALSE),VLOOKUP(C2684,$X$2:$Z$19,3,FALSE)))</f>
        <v/>
      </c>
      <c r="S2684" s="61">
        <f>IF(P2684=1,0,L2684*M2684*R2684*(1-O2684/100))</f>
        <v/>
      </c>
      <c r="T2684" s="61">
        <f>IF(P2684=1,0,L2684*Q2684)</f>
        <v/>
      </c>
      <c r="U2684" s="61">
        <f>S2684-T2684</f>
        <v/>
      </c>
    </row>
    <row r="2685">
      <c r="A2685" t="inlineStr">
        <is>
          <t>S002684</t>
        </is>
      </c>
      <c r="B2685" t="inlineStr">
        <is>
          <t>2025-10-25</t>
        </is>
      </c>
      <c r="C2685" t="inlineStr">
        <is>
          <t>2025-10</t>
        </is>
      </c>
      <c r="D2685" t="inlineStr">
        <is>
          <t>2025-Q4</t>
        </is>
      </c>
      <c r="E2685" t="inlineStr">
        <is>
          <t>T08</t>
        </is>
      </c>
      <c r="F2685" t="inlineStr">
        <is>
          <t>Zeynep Koç</t>
        </is>
      </c>
      <c r="G2685" t="inlineStr">
        <is>
          <t>İç Anadolu</t>
        </is>
      </c>
      <c r="H2685" t="inlineStr">
        <is>
          <t>EM-TOP-08</t>
        </is>
      </c>
      <c r="I2685" t="inlineStr">
        <is>
          <t>Topraklama Seti</t>
        </is>
      </c>
      <c r="J2685" t="inlineStr">
        <is>
          <t>Koruma</t>
        </is>
      </c>
      <c r="K2685" t="inlineStr">
        <is>
          <t>Bayi</t>
        </is>
      </c>
      <c r="L2685" t="n">
        <v>16</v>
      </c>
      <c r="M2685" s="57" t="n">
        <v>893</v>
      </c>
      <c r="N2685" t="inlineStr">
        <is>
          <t>TL</t>
        </is>
      </c>
      <c r="O2685" s="58" t="n">
        <v>0</v>
      </c>
      <c r="P2685" t="n">
        <v>0</v>
      </c>
      <c r="Q2685" s="59" t="n">
        <v>540</v>
      </c>
      <c r="R2685" s="60">
        <f>IF(N2685="TL",1,IF(N2685="USD",VLOOKUP(C2685,$X$2:$Z$19,2,FALSE),VLOOKUP(C2685,$X$2:$Z$19,3,FALSE)))</f>
        <v/>
      </c>
      <c r="S2685" s="61">
        <f>IF(P2685=1,0,L2685*M2685*R2685*(1-O2685/100))</f>
        <v/>
      </c>
      <c r="T2685" s="61">
        <f>IF(P2685=1,0,L2685*Q2685)</f>
        <v/>
      </c>
      <c r="U2685" s="61">
        <f>S2685-T2685</f>
        <v/>
      </c>
    </row>
    <row r="2686">
      <c r="A2686" t="inlineStr">
        <is>
          <t>S002685</t>
        </is>
      </c>
      <c r="B2686" t="inlineStr">
        <is>
          <t>2025-10-23</t>
        </is>
      </c>
      <c r="C2686" t="inlineStr">
        <is>
          <t>2025-10</t>
        </is>
      </c>
      <c r="D2686" t="inlineStr">
        <is>
          <t>2025-Q4</t>
        </is>
      </c>
      <c r="E2686" t="inlineStr">
        <is>
          <t>T08</t>
        </is>
      </c>
      <c r="F2686" t="inlineStr">
        <is>
          <t>Zeynep Koç</t>
        </is>
      </c>
      <c r="G2686" t="inlineStr">
        <is>
          <t>İç Anadolu</t>
        </is>
      </c>
      <c r="H2686" t="inlineStr">
        <is>
          <t>EM-AYD-40</t>
        </is>
      </c>
      <c r="I2686" t="inlineStr">
        <is>
          <t>LED Panel Armatür 40W</t>
        </is>
      </c>
      <c r="J2686" t="inlineStr">
        <is>
          <t>Aydınlatma</t>
        </is>
      </c>
      <c r="K2686" t="inlineStr">
        <is>
          <t>Kurumsal</t>
        </is>
      </c>
      <c r="L2686" t="n">
        <v>22</v>
      </c>
      <c r="M2686" s="57" t="n">
        <v>368</v>
      </c>
      <c r="N2686" t="inlineStr">
        <is>
          <t>TL</t>
        </is>
      </c>
      <c r="O2686" s="58" t="n">
        <v>12</v>
      </c>
      <c r="P2686" t="n">
        <v>0</v>
      </c>
      <c r="Q2686" s="59" t="n">
        <v>190</v>
      </c>
      <c r="R2686" s="60">
        <f>IF(N2686="TL",1,IF(N2686="USD",VLOOKUP(C2686,$X$2:$Z$19,2,FALSE),VLOOKUP(C2686,$X$2:$Z$19,3,FALSE)))</f>
        <v/>
      </c>
      <c r="S2686" s="61">
        <f>IF(P2686=1,0,L2686*M2686*R2686*(1-O2686/100))</f>
        <v/>
      </c>
      <c r="T2686" s="61">
        <f>IF(P2686=1,0,L2686*Q2686)</f>
        <v/>
      </c>
      <c r="U2686" s="61">
        <f>S2686-T2686</f>
        <v/>
      </c>
    </row>
    <row r="2687">
      <c r="A2687" t="inlineStr">
        <is>
          <t>S002686</t>
        </is>
      </c>
      <c r="B2687" t="inlineStr">
        <is>
          <t>2025-10-16</t>
        </is>
      </c>
      <c r="C2687" t="inlineStr">
        <is>
          <t>2025-10</t>
        </is>
      </c>
      <c r="D2687" t="inlineStr">
        <is>
          <t>2025-Q4</t>
        </is>
      </c>
      <c r="E2687" t="inlineStr">
        <is>
          <t>T08</t>
        </is>
      </c>
      <c r="F2687" t="inlineStr">
        <is>
          <t>Zeynep Koç</t>
        </is>
      </c>
      <c r="G2687" t="inlineStr">
        <is>
          <t>İç Anadolu</t>
        </is>
      </c>
      <c r="H2687" t="inlineStr">
        <is>
          <t>EM-KBL-16</t>
        </is>
      </c>
      <c r="I2687" t="inlineStr">
        <is>
          <t>NYM Kablo 3x2,5 (100 m)</t>
        </is>
      </c>
      <c r="J2687" t="inlineStr">
        <is>
          <t>Kablo</t>
        </is>
      </c>
      <c r="K2687" t="inlineStr">
        <is>
          <t>Perakende</t>
        </is>
      </c>
      <c r="L2687" t="n">
        <v>3</v>
      </c>
      <c r="M2687" s="57" t="n">
        <v>1287</v>
      </c>
      <c r="N2687" t="inlineStr">
        <is>
          <t>TL</t>
        </is>
      </c>
      <c r="O2687" s="58" t="n">
        <v>12</v>
      </c>
      <c r="P2687" t="n">
        <v>0</v>
      </c>
      <c r="Q2687" s="59" t="n">
        <v>820</v>
      </c>
      <c r="R2687" s="60">
        <f>IF(N2687="TL",1,IF(N2687="USD",VLOOKUP(C2687,$X$2:$Z$19,2,FALSE),VLOOKUP(C2687,$X$2:$Z$19,3,FALSE)))</f>
        <v/>
      </c>
      <c r="S2687" s="61">
        <f>IF(P2687=1,0,L2687*M2687*R2687*(1-O2687/100))</f>
        <v/>
      </c>
      <c r="T2687" s="61">
        <f>IF(P2687=1,0,L2687*Q2687)</f>
        <v/>
      </c>
      <c r="U2687" s="61">
        <f>S2687-T2687</f>
        <v/>
      </c>
    </row>
    <row r="2688">
      <c r="A2688" t="inlineStr">
        <is>
          <t>S002687</t>
        </is>
      </c>
      <c r="B2688" t="inlineStr">
        <is>
          <t>2025-10-17</t>
        </is>
      </c>
      <c r="C2688" t="inlineStr">
        <is>
          <t>2025-10</t>
        </is>
      </c>
      <c r="D2688" t="inlineStr">
        <is>
          <t>2025-Q4</t>
        </is>
      </c>
      <c r="E2688" t="inlineStr">
        <is>
          <t>T08</t>
        </is>
      </c>
      <c r="F2688" t="inlineStr">
        <is>
          <t>Zeynep Koç</t>
        </is>
      </c>
      <c r="G2688" t="inlineStr">
        <is>
          <t>İç Anadolu</t>
        </is>
      </c>
      <c r="H2688" t="inlineStr">
        <is>
          <t>EM-PNO-12</t>
        </is>
      </c>
      <c r="I2688" t="inlineStr">
        <is>
          <t>Sıva Üstü Dağıtım Panosu 24'lü</t>
        </is>
      </c>
      <c r="J2688" t="inlineStr">
        <is>
          <t>Pano</t>
        </is>
      </c>
      <c r="K2688" t="inlineStr">
        <is>
          <t>Bayi</t>
        </is>
      </c>
      <c r="L2688" t="n">
        <v>10</v>
      </c>
      <c r="M2688" s="57" t="n">
        <v>2033</v>
      </c>
      <c r="N2688" t="inlineStr">
        <is>
          <t>TL</t>
        </is>
      </c>
      <c r="O2688" s="58" t="n">
        <v>5</v>
      </c>
      <c r="P2688" t="n">
        <v>0</v>
      </c>
      <c r="Q2688" s="59" t="n">
        <v>1180</v>
      </c>
      <c r="R2688" s="60">
        <f>IF(N2688="TL",1,IF(N2688="USD",VLOOKUP(C2688,$X$2:$Z$19,2,FALSE),VLOOKUP(C2688,$X$2:$Z$19,3,FALSE)))</f>
        <v/>
      </c>
      <c r="S2688" s="61">
        <f>IF(P2688=1,0,L2688*M2688*R2688*(1-O2688/100))</f>
        <v/>
      </c>
      <c r="T2688" s="61">
        <f>IF(P2688=1,0,L2688*Q2688)</f>
        <v/>
      </c>
      <c r="U2688" s="61">
        <f>S2688-T2688</f>
        <v/>
      </c>
    </row>
    <row r="2689">
      <c r="A2689" t="inlineStr">
        <is>
          <t>S002688</t>
        </is>
      </c>
      <c r="B2689" t="inlineStr">
        <is>
          <t>2025-10-01</t>
        </is>
      </c>
      <c r="C2689" t="inlineStr">
        <is>
          <t>2025-10</t>
        </is>
      </c>
      <c r="D2689" t="inlineStr">
        <is>
          <t>2025-Q4</t>
        </is>
      </c>
      <c r="E2689" t="inlineStr">
        <is>
          <t>T08</t>
        </is>
      </c>
      <c r="F2689" t="inlineStr">
        <is>
          <t>Zeynep Koç</t>
        </is>
      </c>
      <c r="G2689" t="inlineStr">
        <is>
          <t>İç Anadolu</t>
        </is>
      </c>
      <c r="H2689" t="inlineStr">
        <is>
          <t>EM-AYD-18</t>
        </is>
      </c>
      <c r="I2689" t="inlineStr">
        <is>
          <t>LED Ampul 18W (10'lu)</t>
        </is>
      </c>
      <c r="J2689" t="inlineStr">
        <is>
          <t>Aydınlatma</t>
        </is>
      </c>
      <c r="K2689" t="inlineStr">
        <is>
          <t>Bayi</t>
        </is>
      </c>
      <c r="L2689" t="n">
        <v>23</v>
      </c>
      <c r="M2689" s="57" t="n">
        <v>201</v>
      </c>
      <c r="N2689" t="inlineStr">
        <is>
          <t>TL</t>
        </is>
      </c>
      <c r="O2689" s="58" t="n">
        <v>8</v>
      </c>
      <c r="P2689" t="n">
        <v>0</v>
      </c>
      <c r="Q2689" s="59" t="n">
        <v>95</v>
      </c>
      <c r="R2689" s="60">
        <f>IF(N2689="TL",1,IF(N2689="USD",VLOOKUP(C2689,$X$2:$Z$19,2,FALSE),VLOOKUP(C2689,$X$2:$Z$19,3,FALSE)))</f>
        <v/>
      </c>
      <c r="S2689" s="61">
        <f>IF(P2689=1,0,L2689*M2689*R2689*(1-O2689/100))</f>
        <v/>
      </c>
      <c r="T2689" s="61">
        <f>IF(P2689=1,0,L2689*Q2689)</f>
        <v/>
      </c>
      <c r="U2689" s="61">
        <f>S2689-T2689</f>
        <v/>
      </c>
    </row>
    <row r="2690">
      <c r="A2690" t="inlineStr">
        <is>
          <t>S002689</t>
        </is>
      </c>
      <c r="B2690" t="inlineStr">
        <is>
          <t>2025-10-01</t>
        </is>
      </c>
      <c r="C2690" t="inlineStr">
        <is>
          <t>2025-10</t>
        </is>
      </c>
      <c r="D2690" t="inlineStr">
        <is>
          <t>2025-Q4</t>
        </is>
      </c>
      <c r="E2690" t="inlineStr">
        <is>
          <t>T08</t>
        </is>
      </c>
      <c r="F2690" t="inlineStr">
        <is>
          <t>Zeynep Koç</t>
        </is>
      </c>
      <c r="G2690" t="inlineStr">
        <is>
          <t>İç Anadolu</t>
        </is>
      </c>
      <c r="H2690" t="inlineStr">
        <is>
          <t>EM-PRZ-02</t>
        </is>
      </c>
      <c r="I2690" t="inlineStr">
        <is>
          <t>Priz-Anahtar Seti (20'li)</t>
        </is>
      </c>
      <c r="J2690" t="inlineStr">
        <is>
          <t>Anahtar</t>
        </is>
      </c>
      <c r="K2690" t="inlineStr">
        <is>
          <t>Kurumsal</t>
        </is>
      </c>
      <c r="L2690" t="n">
        <v>17</v>
      </c>
      <c r="M2690" s="57" t="n">
        <v>572</v>
      </c>
      <c r="N2690" t="inlineStr">
        <is>
          <t>TL</t>
        </is>
      </c>
      <c r="O2690" s="58" t="n">
        <v>8</v>
      </c>
      <c r="P2690" t="n">
        <v>0</v>
      </c>
      <c r="Q2690" s="59" t="n">
        <v>310</v>
      </c>
      <c r="R2690" s="60">
        <f>IF(N2690="TL",1,IF(N2690="USD",VLOOKUP(C2690,$X$2:$Z$19,2,FALSE),VLOOKUP(C2690,$X$2:$Z$19,3,FALSE)))</f>
        <v/>
      </c>
      <c r="S2690" s="61">
        <f>IF(P2690=1,0,L2690*M2690*R2690*(1-O2690/100))</f>
        <v/>
      </c>
      <c r="T2690" s="61">
        <f>IF(P2690=1,0,L2690*Q2690)</f>
        <v/>
      </c>
      <c r="U2690" s="61">
        <f>S2690-T2690</f>
        <v/>
      </c>
    </row>
    <row r="2691">
      <c r="A2691" t="inlineStr">
        <is>
          <t>S002690</t>
        </is>
      </c>
      <c r="B2691" t="inlineStr">
        <is>
          <t>2025-10-01</t>
        </is>
      </c>
      <c r="C2691" t="inlineStr">
        <is>
          <t>2025-10</t>
        </is>
      </c>
      <c r="D2691" t="inlineStr">
        <is>
          <t>2025-Q4</t>
        </is>
      </c>
      <c r="E2691" t="inlineStr">
        <is>
          <t>T08</t>
        </is>
      </c>
      <c r="F2691" t="inlineStr">
        <is>
          <t>Zeynep Koç</t>
        </is>
      </c>
      <c r="G2691" t="inlineStr">
        <is>
          <t>İç Anadolu</t>
        </is>
      </c>
      <c r="H2691" t="inlineStr">
        <is>
          <t>EM-KBL-16</t>
        </is>
      </c>
      <c r="I2691" t="inlineStr">
        <is>
          <t>NYM Kablo 3x2,5 (100 m)</t>
        </is>
      </c>
      <c r="J2691" t="inlineStr">
        <is>
          <t>Kablo</t>
        </is>
      </c>
      <c r="K2691" t="inlineStr">
        <is>
          <t>Proje</t>
        </is>
      </c>
      <c r="L2691" t="n">
        <v>11</v>
      </c>
      <c r="M2691" s="57" t="n">
        <v>1307</v>
      </c>
      <c r="N2691" t="inlineStr">
        <is>
          <t>TL</t>
        </is>
      </c>
      <c r="O2691" s="58" t="n">
        <v>5</v>
      </c>
      <c r="P2691" t="n">
        <v>0</v>
      </c>
      <c r="Q2691" s="59" t="n">
        <v>820</v>
      </c>
      <c r="R2691" s="60">
        <f>IF(N2691="TL",1,IF(N2691="USD",VLOOKUP(C2691,$X$2:$Z$19,2,FALSE),VLOOKUP(C2691,$X$2:$Z$19,3,FALSE)))</f>
        <v/>
      </c>
      <c r="S2691" s="61">
        <f>IF(P2691=1,0,L2691*M2691*R2691*(1-O2691/100))</f>
        <v/>
      </c>
      <c r="T2691" s="61">
        <f>IF(P2691=1,0,L2691*Q2691)</f>
        <v/>
      </c>
      <c r="U2691" s="61">
        <f>S2691-T2691</f>
        <v/>
      </c>
    </row>
    <row r="2692">
      <c r="A2692" t="inlineStr">
        <is>
          <t>S002691</t>
        </is>
      </c>
      <c r="B2692" t="inlineStr">
        <is>
          <t>2025-10-04</t>
        </is>
      </c>
      <c r="C2692" t="inlineStr">
        <is>
          <t>2025-10</t>
        </is>
      </c>
      <c r="D2692" t="inlineStr">
        <is>
          <t>2025-Q4</t>
        </is>
      </c>
      <c r="E2692" t="inlineStr">
        <is>
          <t>T08</t>
        </is>
      </c>
      <c r="F2692" t="inlineStr">
        <is>
          <t>Zeynep Koç</t>
        </is>
      </c>
      <c r="G2692" t="inlineStr">
        <is>
          <t>İç Anadolu</t>
        </is>
      </c>
      <c r="H2692" t="inlineStr">
        <is>
          <t>EM-AYD-40</t>
        </is>
      </c>
      <c r="I2692" t="inlineStr">
        <is>
          <t>LED Panel Armatür 40W</t>
        </is>
      </c>
      <c r="J2692" t="inlineStr">
        <is>
          <t>Aydınlatma</t>
        </is>
      </c>
      <c r="K2692" t="inlineStr">
        <is>
          <t>Bayi</t>
        </is>
      </c>
      <c r="L2692" t="n">
        <v>4</v>
      </c>
      <c r="M2692" s="57" t="n">
        <v>353</v>
      </c>
      <c r="N2692" t="inlineStr">
        <is>
          <t>TL</t>
        </is>
      </c>
      <c r="O2692" s="58" t="n">
        <v>0</v>
      </c>
      <c r="P2692" t="n">
        <v>0</v>
      </c>
      <c r="Q2692" s="59" t="n">
        <v>190</v>
      </c>
      <c r="R2692" s="60">
        <f>IF(N2692="TL",1,IF(N2692="USD",VLOOKUP(C2692,$X$2:$Z$19,2,FALSE),VLOOKUP(C2692,$X$2:$Z$19,3,FALSE)))</f>
        <v/>
      </c>
      <c r="S2692" s="61">
        <f>IF(P2692=1,0,L2692*M2692*R2692*(1-O2692/100))</f>
        <v/>
      </c>
      <c r="T2692" s="61">
        <f>IF(P2692=1,0,L2692*Q2692)</f>
        <v/>
      </c>
      <c r="U2692" s="61">
        <f>S2692-T2692</f>
        <v/>
      </c>
    </row>
    <row r="2693">
      <c r="A2693" t="inlineStr">
        <is>
          <t>S002692</t>
        </is>
      </c>
      <c r="B2693" t="inlineStr">
        <is>
          <t>2025-10-25</t>
        </is>
      </c>
      <c r="C2693" t="inlineStr">
        <is>
          <t>2025-10</t>
        </is>
      </c>
      <c r="D2693" t="inlineStr">
        <is>
          <t>2025-Q4</t>
        </is>
      </c>
      <c r="E2693" t="inlineStr">
        <is>
          <t>T08</t>
        </is>
      </c>
      <c r="F2693" t="inlineStr">
        <is>
          <t>Zeynep Koç</t>
        </is>
      </c>
      <c r="G2693" t="inlineStr">
        <is>
          <t>İç Anadolu</t>
        </is>
      </c>
      <c r="H2693" t="inlineStr">
        <is>
          <t>EM-KBL-16</t>
        </is>
      </c>
      <c r="I2693" t="inlineStr">
        <is>
          <t>NYM Kablo 3x2,5 (100 m)</t>
        </is>
      </c>
      <c r="J2693" t="inlineStr">
        <is>
          <t>Kablo</t>
        </is>
      </c>
      <c r="K2693" t="inlineStr">
        <is>
          <t>Bayi</t>
        </is>
      </c>
      <c r="L2693" t="n">
        <v>16</v>
      </c>
      <c r="M2693" s="57" t="n">
        <v>1328</v>
      </c>
      <c r="N2693" t="inlineStr">
        <is>
          <t>TL</t>
        </is>
      </c>
      <c r="O2693" s="58" t="n">
        <v>8</v>
      </c>
      <c r="P2693" t="n">
        <v>1</v>
      </c>
      <c r="Q2693" s="59" t="n">
        <v>820</v>
      </c>
      <c r="R2693" s="60">
        <f>IF(N2693="TL",1,IF(N2693="USD",VLOOKUP(C2693,$X$2:$Z$19,2,FALSE),VLOOKUP(C2693,$X$2:$Z$19,3,FALSE)))</f>
        <v/>
      </c>
      <c r="S2693" s="61">
        <f>IF(P2693=1,0,L2693*M2693*R2693*(1-O2693/100))</f>
        <v/>
      </c>
      <c r="T2693" s="61">
        <f>IF(P2693=1,0,L2693*Q2693)</f>
        <v/>
      </c>
      <c r="U2693" s="61">
        <f>S2693-T2693</f>
        <v/>
      </c>
    </row>
    <row r="2694">
      <c r="A2694" t="inlineStr">
        <is>
          <t>S002693</t>
        </is>
      </c>
      <c r="B2694" t="inlineStr">
        <is>
          <t>2025-10-03</t>
        </is>
      </c>
      <c r="C2694" t="inlineStr">
        <is>
          <t>2025-10</t>
        </is>
      </c>
      <c r="D2694" t="inlineStr">
        <is>
          <t>2025-Q4</t>
        </is>
      </c>
      <c r="E2694" t="inlineStr">
        <is>
          <t>T08</t>
        </is>
      </c>
      <c r="F2694" t="inlineStr">
        <is>
          <t>Zeynep Koç</t>
        </is>
      </c>
      <c r="G2694" t="inlineStr">
        <is>
          <t>İç Anadolu</t>
        </is>
      </c>
      <c r="H2694" t="inlineStr">
        <is>
          <t>EM-PRZ-02</t>
        </is>
      </c>
      <c r="I2694" t="inlineStr">
        <is>
          <t>Priz-Anahtar Seti (20'li)</t>
        </is>
      </c>
      <c r="J2694" t="inlineStr">
        <is>
          <t>Anahtar</t>
        </is>
      </c>
      <c r="K2694" t="inlineStr">
        <is>
          <t>Perakende</t>
        </is>
      </c>
      <c r="L2694" t="n">
        <v>21</v>
      </c>
      <c r="M2694" s="57" t="n">
        <v>580</v>
      </c>
      <c r="N2694" t="inlineStr">
        <is>
          <t>TL</t>
        </is>
      </c>
      <c r="O2694" s="58" t="n">
        <v>5</v>
      </c>
      <c r="P2694" t="n">
        <v>0</v>
      </c>
      <c r="Q2694" s="59" t="n">
        <v>310</v>
      </c>
      <c r="R2694" s="60">
        <f>IF(N2694="TL",1,IF(N2694="USD",VLOOKUP(C2694,$X$2:$Z$19,2,FALSE),VLOOKUP(C2694,$X$2:$Z$19,3,FALSE)))</f>
        <v/>
      </c>
      <c r="S2694" s="61">
        <f>IF(P2694=1,0,L2694*M2694*R2694*(1-O2694/100))</f>
        <v/>
      </c>
      <c r="T2694" s="61">
        <f>IF(P2694=1,0,L2694*Q2694)</f>
        <v/>
      </c>
      <c r="U2694" s="61">
        <f>S2694-T2694</f>
        <v/>
      </c>
    </row>
    <row r="2695">
      <c r="A2695" t="inlineStr">
        <is>
          <t>S002694</t>
        </is>
      </c>
      <c r="B2695" t="inlineStr">
        <is>
          <t>2025-10-22</t>
        </is>
      </c>
      <c r="C2695" t="inlineStr">
        <is>
          <t>2025-10</t>
        </is>
      </c>
      <c r="D2695" t="inlineStr">
        <is>
          <t>2025-Q4</t>
        </is>
      </c>
      <c r="E2695" t="inlineStr">
        <is>
          <t>T08</t>
        </is>
      </c>
      <c r="F2695" t="inlineStr">
        <is>
          <t>Zeynep Koç</t>
        </is>
      </c>
      <c r="G2695" t="inlineStr">
        <is>
          <t>İç Anadolu</t>
        </is>
      </c>
      <c r="H2695" t="inlineStr">
        <is>
          <t>EM-PRZ-02</t>
        </is>
      </c>
      <c r="I2695" t="inlineStr">
        <is>
          <t>Priz-Anahtar Seti (20'li)</t>
        </is>
      </c>
      <c r="J2695" t="inlineStr">
        <is>
          <t>Anahtar</t>
        </is>
      </c>
      <c r="K2695" t="inlineStr">
        <is>
          <t>Bayi</t>
        </is>
      </c>
      <c r="L2695" t="n">
        <v>13</v>
      </c>
      <c r="M2695" s="57" t="n">
        <v>549</v>
      </c>
      <c r="N2695" t="inlineStr">
        <is>
          <t>TL</t>
        </is>
      </c>
      <c r="O2695" s="58" t="n">
        <v>18</v>
      </c>
      <c r="P2695" t="n">
        <v>0</v>
      </c>
      <c r="Q2695" s="59" t="n">
        <v>310</v>
      </c>
      <c r="R2695" s="60">
        <f>IF(N2695="TL",1,IF(N2695="USD",VLOOKUP(C2695,$X$2:$Z$19,2,FALSE),VLOOKUP(C2695,$X$2:$Z$19,3,FALSE)))</f>
        <v/>
      </c>
      <c r="S2695" s="61">
        <f>IF(P2695=1,0,L2695*M2695*R2695*(1-O2695/100))</f>
        <v/>
      </c>
      <c r="T2695" s="61">
        <f>IF(P2695=1,0,L2695*Q2695)</f>
        <v/>
      </c>
      <c r="U2695" s="61">
        <f>S2695-T2695</f>
        <v/>
      </c>
    </row>
    <row r="2696">
      <c r="A2696" t="inlineStr">
        <is>
          <t>S002695</t>
        </is>
      </c>
      <c r="B2696" t="inlineStr">
        <is>
          <t>2025-10-06</t>
        </is>
      </c>
      <c r="C2696" t="inlineStr">
        <is>
          <t>2025-10</t>
        </is>
      </c>
      <c r="D2696" t="inlineStr">
        <is>
          <t>2025-Q4</t>
        </is>
      </c>
      <c r="E2696" t="inlineStr">
        <is>
          <t>T08</t>
        </is>
      </c>
      <c r="F2696" t="inlineStr">
        <is>
          <t>Zeynep Koç</t>
        </is>
      </c>
      <c r="G2696" t="inlineStr">
        <is>
          <t>İç Anadolu</t>
        </is>
      </c>
      <c r="H2696" t="inlineStr">
        <is>
          <t>EM-KBL-16</t>
        </is>
      </c>
      <c r="I2696" t="inlineStr">
        <is>
          <t>NYM Kablo 3x2,5 (100 m)</t>
        </is>
      </c>
      <c r="J2696" t="inlineStr">
        <is>
          <t>Kablo</t>
        </is>
      </c>
      <c r="K2696" t="inlineStr">
        <is>
          <t>Perakende</t>
        </is>
      </c>
      <c r="L2696" t="n">
        <v>5</v>
      </c>
      <c r="M2696" s="57" t="n">
        <v>1302</v>
      </c>
      <c r="N2696" t="inlineStr">
        <is>
          <t>TL</t>
        </is>
      </c>
      <c r="O2696" s="58" t="n">
        <v>0</v>
      </c>
      <c r="P2696" t="n">
        <v>0</v>
      </c>
      <c r="Q2696" s="59" t="n">
        <v>820</v>
      </c>
      <c r="R2696" s="60">
        <f>IF(N2696="TL",1,IF(N2696="USD",VLOOKUP(C2696,$X$2:$Z$19,2,FALSE),VLOOKUP(C2696,$X$2:$Z$19,3,FALSE)))</f>
        <v/>
      </c>
      <c r="S2696" s="61">
        <f>IF(P2696=1,0,L2696*M2696*R2696*(1-O2696/100))</f>
        <v/>
      </c>
      <c r="T2696" s="61">
        <f>IF(P2696=1,0,L2696*Q2696)</f>
        <v/>
      </c>
      <c r="U2696" s="61">
        <f>S2696-T2696</f>
        <v/>
      </c>
    </row>
    <row r="2697">
      <c r="A2697" t="inlineStr">
        <is>
          <t>S002696</t>
        </is>
      </c>
      <c r="B2697" t="inlineStr">
        <is>
          <t>2025-10-05</t>
        </is>
      </c>
      <c r="C2697" t="inlineStr">
        <is>
          <t>2025-10</t>
        </is>
      </c>
      <c r="D2697" t="inlineStr">
        <is>
          <t>2025-Q4</t>
        </is>
      </c>
      <c r="E2697" t="inlineStr">
        <is>
          <t>T09</t>
        </is>
      </c>
      <c r="F2697" t="inlineStr">
        <is>
          <t>Emre Doğan</t>
        </is>
      </c>
      <c r="G2697" t="inlineStr">
        <is>
          <t>Ege</t>
        </is>
      </c>
      <c r="H2697" t="inlineStr">
        <is>
          <t>EM-KND-03</t>
        </is>
      </c>
      <c r="I2697" t="inlineStr">
        <is>
          <t>Kablo Kanalı 40x40 (2 m)</t>
        </is>
      </c>
      <c r="J2697" t="inlineStr">
        <is>
          <t>Tesisat</t>
        </is>
      </c>
      <c r="K2697" t="inlineStr">
        <is>
          <t>Bayi</t>
        </is>
      </c>
      <c r="L2697" t="n">
        <v>25</v>
      </c>
      <c r="M2697" s="57" t="n">
        <v>135</v>
      </c>
      <c r="N2697" t="inlineStr">
        <is>
          <t>TL</t>
        </is>
      </c>
      <c r="O2697" s="58" t="n">
        <v>0</v>
      </c>
      <c r="P2697" t="n">
        <v>0</v>
      </c>
      <c r="Q2697" s="59" t="n">
        <v>65</v>
      </c>
      <c r="R2697" s="60">
        <f>IF(N2697="TL",1,IF(N2697="USD",VLOOKUP(C2697,$X$2:$Z$19,2,FALSE),VLOOKUP(C2697,$X$2:$Z$19,3,FALSE)))</f>
        <v/>
      </c>
      <c r="S2697" s="61">
        <f>IF(P2697=1,0,L2697*M2697*R2697*(1-O2697/100))</f>
        <v/>
      </c>
      <c r="T2697" s="61">
        <f>IF(P2697=1,0,L2697*Q2697)</f>
        <v/>
      </c>
      <c r="U2697" s="61">
        <f>S2697-T2697</f>
        <v/>
      </c>
    </row>
    <row r="2698">
      <c r="A2698" t="inlineStr">
        <is>
          <t>S002697</t>
        </is>
      </c>
      <c r="B2698" t="inlineStr">
        <is>
          <t>2025-10-16</t>
        </is>
      </c>
      <c r="C2698" t="inlineStr">
        <is>
          <t>2025-10</t>
        </is>
      </c>
      <c r="D2698" t="inlineStr">
        <is>
          <t>2025-Q4</t>
        </is>
      </c>
      <c r="E2698" t="inlineStr">
        <is>
          <t>T09</t>
        </is>
      </c>
      <c r="F2698" t="inlineStr">
        <is>
          <t>Emre Doğan</t>
        </is>
      </c>
      <c r="G2698" t="inlineStr">
        <is>
          <t>Ege</t>
        </is>
      </c>
      <c r="H2698" t="inlineStr">
        <is>
          <t>EM-TRF-05</t>
        </is>
      </c>
      <c r="I2698" t="inlineStr">
        <is>
          <t>İzole Trafo 1 kVA</t>
        </is>
      </c>
      <c r="J2698" t="inlineStr">
        <is>
          <t>Güç</t>
        </is>
      </c>
      <c r="K2698" t="inlineStr">
        <is>
          <t>Proje</t>
        </is>
      </c>
      <c r="L2698" t="n">
        <v>19</v>
      </c>
      <c r="M2698" s="57" t="n">
        <v>6575</v>
      </c>
      <c r="N2698" t="inlineStr">
        <is>
          <t>TL</t>
        </is>
      </c>
      <c r="O2698" s="58" t="n">
        <v>5</v>
      </c>
      <c r="P2698" t="n">
        <v>0</v>
      </c>
      <c r="Q2698" s="59" t="n">
        <v>3900</v>
      </c>
      <c r="R2698" s="60">
        <f>IF(N2698="TL",1,IF(N2698="USD",VLOOKUP(C2698,$X$2:$Z$19,2,FALSE),VLOOKUP(C2698,$X$2:$Z$19,3,FALSE)))</f>
        <v/>
      </c>
      <c r="S2698" s="61">
        <f>IF(P2698=1,0,L2698*M2698*R2698*(1-O2698/100))</f>
        <v/>
      </c>
      <c r="T2698" s="61">
        <f>IF(P2698=1,0,L2698*Q2698)</f>
        <v/>
      </c>
      <c r="U2698" s="61">
        <f>S2698-T2698</f>
        <v/>
      </c>
    </row>
    <row r="2699">
      <c r="A2699" t="inlineStr">
        <is>
          <t>S002698</t>
        </is>
      </c>
      <c r="B2699" t="inlineStr">
        <is>
          <t>2025-10-07</t>
        </is>
      </c>
      <c r="C2699" t="inlineStr">
        <is>
          <t>2025-10</t>
        </is>
      </c>
      <c r="D2699" t="inlineStr">
        <is>
          <t>2025-Q4</t>
        </is>
      </c>
      <c r="E2699" t="inlineStr">
        <is>
          <t>T09</t>
        </is>
      </c>
      <c r="F2699" t="inlineStr">
        <is>
          <t>Emre Doğan</t>
        </is>
      </c>
      <c r="G2699" t="inlineStr">
        <is>
          <t>Ege</t>
        </is>
      </c>
      <c r="H2699" t="inlineStr">
        <is>
          <t>EM-KBL-16</t>
        </is>
      </c>
      <c r="I2699" t="inlineStr">
        <is>
          <t>NYM Kablo 3x2,5 (100 m)</t>
        </is>
      </c>
      <c r="J2699" t="inlineStr">
        <is>
          <t>Kablo</t>
        </is>
      </c>
      <c r="K2699" t="inlineStr">
        <is>
          <t>Perakende</t>
        </is>
      </c>
      <c r="L2699" t="n">
        <v>3</v>
      </c>
      <c r="M2699" s="57" t="n">
        <v>1288</v>
      </c>
      <c r="N2699" t="inlineStr">
        <is>
          <t>TL</t>
        </is>
      </c>
      <c r="O2699" s="58" t="n">
        <v>0</v>
      </c>
      <c r="P2699" t="n">
        <v>0</v>
      </c>
      <c r="Q2699" s="59" t="n">
        <v>820</v>
      </c>
      <c r="R2699" s="60">
        <f>IF(N2699="TL",1,IF(N2699="USD",VLOOKUP(C2699,$X$2:$Z$19,2,FALSE),VLOOKUP(C2699,$X$2:$Z$19,3,FALSE)))</f>
        <v/>
      </c>
      <c r="S2699" s="61">
        <f>IF(P2699=1,0,L2699*M2699*R2699*(1-O2699/100))</f>
        <v/>
      </c>
      <c r="T2699" s="61">
        <f>IF(P2699=1,0,L2699*Q2699)</f>
        <v/>
      </c>
      <c r="U2699" s="61">
        <f>S2699-T2699</f>
        <v/>
      </c>
    </row>
    <row r="2700">
      <c r="A2700" t="inlineStr">
        <is>
          <t>S002699</t>
        </is>
      </c>
      <c r="B2700" t="inlineStr">
        <is>
          <t>2025-10-20</t>
        </is>
      </c>
      <c r="C2700" t="inlineStr">
        <is>
          <t>2025-10</t>
        </is>
      </c>
      <c r="D2700" t="inlineStr">
        <is>
          <t>2025-Q4</t>
        </is>
      </c>
      <c r="E2700" t="inlineStr">
        <is>
          <t>T09</t>
        </is>
      </c>
      <c r="F2700" t="inlineStr">
        <is>
          <t>Emre Doğan</t>
        </is>
      </c>
      <c r="G2700" t="inlineStr">
        <is>
          <t>Ege</t>
        </is>
      </c>
      <c r="H2700" t="inlineStr">
        <is>
          <t>EM-PNO-12</t>
        </is>
      </c>
      <c r="I2700" t="inlineStr">
        <is>
          <t>Sıva Üstü Dağıtım Panosu 24'lü</t>
        </is>
      </c>
      <c r="J2700" t="inlineStr">
        <is>
          <t>Pano</t>
        </is>
      </c>
      <c r="K2700" t="inlineStr">
        <is>
          <t>Bayi</t>
        </is>
      </c>
      <c r="L2700" t="n">
        <v>2</v>
      </c>
      <c r="M2700" s="57" t="n">
        <v>2093</v>
      </c>
      <c r="N2700" t="inlineStr">
        <is>
          <t>TL</t>
        </is>
      </c>
      <c r="O2700" s="58" t="n">
        <v>12</v>
      </c>
      <c r="P2700" t="n">
        <v>0</v>
      </c>
      <c r="Q2700" s="59" t="n">
        <v>1180</v>
      </c>
      <c r="R2700" s="60">
        <f>IF(N2700="TL",1,IF(N2700="USD",VLOOKUP(C2700,$X$2:$Z$19,2,FALSE),VLOOKUP(C2700,$X$2:$Z$19,3,FALSE)))</f>
        <v/>
      </c>
      <c r="S2700" s="61">
        <f>IF(P2700=1,0,L2700*M2700*R2700*(1-O2700/100))</f>
        <v/>
      </c>
      <c r="T2700" s="61">
        <f>IF(P2700=1,0,L2700*Q2700)</f>
        <v/>
      </c>
      <c r="U2700" s="61">
        <f>S2700-T2700</f>
        <v/>
      </c>
    </row>
    <row r="2701">
      <c r="A2701" t="inlineStr">
        <is>
          <t>S002700</t>
        </is>
      </c>
      <c r="B2701" t="inlineStr">
        <is>
          <t>2025-10-02</t>
        </is>
      </c>
      <c r="C2701" t="inlineStr">
        <is>
          <t>2025-10</t>
        </is>
      </c>
      <c r="D2701" t="inlineStr">
        <is>
          <t>2025-Q4</t>
        </is>
      </c>
      <c r="E2701" t="inlineStr">
        <is>
          <t>T09</t>
        </is>
      </c>
      <c r="F2701" t="inlineStr">
        <is>
          <t>Emre Doğan</t>
        </is>
      </c>
      <c r="G2701" t="inlineStr">
        <is>
          <t>Ege</t>
        </is>
      </c>
      <c r="H2701" t="inlineStr">
        <is>
          <t>EM-SGT-01</t>
        </is>
      </c>
      <c r="I2701" t="inlineStr">
        <is>
          <t>Otomatik Sigorta C16 (12'li)</t>
        </is>
      </c>
      <c r="J2701" t="inlineStr">
        <is>
          <t>Koruma</t>
        </is>
      </c>
      <c r="K2701" t="inlineStr">
        <is>
          <t>Bayi</t>
        </is>
      </c>
      <c r="L2701" t="n">
        <v>10</v>
      </c>
      <c r="M2701" s="57" t="n">
        <v>427</v>
      </c>
      <c r="N2701" t="inlineStr">
        <is>
          <t>TL</t>
        </is>
      </c>
      <c r="O2701" s="58" t="n">
        <v>0</v>
      </c>
      <c r="P2701" t="n">
        <v>0</v>
      </c>
      <c r="Q2701" s="59" t="n">
        <v>240</v>
      </c>
      <c r="R2701" s="60">
        <f>IF(N2701="TL",1,IF(N2701="USD",VLOOKUP(C2701,$X$2:$Z$19,2,FALSE),VLOOKUP(C2701,$X$2:$Z$19,3,FALSE)))</f>
        <v/>
      </c>
      <c r="S2701" s="61">
        <f>IF(P2701=1,0,L2701*M2701*R2701*(1-O2701/100))</f>
        <v/>
      </c>
      <c r="T2701" s="61">
        <f>IF(P2701=1,0,L2701*Q2701)</f>
        <v/>
      </c>
      <c r="U2701" s="61">
        <f>S2701-T2701</f>
        <v/>
      </c>
    </row>
    <row r="2702">
      <c r="A2702" t="inlineStr">
        <is>
          <t>S002701</t>
        </is>
      </c>
      <c r="B2702" t="inlineStr">
        <is>
          <t>2025-10-07</t>
        </is>
      </c>
      <c r="C2702" t="inlineStr">
        <is>
          <t>2025-10</t>
        </is>
      </c>
      <c r="D2702" t="inlineStr">
        <is>
          <t>2025-Q4</t>
        </is>
      </c>
      <c r="E2702" t="inlineStr">
        <is>
          <t>T09</t>
        </is>
      </c>
      <c r="F2702" t="inlineStr">
        <is>
          <t>Emre Doğan</t>
        </is>
      </c>
      <c r="G2702" t="inlineStr">
        <is>
          <t>Ege</t>
        </is>
      </c>
      <c r="H2702" t="inlineStr">
        <is>
          <t>EM-SNS-06</t>
        </is>
      </c>
      <c r="I2702" t="inlineStr">
        <is>
          <t>Hareket Sensörü PIR</t>
        </is>
      </c>
      <c r="J2702" t="inlineStr">
        <is>
          <t>Otomasyon</t>
        </is>
      </c>
      <c r="K2702" t="inlineStr">
        <is>
          <t>Perakende</t>
        </is>
      </c>
      <c r="L2702" t="n">
        <v>3</v>
      </c>
      <c r="M2702" s="57" t="n">
        <v>252</v>
      </c>
      <c r="N2702" t="inlineStr">
        <is>
          <t>TL</t>
        </is>
      </c>
      <c r="O2702" s="58" t="n">
        <v>8</v>
      </c>
      <c r="P2702" t="n">
        <v>0</v>
      </c>
      <c r="Q2702" s="59" t="n">
        <v>120</v>
      </c>
      <c r="R2702" s="60">
        <f>IF(N2702="TL",1,IF(N2702="USD",VLOOKUP(C2702,$X$2:$Z$19,2,FALSE),VLOOKUP(C2702,$X$2:$Z$19,3,FALSE)))</f>
        <v/>
      </c>
      <c r="S2702" s="61">
        <f>IF(P2702=1,0,L2702*M2702*R2702*(1-O2702/100))</f>
        <v/>
      </c>
      <c r="T2702" s="61">
        <f>IF(P2702=1,0,L2702*Q2702)</f>
        <v/>
      </c>
      <c r="U2702" s="61">
        <f>S2702-T2702</f>
        <v/>
      </c>
    </row>
    <row r="2703">
      <c r="A2703" t="inlineStr">
        <is>
          <t>S002702</t>
        </is>
      </c>
      <c r="B2703" t="inlineStr">
        <is>
          <t>2025-10-19</t>
        </is>
      </c>
      <c r="C2703" t="inlineStr">
        <is>
          <t>2025-10</t>
        </is>
      </c>
      <c r="D2703" t="inlineStr">
        <is>
          <t>2025-Q4</t>
        </is>
      </c>
      <c r="E2703" t="inlineStr">
        <is>
          <t>T09</t>
        </is>
      </c>
      <c r="F2703" t="inlineStr">
        <is>
          <t>Emre Doğan</t>
        </is>
      </c>
      <c r="G2703" t="inlineStr">
        <is>
          <t>Ege</t>
        </is>
      </c>
      <c r="H2703" t="inlineStr">
        <is>
          <t>EM-SGT-01</t>
        </is>
      </c>
      <c r="I2703" t="inlineStr">
        <is>
          <t>Otomatik Sigorta C16 (12'li)</t>
        </is>
      </c>
      <c r="J2703" t="inlineStr">
        <is>
          <t>Koruma</t>
        </is>
      </c>
      <c r="K2703" t="inlineStr">
        <is>
          <t>Bayi</t>
        </is>
      </c>
      <c r="L2703" t="n">
        <v>23</v>
      </c>
      <c r="M2703" s="57" t="n">
        <v>420</v>
      </c>
      <c r="N2703" t="inlineStr">
        <is>
          <t>TL</t>
        </is>
      </c>
      <c r="O2703" s="58" t="n">
        <v>12</v>
      </c>
      <c r="P2703" t="n">
        <v>0</v>
      </c>
      <c r="Q2703" s="59" t="n">
        <v>240</v>
      </c>
      <c r="R2703" s="60">
        <f>IF(N2703="TL",1,IF(N2703="USD",VLOOKUP(C2703,$X$2:$Z$19,2,FALSE),VLOOKUP(C2703,$X$2:$Z$19,3,FALSE)))</f>
        <v/>
      </c>
      <c r="S2703" s="61">
        <f>IF(P2703=1,0,L2703*M2703*R2703*(1-O2703/100))</f>
        <v/>
      </c>
      <c r="T2703" s="61">
        <f>IF(P2703=1,0,L2703*Q2703)</f>
        <v/>
      </c>
      <c r="U2703" s="61">
        <f>S2703-T2703</f>
        <v/>
      </c>
    </row>
    <row r="2704">
      <c r="A2704" t="inlineStr">
        <is>
          <t>S002703</t>
        </is>
      </c>
      <c r="B2704" t="inlineStr">
        <is>
          <t>2025-10-06</t>
        </is>
      </c>
      <c r="C2704" t="inlineStr">
        <is>
          <t>2025-10</t>
        </is>
      </c>
      <c r="D2704" t="inlineStr">
        <is>
          <t>2025-Q4</t>
        </is>
      </c>
      <c r="E2704" t="inlineStr">
        <is>
          <t>T09</t>
        </is>
      </c>
      <c r="F2704" t="inlineStr">
        <is>
          <t>Emre Doğan</t>
        </is>
      </c>
      <c r="G2704" t="inlineStr">
        <is>
          <t>Ege</t>
        </is>
      </c>
      <c r="H2704" t="inlineStr">
        <is>
          <t>EM-KND-03</t>
        </is>
      </c>
      <c r="I2704" t="inlineStr">
        <is>
          <t>Kablo Kanalı 40x40 (2 m)</t>
        </is>
      </c>
      <c r="J2704" t="inlineStr">
        <is>
          <t>Tesisat</t>
        </is>
      </c>
      <c r="K2704" t="inlineStr">
        <is>
          <t>Bayi</t>
        </is>
      </c>
      <c r="L2704" t="n">
        <v>23</v>
      </c>
      <c r="M2704" s="57" t="n">
        <v>129</v>
      </c>
      <c r="N2704" t="inlineStr">
        <is>
          <t>TL</t>
        </is>
      </c>
      <c r="O2704" s="58" t="n">
        <v>8</v>
      </c>
      <c r="P2704" t="n">
        <v>0</v>
      </c>
      <c r="Q2704" s="59" t="n">
        <v>65</v>
      </c>
      <c r="R2704" s="60">
        <f>IF(N2704="TL",1,IF(N2704="USD",VLOOKUP(C2704,$X$2:$Z$19,2,FALSE),VLOOKUP(C2704,$X$2:$Z$19,3,FALSE)))</f>
        <v/>
      </c>
      <c r="S2704" s="61">
        <f>IF(P2704=1,0,L2704*M2704*R2704*(1-O2704/100))</f>
        <v/>
      </c>
      <c r="T2704" s="61">
        <f>IF(P2704=1,0,L2704*Q2704)</f>
        <v/>
      </c>
      <c r="U2704" s="61">
        <f>S2704-T2704</f>
        <v/>
      </c>
    </row>
    <row r="2705">
      <c r="A2705" t="inlineStr">
        <is>
          <t>S002704</t>
        </is>
      </c>
      <c r="B2705" t="inlineStr">
        <is>
          <t>2025-10-09</t>
        </is>
      </c>
      <c r="C2705" t="inlineStr">
        <is>
          <t>2025-10</t>
        </is>
      </c>
      <c r="D2705" t="inlineStr">
        <is>
          <t>2025-Q4</t>
        </is>
      </c>
      <c r="E2705" t="inlineStr">
        <is>
          <t>T09</t>
        </is>
      </c>
      <c r="F2705" t="inlineStr">
        <is>
          <t>Emre Doğan</t>
        </is>
      </c>
      <c r="G2705" t="inlineStr">
        <is>
          <t>Ege</t>
        </is>
      </c>
      <c r="H2705" t="inlineStr">
        <is>
          <t>EM-PNO-12</t>
        </is>
      </c>
      <c r="I2705" t="inlineStr">
        <is>
          <t>Sıva Üstü Dağıtım Panosu 24'lü</t>
        </is>
      </c>
      <c r="J2705" t="inlineStr">
        <is>
          <t>Pano</t>
        </is>
      </c>
      <c r="K2705" t="inlineStr">
        <is>
          <t>Perakende</t>
        </is>
      </c>
      <c r="L2705" t="n">
        <v>89</v>
      </c>
      <c r="M2705" s="57" t="n">
        <v>2055</v>
      </c>
      <c r="N2705" t="inlineStr">
        <is>
          <t>TL</t>
        </is>
      </c>
      <c r="O2705" s="58" t="n">
        <v>8</v>
      </c>
      <c r="P2705" t="n">
        <v>0</v>
      </c>
      <c r="Q2705" s="59" t="n">
        <v>1180</v>
      </c>
      <c r="R2705" s="60">
        <f>IF(N2705="TL",1,IF(N2705="USD",VLOOKUP(C2705,$X$2:$Z$19,2,FALSE),VLOOKUP(C2705,$X$2:$Z$19,3,FALSE)))</f>
        <v/>
      </c>
      <c r="S2705" s="61">
        <f>IF(P2705=1,0,L2705*M2705*R2705*(1-O2705/100))</f>
        <v/>
      </c>
      <c r="T2705" s="61">
        <f>IF(P2705=1,0,L2705*Q2705)</f>
        <v/>
      </c>
      <c r="U2705" s="61">
        <f>S2705-T2705</f>
        <v/>
      </c>
    </row>
    <row r="2706">
      <c r="A2706" t="inlineStr">
        <is>
          <t>S002705</t>
        </is>
      </c>
      <c r="B2706" t="inlineStr">
        <is>
          <t>2025-10-01</t>
        </is>
      </c>
      <c r="C2706" t="inlineStr">
        <is>
          <t>2025-10</t>
        </is>
      </c>
      <c r="D2706" t="inlineStr">
        <is>
          <t>2025-Q4</t>
        </is>
      </c>
      <c r="E2706" t="inlineStr">
        <is>
          <t>T09</t>
        </is>
      </c>
      <c r="F2706" t="inlineStr">
        <is>
          <t>Emre Doğan</t>
        </is>
      </c>
      <c r="G2706" t="inlineStr">
        <is>
          <t>Ege</t>
        </is>
      </c>
      <c r="H2706" t="inlineStr">
        <is>
          <t>EM-AYD-18</t>
        </is>
      </c>
      <c r="I2706" t="inlineStr">
        <is>
          <t>LED Ampul 18W (10'lu)</t>
        </is>
      </c>
      <c r="J2706" t="inlineStr">
        <is>
          <t>Aydınlatma</t>
        </is>
      </c>
      <c r="K2706" t="inlineStr">
        <is>
          <t>Proje</t>
        </is>
      </c>
      <c r="L2706" t="n">
        <v>1</v>
      </c>
      <c r="M2706" s="57" t="n">
        <v>201</v>
      </c>
      <c r="N2706" t="inlineStr">
        <is>
          <t>TL</t>
        </is>
      </c>
      <c r="O2706" s="58" t="n">
        <v>8</v>
      </c>
      <c r="P2706" t="n">
        <v>0</v>
      </c>
      <c r="Q2706" s="59" t="n">
        <v>95</v>
      </c>
      <c r="R2706" s="60">
        <f>IF(N2706="TL",1,IF(N2706="USD",VLOOKUP(C2706,$X$2:$Z$19,2,FALSE),VLOOKUP(C2706,$X$2:$Z$19,3,FALSE)))</f>
        <v/>
      </c>
      <c r="S2706" s="61">
        <f>IF(P2706=1,0,L2706*M2706*R2706*(1-O2706/100))</f>
        <v/>
      </c>
      <c r="T2706" s="61">
        <f>IF(P2706=1,0,L2706*Q2706)</f>
        <v/>
      </c>
      <c r="U2706" s="61">
        <f>S2706-T2706</f>
        <v/>
      </c>
    </row>
    <row r="2707">
      <c r="A2707" t="inlineStr">
        <is>
          <t>S002706</t>
        </is>
      </c>
      <c r="B2707" t="inlineStr">
        <is>
          <t>2025-10-26</t>
        </is>
      </c>
      <c r="C2707" t="inlineStr">
        <is>
          <t>2025-10</t>
        </is>
      </c>
      <c r="D2707" t="inlineStr">
        <is>
          <t>2025-Q4</t>
        </is>
      </c>
      <c r="E2707" t="inlineStr">
        <is>
          <t>T09</t>
        </is>
      </c>
      <c r="F2707" t="inlineStr">
        <is>
          <t>Emre Doğan</t>
        </is>
      </c>
      <c r="G2707" t="inlineStr">
        <is>
          <t>Ege</t>
        </is>
      </c>
      <c r="H2707" t="inlineStr">
        <is>
          <t>EM-AYD-40</t>
        </is>
      </c>
      <c r="I2707" t="inlineStr">
        <is>
          <t>LED Panel Armatür 40W</t>
        </is>
      </c>
      <c r="J2707" t="inlineStr">
        <is>
          <t>Aydınlatma</t>
        </is>
      </c>
      <c r="K2707" t="inlineStr">
        <is>
          <t>Bayi</t>
        </is>
      </c>
      <c r="L2707" t="n">
        <v>54</v>
      </c>
      <c r="M2707" s="57" t="n">
        <v>365</v>
      </c>
      <c r="N2707" t="inlineStr">
        <is>
          <t>TL</t>
        </is>
      </c>
      <c r="O2707" s="58" t="n">
        <v>12</v>
      </c>
      <c r="P2707" t="n">
        <v>0</v>
      </c>
      <c r="Q2707" s="59" t="n">
        <v>190</v>
      </c>
      <c r="R2707" s="60">
        <f>IF(N2707="TL",1,IF(N2707="USD",VLOOKUP(C2707,$X$2:$Z$19,2,FALSE),VLOOKUP(C2707,$X$2:$Z$19,3,FALSE)))</f>
        <v/>
      </c>
      <c r="S2707" s="61">
        <f>IF(P2707=1,0,L2707*M2707*R2707*(1-O2707/100))</f>
        <v/>
      </c>
      <c r="T2707" s="61">
        <f>IF(P2707=1,0,L2707*Q2707)</f>
        <v/>
      </c>
      <c r="U2707" s="61">
        <f>S2707-T2707</f>
        <v/>
      </c>
    </row>
    <row r="2708">
      <c r="A2708" t="inlineStr">
        <is>
          <t>S002707</t>
        </is>
      </c>
      <c r="B2708" t="inlineStr">
        <is>
          <t>2025-10-20</t>
        </is>
      </c>
      <c r="C2708" t="inlineStr">
        <is>
          <t>2025-10</t>
        </is>
      </c>
      <c r="D2708" t="inlineStr">
        <is>
          <t>2025-Q4</t>
        </is>
      </c>
      <c r="E2708" t="inlineStr">
        <is>
          <t>T09</t>
        </is>
      </c>
      <c r="F2708" t="inlineStr">
        <is>
          <t>Emre Doğan</t>
        </is>
      </c>
      <c r="G2708" t="inlineStr">
        <is>
          <t>Ege</t>
        </is>
      </c>
      <c r="H2708" t="inlineStr">
        <is>
          <t>EM-PNO-12</t>
        </is>
      </c>
      <c r="I2708" t="inlineStr">
        <is>
          <t>Sıva Üstü Dağıtım Panosu 24'lü</t>
        </is>
      </c>
      <c r="J2708" t="inlineStr">
        <is>
          <t>Pano</t>
        </is>
      </c>
      <c r="K2708" t="inlineStr">
        <is>
          <t>Bayi</t>
        </is>
      </c>
      <c r="L2708" t="n">
        <v>89</v>
      </c>
      <c r="M2708" s="57" t="n">
        <v>1981</v>
      </c>
      <c r="N2708" t="inlineStr">
        <is>
          <t>TL</t>
        </is>
      </c>
      <c r="O2708" s="58" t="n">
        <v>8</v>
      </c>
      <c r="P2708" t="n">
        <v>0</v>
      </c>
      <c r="Q2708" s="59" t="n">
        <v>1180</v>
      </c>
      <c r="R2708" s="60">
        <f>IF(N2708="TL",1,IF(N2708="USD",VLOOKUP(C2708,$X$2:$Z$19,2,FALSE),VLOOKUP(C2708,$X$2:$Z$19,3,FALSE)))</f>
        <v/>
      </c>
      <c r="S2708" s="61">
        <f>IF(P2708=1,0,L2708*M2708*R2708*(1-O2708/100))</f>
        <v/>
      </c>
      <c r="T2708" s="61">
        <f>IF(P2708=1,0,L2708*Q2708)</f>
        <v/>
      </c>
      <c r="U2708" s="61">
        <f>S2708-T2708</f>
        <v/>
      </c>
    </row>
    <row r="2709">
      <c r="A2709" t="inlineStr">
        <is>
          <t>S002708</t>
        </is>
      </c>
      <c r="B2709" t="inlineStr">
        <is>
          <t>2025-10-15</t>
        </is>
      </c>
      <c r="C2709" t="inlineStr">
        <is>
          <t>2025-10</t>
        </is>
      </c>
      <c r="D2709" t="inlineStr">
        <is>
          <t>2025-Q4</t>
        </is>
      </c>
      <c r="E2709" t="inlineStr">
        <is>
          <t>T09</t>
        </is>
      </c>
      <c r="F2709" t="inlineStr">
        <is>
          <t>Emre Doğan</t>
        </is>
      </c>
      <c r="G2709" t="inlineStr">
        <is>
          <t>Ege</t>
        </is>
      </c>
      <c r="H2709" t="inlineStr">
        <is>
          <t>EM-AYD-40</t>
        </is>
      </c>
      <c r="I2709" t="inlineStr">
        <is>
          <t>LED Panel Armatür 40W</t>
        </is>
      </c>
      <c r="J2709" t="inlineStr">
        <is>
          <t>Aydınlatma</t>
        </is>
      </c>
      <c r="K2709" t="inlineStr">
        <is>
          <t>Bayi</t>
        </is>
      </c>
      <c r="L2709" t="n">
        <v>5</v>
      </c>
      <c r="M2709" s="57" t="n">
        <v>356</v>
      </c>
      <c r="N2709" t="inlineStr">
        <is>
          <t>TL</t>
        </is>
      </c>
      <c r="O2709" s="58" t="n">
        <v>8</v>
      </c>
      <c r="P2709" t="n">
        <v>0</v>
      </c>
      <c r="Q2709" s="59" t="n">
        <v>190</v>
      </c>
      <c r="R2709" s="60">
        <f>IF(N2709="TL",1,IF(N2709="USD",VLOOKUP(C2709,$X$2:$Z$19,2,FALSE),VLOOKUP(C2709,$X$2:$Z$19,3,FALSE)))</f>
        <v/>
      </c>
      <c r="S2709" s="61">
        <f>IF(P2709=1,0,L2709*M2709*R2709*(1-O2709/100))</f>
        <v/>
      </c>
      <c r="T2709" s="61">
        <f>IF(P2709=1,0,L2709*Q2709)</f>
        <v/>
      </c>
      <c r="U2709" s="61">
        <f>S2709-T2709</f>
        <v/>
      </c>
    </row>
    <row r="2710">
      <c r="A2710" t="inlineStr">
        <is>
          <t>S002709</t>
        </is>
      </c>
      <c r="B2710" t="inlineStr">
        <is>
          <t>2025-10-17</t>
        </is>
      </c>
      <c r="C2710" t="inlineStr">
        <is>
          <t>2025-10</t>
        </is>
      </c>
      <c r="D2710" t="inlineStr">
        <is>
          <t>2025-Q4</t>
        </is>
      </c>
      <c r="E2710" t="inlineStr">
        <is>
          <t>T09</t>
        </is>
      </c>
      <c r="F2710" t="inlineStr">
        <is>
          <t>Emre Doğan</t>
        </is>
      </c>
      <c r="G2710" t="inlineStr">
        <is>
          <t>Ege</t>
        </is>
      </c>
      <c r="H2710" t="inlineStr">
        <is>
          <t>EM-KBL-25</t>
        </is>
      </c>
      <c r="I2710" t="inlineStr">
        <is>
          <t>NYY Kablo 4x6 (100 m)</t>
        </is>
      </c>
      <c r="J2710" t="inlineStr">
        <is>
          <t>Kablo</t>
        </is>
      </c>
      <c r="K2710" t="inlineStr">
        <is>
          <t>Bayi</t>
        </is>
      </c>
      <c r="L2710" t="n">
        <v>10</v>
      </c>
      <c r="M2710" s="57" t="n">
        <v>3513</v>
      </c>
      <c r="N2710" t="inlineStr">
        <is>
          <t>TL</t>
        </is>
      </c>
      <c r="O2710" s="58" t="n">
        <v>5</v>
      </c>
      <c r="P2710" t="n">
        <v>0</v>
      </c>
      <c r="Q2710" s="59" t="n">
        <v>2150</v>
      </c>
      <c r="R2710" s="60">
        <f>IF(N2710="TL",1,IF(N2710="USD",VLOOKUP(C2710,$X$2:$Z$19,2,FALSE),VLOOKUP(C2710,$X$2:$Z$19,3,FALSE)))</f>
        <v/>
      </c>
      <c r="S2710" s="61">
        <f>IF(P2710=1,0,L2710*M2710*R2710*(1-O2710/100))</f>
        <v/>
      </c>
      <c r="T2710" s="61">
        <f>IF(P2710=1,0,L2710*Q2710)</f>
        <v/>
      </c>
      <c r="U2710" s="61">
        <f>S2710-T2710</f>
        <v/>
      </c>
    </row>
    <row r="2711">
      <c r="A2711" t="inlineStr">
        <is>
          <t>S002710</t>
        </is>
      </c>
      <c r="B2711" t="inlineStr">
        <is>
          <t>2025-10-27</t>
        </is>
      </c>
      <c r="C2711" t="inlineStr">
        <is>
          <t>2025-10</t>
        </is>
      </c>
      <c r="D2711" t="inlineStr">
        <is>
          <t>2025-Q4</t>
        </is>
      </c>
      <c r="E2711" t="inlineStr">
        <is>
          <t>T09</t>
        </is>
      </c>
      <c r="F2711" t="inlineStr">
        <is>
          <t>Emre Doğan</t>
        </is>
      </c>
      <c r="G2711" t="inlineStr">
        <is>
          <t>Ege</t>
        </is>
      </c>
      <c r="H2711" t="inlineStr">
        <is>
          <t>EM-SGT-01</t>
        </is>
      </c>
      <c r="I2711" t="inlineStr">
        <is>
          <t>Otomatik Sigorta C16 (12'li)</t>
        </is>
      </c>
      <c r="J2711" t="inlineStr">
        <is>
          <t>Koruma</t>
        </is>
      </c>
      <c r="K2711" t="inlineStr">
        <is>
          <t>Bayi</t>
        </is>
      </c>
      <c r="L2711" t="n">
        <v>5</v>
      </c>
      <c r="M2711" s="57" t="n">
        <v>448</v>
      </c>
      <c r="N2711" t="inlineStr">
        <is>
          <t>TL</t>
        </is>
      </c>
      <c r="O2711" s="58" t="n">
        <v>5</v>
      </c>
      <c r="P2711" t="n">
        <v>0</v>
      </c>
      <c r="Q2711" s="59" t="n">
        <v>240</v>
      </c>
      <c r="R2711" s="60">
        <f>IF(N2711="TL",1,IF(N2711="USD",VLOOKUP(C2711,$X$2:$Z$19,2,FALSE),VLOOKUP(C2711,$X$2:$Z$19,3,FALSE)))</f>
        <v/>
      </c>
      <c r="S2711" s="61">
        <f>IF(P2711=1,0,L2711*M2711*R2711*(1-O2711/100))</f>
        <v/>
      </c>
      <c r="T2711" s="61">
        <f>IF(P2711=1,0,L2711*Q2711)</f>
        <v/>
      </c>
      <c r="U2711" s="61">
        <f>S2711-T2711</f>
        <v/>
      </c>
    </row>
    <row r="2712">
      <c r="A2712" t="inlineStr">
        <is>
          <t>S002711</t>
        </is>
      </c>
      <c r="B2712" t="inlineStr">
        <is>
          <t>2025-10-24</t>
        </is>
      </c>
      <c r="C2712" t="inlineStr">
        <is>
          <t>2025-10</t>
        </is>
      </c>
      <c r="D2712" t="inlineStr">
        <is>
          <t>2025-Q4</t>
        </is>
      </c>
      <c r="E2712" t="inlineStr">
        <is>
          <t>T09</t>
        </is>
      </c>
      <c r="F2712" t="inlineStr">
        <is>
          <t>Emre Doğan</t>
        </is>
      </c>
      <c r="G2712" t="inlineStr">
        <is>
          <t>Ege</t>
        </is>
      </c>
      <c r="H2712" t="inlineStr">
        <is>
          <t>EM-TRF-05</t>
        </is>
      </c>
      <c r="I2712" t="inlineStr">
        <is>
          <t>İzole Trafo 1 kVA</t>
        </is>
      </c>
      <c r="J2712" t="inlineStr">
        <is>
          <t>Güç</t>
        </is>
      </c>
      <c r="K2712" t="inlineStr">
        <is>
          <t>Proje</t>
        </is>
      </c>
      <c r="L2712" t="n">
        <v>5</v>
      </c>
      <c r="M2712" s="57" t="n">
        <v>6442</v>
      </c>
      <c r="N2712" t="inlineStr">
        <is>
          <t>TL</t>
        </is>
      </c>
      <c r="O2712" s="58" t="n">
        <v>0</v>
      </c>
      <c r="P2712" t="n">
        <v>0</v>
      </c>
      <c r="Q2712" s="59" t="n">
        <v>3900</v>
      </c>
      <c r="R2712" s="60">
        <f>IF(N2712="TL",1,IF(N2712="USD",VLOOKUP(C2712,$X$2:$Z$19,2,FALSE),VLOOKUP(C2712,$X$2:$Z$19,3,FALSE)))</f>
        <v/>
      </c>
      <c r="S2712" s="61">
        <f>IF(P2712=1,0,L2712*M2712*R2712*(1-O2712/100))</f>
        <v/>
      </c>
      <c r="T2712" s="61">
        <f>IF(P2712=1,0,L2712*Q2712)</f>
        <v/>
      </c>
      <c r="U2712" s="61">
        <f>S2712-T2712</f>
        <v/>
      </c>
    </row>
    <row r="2713">
      <c r="A2713" t="inlineStr">
        <is>
          <t>S002712</t>
        </is>
      </c>
      <c r="B2713" t="inlineStr">
        <is>
          <t>2025-10-04</t>
        </is>
      </c>
      <c r="C2713" t="inlineStr">
        <is>
          <t>2025-10</t>
        </is>
      </c>
      <c r="D2713" t="inlineStr">
        <is>
          <t>2025-Q4</t>
        </is>
      </c>
      <c r="E2713" t="inlineStr">
        <is>
          <t>T09</t>
        </is>
      </c>
      <c r="F2713" t="inlineStr">
        <is>
          <t>Emre Doğan</t>
        </is>
      </c>
      <c r="G2713" t="inlineStr">
        <is>
          <t>Ege</t>
        </is>
      </c>
      <c r="H2713" t="inlineStr">
        <is>
          <t>EM-PNO-12</t>
        </is>
      </c>
      <c r="I2713" t="inlineStr">
        <is>
          <t>Sıva Üstü Dağıtım Panosu 24'lü</t>
        </is>
      </c>
      <c r="J2713" t="inlineStr">
        <is>
          <t>Pano</t>
        </is>
      </c>
      <c r="K2713" t="inlineStr">
        <is>
          <t>Bayi</t>
        </is>
      </c>
      <c r="L2713" t="n">
        <v>5</v>
      </c>
      <c r="M2713" s="57" t="n">
        <v>2093</v>
      </c>
      <c r="N2713" t="inlineStr">
        <is>
          <t>TL</t>
        </is>
      </c>
      <c r="O2713" s="58" t="n">
        <v>8</v>
      </c>
      <c r="P2713" t="n">
        <v>0</v>
      </c>
      <c r="Q2713" s="59" t="n">
        <v>1180</v>
      </c>
      <c r="R2713" s="60">
        <f>IF(N2713="TL",1,IF(N2713="USD",VLOOKUP(C2713,$X$2:$Z$19,2,FALSE),VLOOKUP(C2713,$X$2:$Z$19,3,FALSE)))</f>
        <v/>
      </c>
      <c r="S2713" s="61">
        <f>IF(P2713=1,0,L2713*M2713*R2713*(1-O2713/100))</f>
        <v/>
      </c>
      <c r="T2713" s="61">
        <f>IF(P2713=1,0,L2713*Q2713)</f>
        <v/>
      </c>
      <c r="U2713" s="61">
        <f>S2713-T2713</f>
        <v/>
      </c>
    </row>
    <row r="2714">
      <c r="A2714" t="inlineStr">
        <is>
          <t>S002713</t>
        </is>
      </c>
      <c r="B2714" t="inlineStr">
        <is>
          <t>2025-10-09</t>
        </is>
      </c>
      <c r="C2714" t="inlineStr">
        <is>
          <t>2025-10</t>
        </is>
      </c>
      <c r="D2714" t="inlineStr">
        <is>
          <t>2025-Q4</t>
        </is>
      </c>
      <c r="E2714" t="inlineStr">
        <is>
          <t>T09</t>
        </is>
      </c>
      <c r="F2714" t="inlineStr">
        <is>
          <t>Emre Doğan</t>
        </is>
      </c>
      <c r="G2714" t="inlineStr">
        <is>
          <t>Ege</t>
        </is>
      </c>
      <c r="H2714" t="inlineStr">
        <is>
          <t>EM-UPS-10</t>
        </is>
      </c>
      <c r="I2714" t="inlineStr">
        <is>
          <t>Kesintisiz Güç Kaynağı 3 kVA</t>
        </is>
      </c>
      <c r="J2714" t="inlineStr">
        <is>
          <t>Güç</t>
        </is>
      </c>
      <c r="K2714" t="inlineStr">
        <is>
          <t>Kurumsal</t>
        </is>
      </c>
      <c r="L2714" t="n">
        <v>3</v>
      </c>
      <c r="M2714" s="57" t="n">
        <v>13372</v>
      </c>
      <c r="N2714" t="inlineStr">
        <is>
          <t>TL</t>
        </is>
      </c>
      <c r="O2714" s="58" t="n">
        <v>8</v>
      </c>
      <c r="P2714" t="n">
        <v>0</v>
      </c>
      <c r="Q2714" s="59" t="n">
        <v>8200</v>
      </c>
      <c r="R2714" s="60">
        <f>IF(N2714="TL",1,IF(N2714="USD",VLOOKUP(C2714,$X$2:$Z$19,2,FALSE),VLOOKUP(C2714,$X$2:$Z$19,3,FALSE)))</f>
        <v/>
      </c>
      <c r="S2714" s="61">
        <f>IF(P2714=1,0,L2714*M2714*R2714*(1-O2714/100))</f>
        <v/>
      </c>
      <c r="T2714" s="61">
        <f>IF(P2714=1,0,L2714*Q2714)</f>
        <v/>
      </c>
      <c r="U2714" s="61">
        <f>S2714-T2714</f>
        <v/>
      </c>
    </row>
    <row r="2715">
      <c r="A2715" t="inlineStr">
        <is>
          <t>S002714</t>
        </is>
      </c>
      <c r="B2715" t="inlineStr">
        <is>
          <t>2025-10-07</t>
        </is>
      </c>
      <c r="C2715" t="inlineStr">
        <is>
          <t>2025-10</t>
        </is>
      </c>
      <c r="D2715" t="inlineStr">
        <is>
          <t>2025-Q4</t>
        </is>
      </c>
      <c r="E2715" t="inlineStr">
        <is>
          <t>T09</t>
        </is>
      </c>
      <c r="F2715" t="inlineStr">
        <is>
          <t>Emre Doğan</t>
        </is>
      </c>
      <c r="G2715" t="inlineStr">
        <is>
          <t>Ege</t>
        </is>
      </c>
      <c r="H2715" t="inlineStr">
        <is>
          <t>EM-KBL-25</t>
        </is>
      </c>
      <c r="I2715" t="inlineStr">
        <is>
          <t>NYY Kablo 4x6 (100 m)</t>
        </is>
      </c>
      <c r="J2715" t="inlineStr">
        <is>
          <t>Kablo</t>
        </is>
      </c>
      <c r="K2715" t="inlineStr">
        <is>
          <t>Proje</t>
        </is>
      </c>
      <c r="L2715" t="n">
        <v>22</v>
      </c>
      <c r="M2715" s="57" t="n">
        <v>3387</v>
      </c>
      <c r="N2715" t="inlineStr">
        <is>
          <t>TL</t>
        </is>
      </c>
      <c r="O2715" s="58" t="n">
        <v>8</v>
      </c>
      <c r="P2715" t="n">
        <v>0</v>
      </c>
      <c r="Q2715" s="59" t="n">
        <v>2150</v>
      </c>
      <c r="R2715" s="60">
        <f>IF(N2715="TL",1,IF(N2715="USD",VLOOKUP(C2715,$X$2:$Z$19,2,FALSE),VLOOKUP(C2715,$X$2:$Z$19,3,FALSE)))</f>
        <v/>
      </c>
      <c r="S2715" s="61">
        <f>IF(P2715=1,0,L2715*M2715*R2715*(1-O2715/100))</f>
        <v/>
      </c>
      <c r="T2715" s="61">
        <f>IF(P2715=1,0,L2715*Q2715)</f>
        <v/>
      </c>
      <c r="U2715" s="61">
        <f>S2715-T2715</f>
        <v/>
      </c>
    </row>
    <row r="2716">
      <c r="A2716" t="inlineStr">
        <is>
          <t>S002715</t>
        </is>
      </c>
      <c r="B2716" t="inlineStr">
        <is>
          <t>2025-10-25</t>
        </is>
      </c>
      <c r="C2716" t="inlineStr">
        <is>
          <t>2025-10</t>
        </is>
      </c>
      <c r="D2716" t="inlineStr">
        <is>
          <t>2025-Q4</t>
        </is>
      </c>
      <c r="E2716" t="inlineStr">
        <is>
          <t>T09</t>
        </is>
      </c>
      <c r="F2716" t="inlineStr">
        <is>
          <t>Emre Doğan</t>
        </is>
      </c>
      <c r="G2716" t="inlineStr">
        <is>
          <t>Ege</t>
        </is>
      </c>
      <c r="H2716" t="inlineStr">
        <is>
          <t>EM-SGT-01</t>
        </is>
      </c>
      <c r="I2716" t="inlineStr">
        <is>
          <t>Otomatik Sigorta C16 (12'li)</t>
        </is>
      </c>
      <c r="J2716" t="inlineStr">
        <is>
          <t>Koruma</t>
        </is>
      </c>
      <c r="K2716" t="inlineStr">
        <is>
          <t>Proje</t>
        </is>
      </c>
      <c r="L2716" t="n">
        <v>1</v>
      </c>
      <c r="M2716" s="57" t="n">
        <v>428</v>
      </c>
      <c r="N2716" t="inlineStr">
        <is>
          <t>TL</t>
        </is>
      </c>
      <c r="O2716" s="58" t="n">
        <v>0</v>
      </c>
      <c r="P2716" t="n">
        <v>0</v>
      </c>
      <c r="Q2716" s="59" t="n">
        <v>240</v>
      </c>
      <c r="R2716" s="60">
        <f>IF(N2716="TL",1,IF(N2716="USD",VLOOKUP(C2716,$X$2:$Z$19,2,FALSE),VLOOKUP(C2716,$X$2:$Z$19,3,FALSE)))</f>
        <v/>
      </c>
      <c r="S2716" s="61">
        <f>IF(P2716=1,0,L2716*M2716*R2716*(1-O2716/100))</f>
        <v/>
      </c>
      <c r="T2716" s="61">
        <f>IF(P2716=1,0,L2716*Q2716)</f>
        <v/>
      </c>
      <c r="U2716" s="61">
        <f>S2716-T2716</f>
        <v/>
      </c>
    </row>
    <row r="2717">
      <c r="A2717" t="inlineStr">
        <is>
          <t>S002716</t>
        </is>
      </c>
      <c r="B2717" t="inlineStr">
        <is>
          <t>2025-10-13</t>
        </is>
      </c>
      <c r="C2717" t="inlineStr">
        <is>
          <t>2025-10</t>
        </is>
      </c>
      <c r="D2717" t="inlineStr">
        <is>
          <t>2025-Q4</t>
        </is>
      </c>
      <c r="E2717" t="inlineStr">
        <is>
          <t>T09</t>
        </is>
      </c>
      <c r="F2717" t="inlineStr">
        <is>
          <t>Emre Doğan</t>
        </is>
      </c>
      <c r="G2717" t="inlineStr">
        <is>
          <t>Ege</t>
        </is>
      </c>
      <c r="H2717" t="inlineStr">
        <is>
          <t>EM-KBL-16</t>
        </is>
      </c>
      <c r="I2717" t="inlineStr">
        <is>
          <t>NYM Kablo 3x2,5 (100 m)</t>
        </is>
      </c>
      <c r="J2717" t="inlineStr">
        <is>
          <t>Kablo</t>
        </is>
      </c>
      <c r="K2717" t="inlineStr">
        <is>
          <t>Bayi</t>
        </is>
      </c>
      <c r="L2717" t="n">
        <v>4</v>
      </c>
      <c r="M2717" s="57" t="n">
        <v>1331</v>
      </c>
      <c r="N2717" t="inlineStr">
        <is>
          <t>TL</t>
        </is>
      </c>
      <c r="O2717" s="58" t="n">
        <v>0</v>
      </c>
      <c r="P2717" t="n">
        <v>0</v>
      </c>
      <c r="Q2717" s="59" t="n">
        <v>820</v>
      </c>
      <c r="R2717" s="60">
        <f>IF(N2717="TL",1,IF(N2717="USD",VLOOKUP(C2717,$X$2:$Z$19,2,FALSE),VLOOKUP(C2717,$X$2:$Z$19,3,FALSE)))</f>
        <v/>
      </c>
      <c r="S2717" s="61">
        <f>IF(P2717=1,0,L2717*M2717*R2717*(1-O2717/100))</f>
        <v/>
      </c>
      <c r="T2717" s="61">
        <f>IF(P2717=1,0,L2717*Q2717)</f>
        <v/>
      </c>
      <c r="U2717" s="61">
        <f>S2717-T2717</f>
        <v/>
      </c>
    </row>
    <row r="2718">
      <c r="A2718" t="inlineStr">
        <is>
          <t>S002717</t>
        </is>
      </c>
      <c r="B2718" t="inlineStr">
        <is>
          <t>2025-10-27</t>
        </is>
      </c>
      <c r="C2718" t="inlineStr">
        <is>
          <t>2025-10</t>
        </is>
      </c>
      <c r="D2718" t="inlineStr">
        <is>
          <t>2025-Q4</t>
        </is>
      </c>
      <c r="E2718" t="inlineStr">
        <is>
          <t>T10</t>
        </is>
      </c>
      <c r="F2718" t="inlineStr">
        <is>
          <t>Ayşe Yıldız</t>
        </is>
      </c>
      <c r="G2718" t="inlineStr">
        <is>
          <t>Akdeniz</t>
        </is>
      </c>
      <c r="H2718" t="inlineStr">
        <is>
          <t>EM-TRF-05</t>
        </is>
      </c>
      <c r="I2718" t="inlineStr">
        <is>
          <t>İzole Trafo 1 kVA</t>
        </is>
      </c>
      <c r="J2718" t="inlineStr">
        <is>
          <t>Güç</t>
        </is>
      </c>
      <c r="K2718" t="inlineStr">
        <is>
          <t>Bayi</t>
        </is>
      </c>
      <c r="L2718" t="n">
        <v>4</v>
      </c>
      <c r="M2718" s="57" t="n">
        <v>6697</v>
      </c>
      <c r="N2718" t="inlineStr">
        <is>
          <t>TL</t>
        </is>
      </c>
      <c r="O2718" s="58" t="n">
        <v>5</v>
      </c>
      <c r="P2718" t="n">
        <v>0</v>
      </c>
      <c r="Q2718" s="59" t="n">
        <v>3900</v>
      </c>
      <c r="R2718" s="60">
        <f>IF(N2718="TL",1,IF(N2718="USD",VLOOKUP(C2718,$X$2:$Z$19,2,FALSE),VLOOKUP(C2718,$X$2:$Z$19,3,FALSE)))</f>
        <v/>
      </c>
      <c r="S2718" s="61">
        <f>IF(P2718=1,0,L2718*M2718*R2718*(1-O2718/100))</f>
        <v/>
      </c>
      <c r="T2718" s="61">
        <f>IF(P2718=1,0,L2718*Q2718)</f>
        <v/>
      </c>
      <c r="U2718" s="61">
        <f>S2718-T2718</f>
        <v/>
      </c>
    </row>
    <row r="2719">
      <c r="A2719" t="inlineStr">
        <is>
          <t>S002718</t>
        </is>
      </c>
      <c r="B2719" t="inlineStr">
        <is>
          <t>2025-10-02</t>
        </is>
      </c>
      <c r="C2719" t="inlineStr">
        <is>
          <t>2025-10</t>
        </is>
      </c>
      <c r="D2719" t="inlineStr">
        <is>
          <t>2025-Q4</t>
        </is>
      </c>
      <c r="E2719" t="inlineStr">
        <is>
          <t>T10</t>
        </is>
      </c>
      <c r="F2719" t="inlineStr">
        <is>
          <t>Ayşe Yıldız</t>
        </is>
      </c>
      <c r="G2719" t="inlineStr">
        <is>
          <t>Akdeniz</t>
        </is>
      </c>
      <c r="H2719" t="inlineStr">
        <is>
          <t>EM-PRZ-02</t>
        </is>
      </c>
      <c r="I2719" t="inlineStr">
        <is>
          <t>Priz-Anahtar Seti (20'li)</t>
        </is>
      </c>
      <c r="J2719" t="inlineStr">
        <is>
          <t>Anahtar</t>
        </is>
      </c>
      <c r="K2719" t="inlineStr">
        <is>
          <t>Perakende</t>
        </is>
      </c>
      <c r="L2719" t="n">
        <v>5</v>
      </c>
      <c r="M2719" s="57" t="n">
        <v>576</v>
      </c>
      <c r="N2719" t="inlineStr">
        <is>
          <t>TL</t>
        </is>
      </c>
      <c r="O2719" s="58" t="n">
        <v>0</v>
      </c>
      <c r="P2719" t="n">
        <v>0</v>
      </c>
      <c r="Q2719" s="59" t="n">
        <v>310</v>
      </c>
      <c r="R2719" s="60">
        <f>IF(N2719="TL",1,IF(N2719="USD",VLOOKUP(C2719,$X$2:$Z$19,2,FALSE),VLOOKUP(C2719,$X$2:$Z$19,3,FALSE)))</f>
        <v/>
      </c>
      <c r="S2719" s="61">
        <f>IF(P2719=1,0,L2719*M2719*R2719*(1-O2719/100))</f>
        <v/>
      </c>
      <c r="T2719" s="61">
        <f>IF(P2719=1,0,L2719*Q2719)</f>
        <v/>
      </c>
      <c r="U2719" s="61">
        <f>S2719-T2719</f>
        <v/>
      </c>
    </row>
    <row r="2720">
      <c r="A2720" t="inlineStr">
        <is>
          <t>S002719</t>
        </is>
      </c>
      <c r="B2720" t="inlineStr">
        <is>
          <t>2025-10-17</t>
        </is>
      </c>
      <c r="C2720" t="inlineStr">
        <is>
          <t>2025-10</t>
        </is>
      </c>
      <c r="D2720" t="inlineStr">
        <is>
          <t>2025-Q4</t>
        </is>
      </c>
      <c r="E2720" t="inlineStr">
        <is>
          <t>T10</t>
        </is>
      </c>
      <c r="F2720" t="inlineStr">
        <is>
          <t>Ayşe Yıldız</t>
        </is>
      </c>
      <c r="G2720" t="inlineStr">
        <is>
          <t>Akdeniz</t>
        </is>
      </c>
      <c r="H2720" t="inlineStr">
        <is>
          <t>EM-TOP-08</t>
        </is>
      </c>
      <c r="I2720" t="inlineStr">
        <is>
          <t>Topraklama Seti</t>
        </is>
      </c>
      <c r="J2720" t="inlineStr">
        <is>
          <t>Koruma</t>
        </is>
      </c>
      <c r="K2720" t="inlineStr">
        <is>
          <t>Perakende</t>
        </is>
      </c>
      <c r="L2720" t="n">
        <v>4</v>
      </c>
      <c r="M2720" s="57" t="n">
        <v>898</v>
      </c>
      <c r="N2720" t="inlineStr">
        <is>
          <t>TL</t>
        </is>
      </c>
      <c r="O2720" s="58" t="n">
        <v>5</v>
      </c>
      <c r="P2720" t="n">
        <v>0</v>
      </c>
      <c r="Q2720" s="59" t="n">
        <v>540</v>
      </c>
      <c r="R2720" s="60">
        <f>IF(N2720="TL",1,IF(N2720="USD",VLOOKUP(C2720,$X$2:$Z$19,2,FALSE),VLOOKUP(C2720,$X$2:$Z$19,3,FALSE)))</f>
        <v/>
      </c>
      <c r="S2720" s="61">
        <f>IF(P2720=1,0,L2720*M2720*R2720*(1-O2720/100))</f>
        <v/>
      </c>
      <c r="T2720" s="61">
        <f>IF(P2720=1,0,L2720*Q2720)</f>
        <v/>
      </c>
      <c r="U2720" s="61">
        <f>S2720-T2720</f>
        <v/>
      </c>
    </row>
    <row r="2721">
      <c r="A2721" t="inlineStr">
        <is>
          <t>S002720</t>
        </is>
      </c>
      <c r="B2721" t="inlineStr">
        <is>
          <t>2025-10-14</t>
        </is>
      </c>
      <c r="C2721" t="inlineStr">
        <is>
          <t>2025-10</t>
        </is>
      </c>
      <c r="D2721" t="inlineStr">
        <is>
          <t>2025-Q4</t>
        </is>
      </c>
      <c r="E2721" t="inlineStr">
        <is>
          <t>T10</t>
        </is>
      </c>
      <c r="F2721" t="inlineStr">
        <is>
          <t>Ayşe Yıldız</t>
        </is>
      </c>
      <c r="G2721" t="inlineStr">
        <is>
          <t>Akdeniz</t>
        </is>
      </c>
      <c r="H2721" t="inlineStr">
        <is>
          <t>EM-TRF-05</t>
        </is>
      </c>
      <c r="I2721" t="inlineStr">
        <is>
          <t>İzole Trafo 1 kVA</t>
        </is>
      </c>
      <c r="J2721" t="inlineStr">
        <is>
          <t>Güç</t>
        </is>
      </c>
      <c r="K2721" t="inlineStr">
        <is>
          <t>Perakende</t>
        </is>
      </c>
      <c r="L2721" t="n">
        <v>50</v>
      </c>
      <c r="M2721" s="57" t="n">
        <v>6751</v>
      </c>
      <c r="N2721" t="inlineStr">
        <is>
          <t>TL</t>
        </is>
      </c>
      <c r="O2721" s="58" t="n">
        <v>8</v>
      </c>
      <c r="P2721" t="n">
        <v>0</v>
      </c>
      <c r="Q2721" s="59" t="n">
        <v>3900</v>
      </c>
      <c r="R2721" s="60">
        <f>IF(N2721="TL",1,IF(N2721="USD",VLOOKUP(C2721,$X$2:$Z$19,2,FALSE),VLOOKUP(C2721,$X$2:$Z$19,3,FALSE)))</f>
        <v/>
      </c>
      <c r="S2721" s="61">
        <f>IF(P2721=1,0,L2721*M2721*R2721*(1-O2721/100))</f>
        <v/>
      </c>
      <c r="T2721" s="61">
        <f>IF(P2721=1,0,L2721*Q2721)</f>
        <v/>
      </c>
      <c r="U2721" s="61">
        <f>S2721-T2721</f>
        <v/>
      </c>
    </row>
    <row r="2722">
      <c r="A2722" t="inlineStr">
        <is>
          <t>S002721</t>
        </is>
      </c>
      <c r="B2722" t="inlineStr">
        <is>
          <t>2025-10-14</t>
        </is>
      </c>
      <c r="C2722" t="inlineStr">
        <is>
          <t>2025-10</t>
        </is>
      </c>
      <c r="D2722" t="inlineStr">
        <is>
          <t>2025-Q4</t>
        </is>
      </c>
      <c r="E2722" t="inlineStr">
        <is>
          <t>T10</t>
        </is>
      </c>
      <c r="F2722" t="inlineStr">
        <is>
          <t>Ayşe Yıldız</t>
        </is>
      </c>
      <c r="G2722" t="inlineStr">
        <is>
          <t>Akdeniz</t>
        </is>
      </c>
      <c r="H2722" t="inlineStr">
        <is>
          <t>EM-PRZ-02</t>
        </is>
      </c>
      <c r="I2722" t="inlineStr">
        <is>
          <t>Priz-Anahtar Seti (20'li)</t>
        </is>
      </c>
      <c r="J2722" t="inlineStr">
        <is>
          <t>Anahtar</t>
        </is>
      </c>
      <c r="K2722" t="inlineStr">
        <is>
          <t>Perakende</t>
        </is>
      </c>
      <c r="L2722" t="n">
        <v>99</v>
      </c>
      <c r="M2722" s="57" t="n">
        <v>576</v>
      </c>
      <c r="N2722" t="inlineStr">
        <is>
          <t>TL</t>
        </is>
      </c>
      <c r="O2722" s="58" t="n">
        <v>12</v>
      </c>
      <c r="P2722" t="n">
        <v>0</v>
      </c>
      <c r="Q2722" s="59" t="n">
        <v>310</v>
      </c>
      <c r="R2722" s="60">
        <f>IF(N2722="TL",1,IF(N2722="USD",VLOOKUP(C2722,$X$2:$Z$19,2,FALSE),VLOOKUP(C2722,$X$2:$Z$19,3,FALSE)))</f>
        <v/>
      </c>
      <c r="S2722" s="61">
        <f>IF(P2722=1,0,L2722*M2722*R2722*(1-O2722/100))</f>
        <v/>
      </c>
      <c r="T2722" s="61">
        <f>IF(P2722=1,0,L2722*Q2722)</f>
        <v/>
      </c>
      <c r="U2722" s="61">
        <f>S2722-T2722</f>
        <v/>
      </c>
    </row>
    <row r="2723">
      <c r="A2723" t="inlineStr">
        <is>
          <t>S002722</t>
        </is>
      </c>
      <c r="B2723" t="inlineStr">
        <is>
          <t>2025-10-11</t>
        </is>
      </c>
      <c r="C2723" t="inlineStr">
        <is>
          <t>2025-10</t>
        </is>
      </c>
      <c r="D2723" t="inlineStr">
        <is>
          <t>2025-Q4</t>
        </is>
      </c>
      <c r="E2723" t="inlineStr">
        <is>
          <t>T10</t>
        </is>
      </c>
      <c r="F2723" t="inlineStr">
        <is>
          <t>Ayşe Yıldız</t>
        </is>
      </c>
      <c r="G2723" t="inlineStr">
        <is>
          <t>Akdeniz</t>
        </is>
      </c>
      <c r="H2723" t="inlineStr">
        <is>
          <t>EM-KND-03</t>
        </is>
      </c>
      <c r="I2723" t="inlineStr">
        <is>
          <t>Kablo Kanalı 40x40 (2 m)</t>
        </is>
      </c>
      <c r="J2723" t="inlineStr">
        <is>
          <t>Tesisat</t>
        </is>
      </c>
      <c r="K2723" t="inlineStr">
        <is>
          <t>Perakende</t>
        </is>
      </c>
      <c r="L2723" t="n">
        <v>3</v>
      </c>
      <c r="M2723" s="57" t="n">
        <v>126</v>
      </c>
      <c r="N2723" t="inlineStr">
        <is>
          <t>TL</t>
        </is>
      </c>
      <c r="O2723" s="58" t="n">
        <v>8</v>
      </c>
      <c r="P2723" t="n">
        <v>0</v>
      </c>
      <c r="Q2723" s="59" t="n">
        <v>65</v>
      </c>
      <c r="R2723" s="60">
        <f>IF(N2723="TL",1,IF(N2723="USD",VLOOKUP(C2723,$X$2:$Z$19,2,FALSE),VLOOKUP(C2723,$X$2:$Z$19,3,FALSE)))</f>
        <v/>
      </c>
      <c r="S2723" s="61">
        <f>IF(P2723=1,0,L2723*M2723*R2723*(1-O2723/100))</f>
        <v/>
      </c>
      <c r="T2723" s="61">
        <f>IF(P2723=1,0,L2723*Q2723)</f>
        <v/>
      </c>
      <c r="U2723" s="61">
        <f>S2723-T2723</f>
        <v/>
      </c>
    </row>
    <row r="2724">
      <c r="A2724" t="inlineStr">
        <is>
          <t>S002723</t>
        </is>
      </c>
      <c r="B2724" t="inlineStr">
        <is>
          <t>2025-10-04</t>
        </is>
      </c>
      <c r="C2724" t="inlineStr">
        <is>
          <t>2025-10</t>
        </is>
      </c>
      <c r="D2724" t="inlineStr">
        <is>
          <t>2025-Q4</t>
        </is>
      </c>
      <c r="E2724" t="inlineStr">
        <is>
          <t>T10</t>
        </is>
      </c>
      <c r="F2724" t="inlineStr">
        <is>
          <t>Ayşe Yıldız</t>
        </is>
      </c>
      <c r="G2724" t="inlineStr">
        <is>
          <t>Akdeniz</t>
        </is>
      </c>
      <c r="H2724" t="inlineStr">
        <is>
          <t>EM-PNO-12</t>
        </is>
      </c>
      <c r="I2724" t="inlineStr">
        <is>
          <t>Sıva Üstü Dağıtım Panosu 24'lü</t>
        </is>
      </c>
      <c r="J2724" t="inlineStr">
        <is>
          <t>Pano</t>
        </is>
      </c>
      <c r="K2724" t="inlineStr">
        <is>
          <t>Kurumsal</t>
        </is>
      </c>
      <c r="L2724" t="n">
        <v>1</v>
      </c>
      <c r="M2724" s="57" t="n">
        <v>2092</v>
      </c>
      <c r="N2724" t="inlineStr">
        <is>
          <t>TL</t>
        </is>
      </c>
      <c r="O2724" s="58" t="n">
        <v>5</v>
      </c>
      <c r="P2724" t="n">
        <v>0</v>
      </c>
      <c r="Q2724" s="59" t="n">
        <v>1180</v>
      </c>
      <c r="R2724" s="60">
        <f>IF(N2724="TL",1,IF(N2724="USD",VLOOKUP(C2724,$X$2:$Z$19,2,FALSE),VLOOKUP(C2724,$X$2:$Z$19,3,FALSE)))</f>
        <v/>
      </c>
      <c r="S2724" s="61">
        <f>IF(P2724=1,0,L2724*M2724*R2724*(1-O2724/100))</f>
        <v/>
      </c>
      <c r="T2724" s="61">
        <f>IF(P2724=1,0,L2724*Q2724)</f>
        <v/>
      </c>
      <c r="U2724" s="61">
        <f>S2724-T2724</f>
        <v/>
      </c>
    </row>
    <row r="2725">
      <c r="A2725" t="inlineStr">
        <is>
          <t>S002724</t>
        </is>
      </c>
      <c r="B2725" t="inlineStr">
        <is>
          <t>2025-10-28</t>
        </is>
      </c>
      <c r="C2725" t="inlineStr">
        <is>
          <t>2025-10</t>
        </is>
      </c>
      <c r="D2725" t="inlineStr">
        <is>
          <t>2025-Q4</t>
        </is>
      </c>
      <c r="E2725" t="inlineStr">
        <is>
          <t>T10</t>
        </is>
      </c>
      <c r="F2725" t="inlineStr">
        <is>
          <t>Ayşe Yıldız</t>
        </is>
      </c>
      <c r="G2725" t="inlineStr">
        <is>
          <t>Akdeniz</t>
        </is>
      </c>
      <c r="H2725" t="inlineStr">
        <is>
          <t>EM-PRZ-02</t>
        </is>
      </c>
      <c r="I2725" t="inlineStr">
        <is>
          <t>Priz-Anahtar Seti (20'li)</t>
        </is>
      </c>
      <c r="J2725" t="inlineStr">
        <is>
          <t>Anahtar</t>
        </is>
      </c>
      <c r="K2725" t="inlineStr">
        <is>
          <t>Bayi</t>
        </is>
      </c>
      <c r="L2725" t="n">
        <v>87</v>
      </c>
      <c r="M2725" s="57" t="n">
        <v>591</v>
      </c>
      <c r="N2725" t="inlineStr">
        <is>
          <t>TL</t>
        </is>
      </c>
      <c r="O2725" s="58" t="n">
        <v>0</v>
      </c>
      <c r="P2725" t="n">
        <v>0</v>
      </c>
      <c r="Q2725" s="59" t="n">
        <v>310</v>
      </c>
      <c r="R2725" s="60">
        <f>IF(N2725="TL",1,IF(N2725="USD",VLOOKUP(C2725,$X$2:$Z$19,2,FALSE),VLOOKUP(C2725,$X$2:$Z$19,3,FALSE)))</f>
        <v/>
      </c>
      <c r="S2725" s="61">
        <f>IF(P2725=1,0,L2725*M2725*R2725*(1-O2725/100))</f>
        <v/>
      </c>
      <c r="T2725" s="61">
        <f>IF(P2725=1,0,L2725*Q2725)</f>
        <v/>
      </c>
      <c r="U2725" s="61">
        <f>S2725-T2725</f>
        <v/>
      </c>
    </row>
    <row r="2726">
      <c r="A2726" t="inlineStr">
        <is>
          <t>S002725</t>
        </is>
      </c>
      <c r="B2726" t="inlineStr">
        <is>
          <t>2025-10-23</t>
        </is>
      </c>
      <c r="C2726" t="inlineStr">
        <is>
          <t>2025-10</t>
        </is>
      </c>
      <c r="D2726" t="inlineStr">
        <is>
          <t>2025-Q4</t>
        </is>
      </c>
      <c r="E2726" t="inlineStr">
        <is>
          <t>T10</t>
        </is>
      </c>
      <c r="F2726" t="inlineStr">
        <is>
          <t>Ayşe Yıldız</t>
        </is>
      </c>
      <c r="G2726" t="inlineStr">
        <is>
          <t>Akdeniz</t>
        </is>
      </c>
      <c r="H2726" t="inlineStr">
        <is>
          <t>EM-PNO-12</t>
        </is>
      </c>
      <c r="I2726" t="inlineStr">
        <is>
          <t>Sıva Üstü Dağıtım Panosu 24'lü</t>
        </is>
      </c>
      <c r="J2726" t="inlineStr">
        <is>
          <t>Pano</t>
        </is>
      </c>
      <c r="K2726" t="inlineStr">
        <is>
          <t>Bayi</t>
        </is>
      </c>
      <c r="L2726" t="n">
        <v>39</v>
      </c>
      <c r="M2726" s="57" t="n">
        <v>1961</v>
      </c>
      <c r="N2726" t="inlineStr">
        <is>
          <t>TL</t>
        </is>
      </c>
      <c r="O2726" s="58" t="n">
        <v>0</v>
      </c>
      <c r="P2726" t="n">
        <v>0</v>
      </c>
      <c r="Q2726" s="59" t="n">
        <v>1180</v>
      </c>
      <c r="R2726" s="60">
        <f>IF(N2726="TL",1,IF(N2726="USD",VLOOKUP(C2726,$X$2:$Z$19,2,FALSE),VLOOKUP(C2726,$X$2:$Z$19,3,FALSE)))</f>
        <v/>
      </c>
      <c r="S2726" s="61">
        <f>IF(P2726=1,0,L2726*M2726*R2726*(1-O2726/100))</f>
        <v/>
      </c>
      <c r="T2726" s="61">
        <f>IF(P2726=1,0,L2726*Q2726)</f>
        <v/>
      </c>
      <c r="U2726" s="61">
        <f>S2726-T2726</f>
        <v/>
      </c>
    </row>
    <row r="2727">
      <c r="A2727" t="inlineStr">
        <is>
          <t>S002726</t>
        </is>
      </c>
      <c r="B2727" t="inlineStr">
        <is>
          <t>2025-10-21</t>
        </is>
      </c>
      <c r="C2727" t="inlineStr">
        <is>
          <t>2025-10</t>
        </is>
      </c>
      <c r="D2727" t="inlineStr">
        <is>
          <t>2025-Q4</t>
        </is>
      </c>
      <c r="E2727" t="inlineStr">
        <is>
          <t>T10</t>
        </is>
      </c>
      <c r="F2727" t="inlineStr">
        <is>
          <t>Ayşe Yıldız</t>
        </is>
      </c>
      <c r="G2727" t="inlineStr">
        <is>
          <t>Akdeniz</t>
        </is>
      </c>
      <c r="H2727" t="inlineStr">
        <is>
          <t>EM-KND-03</t>
        </is>
      </c>
      <c r="I2727" t="inlineStr">
        <is>
          <t>Kablo Kanalı 40x40 (2 m)</t>
        </is>
      </c>
      <c r="J2727" t="inlineStr">
        <is>
          <t>Tesisat</t>
        </is>
      </c>
      <c r="K2727" t="inlineStr">
        <is>
          <t>Perakende</t>
        </is>
      </c>
      <c r="L2727" t="n">
        <v>25</v>
      </c>
      <c r="M2727" s="57" t="n">
        <v>135</v>
      </c>
      <c r="N2727" t="inlineStr">
        <is>
          <t>TL</t>
        </is>
      </c>
      <c r="O2727" s="58" t="n">
        <v>0</v>
      </c>
      <c r="P2727" t="n">
        <v>0</v>
      </c>
      <c r="Q2727" s="59" t="n">
        <v>65</v>
      </c>
      <c r="R2727" s="60">
        <f>IF(N2727="TL",1,IF(N2727="USD",VLOOKUP(C2727,$X$2:$Z$19,2,FALSE),VLOOKUP(C2727,$X$2:$Z$19,3,FALSE)))</f>
        <v/>
      </c>
      <c r="S2727" s="61">
        <f>IF(P2727=1,0,L2727*M2727*R2727*(1-O2727/100))</f>
        <v/>
      </c>
      <c r="T2727" s="61">
        <f>IF(P2727=1,0,L2727*Q2727)</f>
        <v/>
      </c>
      <c r="U2727" s="61">
        <f>S2727-T2727</f>
        <v/>
      </c>
    </row>
    <row r="2728">
      <c r="A2728" t="inlineStr">
        <is>
          <t>S002727</t>
        </is>
      </c>
      <c r="B2728" t="inlineStr">
        <is>
          <t>2025-10-05</t>
        </is>
      </c>
      <c r="C2728" t="inlineStr">
        <is>
          <t>2025-10</t>
        </is>
      </c>
      <c r="D2728" t="inlineStr">
        <is>
          <t>2025-Q4</t>
        </is>
      </c>
      <c r="E2728" t="inlineStr">
        <is>
          <t>T10</t>
        </is>
      </c>
      <c r="F2728" t="inlineStr">
        <is>
          <t>Ayşe Yıldız</t>
        </is>
      </c>
      <c r="G2728" t="inlineStr">
        <is>
          <t>Akdeniz</t>
        </is>
      </c>
      <c r="H2728" t="inlineStr">
        <is>
          <t>EM-SGT-01</t>
        </is>
      </c>
      <c r="I2728" t="inlineStr">
        <is>
          <t>Otomatik Sigorta C16 (12'li)</t>
        </is>
      </c>
      <c r="J2728" t="inlineStr">
        <is>
          <t>Koruma</t>
        </is>
      </c>
      <c r="K2728" t="inlineStr">
        <is>
          <t>Bayi</t>
        </is>
      </c>
      <c r="L2728" t="n">
        <v>1</v>
      </c>
      <c r="M2728" s="57" t="n">
        <v>423</v>
      </c>
      <c r="N2728" t="inlineStr">
        <is>
          <t>TL</t>
        </is>
      </c>
      <c r="O2728" s="58" t="n">
        <v>5</v>
      </c>
      <c r="P2728" t="n">
        <v>0</v>
      </c>
      <c r="Q2728" s="59" t="n">
        <v>240</v>
      </c>
      <c r="R2728" s="60">
        <f>IF(N2728="TL",1,IF(N2728="USD",VLOOKUP(C2728,$X$2:$Z$19,2,FALSE),VLOOKUP(C2728,$X$2:$Z$19,3,FALSE)))</f>
        <v/>
      </c>
      <c r="S2728" s="61">
        <f>IF(P2728=1,0,L2728*M2728*R2728*(1-O2728/100))</f>
        <v/>
      </c>
      <c r="T2728" s="61">
        <f>IF(P2728=1,0,L2728*Q2728)</f>
        <v/>
      </c>
      <c r="U2728" s="61">
        <f>S2728-T2728</f>
        <v/>
      </c>
    </row>
    <row r="2729">
      <c r="A2729" t="inlineStr">
        <is>
          <t>S002728</t>
        </is>
      </c>
      <c r="B2729" t="inlineStr">
        <is>
          <t>2025-10-02</t>
        </is>
      </c>
      <c r="C2729" t="inlineStr">
        <is>
          <t>2025-10</t>
        </is>
      </c>
      <c r="D2729" t="inlineStr">
        <is>
          <t>2025-Q4</t>
        </is>
      </c>
      <c r="E2729" t="inlineStr">
        <is>
          <t>T10</t>
        </is>
      </c>
      <c r="F2729" t="inlineStr">
        <is>
          <t>Ayşe Yıldız</t>
        </is>
      </c>
      <c r="G2729" t="inlineStr">
        <is>
          <t>Akdeniz</t>
        </is>
      </c>
      <c r="H2729" t="inlineStr">
        <is>
          <t>EM-KND-03</t>
        </is>
      </c>
      <c r="I2729" t="inlineStr">
        <is>
          <t>Kablo Kanalı 40x40 (2 m)</t>
        </is>
      </c>
      <c r="J2729" t="inlineStr">
        <is>
          <t>Tesisat</t>
        </is>
      </c>
      <c r="K2729" t="inlineStr">
        <is>
          <t>Proje</t>
        </is>
      </c>
      <c r="L2729" t="n">
        <v>3</v>
      </c>
      <c r="M2729" s="57" t="n">
        <v>132</v>
      </c>
      <c r="N2729" t="inlineStr">
        <is>
          <t>TL</t>
        </is>
      </c>
      <c r="O2729" s="58" t="n">
        <v>5</v>
      </c>
      <c r="P2729" t="n">
        <v>0</v>
      </c>
      <c r="Q2729" s="59" t="n">
        <v>65</v>
      </c>
      <c r="R2729" s="60">
        <f>IF(N2729="TL",1,IF(N2729="USD",VLOOKUP(C2729,$X$2:$Z$19,2,FALSE),VLOOKUP(C2729,$X$2:$Z$19,3,FALSE)))</f>
        <v/>
      </c>
      <c r="S2729" s="61">
        <f>IF(P2729=1,0,L2729*M2729*R2729*(1-O2729/100))</f>
        <v/>
      </c>
      <c r="T2729" s="61">
        <f>IF(P2729=1,0,L2729*Q2729)</f>
        <v/>
      </c>
      <c r="U2729" s="61">
        <f>S2729-T2729</f>
        <v/>
      </c>
    </row>
    <row r="2730">
      <c r="A2730" t="inlineStr">
        <is>
          <t>S002729</t>
        </is>
      </c>
      <c r="B2730" t="inlineStr">
        <is>
          <t>2025-10-04</t>
        </is>
      </c>
      <c r="C2730" t="inlineStr">
        <is>
          <t>2025-10</t>
        </is>
      </c>
      <c r="D2730" t="inlineStr">
        <is>
          <t>2025-Q4</t>
        </is>
      </c>
      <c r="E2730" t="inlineStr">
        <is>
          <t>T10</t>
        </is>
      </c>
      <c r="F2730" t="inlineStr">
        <is>
          <t>Ayşe Yıldız</t>
        </is>
      </c>
      <c r="G2730" t="inlineStr">
        <is>
          <t>Akdeniz</t>
        </is>
      </c>
      <c r="H2730" t="inlineStr">
        <is>
          <t>EM-UPS-10</t>
        </is>
      </c>
      <c r="I2730" t="inlineStr">
        <is>
          <t>Kesintisiz Güç Kaynağı 3 kVA</t>
        </is>
      </c>
      <c r="J2730" t="inlineStr">
        <is>
          <t>Güç</t>
        </is>
      </c>
      <c r="K2730" t="inlineStr">
        <is>
          <t>Proje</t>
        </is>
      </c>
      <c r="L2730" t="n">
        <v>2</v>
      </c>
      <c r="M2730" s="57" t="n">
        <v>12752</v>
      </c>
      <c r="N2730" t="inlineStr">
        <is>
          <t>TL</t>
        </is>
      </c>
      <c r="O2730" s="58" t="n">
        <v>0</v>
      </c>
      <c r="P2730" t="n">
        <v>0</v>
      </c>
      <c r="Q2730" s="59" t="n">
        <v>8200</v>
      </c>
      <c r="R2730" s="60">
        <f>IF(N2730="TL",1,IF(N2730="USD",VLOOKUP(C2730,$X$2:$Z$19,2,FALSE),VLOOKUP(C2730,$X$2:$Z$19,3,FALSE)))</f>
        <v/>
      </c>
      <c r="S2730" s="61">
        <f>IF(P2730=1,0,L2730*M2730*R2730*(1-O2730/100))</f>
        <v/>
      </c>
      <c r="T2730" s="61">
        <f>IF(P2730=1,0,L2730*Q2730)</f>
        <v/>
      </c>
      <c r="U2730" s="61">
        <f>S2730-T2730</f>
        <v/>
      </c>
    </row>
    <row r="2731">
      <c r="A2731" t="inlineStr">
        <is>
          <t>S002730</t>
        </is>
      </c>
      <c r="B2731" t="inlineStr">
        <is>
          <t>2025-10-05</t>
        </is>
      </c>
      <c r="C2731" t="inlineStr">
        <is>
          <t>2025-10</t>
        </is>
      </c>
      <c r="D2731" t="inlineStr">
        <is>
          <t>2025-Q4</t>
        </is>
      </c>
      <c r="E2731" t="inlineStr">
        <is>
          <t>T10</t>
        </is>
      </c>
      <c r="F2731" t="inlineStr">
        <is>
          <t>Ayşe Yıldız</t>
        </is>
      </c>
      <c r="G2731" t="inlineStr">
        <is>
          <t>Akdeniz</t>
        </is>
      </c>
      <c r="H2731" t="inlineStr">
        <is>
          <t>EM-KBL-16</t>
        </is>
      </c>
      <c r="I2731" t="inlineStr">
        <is>
          <t>NYM Kablo 3x2,5 (100 m)</t>
        </is>
      </c>
      <c r="J2731" t="inlineStr">
        <is>
          <t>Kablo</t>
        </is>
      </c>
      <c r="K2731" t="inlineStr">
        <is>
          <t>Proje</t>
        </is>
      </c>
      <c r="L2731" t="n">
        <v>3</v>
      </c>
      <c r="M2731" s="57" t="n">
        <v>1356</v>
      </c>
      <c r="N2731" t="inlineStr">
        <is>
          <t>TL</t>
        </is>
      </c>
      <c r="O2731" s="58" t="n">
        <v>0</v>
      </c>
      <c r="P2731" t="n">
        <v>0</v>
      </c>
      <c r="Q2731" s="59" t="n">
        <v>820</v>
      </c>
      <c r="R2731" s="60">
        <f>IF(N2731="TL",1,IF(N2731="USD",VLOOKUP(C2731,$X$2:$Z$19,2,FALSE),VLOOKUP(C2731,$X$2:$Z$19,3,FALSE)))</f>
        <v/>
      </c>
      <c r="S2731" s="61">
        <f>IF(P2731=1,0,L2731*M2731*R2731*(1-O2731/100))</f>
        <v/>
      </c>
      <c r="T2731" s="61">
        <f>IF(P2731=1,0,L2731*Q2731)</f>
        <v/>
      </c>
      <c r="U2731" s="61">
        <f>S2731-T2731</f>
        <v/>
      </c>
    </row>
    <row r="2732">
      <c r="A2732" t="inlineStr">
        <is>
          <t>S002731</t>
        </is>
      </c>
      <c r="B2732" t="inlineStr">
        <is>
          <t>2025-10-20</t>
        </is>
      </c>
      <c r="C2732" t="inlineStr">
        <is>
          <t>2025-10</t>
        </is>
      </c>
      <c r="D2732" t="inlineStr">
        <is>
          <t>2025-Q4</t>
        </is>
      </c>
      <c r="E2732" t="inlineStr">
        <is>
          <t>T10</t>
        </is>
      </c>
      <c r="F2732" t="inlineStr">
        <is>
          <t>Ayşe Yıldız</t>
        </is>
      </c>
      <c r="G2732" t="inlineStr">
        <is>
          <t>Akdeniz</t>
        </is>
      </c>
      <c r="H2732" t="inlineStr">
        <is>
          <t>EM-TRF-05</t>
        </is>
      </c>
      <c r="I2732" t="inlineStr">
        <is>
          <t>İzole Trafo 1 kVA</t>
        </is>
      </c>
      <c r="J2732" t="inlineStr">
        <is>
          <t>Güç</t>
        </is>
      </c>
      <c r="K2732" t="inlineStr">
        <is>
          <t>Bayi</t>
        </is>
      </c>
      <c r="L2732" t="n">
        <v>2</v>
      </c>
      <c r="M2732" s="57" t="n">
        <v>6688</v>
      </c>
      <c r="N2732" t="inlineStr">
        <is>
          <t>TL</t>
        </is>
      </c>
      <c r="O2732" s="58" t="n">
        <v>0</v>
      </c>
      <c r="P2732" t="n">
        <v>0</v>
      </c>
      <c r="Q2732" s="59" t="n">
        <v>3900</v>
      </c>
      <c r="R2732" s="60">
        <f>IF(N2732="TL",1,IF(N2732="USD",VLOOKUP(C2732,$X$2:$Z$19,2,FALSE),VLOOKUP(C2732,$X$2:$Z$19,3,FALSE)))</f>
        <v/>
      </c>
      <c r="S2732" s="61">
        <f>IF(P2732=1,0,L2732*M2732*R2732*(1-O2732/100))</f>
        <v/>
      </c>
      <c r="T2732" s="61">
        <f>IF(P2732=1,0,L2732*Q2732)</f>
        <v/>
      </c>
      <c r="U2732" s="61">
        <f>S2732-T2732</f>
        <v/>
      </c>
    </row>
    <row r="2733">
      <c r="A2733" t="inlineStr">
        <is>
          <t>S002732</t>
        </is>
      </c>
      <c r="B2733" t="inlineStr">
        <is>
          <t>2025-10-14</t>
        </is>
      </c>
      <c r="C2733" t="inlineStr">
        <is>
          <t>2025-10</t>
        </is>
      </c>
      <c r="D2733" t="inlineStr">
        <is>
          <t>2025-Q4</t>
        </is>
      </c>
      <c r="E2733" t="inlineStr">
        <is>
          <t>T10</t>
        </is>
      </c>
      <c r="F2733" t="inlineStr">
        <is>
          <t>Ayşe Yıldız</t>
        </is>
      </c>
      <c r="G2733" t="inlineStr">
        <is>
          <t>Akdeniz</t>
        </is>
      </c>
      <c r="H2733" t="inlineStr">
        <is>
          <t>EM-SNS-06</t>
        </is>
      </c>
      <c r="I2733" t="inlineStr">
        <is>
          <t>Hareket Sensörü PIR</t>
        </is>
      </c>
      <c r="J2733" t="inlineStr">
        <is>
          <t>Otomasyon</t>
        </is>
      </c>
      <c r="K2733" t="inlineStr">
        <is>
          <t>Bayi</t>
        </is>
      </c>
      <c r="L2733" t="n">
        <v>2</v>
      </c>
      <c r="M2733" s="57" t="n">
        <v>254</v>
      </c>
      <c r="N2733" t="inlineStr">
        <is>
          <t>TL</t>
        </is>
      </c>
      <c r="O2733" s="58" t="n">
        <v>8</v>
      </c>
      <c r="P2733" t="n">
        <v>0</v>
      </c>
      <c r="Q2733" s="59" t="n">
        <v>120</v>
      </c>
      <c r="R2733" s="60">
        <f>IF(N2733="TL",1,IF(N2733="USD",VLOOKUP(C2733,$X$2:$Z$19,2,FALSE),VLOOKUP(C2733,$X$2:$Z$19,3,FALSE)))</f>
        <v/>
      </c>
      <c r="S2733" s="61">
        <f>IF(P2733=1,0,L2733*M2733*R2733*(1-O2733/100))</f>
        <v/>
      </c>
      <c r="T2733" s="61">
        <f>IF(P2733=1,0,L2733*Q2733)</f>
        <v/>
      </c>
      <c r="U2733" s="61">
        <f>S2733-T2733</f>
        <v/>
      </c>
    </row>
    <row r="2734">
      <c r="A2734" t="inlineStr">
        <is>
          <t>S002733</t>
        </is>
      </c>
      <c r="B2734" t="inlineStr">
        <is>
          <t>2025-10-07</t>
        </is>
      </c>
      <c r="C2734" t="inlineStr">
        <is>
          <t>2025-10</t>
        </is>
      </c>
      <c r="D2734" t="inlineStr">
        <is>
          <t>2025-Q4</t>
        </is>
      </c>
      <c r="E2734" t="inlineStr">
        <is>
          <t>T10</t>
        </is>
      </c>
      <c r="F2734" t="inlineStr">
        <is>
          <t>Ayşe Yıldız</t>
        </is>
      </c>
      <c r="G2734" t="inlineStr">
        <is>
          <t>Akdeniz</t>
        </is>
      </c>
      <c r="H2734" t="inlineStr">
        <is>
          <t>EM-TOP-08</t>
        </is>
      </c>
      <c r="I2734" t="inlineStr">
        <is>
          <t>Topraklama Seti</t>
        </is>
      </c>
      <c r="J2734" t="inlineStr">
        <is>
          <t>Koruma</t>
        </is>
      </c>
      <c r="K2734" t="inlineStr">
        <is>
          <t>Kurumsal</t>
        </is>
      </c>
      <c r="L2734" t="n">
        <v>1</v>
      </c>
      <c r="M2734" s="57" t="n">
        <v>891</v>
      </c>
      <c r="N2734" t="inlineStr">
        <is>
          <t>TL</t>
        </is>
      </c>
      <c r="O2734" s="58" t="n">
        <v>0</v>
      </c>
      <c r="P2734" t="n">
        <v>1</v>
      </c>
      <c r="Q2734" s="59" t="n">
        <v>540</v>
      </c>
      <c r="R2734" s="60">
        <f>IF(N2734="TL",1,IF(N2734="USD",VLOOKUP(C2734,$X$2:$Z$19,2,FALSE),VLOOKUP(C2734,$X$2:$Z$19,3,FALSE)))</f>
        <v/>
      </c>
      <c r="S2734" s="61">
        <f>IF(P2734=1,0,L2734*M2734*R2734*(1-O2734/100))</f>
        <v/>
      </c>
      <c r="T2734" s="61">
        <f>IF(P2734=1,0,L2734*Q2734)</f>
        <v/>
      </c>
      <c r="U2734" s="61">
        <f>S2734-T2734</f>
        <v/>
      </c>
    </row>
    <row r="2735">
      <c r="A2735" t="inlineStr">
        <is>
          <t>S002734</t>
        </is>
      </c>
      <c r="B2735" t="inlineStr">
        <is>
          <t>2025-10-01</t>
        </is>
      </c>
      <c r="C2735" t="inlineStr">
        <is>
          <t>2025-10</t>
        </is>
      </c>
      <c r="D2735" t="inlineStr">
        <is>
          <t>2025-Q4</t>
        </is>
      </c>
      <c r="E2735" t="inlineStr">
        <is>
          <t>T10</t>
        </is>
      </c>
      <c r="F2735" t="inlineStr">
        <is>
          <t>Ayşe Yıldız</t>
        </is>
      </c>
      <c r="G2735" t="inlineStr">
        <is>
          <t>Akdeniz</t>
        </is>
      </c>
      <c r="H2735" t="inlineStr">
        <is>
          <t>EM-AYD-18</t>
        </is>
      </c>
      <c r="I2735" t="inlineStr">
        <is>
          <t>LED Ampul 18W (10'lu)</t>
        </is>
      </c>
      <c r="J2735" t="inlineStr">
        <is>
          <t>Aydınlatma</t>
        </is>
      </c>
      <c r="K2735" t="inlineStr">
        <is>
          <t>Bayi</t>
        </is>
      </c>
      <c r="L2735" t="n">
        <v>7</v>
      </c>
      <c r="M2735" s="57" t="n">
        <v>197</v>
      </c>
      <c r="N2735" t="inlineStr">
        <is>
          <t>TL</t>
        </is>
      </c>
      <c r="O2735" s="58" t="n">
        <v>5</v>
      </c>
      <c r="P2735" t="n">
        <v>0</v>
      </c>
      <c r="Q2735" s="59" t="n">
        <v>95</v>
      </c>
      <c r="R2735" s="60">
        <f>IF(N2735="TL",1,IF(N2735="USD",VLOOKUP(C2735,$X$2:$Z$19,2,FALSE),VLOOKUP(C2735,$X$2:$Z$19,3,FALSE)))</f>
        <v/>
      </c>
      <c r="S2735" s="61">
        <f>IF(P2735=1,0,L2735*M2735*R2735*(1-O2735/100))</f>
        <v/>
      </c>
      <c r="T2735" s="61">
        <f>IF(P2735=1,0,L2735*Q2735)</f>
        <v/>
      </c>
      <c r="U2735" s="61">
        <f>S2735-T2735</f>
        <v/>
      </c>
    </row>
    <row r="2736">
      <c r="A2736" t="inlineStr">
        <is>
          <t>S002735</t>
        </is>
      </c>
      <c r="B2736" t="inlineStr">
        <is>
          <t>2025-10-05</t>
        </is>
      </c>
      <c r="C2736" t="inlineStr">
        <is>
          <t>2025-10</t>
        </is>
      </c>
      <c r="D2736" t="inlineStr">
        <is>
          <t>2025-Q4</t>
        </is>
      </c>
      <c r="E2736" t="inlineStr">
        <is>
          <t>T10</t>
        </is>
      </c>
      <c r="F2736" t="inlineStr">
        <is>
          <t>Ayşe Yıldız</t>
        </is>
      </c>
      <c r="G2736" t="inlineStr">
        <is>
          <t>Akdeniz</t>
        </is>
      </c>
      <c r="H2736" t="inlineStr">
        <is>
          <t>EM-AYD-40</t>
        </is>
      </c>
      <c r="I2736" t="inlineStr">
        <is>
          <t>LED Panel Armatür 40W</t>
        </is>
      </c>
      <c r="J2736" t="inlineStr">
        <is>
          <t>Aydınlatma</t>
        </is>
      </c>
      <c r="K2736" t="inlineStr">
        <is>
          <t>Perakende</t>
        </is>
      </c>
      <c r="L2736" t="n">
        <v>4</v>
      </c>
      <c r="M2736" s="57" t="n">
        <v>358</v>
      </c>
      <c r="N2736" t="inlineStr">
        <is>
          <t>TL</t>
        </is>
      </c>
      <c r="O2736" s="58" t="n">
        <v>8</v>
      </c>
      <c r="P2736" t="n">
        <v>0</v>
      </c>
      <c r="Q2736" s="59" t="n">
        <v>190</v>
      </c>
      <c r="R2736" s="60">
        <f>IF(N2736="TL",1,IF(N2736="USD",VLOOKUP(C2736,$X$2:$Z$19,2,FALSE),VLOOKUP(C2736,$X$2:$Z$19,3,FALSE)))</f>
        <v/>
      </c>
      <c r="S2736" s="61">
        <f>IF(P2736=1,0,L2736*M2736*R2736*(1-O2736/100))</f>
        <v/>
      </c>
      <c r="T2736" s="61">
        <f>IF(P2736=1,0,L2736*Q2736)</f>
        <v/>
      </c>
      <c r="U2736" s="61">
        <f>S2736-T2736</f>
        <v/>
      </c>
    </row>
    <row r="2737">
      <c r="A2737" t="inlineStr">
        <is>
          <t>S002736</t>
        </is>
      </c>
      <c r="B2737" t="inlineStr">
        <is>
          <t>2025-10-16</t>
        </is>
      </c>
      <c r="C2737" t="inlineStr">
        <is>
          <t>2025-10</t>
        </is>
      </c>
      <c r="D2737" t="inlineStr">
        <is>
          <t>2025-Q4</t>
        </is>
      </c>
      <c r="E2737" t="inlineStr">
        <is>
          <t>T10</t>
        </is>
      </c>
      <c r="F2737" t="inlineStr">
        <is>
          <t>Ayşe Yıldız</t>
        </is>
      </c>
      <c r="G2737" t="inlineStr">
        <is>
          <t>Akdeniz</t>
        </is>
      </c>
      <c r="H2737" t="inlineStr">
        <is>
          <t>EM-AYD-40</t>
        </is>
      </c>
      <c r="I2737" t="inlineStr">
        <is>
          <t>LED Panel Armatür 40W</t>
        </is>
      </c>
      <c r="J2737" t="inlineStr">
        <is>
          <t>Aydınlatma</t>
        </is>
      </c>
      <c r="K2737" t="inlineStr">
        <is>
          <t>Kurumsal</t>
        </is>
      </c>
      <c r="L2737" t="n">
        <v>22</v>
      </c>
      <c r="M2737" s="57" t="n">
        <v>360</v>
      </c>
      <c r="N2737" t="inlineStr">
        <is>
          <t>TL</t>
        </is>
      </c>
      <c r="O2737" s="58" t="n">
        <v>5</v>
      </c>
      <c r="P2737" t="n">
        <v>0</v>
      </c>
      <c r="Q2737" s="59" t="n">
        <v>190</v>
      </c>
      <c r="R2737" s="60">
        <f>IF(N2737="TL",1,IF(N2737="USD",VLOOKUP(C2737,$X$2:$Z$19,2,FALSE),VLOOKUP(C2737,$X$2:$Z$19,3,FALSE)))</f>
        <v/>
      </c>
      <c r="S2737" s="61">
        <f>IF(P2737=1,0,L2737*M2737*R2737*(1-O2737/100))</f>
        <v/>
      </c>
      <c r="T2737" s="61">
        <f>IF(P2737=1,0,L2737*Q2737)</f>
        <v/>
      </c>
      <c r="U2737" s="61">
        <f>S2737-T2737</f>
        <v/>
      </c>
    </row>
    <row r="2738">
      <c r="A2738" t="inlineStr">
        <is>
          <t>S002737</t>
        </is>
      </c>
      <c r="B2738" t="inlineStr">
        <is>
          <t>2025-10-01</t>
        </is>
      </c>
      <c r="C2738" t="inlineStr">
        <is>
          <t>2025-10</t>
        </is>
      </c>
      <c r="D2738" t="inlineStr">
        <is>
          <t>2025-Q4</t>
        </is>
      </c>
      <c r="E2738" t="inlineStr">
        <is>
          <t>T11</t>
        </is>
      </c>
      <c r="F2738" t="inlineStr">
        <is>
          <t>Kaan Öztürk</t>
        </is>
      </c>
      <c r="G2738" t="inlineStr">
        <is>
          <t>İhracat-Körfez</t>
        </is>
      </c>
      <c r="H2738" t="inlineStr">
        <is>
          <t>EM-UPS-10</t>
        </is>
      </c>
      <c r="I2738" t="inlineStr">
        <is>
          <t>Kesintisiz Güç Kaynağı 3 kVA</t>
        </is>
      </c>
      <c r="J2738" t="inlineStr">
        <is>
          <t>Güç</t>
        </is>
      </c>
      <c r="K2738" t="inlineStr">
        <is>
          <t>Bayi</t>
        </is>
      </c>
      <c r="L2738" t="n">
        <v>20</v>
      </c>
      <c r="M2738" s="57" t="n">
        <v>294</v>
      </c>
      <c r="N2738" t="inlineStr">
        <is>
          <t>USD</t>
        </is>
      </c>
      <c r="O2738" s="58" t="n">
        <v>8</v>
      </c>
      <c r="P2738" t="n">
        <v>0</v>
      </c>
      <c r="Q2738" s="59" t="n">
        <v>8200</v>
      </c>
      <c r="R2738" s="60">
        <f>IF(N2738="TL",1,IF(N2738="USD",VLOOKUP(C2738,$X$2:$Z$19,2,FALSE),VLOOKUP(C2738,$X$2:$Z$19,3,FALSE)))</f>
        <v/>
      </c>
      <c r="S2738" s="61">
        <f>IF(P2738=1,0,L2738*M2738*R2738*(1-O2738/100))</f>
        <v/>
      </c>
      <c r="T2738" s="61">
        <f>IF(P2738=1,0,L2738*Q2738)</f>
        <v/>
      </c>
      <c r="U2738" s="61">
        <f>S2738-T2738</f>
        <v/>
      </c>
    </row>
    <row r="2739">
      <c r="A2739" t="inlineStr">
        <is>
          <t>S002738</t>
        </is>
      </c>
      <c r="B2739" t="inlineStr">
        <is>
          <t>2025-10-22</t>
        </is>
      </c>
      <c r="C2739" t="inlineStr">
        <is>
          <t>2025-10</t>
        </is>
      </c>
      <c r="D2739" t="inlineStr">
        <is>
          <t>2025-Q4</t>
        </is>
      </c>
      <c r="E2739" t="inlineStr">
        <is>
          <t>T11</t>
        </is>
      </c>
      <c r="F2739" t="inlineStr">
        <is>
          <t>Kaan Öztürk</t>
        </is>
      </c>
      <c r="G2739" t="inlineStr">
        <is>
          <t>İhracat-Körfez</t>
        </is>
      </c>
      <c r="H2739" t="inlineStr">
        <is>
          <t>EM-SGT-01</t>
        </is>
      </c>
      <c r="I2739" t="inlineStr">
        <is>
          <t>Otomatik Sigorta C16 (12'li)</t>
        </is>
      </c>
      <c r="J2739" t="inlineStr">
        <is>
          <t>Koruma</t>
        </is>
      </c>
      <c r="K2739" t="inlineStr">
        <is>
          <t>Proje</t>
        </is>
      </c>
      <c r="L2739" t="n">
        <v>11</v>
      </c>
      <c r="M2739" s="57" t="n">
        <v>10.15</v>
      </c>
      <c r="N2739" t="inlineStr">
        <is>
          <t>USD</t>
        </is>
      </c>
      <c r="O2739" s="58" t="n">
        <v>8</v>
      </c>
      <c r="P2739" t="n">
        <v>0</v>
      </c>
      <c r="Q2739" s="59" t="n">
        <v>240</v>
      </c>
      <c r="R2739" s="60">
        <f>IF(N2739="TL",1,IF(N2739="USD",VLOOKUP(C2739,$X$2:$Z$19,2,FALSE),VLOOKUP(C2739,$X$2:$Z$19,3,FALSE)))</f>
        <v/>
      </c>
      <c r="S2739" s="61">
        <f>IF(P2739=1,0,L2739*M2739*R2739*(1-O2739/100))</f>
        <v/>
      </c>
      <c r="T2739" s="61">
        <f>IF(P2739=1,0,L2739*Q2739)</f>
        <v/>
      </c>
      <c r="U2739" s="61">
        <f>S2739-T2739</f>
        <v/>
      </c>
    </row>
    <row r="2740">
      <c r="A2740" t="inlineStr">
        <is>
          <t>S002739</t>
        </is>
      </c>
      <c r="B2740" t="inlineStr">
        <is>
          <t>2025-10-27</t>
        </is>
      </c>
      <c r="C2740" t="inlineStr">
        <is>
          <t>2025-10</t>
        </is>
      </c>
      <c r="D2740" t="inlineStr">
        <is>
          <t>2025-Q4</t>
        </is>
      </c>
      <c r="E2740" t="inlineStr">
        <is>
          <t>T11</t>
        </is>
      </c>
      <c r="F2740" t="inlineStr">
        <is>
          <t>Kaan Öztürk</t>
        </is>
      </c>
      <c r="G2740" t="inlineStr">
        <is>
          <t>İhracat-Körfez</t>
        </is>
      </c>
      <c r="H2740" t="inlineStr">
        <is>
          <t>EM-SNS-06</t>
        </is>
      </c>
      <c r="I2740" t="inlineStr">
        <is>
          <t>Hareket Sensörü PIR</t>
        </is>
      </c>
      <c r="J2740" t="inlineStr">
        <is>
          <t>Otomasyon</t>
        </is>
      </c>
      <c r="K2740" t="inlineStr">
        <is>
          <t>Bayi</t>
        </is>
      </c>
      <c r="L2740" t="n">
        <v>5</v>
      </c>
      <c r="M2740" s="57" t="n">
        <v>5.58</v>
      </c>
      <c r="N2740" t="inlineStr">
        <is>
          <t>USD</t>
        </is>
      </c>
      <c r="O2740" s="58" t="n">
        <v>0</v>
      </c>
      <c r="P2740" t="n">
        <v>0</v>
      </c>
      <c r="Q2740" s="59" t="n">
        <v>120</v>
      </c>
      <c r="R2740" s="60">
        <f>IF(N2740="TL",1,IF(N2740="USD",VLOOKUP(C2740,$X$2:$Z$19,2,FALSE),VLOOKUP(C2740,$X$2:$Z$19,3,FALSE)))</f>
        <v/>
      </c>
      <c r="S2740" s="61">
        <f>IF(P2740=1,0,L2740*M2740*R2740*(1-O2740/100))</f>
        <v/>
      </c>
      <c r="T2740" s="61">
        <f>IF(P2740=1,0,L2740*Q2740)</f>
        <v/>
      </c>
      <c r="U2740" s="61">
        <f>S2740-T2740</f>
        <v/>
      </c>
    </row>
    <row r="2741">
      <c r="A2741" t="inlineStr">
        <is>
          <t>S002740</t>
        </is>
      </c>
      <c r="B2741" t="inlineStr">
        <is>
          <t>2025-10-07</t>
        </is>
      </c>
      <c r="C2741" t="inlineStr">
        <is>
          <t>2025-10</t>
        </is>
      </c>
      <c r="D2741" t="inlineStr">
        <is>
          <t>2025-Q4</t>
        </is>
      </c>
      <c r="E2741" t="inlineStr">
        <is>
          <t>T11</t>
        </is>
      </c>
      <c r="F2741" t="inlineStr">
        <is>
          <t>Kaan Öztürk</t>
        </is>
      </c>
      <c r="G2741" t="inlineStr">
        <is>
          <t>İhracat-Körfez</t>
        </is>
      </c>
      <c r="H2741" t="inlineStr">
        <is>
          <t>EM-UPS-10</t>
        </is>
      </c>
      <c r="I2741" t="inlineStr">
        <is>
          <t>Kesintisiz Güç Kaynağı 3 kVA</t>
        </is>
      </c>
      <c r="J2741" t="inlineStr">
        <is>
          <t>Güç</t>
        </is>
      </c>
      <c r="K2741" t="inlineStr">
        <is>
          <t>Proje</t>
        </is>
      </c>
      <c r="L2741" t="n">
        <v>111</v>
      </c>
      <c r="M2741" s="57" t="n">
        <v>297.06</v>
      </c>
      <c r="N2741" t="inlineStr">
        <is>
          <t>USD</t>
        </is>
      </c>
      <c r="O2741" s="58" t="n">
        <v>0</v>
      </c>
      <c r="P2741" t="n">
        <v>0</v>
      </c>
      <c r="Q2741" s="59" t="n">
        <v>8200</v>
      </c>
      <c r="R2741" s="60">
        <f>IF(N2741="TL",1,IF(N2741="USD",VLOOKUP(C2741,$X$2:$Z$19,2,FALSE),VLOOKUP(C2741,$X$2:$Z$19,3,FALSE)))</f>
        <v/>
      </c>
      <c r="S2741" s="61">
        <f>IF(P2741=1,0,L2741*M2741*R2741*(1-O2741/100))</f>
        <v/>
      </c>
      <c r="T2741" s="61">
        <f>IF(P2741=1,0,L2741*Q2741)</f>
        <v/>
      </c>
      <c r="U2741" s="61">
        <f>S2741-T2741</f>
        <v/>
      </c>
    </row>
    <row r="2742">
      <c r="A2742" t="inlineStr">
        <is>
          <t>S002741</t>
        </is>
      </c>
      <c r="B2742" t="inlineStr">
        <is>
          <t>2025-10-08</t>
        </is>
      </c>
      <c r="C2742" t="inlineStr">
        <is>
          <t>2025-10</t>
        </is>
      </c>
      <c r="D2742" t="inlineStr">
        <is>
          <t>2025-Q4</t>
        </is>
      </c>
      <c r="E2742" t="inlineStr">
        <is>
          <t>T11</t>
        </is>
      </c>
      <c r="F2742" t="inlineStr">
        <is>
          <t>Kaan Öztürk</t>
        </is>
      </c>
      <c r="G2742" t="inlineStr">
        <is>
          <t>İhracat-Körfez</t>
        </is>
      </c>
      <c r="H2742" t="inlineStr">
        <is>
          <t>EM-AYD-40</t>
        </is>
      </c>
      <c r="I2742" t="inlineStr">
        <is>
          <t>LED Panel Armatür 40W</t>
        </is>
      </c>
      <c r="J2742" t="inlineStr">
        <is>
          <t>Aydınlatma</t>
        </is>
      </c>
      <c r="K2742" t="inlineStr">
        <is>
          <t>Bayi</t>
        </is>
      </c>
      <c r="L2742" t="n">
        <v>5</v>
      </c>
      <c r="M2742" s="57" t="n">
        <v>7.8</v>
      </c>
      <c r="N2742" t="inlineStr">
        <is>
          <t>USD</t>
        </is>
      </c>
      <c r="O2742" s="58" t="n">
        <v>5</v>
      </c>
      <c r="P2742" t="n">
        <v>0</v>
      </c>
      <c r="Q2742" s="59" t="n">
        <v>190</v>
      </c>
      <c r="R2742" s="60">
        <f>IF(N2742="TL",1,IF(N2742="USD",VLOOKUP(C2742,$X$2:$Z$19,2,FALSE),VLOOKUP(C2742,$X$2:$Z$19,3,FALSE)))</f>
        <v/>
      </c>
      <c r="S2742" s="61">
        <f>IF(P2742=1,0,L2742*M2742*R2742*(1-O2742/100))</f>
        <v/>
      </c>
      <c r="T2742" s="61">
        <f>IF(P2742=1,0,L2742*Q2742)</f>
        <v/>
      </c>
      <c r="U2742" s="61">
        <f>S2742-T2742</f>
        <v/>
      </c>
    </row>
    <row r="2743">
      <c r="A2743" t="inlineStr">
        <is>
          <t>S002742</t>
        </is>
      </c>
      <c r="B2743" t="inlineStr">
        <is>
          <t>2025-10-15</t>
        </is>
      </c>
      <c r="C2743" t="inlineStr">
        <is>
          <t>2025-10</t>
        </is>
      </c>
      <c r="D2743" t="inlineStr">
        <is>
          <t>2025-Q4</t>
        </is>
      </c>
      <c r="E2743" t="inlineStr">
        <is>
          <t>T11</t>
        </is>
      </c>
      <c r="F2743" t="inlineStr">
        <is>
          <t>Kaan Öztürk</t>
        </is>
      </c>
      <c r="G2743" t="inlineStr">
        <is>
          <t>İhracat-Körfez</t>
        </is>
      </c>
      <c r="H2743" t="inlineStr">
        <is>
          <t>EM-UPS-10</t>
        </is>
      </c>
      <c r="I2743" t="inlineStr">
        <is>
          <t>Kesintisiz Güç Kaynağı 3 kVA</t>
        </is>
      </c>
      <c r="J2743" t="inlineStr">
        <is>
          <t>Güç</t>
        </is>
      </c>
      <c r="K2743" t="inlineStr">
        <is>
          <t>Proje</t>
        </is>
      </c>
      <c r="L2743" t="n">
        <v>112</v>
      </c>
      <c r="M2743" s="57" t="n">
        <v>284.39</v>
      </c>
      <c r="N2743" t="inlineStr">
        <is>
          <t>USD</t>
        </is>
      </c>
      <c r="O2743" s="58" t="n">
        <v>0</v>
      </c>
      <c r="P2743" t="n">
        <v>0</v>
      </c>
      <c r="Q2743" s="59" t="n">
        <v>8200</v>
      </c>
      <c r="R2743" s="60">
        <f>IF(N2743="TL",1,IF(N2743="USD",VLOOKUP(C2743,$X$2:$Z$19,2,FALSE),VLOOKUP(C2743,$X$2:$Z$19,3,FALSE)))</f>
        <v/>
      </c>
      <c r="S2743" s="61">
        <f>IF(P2743=1,0,L2743*M2743*R2743*(1-O2743/100))</f>
        <v/>
      </c>
      <c r="T2743" s="61">
        <f>IF(P2743=1,0,L2743*Q2743)</f>
        <v/>
      </c>
      <c r="U2743" s="61">
        <f>S2743-T2743</f>
        <v/>
      </c>
    </row>
    <row r="2744">
      <c r="A2744" t="inlineStr">
        <is>
          <t>S002743</t>
        </is>
      </c>
      <c r="B2744" t="inlineStr">
        <is>
          <t>2025-10-21</t>
        </is>
      </c>
      <c r="C2744" t="inlineStr">
        <is>
          <t>2025-10</t>
        </is>
      </c>
      <c r="D2744" t="inlineStr">
        <is>
          <t>2025-Q4</t>
        </is>
      </c>
      <c r="E2744" t="inlineStr">
        <is>
          <t>T11</t>
        </is>
      </c>
      <c r="F2744" t="inlineStr">
        <is>
          <t>Kaan Öztürk</t>
        </is>
      </c>
      <c r="G2744" t="inlineStr">
        <is>
          <t>İhracat-Körfez</t>
        </is>
      </c>
      <c r="H2744" t="inlineStr">
        <is>
          <t>EM-PNO-12</t>
        </is>
      </c>
      <c r="I2744" t="inlineStr">
        <is>
          <t>Sıva Üstü Dağıtım Panosu 24'lü</t>
        </is>
      </c>
      <c r="J2744" t="inlineStr">
        <is>
          <t>Pano</t>
        </is>
      </c>
      <c r="K2744" t="inlineStr">
        <is>
          <t>Proje</t>
        </is>
      </c>
      <c r="L2744" t="n">
        <v>22</v>
      </c>
      <c r="M2744" s="57" t="n">
        <v>45.56</v>
      </c>
      <c r="N2744" t="inlineStr">
        <is>
          <t>USD</t>
        </is>
      </c>
      <c r="O2744" s="58" t="n">
        <v>0</v>
      </c>
      <c r="P2744" t="n">
        <v>0</v>
      </c>
      <c r="Q2744" s="59" t="n">
        <v>1180</v>
      </c>
      <c r="R2744" s="60">
        <f>IF(N2744="TL",1,IF(N2744="USD",VLOOKUP(C2744,$X$2:$Z$19,2,FALSE),VLOOKUP(C2744,$X$2:$Z$19,3,FALSE)))</f>
        <v/>
      </c>
      <c r="S2744" s="61">
        <f>IF(P2744=1,0,L2744*M2744*R2744*(1-O2744/100))</f>
        <v/>
      </c>
      <c r="T2744" s="61">
        <f>IF(P2744=1,0,L2744*Q2744)</f>
        <v/>
      </c>
      <c r="U2744" s="61">
        <f>S2744-T2744</f>
        <v/>
      </c>
    </row>
    <row r="2745">
      <c r="A2745" t="inlineStr">
        <is>
          <t>S002744</t>
        </is>
      </c>
      <c r="B2745" t="inlineStr">
        <is>
          <t>2025-10-15</t>
        </is>
      </c>
      <c r="C2745" t="inlineStr">
        <is>
          <t>2025-10</t>
        </is>
      </c>
      <c r="D2745" t="inlineStr">
        <is>
          <t>2025-Q4</t>
        </is>
      </c>
      <c r="E2745" t="inlineStr">
        <is>
          <t>T11</t>
        </is>
      </c>
      <c r="F2745" t="inlineStr">
        <is>
          <t>Kaan Öztürk</t>
        </is>
      </c>
      <c r="G2745" t="inlineStr">
        <is>
          <t>İhracat-Körfez</t>
        </is>
      </c>
      <c r="H2745" t="inlineStr">
        <is>
          <t>EM-PNO-12</t>
        </is>
      </c>
      <c r="I2745" t="inlineStr">
        <is>
          <t>Sıva Üstü Dağıtım Panosu 24'lü</t>
        </is>
      </c>
      <c r="J2745" t="inlineStr">
        <is>
          <t>Pano</t>
        </is>
      </c>
      <c r="K2745" t="inlineStr">
        <is>
          <t>Perakende</t>
        </is>
      </c>
      <c r="L2745" t="n">
        <v>2</v>
      </c>
      <c r="M2745" s="57" t="n">
        <v>44.46</v>
      </c>
      <c r="N2745" t="inlineStr">
        <is>
          <t>USD</t>
        </is>
      </c>
      <c r="O2745" s="58" t="n">
        <v>18</v>
      </c>
      <c r="P2745" t="n">
        <v>0</v>
      </c>
      <c r="Q2745" s="59" t="n">
        <v>1180</v>
      </c>
      <c r="R2745" s="60">
        <f>IF(N2745="TL",1,IF(N2745="USD",VLOOKUP(C2745,$X$2:$Z$19,2,FALSE),VLOOKUP(C2745,$X$2:$Z$19,3,FALSE)))</f>
        <v/>
      </c>
      <c r="S2745" s="61">
        <f>IF(P2745=1,0,L2745*M2745*R2745*(1-O2745/100))</f>
        <v/>
      </c>
      <c r="T2745" s="61">
        <f>IF(P2745=1,0,L2745*Q2745)</f>
        <v/>
      </c>
      <c r="U2745" s="61">
        <f>S2745-T2745</f>
        <v/>
      </c>
    </row>
    <row r="2746">
      <c r="A2746" t="inlineStr">
        <is>
          <t>S002745</t>
        </is>
      </c>
      <c r="B2746" t="inlineStr">
        <is>
          <t>2025-10-19</t>
        </is>
      </c>
      <c r="C2746" t="inlineStr">
        <is>
          <t>2025-10</t>
        </is>
      </c>
      <c r="D2746" t="inlineStr">
        <is>
          <t>2025-Q4</t>
        </is>
      </c>
      <c r="E2746" t="inlineStr">
        <is>
          <t>T11</t>
        </is>
      </c>
      <c r="F2746" t="inlineStr">
        <is>
          <t>Kaan Öztürk</t>
        </is>
      </c>
      <c r="G2746" t="inlineStr">
        <is>
          <t>İhracat-Körfez</t>
        </is>
      </c>
      <c r="H2746" t="inlineStr">
        <is>
          <t>EM-KBL-25</t>
        </is>
      </c>
      <c r="I2746" t="inlineStr">
        <is>
          <t>NYY Kablo 4x6 (100 m)</t>
        </is>
      </c>
      <c r="J2746" t="inlineStr">
        <is>
          <t>Kablo</t>
        </is>
      </c>
      <c r="K2746" t="inlineStr">
        <is>
          <t>Perakende</t>
        </is>
      </c>
      <c r="L2746" t="n">
        <v>7</v>
      </c>
      <c r="M2746" s="57" t="n">
        <v>80.81</v>
      </c>
      <c r="N2746" t="inlineStr">
        <is>
          <t>USD</t>
        </is>
      </c>
      <c r="O2746" s="58" t="n">
        <v>8</v>
      </c>
      <c r="P2746" t="n">
        <v>0</v>
      </c>
      <c r="Q2746" s="59" t="n">
        <v>2150</v>
      </c>
      <c r="R2746" s="60">
        <f>IF(N2746="TL",1,IF(N2746="USD",VLOOKUP(C2746,$X$2:$Z$19,2,FALSE),VLOOKUP(C2746,$X$2:$Z$19,3,FALSE)))</f>
        <v/>
      </c>
      <c r="S2746" s="61">
        <f>IF(P2746=1,0,L2746*M2746*R2746*(1-O2746/100))</f>
        <v/>
      </c>
      <c r="T2746" s="61">
        <f>IF(P2746=1,0,L2746*Q2746)</f>
        <v/>
      </c>
      <c r="U2746" s="61">
        <f>S2746-T2746</f>
        <v/>
      </c>
    </row>
    <row r="2747">
      <c r="A2747" t="inlineStr">
        <is>
          <t>S002746</t>
        </is>
      </c>
      <c r="B2747" t="inlineStr">
        <is>
          <t>2025-10-06</t>
        </is>
      </c>
      <c r="C2747" t="inlineStr">
        <is>
          <t>2025-10</t>
        </is>
      </c>
      <c r="D2747" t="inlineStr">
        <is>
          <t>2025-Q4</t>
        </is>
      </c>
      <c r="E2747" t="inlineStr">
        <is>
          <t>T11</t>
        </is>
      </c>
      <c r="F2747" t="inlineStr">
        <is>
          <t>Kaan Öztürk</t>
        </is>
      </c>
      <c r="G2747" t="inlineStr">
        <is>
          <t>İhracat-Körfez</t>
        </is>
      </c>
      <c r="H2747" t="inlineStr">
        <is>
          <t>EM-KBL-16</t>
        </is>
      </c>
      <c r="I2747" t="inlineStr">
        <is>
          <t>NYM Kablo 3x2,5 (100 m)</t>
        </is>
      </c>
      <c r="J2747" t="inlineStr">
        <is>
          <t>Kablo</t>
        </is>
      </c>
      <c r="K2747" t="inlineStr">
        <is>
          <t>Proje</t>
        </is>
      </c>
      <c r="L2747" t="n">
        <v>58</v>
      </c>
      <c r="M2747" s="57" t="n">
        <v>28.53</v>
      </c>
      <c r="N2747" t="inlineStr">
        <is>
          <t>USD</t>
        </is>
      </c>
      <c r="O2747" s="58" t="n">
        <v>5</v>
      </c>
      <c r="P2747" t="n">
        <v>0</v>
      </c>
      <c r="Q2747" s="59" t="n">
        <v>820</v>
      </c>
      <c r="R2747" s="60">
        <f>IF(N2747="TL",1,IF(N2747="USD",VLOOKUP(C2747,$X$2:$Z$19,2,FALSE),VLOOKUP(C2747,$X$2:$Z$19,3,FALSE)))</f>
        <v/>
      </c>
      <c r="S2747" s="61">
        <f>IF(P2747=1,0,L2747*M2747*R2747*(1-O2747/100))</f>
        <v/>
      </c>
      <c r="T2747" s="61">
        <f>IF(P2747=1,0,L2747*Q2747)</f>
        <v/>
      </c>
      <c r="U2747" s="61">
        <f>S2747-T2747</f>
        <v/>
      </c>
    </row>
    <row r="2748">
      <c r="A2748" t="inlineStr">
        <is>
          <t>S002747</t>
        </is>
      </c>
      <c r="B2748" t="inlineStr">
        <is>
          <t>2025-10-03</t>
        </is>
      </c>
      <c r="C2748" t="inlineStr">
        <is>
          <t>2025-10</t>
        </is>
      </c>
      <c r="D2748" t="inlineStr">
        <is>
          <t>2025-Q4</t>
        </is>
      </c>
      <c r="E2748" t="inlineStr">
        <is>
          <t>T11</t>
        </is>
      </c>
      <c r="F2748" t="inlineStr">
        <is>
          <t>Kaan Öztürk</t>
        </is>
      </c>
      <c r="G2748" t="inlineStr">
        <is>
          <t>İhracat-Körfez</t>
        </is>
      </c>
      <c r="H2748" t="inlineStr">
        <is>
          <t>EM-UPS-10</t>
        </is>
      </c>
      <c r="I2748" t="inlineStr">
        <is>
          <t>Kesintisiz Güç Kaynağı 3 kVA</t>
        </is>
      </c>
      <c r="J2748" t="inlineStr">
        <is>
          <t>Güç</t>
        </is>
      </c>
      <c r="K2748" t="inlineStr">
        <is>
          <t>Bayi</t>
        </is>
      </c>
      <c r="L2748" t="n">
        <v>2</v>
      </c>
      <c r="M2748" s="57" t="n">
        <v>297.43</v>
      </c>
      <c r="N2748" t="inlineStr">
        <is>
          <t>USD</t>
        </is>
      </c>
      <c r="O2748" s="58" t="n">
        <v>5</v>
      </c>
      <c r="P2748" t="n">
        <v>0</v>
      </c>
      <c r="Q2748" s="59" t="n">
        <v>8200</v>
      </c>
      <c r="R2748" s="60">
        <f>IF(N2748="TL",1,IF(N2748="USD",VLOOKUP(C2748,$X$2:$Z$19,2,FALSE),VLOOKUP(C2748,$X$2:$Z$19,3,FALSE)))</f>
        <v/>
      </c>
      <c r="S2748" s="61">
        <f>IF(P2748=1,0,L2748*M2748*R2748*(1-O2748/100))</f>
        <v/>
      </c>
      <c r="T2748" s="61">
        <f>IF(P2748=1,0,L2748*Q2748)</f>
        <v/>
      </c>
      <c r="U2748" s="61">
        <f>S2748-T2748</f>
        <v/>
      </c>
    </row>
    <row r="2749">
      <c r="A2749" t="inlineStr">
        <is>
          <t>S002748</t>
        </is>
      </c>
      <c r="B2749" t="inlineStr">
        <is>
          <t>2025-10-12</t>
        </is>
      </c>
      <c r="C2749" t="inlineStr">
        <is>
          <t>2025-10</t>
        </is>
      </c>
      <c r="D2749" t="inlineStr">
        <is>
          <t>2025-Q4</t>
        </is>
      </c>
      <c r="E2749" t="inlineStr">
        <is>
          <t>T11</t>
        </is>
      </c>
      <c r="F2749" t="inlineStr">
        <is>
          <t>Kaan Öztürk</t>
        </is>
      </c>
      <c r="G2749" t="inlineStr">
        <is>
          <t>İhracat-Körfez</t>
        </is>
      </c>
      <c r="H2749" t="inlineStr">
        <is>
          <t>EM-KND-03</t>
        </is>
      </c>
      <c r="I2749" t="inlineStr">
        <is>
          <t>Kablo Kanalı 40x40 (2 m)</t>
        </is>
      </c>
      <c r="J2749" t="inlineStr">
        <is>
          <t>Tesisat</t>
        </is>
      </c>
      <c r="K2749" t="inlineStr">
        <is>
          <t>Proje</t>
        </is>
      </c>
      <c r="L2749" t="n">
        <v>2</v>
      </c>
      <c r="M2749" s="57" t="n">
        <v>3.04</v>
      </c>
      <c r="N2749" t="inlineStr">
        <is>
          <t>USD</t>
        </is>
      </c>
      <c r="O2749" s="58" t="n">
        <v>5</v>
      </c>
      <c r="P2749" t="n">
        <v>0</v>
      </c>
      <c r="Q2749" s="59" t="n">
        <v>65</v>
      </c>
      <c r="R2749" s="60">
        <f>IF(N2749="TL",1,IF(N2749="USD",VLOOKUP(C2749,$X$2:$Z$19,2,FALSE),VLOOKUP(C2749,$X$2:$Z$19,3,FALSE)))</f>
        <v/>
      </c>
      <c r="S2749" s="61">
        <f>IF(P2749=1,0,L2749*M2749*R2749*(1-O2749/100))</f>
        <v/>
      </c>
      <c r="T2749" s="61">
        <f>IF(P2749=1,0,L2749*Q2749)</f>
        <v/>
      </c>
      <c r="U2749" s="61">
        <f>S2749-T2749</f>
        <v/>
      </c>
    </row>
    <row r="2750">
      <c r="A2750" t="inlineStr">
        <is>
          <t>S002749</t>
        </is>
      </c>
      <c r="B2750" t="inlineStr">
        <is>
          <t>2025-10-12</t>
        </is>
      </c>
      <c r="C2750" t="inlineStr">
        <is>
          <t>2025-10</t>
        </is>
      </c>
      <c r="D2750" t="inlineStr">
        <is>
          <t>2025-Q4</t>
        </is>
      </c>
      <c r="E2750" t="inlineStr">
        <is>
          <t>T11</t>
        </is>
      </c>
      <c r="F2750" t="inlineStr">
        <is>
          <t>Kaan Öztürk</t>
        </is>
      </c>
      <c r="G2750" t="inlineStr">
        <is>
          <t>İhracat-Körfez</t>
        </is>
      </c>
      <c r="H2750" t="inlineStr">
        <is>
          <t>EM-KBL-16</t>
        </is>
      </c>
      <c r="I2750" t="inlineStr">
        <is>
          <t>NYM Kablo 3x2,5 (100 m)</t>
        </is>
      </c>
      <c r="J2750" t="inlineStr">
        <is>
          <t>Kablo</t>
        </is>
      </c>
      <c r="K2750" t="inlineStr">
        <is>
          <t>Bayi</t>
        </is>
      </c>
      <c r="L2750" t="n">
        <v>13</v>
      </c>
      <c r="M2750" s="57" t="n">
        <v>30.37</v>
      </c>
      <c r="N2750" t="inlineStr">
        <is>
          <t>USD</t>
        </is>
      </c>
      <c r="O2750" s="58" t="n">
        <v>0</v>
      </c>
      <c r="P2750" t="n">
        <v>0</v>
      </c>
      <c r="Q2750" s="59" t="n">
        <v>820</v>
      </c>
      <c r="R2750" s="60">
        <f>IF(N2750="TL",1,IF(N2750="USD",VLOOKUP(C2750,$X$2:$Z$19,2,FALSE),VLOOKUP(C2750,$X$2:$Z$19,3,FALSE)))</f>
        <v/>
      </c>
      <c r="S2750" s="61">
        <f>IF(P2750=1,0,L2750*M2750*R2750*(1-O2750/100))</f>
        <v/>
      </c>
      <c r="T2750" s="61">
        <f>IF(P2750=1,0,L2750*Q2750)</f>
        <v/>
      </c>
      <c r="U2750" s="61">
        <f>S2750-T2750</f>
        <v/>
      </c>
    </row>
    <row r="2751">
      <c r="A2751" t="inlineStr">
        <is>
          <t>S002750</t>
        </is>
      </c>
      <c r="B2751" t="inlineStr">
        <is>
          <t>2025-10-01</t>
        </is>
      </c>
      <c r="C2751" t="inlineStr">
        <is>
          <t>2025-10</t>
        </is>
      </c>
      <c r="D2751" t="inlineStr">
        <is>
          <t>2025-Q4</t>
        </is>
      </c>
      <c r="E2751" t="inlineStr">
        <is>
          <t>T11</t>
        </is>
      </c>
      <c r="F2751" t="inlineStr">
        <is>
          <t>Kaan Öztürk</t>
        </is>
      </c>
      <c r="G2751" t="inlineStr">
        <is>
          <t>İhracat-Körfez</t>
        </is>
      </c>
      <c r="H2751" t="inlineStr">
        <is>
          <t>EM-TOP-08</t>
        </is>
      </c>
      <c r="I2751" t="inlineStr">
        <is>
          <t>Topraklama Seti</t>
        </is>
      </c>
      <c r="J2751" t="inlineStr">
        <is>
          <t>Koruma</t>
        </is>
      </c>
      <c r="K2751" t="inlineStr">
        <is>
          <t>Kurumsal</t>
        </is>
      </c>
      <c r="L2751" t="n">
        <v>5</v>
      </c>
      <c r="M2751" s="57" t="n">
        <v>20.24</v>
      </c>
      <c r="N2751" t="inlineStr">
        <is>
          <t>USD</t>
        </is>
      </c>
      <c r="O2751" s="58" t="n">
        <v>5</v>
      </c>
      <c r="P2751" t="n">
        <v>0</v>
      </c>
      <c r="Q2751" s="59" t="n">
        <v>540</v>
      </c>
      <c r="R2751" s="60">
        <f>IF(N2751="TL",1,IF(N2751="USD",VLOOKUP(C2751,$X$2:$Z$19,2,FALSE),VLOOKUP(C2751,$X$2:$Z$19,3,FALSE)))</f>
        <v/>
      </c>
      <c r="S2751" s="61">
        <f>IF(P2751=1,0,L2751*M2751*R2751*(1-O2751/100))</f>
        <v/>
      </c>
      <c r="T2751" s="61">
        <f>IF(P2751=1,0,L2751*Q2751)</f>
        <v/>
      </c>
      <c r="U2751" s="61">
        <f>S2751-T2751</f>
        <v/>
      </c>
    </row>
    <row r="2752">
      <c r="A2752" t="inlineStr">
        <is>
          <t>S002751</t>
        </is>
      </c>
      <c r="B2752" t="inlineStr">
        <is>
          <t>2025-10-03</t>
        </is>
      </c>
      <c r="C2752" t="inlineStr">
        <is>
          <t>2025-10</t>
        </is>
      </c>
      <c r="D2752" t="inlineStr">
        <is>
          <t>2025-Q4</t>
        </is>
      </c>
      <c r="E2752" t="inlineStr">
        <is>
          <t>T12</t>
        </is>
      </c>
      <c r="F2752" t="inlineStr">
        <is>
          <t>Buse Aksoy</t>
        </is>
      </c>
      <c r="G2752" t="inlineStr">
        <is>
          <t>İhracat-Avrupa</t>
        </is>
      </c>
      <c r="H2752" t="inlineStr">
        <is>
          <t>EM-KBL-25</t>
        </is>
      </c>
      <c r="I2752" t="inlineStr">
        <is>
          <t>NYY Kablo 4x6 (100 m)</t>
        </is>
      </c>
      <c r="J2752" t="inlineStr">
        <is>
          <t>Kablo</t>
        </is>
      </c>
      <c r="K2752" t="inlineStr">
        <is>
          <t>Bayi</t>
        </is>
      </c>
      <c r="L2752" t="n">
        <v>2</v>
      </c>
      <c r="M2752" s="57" t="n">
        <v>72.55</v>
      </c>
      <c r="N2752" t="inlineStr">
        <is>
          <t>EUR</t>
        </is>
      </c>
      <c r="O2752" s="58" t="n">
        <v>12</v>
      </c>
      <c r="P2752" t="n">
        <v>0</v>
      </c>
      <c r="Q2752" s="59" t="n">
        <v>2150</v>
      </c>
      <c r="R2752" s="60">
        <f>IF(N2752="TL",1,IF(N2752="USD",VLOOKUP(C2752,$X$2:$Z$19,2,FALSE),VLOOKUP(C2752,$X$2:$Z$19,3,FALSE)))</f>
        <v/>
      </c>
      <c r="S2752" s="61">
        <f>IF(P2752=1,0,L2752*M2752*R2752*(1-O2752/100))</f>
        <v/>
      </c>
      <c r="T2752" s="61">
        <f>IF(P2752=1,0,L2752*Q2752)</f>
        <v/>
      </c>
      <c r="U2752" s="61">
        <f>S2752-T2752</f>
        <v/>
      </c>
    </row>
    <row r="2753">
      <c r="A2753" t="inlineStr">
        <is>
          <t>S002752</t>
        </is>
      </c>
      <c r="B2753" t="inlineStr">
        <is>
          <t>2025-10-05</t>
        </is>
      </c>
      <c r="C2753" t="inlineStr">
        <is>
          <t>2025-10</t>
        </is>
      </c>
      <c r="D2753" t="inlineStr">
        <is>
          <t>2025-Q4</t>
        </is>
      </c>
      <c r="E2753" t="inlineStr">
        <is>
          <t>T12</t>
        </is>
      </c>
      <c r="F2753" t="inlineStr">
        <is>
          <t>Buse Aksoy</t>
        </is>
      </c>
      <c r="G2753" t="inlineStr">
        <is>
          <t>İhracat-Avrupa</t>
        </is>
      </c>
      <c r="H2753" t="inlineStr">
        <is>
          <t>EM-PRZ-02</t>
        </is>
      </c>
      <c r="I2753" t="inlineStr">
        <is>
          <t>Priz-Anahtar Seti (20'li)</t>
        </is>
      </c>
      <c r="J2753" t="inlineStr">
        <is>
          <t>Anahtar</t>
        </is>
      </c>
      <c r="K2753" t="inlineStr">
        <is>
          <t>Bayi</t>
        </is>
      </c>
      <c r="L2753" t="n">
        <v>1</v>
      </c>
      <c r="M2753" s="57" t="n">
        <v>12.38</v>
      </c>
      <c r="N2753" t="inlineStr">
        <is>
          <t>EUR</t>
        </is>
      </c>
      <c r="O2753" s="58" t="n">
        <v>0</v>
      </c>
      <c r="P2753" t="n">
        <v>0</v>
      </c>
      <c r="Q2753" s="59" t="n">
        <v>310</v>
      </c>
      <c r="R2753" s="60">
        <f>IF(N2753="TL",1,IF(N2753="USD",VLOOKUP(C2753,$X$2:$Z$19,2,FALSE),VLOOKUP(C2753,$X$2:$Z$19,3,FALSE)))</f>
        <v/>
      </c>
      <c r="S2753" s="61">
        <f>IF(P2753=1,0,L2753*M2753*R2753*(1-O2753/100))</f>
        <v/>
      </c>
      <c r="T2753" s="61">
        <f>IF(P2753=1,0,L2753*Q2753)</f>
        <v/>
      </c>
      <c r="U2753" s="61">
        <f>S2753-T2753</f>
        <v/>
      </c>
    </row>
    <row r="2754">
      <c r="A2754" t="inlineStr">
        <is>
          <t>S002753</t>
        </is>
      </c>
      <c r="B2754" t="inlineStr">
        <is>
          <t>2025-10-25</t>
        </is>
      </c>
      <c r="C2754" t="inlineStr">
        <is>
          <t>2025-10</t>
        </is>
      </c>
      <c r="D2754" t="inlineStr">
        <is>
          <t>2025-Q4</t>
        </is>
      </c>
      <c r="E2754" t="inlineStr">
        <is>
          <t>T12</t>
        </is>
      </c>
      <c r="F2754" t="inlineStr">
        <is>
          <t>Buse Aksoy</t>
        </is>
      </c>
      <c r="G2754" t="inlineStr">
        <is>
          <t>İhracat-Avrupa</t>
        </is>
      </c>
      <c r="H2754" t="inlineStr">
        <is>
          <t>EM-SGT-01</t>
        </is>
      </c>
      <c r="I2754" t="inlineStr">
        <is>
          <t>Otomatik Sigorta C16 (12'li)</t>
        </is>
      </c>
      <c r="J2754" t="inlineStr">
        <is>
          <t>Koruma</t>
        </is>
      </c>
      <c r="K2754" t="inlineStr">
        <is>
          <t>Bayi</t>
        </is>
      </c>
      <c r="L2754" t="n">
        <v>95</v>
      </c>
      <c r="M2754" s="57" t="n">
        <v>9.6</v>
      </c>
      <c r="N2754" t="inlineStr">
        <is>
          <t>EUR</t>
        </is>
      </c>
      <c r="O2754" s="58" t="n">
        <v>0</v>
      </c>
      <c r="P2754" t="n">
        <v>0</v>
      </c>
      <c r="Q2754" s="59" t="n">
        <v>240</v>
      </c>
      <c r="R2754" s="60">
        <f>IF(N2754="TL",1,IF(N2754="USD",VLOOKUP(C2754,$X$2:$Z$19,2,FALSE),VLOOKUP(C2754,$X$2:$Z$19,3,FALSE)))</f>
        <v/>
      </c>
      <c r="S2754" s="61">
        <f>IF(P2754=1,0,L2754*M2754*R2754*(1-O2754/100))</f>
        <v/>
      </c>
      <c r="T2754" s="61">
        <f>IF(P2754=1,0,L2754*Q2754)</f>
        <v/>
      </c>
      <c r="U2754" s="61">
        <f>S2754-T2754</f>
        <v/>
      </c>
    </row>
    <row r="2755">
      <c r="A2755" t="inlineStr">
        <is>
          <t>S002754</t>
        </is>
      </c>
      <c r="B2755" t="inlineStr">
        <is>
          <t>2025-10-11</t>
        </is>
      </c>
      <c r="C2755" t="inlineStr">
        <is>
          <t>2025-10</t>
        </is>
      </c>
      <c r="D2755" t="inlineStr">
        <is>
          <t>2025-Q4</t>
        </is>
      </c>
      <c r="E2755" t="inlineStr">
        <is>
          <t>T12</t>
        </is>
      </c>
      <c r="F2755" t="inlineStr">
        <is>
          <t>Buse Aksoy</t>
        </is>
      </c>
      <c r="G2755" t="inlineStr">
        <is>
          <t>İhracat-Avrupa</t>
        </is>
      </c>
      <c r="H2755" t="inlineStr">
        <is>
          <t>EM-SGT-01</t>
        </is>
      </c>
      <c r="I2755" t="inlineStr">
        <is>
          <t>Otomatik Sigorta C16 (12'li)</t>
        </is>
      </c>
      <c r="J2755" t="inlineStr">
        <is>
          <t>Koruma</t>
        </is>
      </c>
      <c r="K2755" t="inlineStr">
        <is>
          <t>Bayi</t>
        </is>
      </c>
      <c r="L2755" t="n">
        <v>13</v>
      </c>
      <c r="M2755" s="57" t="n">
        <v>9.18</v>
      </c>
      <c r="N2755" t="inlineStr">
        <is>
          <t>EUR</t>
        </is>
      </c>
      <c r="O2755" s="58" t="n">
        <v>5</v>
      </c>
      <c r="P2755" t="n">
        <v>0</v>
      </c>
      <c r="Q2755" s="59" t="n">
        <v>240</v>
      </c>
      <c r="R2755" s="60">
        <f>IF(N2755="TL",1,IF(N2755="USD",VLOOKUP(C2755,$X$2:$Z$19,2,FALSE),VLOOKUP(C2755,$X$2:$Z$19,3,FALSE)))</f>
        <v/>
      </c>
      <c r="S2755" s="61">
        <f>IF(P2755=1,0,L2755*M2755*R2755*(1-O2755/100))</f>
        <v/>
      </c>
      <c r="T2755" s="61">
        <f>IF(P2755=1,0,L2755*Q2755)</f>
        <v/>
      </c>
      <c r="U2755" s="61">
        <f>S2755-T2755</f>
        <v/>
      </c>
    </row>
    <row r="2756">
      <c r="A2756" t="inlineStr">
        <is>
          <t>S002755</t>
        </is>
      </c>
      <c r="B2756" t="inlineStr">
        <is>
          <t>2025-10-15</t>
        </is>
      </c>
      <c r="C2756" t="inlineStr">
        <is>
          <t>2025-10</t>
        </is>
      </c>
      <c r="D2756" t="inlineStr">
        <is>
          <t>2025-Q4</t>
        </is>
      </c>
      <c r="E2756" t="inlineStr">
        <is>
          <t>T12</t>
        </is>
      </c>
      <c r="F2756" t="inlineStr">
        <is>
          <t>Buse Aksoy</t>
        </is>
      </c>
      <c r="G2756" t="inlineStr">
        <is>
          <t>İhracat-Avrupa</t>
        </is>
      </c>
      <c r="H2756" t="inlineStr">
        <is>
          <t>EM-AYD-18</t>
        </is>
      </c>
      <c r="I2756" t="inlineStr">
        <is>
          <t>LED Ampul 18W (10'lu)</t>
        </is>
      </c>
      <c r="J2756" t="inlineStr">
        <is>
          <t>Aydınlatma</t>
        </is>
      </c>
      <c r="K2756" t="inlineStr">
        <is>
          <t>Bayi</t>
        </is>
      </c>
      <c r="L2756" t="n">
        <v>3</v>
      </c>
      <c r="M2756" s="57" t="n">
        <v>4.44</v>
      </c>
      <c r="N2756" t="inlineStr">
        <is>
          <t>EUR</t>
        </is>
      </c>
      <c r="O2756" s="58" t="n">
        <v>8</v>
      </c>
      <c r="P2756" t="n">
        <v>0</v>
      </c>
      <c r="Q2756" s="59" t="n">
        <v>95</v>
      </c>
      <c r="R2756" s="60">
        <f>IF(N2756="TL",1,IF(N2756="USD",VLOOKUP(C2756,$X$2:$Z$19,2,FALSE),VLOOKUP(C2756,$X$2:$Z$19,3,FALSE)))</f>
        <v/>
      </c>
      <c r="S2756" s="61">
        <f>IF(P2756=1,0,L2756*M2756*R2756*(1-O2756/100))</f>
        <v/>
      </c>
      <c r="T2756" s="61">
        <f>IF(P2756=1,0,L2756*Q2756)</f>
        <v/>
      </c>
      <c r="U2756" s="61">
        <f>S2756-T2756</f>
        <v/>
      </c>
    </row>
    <row r="2757">
      <c r="A2757" t="inlineStr">
        <is>
          <t>S002756</t>
        </is>
      </c>
      <c r="B2757" t="inlineStr">
        <is>
          <t>2025-10-25</t>
        </is>
      </c>
      <c r="C2757" t="inlineStr">
        <is>
          <t>2025-10</t>
        </is>
      </c>
      <c r="D2757" t="inlineStr">
        <is>
          <t>2025-Q4</t>
        </is>
      </c>
      <c r="E2757" t="inlineStr">
        <is>
          <t>T12</t>
        </is>
      </c>
      <c r="F2757" t="inlineStr">
        <is>
          <t>Buse Aksoy</t>
        </is>
      </c>
      <c r="G2757" t="inlineStr">
        <is>
          <t>İhracat-Avrupa</t>
        </is>
      </c>
      <c r="H2757" t="inlineStr">
        <is>
          <t>EM-SGT-01</t>
        </is>
      </c>
      <c r="I2757" t="inlineStr">
        <is>
          <t>Otomatik Sigorta C16 (12'li)</t>
        </is>
      </c>
      <c r="J2757" t="inlineStr">
        <is>
          <t>Koruma</t>
        </is>
      </c>
      <c r="K2757" t="inlineStr">
        <is>
          <t>Proje</t>
        </is>
      </c>
      <c r="L2757" t="n">
        <v>14</v>
      </c>
      <c r="M2757" s="57" t="n">
        <v>9.44</v>
      </c>
      <c r="N2757" t="inlineStr">
        <is>
          <t>EUR</t>
        </is>
      </c>
      <c r="O2757" s="58" t="n">
        <v>5</v>
      </c>
      <c r="P2757" t="n">
        <v>0</v>
      </c>
      <c r="Q2757" s="59" t="n">
        <v>240</v>
      </c>
      <c r="R2757" s="60">
        <f>IF(N2757="TL",1,IF(N2757="USD",VLOOKUP(C2757,$X$2:$Z$19,2,FALSE),VLOOKUP(C2757,$X$2:$Z$19,3,FALSE)))</f>
        <v/>
      </c>
      <c r="S2757" s="61">
        <f>IF(P2757=1,0,L2757*M2757*R2757*(1-O2757/100))</f>
        <v/>
      </c>
      <c r="T2757" s="61">
        <f>IF(P2757=1,0,L2757*Q2757)</f>
        <v/>
      </c>
      <c r="U2757" s="61">
        <f>S2757-T2757</f>
        <v/>
      </c>
    </row>
    <row r="2758">
      <c r="A2758" t="inlineStr">
        <is>
          <t>S002757</t>
        </is>
      </c>
      <c r="B2758" t="inlineStr">
        <is>
          <t>2025-10-13</t>
        </is>
      </c>
      <c r="C2758" t="inlineStr">
        <is>
          <t>2025-10</t>
        </is>
      </c>
      <c r="D2758" t="inlineStr">
        <is>
          <t>2025-Q4</t>
        </is>
      </c>
      <c r="E2758" t="inlineStr">
        <is>
          <t>T12</t>
        </is>
      </c>
      <c r="F2758" t="inlineStr">
        <is>
          <t>Buse Aksoy</t>
        </is>
      </c>
      <c r="G2758" t="inlineStr">
        <is>
          <t>İhracat-Avrupa</t>
        </is>
      </c>
      <c r="H2758" t="inlineStr">
        <is>
          <t>EM-UPS-10</t>
        </is>
      </c>
      <c r="I2758" t="inlineStr">
        <is>
          <t>Kesintisiz Güç Kaynağı 3 kVA</t>
        </is>
      </c>
      <c r="J2758" t="inlineStr">
        <is>
          <t>Güç</t>
        </is>
      </c>
      <c r="K2758" t="inlineStr">
        <is>
          <t>Perakende</t>
        </is>
      </c>
      <c r="L2758" t="n">
        <v>4</v>
      </c>
      <c r="M2758" s="57" t="n">
        <v>273.88</v>
      </c>
      <c r="N2758" t="inlineStr">
        <is>
          <t>EUR</t>
        </is>
      </c>
      <c r="O2758" s="58" t="n">
        <v>12</v>
      </c>
      <c r="P2758" t="n">
        <v>0</v>
      </c>
      <c r="Q2758" s="59" t="n">
        <v>8200</v>
      </c>
      <c r="R2758" s="60">
        <f>IF(N2758="TL",1,IF(N2758="USD",VLOOKUP(C2758,$X$2:$Z$19,2,FALSE),VLOOKUP(C2758,$X$2:$Z$19,3,FALSE)))</f>
        <v/>
      </c>
      <c r="S2758" s="61">
        <f>IF(P2758=1,0,L2758*M2758*R2758*(1-O2758/100))</f>
        <v/>
      </c>
      <c r="T2758" s="61">
        <f>IF(P2758=1,0,L2758*Q2758)</f>
        <v/>
      </c>
      <c r="U2758" s="61">
        <f>S2758-T2758</f>
        <v/>
      </c>
    </row>
    <row r="2759">
      <c r="A2759" t="inlineStr">
        <is>
          <t>S002758</t>
        </is>
      </c>
      <c r="B2759" t="inlineStr">
        <is>
          <t>2025-10-11</t>
        </is>
      </c>
      <c r="C2759" t="inlineStr">
        <is>
          <t>2025-10</t>
        </is>
      </c>
      <c r="D2759" t="inlineStr">
        <is>
          <t>2025-Q4</t>
        </is>
      </c>
      <c r="E2759" t="inlineStr">
        <is>
          <t>T12</t>
        </is>
      </c>
      <c r="F2759" t="inlineStr">
        <is>
          <t>Buse Aksoy</t>
        </is>
      </c>
      <c r="G2759" t="inlineStr">
        <is>
          <t>İhracat-Avrupa</t>
        </is>
      </c>
      <c r="H2759" t="inlineStr">
        <is>
          <t>EM-KBL-16</t>
        </is>
      </c>
      <c r="I2759" t="inlineStr">
        <is>
          <t>NYM Kablo 3x2,5 (100 m)</t>
        </is>
      </c>
      <c r="J2759" t="inlineStr">
        <is>
          <t>Kablo</t>
        </is>
      </c>
      <c r="K2759" t="inlineStr">
        <is>
          <t>Bayi</t>
        </is>
      </c>
      <c r="L2759" t="n">
        <v>8</v>
      </c>
      <c r="M2759" s="57" t="n">
        <v>27.99</v>
      </c>
      <c r="N2759" t="inlineStr">
        <is>
          <t>EUR</t>
        </is>
      </c>
      <c r="O2759" s="58" t="n">
        <v>12</v>
      </c>
      <c r="P2759" t="n">
        <v>0</v>
      </c>
      <c r="Q2759" s="59" t="n">
        <v>820</v>
      </c>
      <c r="R2759" s="60">
        <f>IF(N2759="TL",1,IF(N2759="USD",VLOOKUP(C2759,$X$2:$Z$19,2,FALSE),VLOOKUP(C2759,$X$2:$Z$19,3,FALSE)))</f>
        <v/>
      </c>
      <c r="S2759" s="61">
        <f>IF(P2759=1,0,L2759*M2759*R2759*(1-O2759/100))</f>
        <v/>
      </c>
      <c r="T2759" s="61">
        <f>IF(P2759=1,0,L2759*Q2759)</f>
        <v/>
      </c>
      <c r="U2759" s="61">
        <f>S2759-T2759</f>
        <v/>
      </c>
    </row>
    <row r="2760">
      <c r="A2760" t="inlineStr">
        <is>
          <t>S002759</t>
        </is>
      </c>
      <c r="B2760" t="inlineStr">
        <is>
          <t>2025-10-02</t>
        </is>
      </c>
      <c r="C2760" t="inlineStr">
        <is>
          <t>2025-10</t>
        </is>
      </c>
      <c r="D2760" t="inlineStr">
        <is>
          <t>2025-Q4</t>
        </is>
      </c>
      <c r="E2760" t="inlineStr">
        <is>
          <t>T12</t>
        </is>
      </c>
      <c r="F2760" t="inlineStr">
        <is>
          <t>Buse Aksoy</t>
        </is>
      </c>
      <c r="G2760" t="inlineStr">
        <is>
          <t>İhracat-Avrupa</t>
        </is>
      </c>
      <c r="H2760" t="inlineStr">
        <is>
          <t>EM-KND-03</t>
        </is>
      </c>
      <c r="I2760" t="inlineStr">
        <is>
          <t>Kablo Kanalı 40x40 (2 m)</t>
        </is>
      </c>
      <c r="J2760" t="inlineStr">
        <is>
          <t>Tesisat</t>
        </is>
      </c>
      <c r="K2760" t="inlineStr">
        <is>
          <t>Proje</t>
        </is>
      </c>
      <c r="L2760" t="n">
        <v>2</v>
      </c>
      <c r="M2760" s="57" t="n">
        <v>2.8</v>
      </c>
      <c r="N2760" t="inlineStr">
        <is>
          <t>EUR</t>
        </is>
      </c>
      <c r="O2760" s="58" t="n">
        <v>8</v>
      </c>
      <c r="P2760" t="n">
        <v>0</v>
      </c>
      <c r="Q2760" s="59" t="n">
        <v>65</v>
      </c>
      <c r="R2760" s="60">
        <f>IF(N2760="TL",1,IF(N2760="USD",VLOOKUP(C2760,$X$2:$Z$19,2,FALSE),VLOOKUP(C2760,$X$2:$Z$19,3,FALSE)))</f>
        <v/>
      </c>
      <c r="S2760" s="61">
        <f>IF(P2760=1,0,L2760*M2760*R2760*(1-O2760/100))</f>
        <v/>
      </c>
      <c r="T2760" s="61">
        <f>IF(P2760=1,0,L2760*Q2760)</f>
        <v/>
      </c>
      <c r="U2760" s="61">
        <f>S2760-T2760</f>
        <v/>
      </c>
    </row>
    <row r="2761">
      <c r="A2761" t="inlineStr">
        <is>
          <t>S002760</t>
        </is>
      </c>
      <c r="B2761" t="inlineStr">
        <is>
          <t>2025-10-02</t>
        </is>
      </c>
      <c r="C2761" t="inlineStr">
        <is>
          <t>2025-10</t>
        </is>
      </c>
      <c r="D2761" t="inlineStr">
        <is>
          <t>2025-Q4</t>
        </is>
      </c>
      <c r="E2761" t="inlineStr">
        <is>
          <t>T12</t>
        </is>
      </c>
      <c r="F2761" t="inlineStr">
        <is>
          <t>Buse Aksoy</t>
        </is>
      </c>
      <c r="G2761" t="inlineStr">
        <is>
          <t>İhracat-Avrupa</t>
        </is>
      </c>
      <c r="H2761" t="inlineStr">
        <is>
          <t>EM-PNO-12</t>
        </is>
      </c>
      <c r="I2761" t="inlineStr">
        <is>
          <t>Sıva Üstü Dağıtım Panosu 24'lü</t>
        </is>
      </c>
      <c r="J2761" t="inlineStr">
        <is>
          <t>Pano</t>
        </is>
      </c>
      <c r="K2761" t="inlineStr">
        <is>
          <t>Proje</t>
        </is>
      </c>
      <c r="L2761" t="n">
        <v>22</v>
      </c>
      <c r="M2761" s="57" t="n">
        <v>43.66</v>
      </c>
      <c r="N2761" t="inlineStr">
        <is>
          <t>EUR</t>
        </is>
      </c>
      <c r="O2761" s="58" t="n">
        <v>8</v>
      </c>
      <c r="P2761" t="n">
        <v>0</v>
      </c>
      <c r="Q2761" s="59" t="n">
        <v>1180</v>
      </c>
      <c r="R2761" s="60">
        <f>IF(N2761="TL",1,IF(N2761="USD",VLOOKUP(C2761,$X$2:$Z$19,2,FALSE),VLOOKUP(C2761,$X$2:$Z$19,3,FALSE)))</f>
        <v/>
      </c>
      <c r="S2761" s="61">
        <f>IF(P2761=1,0,L2761*M2761*R2761*(1-O2761/100))</f>
        <v/>
      </c>
      <c r="T2761" s="61">
        <f>IF(P2761=1,0,L2761*Q2761)</f>
        <v/>
      </c>
      <c r="U2761" s="61">
        <f>S2761-T2761</f>
        <v/>
      </c>
    </row>
    <row r="2762">
      <c r="A2762" t="inlineStr">
        <is>
          <t>S002761</t>
        </is>
      </c>
      <c r="B2762" t="inlineStr">
        <is>
          <t>2025-10-13</t>
        </is>
      </c>
      <c r="C2762" t="inlineStr">
        <is>
          <t>2025-10</t>
        </is>
      </c>
      <c r="D2762" t="inlineStr">
        <is>
          <t>2025-Q4</t>
        </is>
      </c>
      <c r="E2762" t="inlineStr">
        <is>
          <t>T12</t>
        </is>
      </c>
      <c r="F2762" t="inlineStr">
        <is>
          <t>Buse Aksoy</t>
        </is>
      </c>
      <c r="G2762" t="inlineStr">
        <is>
          <t>İhracat-Avrupa</t>
        </is>
      </c>
      <c r="H2762" t="inlineStr">
        <is>
          <t>EM-KND-03</t>
        </is>
      </c>
      <c r="I2762" t="inlineStr">
        <is>
          <t>Kablo Kanalı 40x40 (2 m)</t>
        </is>
      </c>
      <c r="J2762" t="inlineStr">
        <is>
          <t>Tesisat</t>
        </is>
      </c>
      <c r="K2762" t="inlineStr">
        <is>
          <t>Perakende</t>
        </is>
      </c>
      <c r="L2762" t="n">
        <v>1</v>
      </c>
      <c r="M2762" s="57" t="n">
        <v>2.88</v>
      </c>
      <c r="N2762" t="inlineStr">
        <is>
          <t>EUR</t>
        </is>
      </c>
      <c r="O2762" s="58" t="n">
        <v>12</v>
      </c>
      <c r="P2762" t="n">
        <v>0</v>
      </c>
      <c r="Q2762" s="59" t="n">
        <v>65</v>
      </c>
      <c r="R2762" s="60">
        <f>IF(N2762="TL",1,IF(N2762="USD",VLOOKUP(C2762,$X$2:$Z$19,2,FALSE),VLOOKUP(C2762,$X$2:$Z$19,3,FALSE)))</f>
        <v/>
      </c>
      <c r="S2762" s="61">
        <f>IF(P2762=1,0,L2762*M2762*R2762*(1-O2762/100))</f>
        <v/>
      </c>
      <c r="T2762" s="61">
        <f>IF(P2762=1,0,L2762*Q2762)</f>
        <v/>
      </c>
      <c r="U2762" s="61">
        <f>S2762-T2762</f>
        <v/>
      </c>
    </row>
    <row r="2763">
      <c r="A2763" t="inlineStr">
        <is>
          <t>S002762</t>
        </is>
      </c>
      <c r="B2763" t="inlineStr">
        <is>
          <t>2025-10-15</t>
        </is>
      </c>
      <c r="C2763" t="inlineStr">
        <is>
          <t>2025-10</t>
        </is>
      </c>
      <c r="D2763" t="inlineStr">
        <is>
          <t>2025-Q4</t>
        </is>
      </c>
      <c r="E2763" t="inlineStr">
        <is>
          <t>T12</t>
        </is>
      </c>
      <c r="F2763" t="inlineStr">
        <is>
          <t>Buse Aksoy</t>
        </is>
      </c>
      <c r="G2763" t="inlineStr">
        <is>
          <t>İhracat-Avrupa</t>
        </is>
      </c>
      <c r="H2763" t="inlineStr">
        <is>
          <t>EM-KBL-25</t>
        </is>
      </c>
      <c r="I2763" t="inlineStr">
        <is>
          <t>NYY Kablo 4x6 (100 m)</t>
        </is>
      </c>
      <c r="J2763" t="inlineStr">
        <is>
          <t>Kablo</t>
        </is>
      </c>
      <c r="K2763" t="inlineStr">
        <is>
          <t>Proje</t>
        </is>
      </c>
      <c r="L2763" t="n">
        <v>3</v>
      </c>
      <c r="M2763" s="57" t="n">
        <v>72.78</v>
      </c>
      <c r="N2763" t="inlineStr">
        <is>
          <t>EUR</t>
        </is>
      </c>
      <c r="O2763" s="58" t="n">
        <v>8</v>
      </c>
      <c r="P2763" t="n">
        <v>0</v>
      </c>
      <c r="Q2763" s="59" t="n">
        <v>2150</v>
      </c>
      <c r="R2763" s="60">
        <f>IF(N2763="TL",1,IF(N2763="USD",VLOOKUP(C2763,$X$2:$Z$19,2,FALSE),VLOOKUP(C2763,$X$2:$Z$19,3,FALSE)))</f>
        <v/>
      </c>
      <c r="S2763" s="61">
        <f>IF(P2763=1,0,L2763*M2763*R2763*(1-O2763/100))</f>
        <v/>
      </c>
      <c r="T2763" s="61">
        <f>IF(P2763=1,0,L2763*Q2763)</f>
        <v/>
      </c>
      <c r="U2763" s="61">
        <f>S2763-T2763</f>
        <v/>
      </c>
    </row>
    <row r="2764">
      <c r="A2764" t="inlineStr">
        <is>
          <t>S002763</t>
        </is>
      </c>
      <c r="B2764" t="inlineStr">
        <is>
          <t>2025-10-14</t>
        </is>
      </c>
      <c r="C2764" t="inlineStr">
        <is>
          <t>2025-10</t>
        </is>
      </c>
      <c r="D2764" t="inlineStr">
        <is>
          <t>2025-Q4</t>
        </is>
      </c>
      <c r="E2764" t="inlineStr">
        <is>
          <t>T12</t>
        </is>
      </c>
      <c r="F2764" t="inlineStr">
        <is>
          <t>Buse Aksoy</t>
        </is>
      </c>
      <c r="G2764" t="inlineStr">
        <is>
          <t>İhracat-Avrupa</t>
        </is>
      </c>
      <c r="H2764" t="inlineStr">
        <is>
          <t>EM-TOP-08</t>
        </is>
      </c>
      <c r="I2764" t="inlineStr">
        <is>
          <t>Topraklama Seti</t>
        </is>
      </c>
      <c r="J2764" t="inlineStr">
        <is>
          <t>Koruma</t>
        </is>
      </c>
      <c r="K2764" t="inlineStr">
        <is>
          <t>Bayi</t>
        </is>
      </c>
      <c r="L2764" t="n">
        <v>2</v>
      </c>
      <c r="M2764" s="57" t="n">
        <v>19.52</v>
      </c>
      <c r="N2764" t="inlineStr">
        <is>
          <t>EUR</t>
        </is>
      </c>
      <c r="O2764" s="58" t="n">
        <v>8</v>
      </c>
      <c r="P2764" t="n">
        <v>0</v>
      </c>
      <c r="Q2764" s="59" t="n">
        <v>540</v>
      </c>
      <c r="R2764" s="60">
        <f>IF(N2764="TL",1,IF(N2764="USD",VLOOKUP(C2764,$X$2:$Z$19,2,FALSE),VLOOKUP(C2764,$X$2:$Z$19,3,FALSE)))</f>
        <v/>
      </c>
      <c r="S2764" s="61">
        <f>IF(P2764=1,0,L2764*M2764*R2764*(1-O2764/100))</f>
        <v/>
      </c>
      <c r="T2764" s="61">
        <f>IF(P2764=1,0,L2764*Q2764)</f>
        <v/>
      </c>
      <c r="U2764" s="61">
        <f>S2764-T2764</f>
        <v/>
      </c>
    </row>
    <row r="2765">
      <c r="A2765" t="inlineStr">
        <is>
          <t>S002764</t>
        </is>
      </c>
      <c r="B2765" t="inlineStr">
        <is>
          <t>2025-10-24</t>
        </is>
      </c>
      <c r="C2765" t="inlineStr">
        <is>
          <t>2025-10</t>
        </is>
      </c>
      <c r="D2765" t="inlineStr">
        <is>
          <t>2025-Q4</t>
        </is>
      </c>
      <c r="E2765" t="inlineStr">
        <is>
          <t>T12</t>
        </is>
      </c>
      <c r="F2765" t="inlineStr">
        <is>
          <t>Buse Aksoy</t>
        </is>
      </c>
      <c r="G2765" t="inlineStr">
        <is>
          <t>İhracat-Avrupa</t>
        </is>
      </c>
      <c r="H2765" t="inlineStr">
        <is>
          <t>EM-PRZ-02</t>
        </is>
      </c>
      <c r="I2765" t="inlineStr">
        <is>
          <t>Priz-Anahtar Seti (20'li)</t>
        </is>
      </c>
      <c r="J2765" t="inlineStr">
        <is>
          <t>Anahtar</t>
        </is>
      </c>
      <c r="K2765" t="inlineStr">
        <is>
          <t>Perakende</t>
        </is>
      </c>
      <c r="L2765" t="n">
        <v>4</v>
      </c>
      <c r="M2765" s="57" t="n">
        <v>12.43</v>
      </c>
      <c r="N2765" t="inlineStr">
        <is>
          <t>EUR</t>
        </is>
      </c>
      <c r="O2765" s="58" t="n">
        <v>0</v>
      </c>
      <c r="P2765" t="n">
        <v>0</v>
      </c>
      <c r="Q2765" s="59" t="n">
        <v>310</v>
      </c>
      <c r="R2765" s="60">
        <f>IF(N2765="TL",1,IF(N2765="USD",VLOOKUP(C2765,$X$2:$Z$19,2,FALSE),VLOOKUP(C2765,$X$2:$Z$19,3,FALSE)))</f>
        <v/>
      </c>
      <c r="S2765" s="61">
        <f>IF(P2765=1,0,L2765*M2765*R2765*(1-O2765/100))</f>
        <v/>
      </c>
      <c r="T2765" s="61">
        <f>IF(P2765=1,0,L2765*Q2765)</f>
        <v/>
      </c>
      <c r="U2765" s="61">
        <f>S2765-T2765</f>
        <v/>
      </c>
    </row>
    <row r="2766">
      <c r="A2766" t="inlineStr">
        <is>
          <t>S002765</t>
        </is>
      </c>
      <c r="B2766" t="inlineStr">
        <is>
          <t>2025-10-10</t>
        </is>
      </c>
      <c r="C2766" t="inlineStr">
        <is>
          <t>2025-10</t>
        </is>
      </c>
      <c r="D2766" t="inlineStr">
        <is>
          <t>2025-Q4</t>
        </is>
      </c>
      <c r="E2766" t="inlineStr">
        <is>
          <t>T12</t>
        </is>
      </c>
      <c r="F2766" t="inlineStr">
        <is>
          <t>Buse Aksoy</t>
        </is>
      </c>
      <c r="G2766" t="inlineStr">
        <is>
          <t>İhracat-Avrupa</t>
        </is>
      </c>
      <c r="H2766" t="inlineStr">
        <is>
          <t>EM-UPS-10</t>
        </is>
      </c>
      <c r="I2766" t="inlineStr">
        <is>
          <t>Kesintisiz Güç Kaynağı 3 kVA</t>
        </is>
      </c>
      <c r="J2766" t="inlineStr">
        <is>
          <t>Güç</t>
        </is>
      </c>
      <c r="K2766" t="inlineStr">
        <is>
          <t>Proje</t>
        </is>
      </c>
      <c r="L2766" t="n">
        <v>13</v>
      </c>
      <c r="M2766" s="57" t="n">
        <v>279.35</v>
      </c>
      <c r="N2766" t="inlineStr">
        <is>
          <t>EUR</t>
        </is>
      </c>
      <c r="O2766" s="58" t="n">
        <v>0</v>
      </c>
      <c r="P2766" t="n">
        <v>0</v>
      </c>
      <c r="Q2766" s="59" t="n">
        <v>8200</v>
      </c>
      <c r="R2766" s="60">
        <f>IF(N2766="TL",1,IF(N2766="USD",VLOOKUP(C2766,$X$2:$Z$19,2,FALSE),VLOOKUP(C2766,$X$2:$Z$19,3,FALSE)))</f>
        <v/>
      </c>
      <c r="S2766" s="61">
        <f>IF(P2766=1,0,L2766*M2766*R2766*(1-O2766/100))</f>
        <v/>
      </c>
      <c r="T2766" s="61">
        <f>IF(P2766=1,0,L2766*Q2766)</f>
        <v/>
      </c>
      <c r="U2766" s="61">
        <f>S2766-T2766</f>
        <v/>
      </c>
    </row>
    <row r="2767">
      <c r="A2767" t="inlineStr">
        <is>
          <t>S002766</t>
        </is>
      </c>
      <c r="B2767" t="inlineStr">
        <is>
          <t>2025-10-22</t>
        </is>
      </c>
      <c r="C2767" t="inlineStr">
        <is>
          <t>2025-10</t>
        </is>
      </c>
      <c r="D2767" t="inlineStr">
        <is>
          <t>2025-Q4</t>
        </is>
      </c>
      <c r="E2767" t="inlineStr">
        <is>
          <t>T12</t>
        </is>
      </c>
      <c r="F2767" t="inlineStr">
        <is>
          <t>Buse Aksoy</t>
        </is>
      </c>
      <c r="G2767" t="inlineStr">
        <is>
          <t>İhracat-Avrupa</t>
        </is>
      </c>
      <c r="H2767" t="inlineStr">
        <is>
          <t>EM-PNO-12</t>
        </is>
      </c>
      <c r="I2767" t="inlineStr">
        <is>
          <t>Sıva Üstü Dağıtım Panosu 24'lü</t>
        </is>
      </c>
      <c r="J2767" t="inlineStr">
        <is>
          <t>Pano</t>
        </is>
      </c>
      <c r="K2767" t="inlineStr">
        <is>
          <t>Bayi</t>
        </is>
      </c>
      <c r="L2767" t="n">
        <v>1</v>
      </c>
      <c r="M2767" s="57" t="n">
        <v>43.13</v>
      </c>
      <c r="N2767" t="inlineStr">
        <is>
          <t>EUR</t>
        </is>
      </c>
      <c r="O2767" s="58" t="n">
        <v>5</v>
      </c>
      <c r="P2767" t="n">
        <v>0</v>
      </c>
      <c r="Q2767" s="59" t="n">
        <v>1180</v>
      </c>
      <c r="R2767" s="60">
        <f>IF(N2767="TL",1,IF(N2767="USD",VLOOKUP(C2767,$X$2:$Z$19,2,FALSE),VLOOKUP(C2767,$X$2:$Z$19,3,FALSE)))</f>
        <v/>
      </c>
      <c r="S2767" s="61">
        <f>IF(P2767=1,0,L2767*M2767*R2767*(1-O2767/100))</f>
        <v/>
      </c>
      <c r="T2767" s="61">
        <f>IF(P2767=1,0,L2767*Q2767)</f>
        <v/>
      </c>
      <c r="U2767" s="61">
        <f>S2767-T2767</f>
        <v/>
      </c>
    </row>
    <row r="2768">
      <c r="A2768" t="inlineStr">
        <is>
          <t>S002767</t>
        </is>
      </c>
      <c r="B2768" t="inlineStr">
        <is>
          <t>2025-10-21</t>
        </is>
      </c>
      <c r="C2768" t="inlineStr">
        <is>
          <t>2025-10</t>
        </is>
      </c>
      <c r="D2768" t="inlineStr">
        <is>
          <t>2025-Q4</t>
        </is>
      </c>
      <c r="E2768" t="inlineStr">
        <is>
          <t>T12</t>
        </is>
      </c>
      <c r="F2768" t="inlineStr">
        <is>
          <t>Buse Aksoy</t>
        </is>
      </c>
      <c r="G2768" t="inlineStr">
        <is>
          <t>İhracat-Avrupa</t>
        </is>
      </c>
      <c r="H2768" t="inlineStr">
        <is>
          <t>EM-KBL-25</t>
        </is>
      </c>
      <c r="I2768" t="inlineStr">
        <is>
          <t>NYY Kablo 4x6 (100 m)</t>
        </is>
      </c>
      <c r="J2768" t="inlineStr">
        <is>
          <t>Kablo</t>
        </is>
      </c>
      <c r="K2768" t="inlineStr">
        <is>
          <t>Bayi</t>
        </is>
      </c>
      <c r="L2768" t="n">
        <v>12</v>
      </c>
      <c r="M2768" s="57" t="n">
        <v>73.54000000000001</v>
      </c>
      <c r="N2768" t="inlineStr">
        <is>
          <t>EUR</t>
        </is>
      </c>
      <c r="O2768" s="58" t="n">
        <v>5</v>
      </c>
      <c r="P2768" t="n">
        <v>0</v>
      </c>
      <c r="Q2768" s="59" t="n">
        <v>2150</v>
      </c>
      <c r="R2768" s="60">
        <f>IF(N2768="TL",1,IF(N2768="USD",VLOOKUP(C2768,$X$2:$Z$19,2,FALSE),VLOOKUP(C2768,$X$2:$Z$19,3,FALSE)))</f>
        <v/>
      </c>
      <c r="S2768" s="61">
        <f>IF(P2768=1,0,L2768*M2768*R2768*(1-O2768/100))</f>
        <v/>
      </c>
      <c r="T2768" s="61">
        <f>IF(P2768=1,0,L2768*Q2768)</f>
        <v/>
      </c>
      <c r="U2768" s="61">
        <f>S2768-T2768</f>
        <v/>
      </c>
    </row>
    <row r="2769">
      <c r="A2769" t="inlineStr">
        <is>
          <t>S002768</t>
        </is>
      </c>
      <c r="B2769" t="inlineStr">
        <is>
          <t>2025-10-19</t>
        </is>
      </c>
      <c r="C2769" t="inlineStr">
        <is>
          <t>2025-10</t>
        </is>
      </c>
      <c r="D2769" t="inlineStr">
        <is>
          <t>2025-Q4</t>
        </is>
      </c>
      <c r="E2769" t="inlineStr">
        <is>
          <t>T12</t>
        </is>
      </c>
      <c r="F2769" t="inlineStr">
        <is>
          <t>Buse Aksoy</t>
        </is>
      </c>
      <c r="G2769" t="inlineStr">
        <is>
          <t>İhracat-Avrupa</t>
        </is>
      </c>
      <c r="H2769" t="inlineStr">
        <is>
          <t>EM-KBL-16</t>
        </is>
      </c>
      <c r="I2769" t="inlineStr">
        <is>
          <t>NYM Kablo 3x2,5 (100 m)</t>
        </is>
      </c>
      <c r="J2769" t="inlineStr">
        <is>
          <t>Kablo</t>
        </is>
      </c>
      <c r="K2769" t="inlineStr">
        <is>
          <t>Bayi</t>
        </is>
      </c>
      <c r="L2769" t="n">
        <v>13</v>
      </c>
      <c r="M2769" s="57" t="n">
        <v>28.94</v>
      </c>
      <c r="N2769" t="inlineStr">
        <is>
          <t>EUR</t>
        </is>
      </c>
      <c r="O2769" s="58" t="n">
        <v>8</v>
      </c>
      <c r="P2769" t="n">
        <v>0</v>
      </c>
      <c r="Q2769" s="59" t="n">
        <v>820</v>
      </c>
      <c r="R2769" s="60">
        <f>IF(N2769="TL",1,IF(N2769="USD",VLOOKUP(C2769,$X$2:$Z$19,2,FALSE),VLOOKUP(C2769,$X$2:$Z$19,3,FALSE)))</f>
        <v/>
      </c>
      <c r="S2769" s="61">
        <f>IF(P2769=1,0,L2769*M2769*R2769*(1-O2769/100))</f>
        <v/>
      </c>
      <c r="T2769" s="61">
        <f>IF(P2769=1,0,L2769*Q2769)</f>
        <v/>
      </c>
      <c r="U2769" s="61">
        <f>S2769-T2769</f>
        <v/>
      </c>
    </row>
    <row r="2770">
      <c r="A2770" t="inlineStr">
        <is>
          <t>S002769</t>
        </is>
      </c>
      <c r="B2770" t="inlineStr">
        <is>
          <t>2025-10-15</t>
        </is>
      </c>
      <c r="C2770" t="inlineStr">
        <is>
          <t>2025-10</t>
        </is>
      </c>
      <c r="D2770" t="inlineStr">
        <is>
          <t>2025-Q4</t>
        </is>
      </c>
      <c r="E2770" t="inlineStr">
        <is>
          <t>T13</t>
        </is>
      </c>
      <c r="F2770" t="inlineStr">
        <is>
          <t>Cem Kurt</t>
        </is>
      </c>
      <c r="G2770" t="inlineStr">
        <is>
          <t>Marmara</t>
        </is>
      </c>
      <c r="H2770" t="inlineStr">
        <is>
          <t>EM-KND-03</t>
        </is>
      </c>
      <c r="I2770" t="inlineStr">
        <is>
          <t>Kablo Kanalı 40x40 (2 m)</t>
        </is>
      </c>
      <c r="J2770" t="inlineStr">
        <is>
          <t>Tesisat</t>
        </is>
      </c>
      <c r="K2770" t="inlineStr">
        <is>
          <t>Bayi</t>
        </is>
      </c>
      <c r="L2770" t="n">
        <v>9</v>
      </c>
      <c r="M2770" s="57" t="n">
        <v>136</v>
      </c>
      <c r="N2770" t="inlineStr">
        <is>
          <t>TL</t>
        </is>
      </c>
      <c r="O2770" s="58" t="n">
        <v>12</v>
      </c>
      <c r="P2770" t="n">
        <v>0</v>
      </c>
      <c r="Q2770" s="59" t="n">
        <v>65</v>
      </c>
      <c r="R2770" s="60">
        <f>IF(N2770="TL",1,IF(N2770="USD",VLOOKUP(C2770,$X$2:$Z$19,2,FALSE),VLOOKUP(C2770,$X$2:$Z$19,3,FALSE)))</f>
        <v/>
      </c>
      <c r="S2770" s="61">
        <f>IF(P2770=1,0,L2770*M2770*R2770*(1-O2770/100))</f>
        <v/>
      </c>
      <c r="T2770" s="61">
        <f>IF(P2770=1,0,L2770*Q2770)</f>
        <v/>
      </c>
      <c r="U2770" s="61">
        <f>S2770-T2770</f>
        <v/>
      </c>
    </row>
    <row r="2771">
      <c r="A2771" t="inlineStr">
        <is>
          <t>S002770</t>
        </is>
      </c>
      <c r="B2771" t="inlineStr">
        <is>
          <t>2025-10-24</t>
        </is>
      </c>
      <c r="C2771" t="inlineStr">
        <is>
          <t>2025-10</t>
        </is>
      </c>
      <c r="D2771" t="inlineStr">
        <is>
          <t>2025-Q4</t>
        </is>
      </c>
      <c r="E2771" t="inlineStr">
        <is>
          <t>T13</t>
        </is>
      </c>
      <c r="F2771" t="inlineStr">
        <is>
          <t>Cem Kurt</t>
        </is>
      </c>
      <c r="G2771" t="inlineStr">
        <is>
          <t>Marmara</t>
        </is>
      </c>
      <c r="H2771" t="inlineStr">
        <is>
          <t>EM-TOP-08</t>
        </is>
      </c>
      <c r="I2771" t="inlineStr">
        <is>
          <t>Topraklama Seti</t>
        </is>
      </c>
      <c r="J2771" t="inlineStr">
        <is>
          <t>Koruma</t>
        </is>
      </c>
      <c r="K2771" t="inlineStr">
        <is>
          <t>Bayi</t>
        </is>
      </c>
      <c r="L2771" t="n">
        <v>1</v>
      </c>
      <c r="M2771" s="57" t="n">
        <v>931</v>
      </c>
      <c r="N2771" t="inlineStr">
        <is>
          <t>TL</t>
        </is>
      </c>
      <c r="O2771" s="58" t="n">
        <v>8</v>
      </c>
      <c r="P2771" t="n">
        <v>0</v>
      </c>
      <c r="Q2771" s="59" t="n">
        <v>540</v>
      </c>
      <c r="R2771" s="60">
        <f>IF(N2771="TL",1,IF(N2771="USD",VLOOKUP(C2771,$X$2:$Z$19,2,FALSE),VLOOKUP(C2771,$X$2:$Z$19,3,FALSE)))</f>
        <v/>
      </c>
      <c r="S2771" s="61">
        <f>IF(P2771=1,0,L2771*M2771*R2771*(1-O2771/100))</f>
        <v/>
      </c>
      <c r="T2771" s="61">
        <f>IF(P2771=1,0,L2771*Q2771)</f>
        <v/>
      </c>
      <c r="U2771" s="61">
        <f>S2771-T2771</f>
        <v/>
      </c>
    </row>
    <row r="2772">
      <c r="A2772" t="inlineStr">
        <is>
          <t>S002771</t>
        </is>
      </c>
      <c r="B2772" t="inlineStr">
        <is>
          <t>2025-10-06</t>
        </is>
      </c>
      <c r="C2772" t="inlineStr">
        <is>
          <t>2025-10</t>
        </is>
      </c>
      <c r="D2772" t="inlineStr">
        <is>
          <t>2025-Q4</t>
        </is>
      </c>
      <c r="E2772" t="inlineStr">
        <is>
          <t>T13</t>
        </is>
      </c>
      <c r="F2772" t="inlineStr">
        <is>
          <t>Cem Kurt</t>
        </is>
      </c>
      <c r="G2772" t="inlineStr">
        <is>
          <t>Marmara</t>
        </is>
      </c>
      <c r="H2772" t="inlineStr">
        <is>
          <t>EM-AYD-18</t>
        </is>
      </c>
      <c r="I2772" t="inlineStr">
        <is>
          <t>LED Ampul 18W (10'lu)</t>
        </is>
      </c>
      <c r="J2772" t="inlineStr">
        <is>
          <t>Aydınlatma</t>
        </is>
      </c>
      <c r="K2772" t="inlineStr">
        <is>
          <t>Bayi</t>
        </is>
      </c>
      <c r="L2772" t="n">
        <v>57</v>
      </c>
      <c r="M2772" s="57" t="n">
        <v>204</v>
      </c>
      <c r="N2772" t="inlineStr">
        <is>
          <t>TL</t>
        </is>
      </c>
      <c r="O2772" s="58" t="n">
        <v>12</v>
      </c>
      <c r="P2772" t="n">
        <v>0</v>
      </c>
      <c r="Q2772" s="59" t="n">
        <v>95</v>
      </c>
      <c r="R2772" s="60">
        <f>IF(N2772="TL",1,IF(N2772="USD",VLOOKUP(C2772,$X$2:$Z$19,2,FALSE),VLOOKUP(C2772,$X$2:$Z$19,3,FALSE)))</f>
        <v/>
      </c>
      <c r="S2772" s="61">
        <f>IF(P2772=1,0,L2772*M2772*R2772*(1-O2772/100))</f>
        <v/>
      </c>
      <c r="T2772" s="61">
        <f>IF(P2772=1,0,L2772*Q2772)</f>
        <v/>
      </c>
      <c r="U2772" s="61">
        <f>S2772-T2772</f>
        <v/>
      </c>
    </row>
    <row r="2773">
      <c r="A2773" t="inlineStr">
        <is>
          <t>S002772</t>
        </is>
      </c>
      <c r="B2773" t="inlineStr">
        <is>
          <t>2025-10-13</t>
        </is>
      </c>
      <c r="C2773" t="inlineStr">
        <is>
          <t>2025-10</t>
        </is>
      </c>
      <c r="D2773" t="inlineStr">
        <is>
          <t>2025-Q4</t>
        </is>
      </c>
      <c r="E2773" t="inlineStr">
        <is>
          <t>T13</t>
        </is>
      </c>
      <c r="F2773" t="inlineStr">
        <is>
          <t>Cem Kurt</t>
        </is>
      </c>
      <c r="G2773" t="inlineStr">
        <is>
          <t>Marmara</t>
        </is>
      </c>
      <c r="H2773" t="inlineStr">
        <is>
          <t>EM-KBL-25</t>
        </is>
      </c>
      <c r="I2773" t="inlineStr">
        <is>
          <t>NYY Kablo 4x6 (100 m)</t>
        </is>
      </c>
      <c r="J2773" t="inlineStr">
        <is>
          <t>Kablo</t>
        </is>
      </c>
      <c r="K2773" t="inlineStr">
        <is>
          <t>Bayi</t>
        </is>
      </c>
      <c r="L2773" t="n">
        <v>4</v>
      </c>
      <c r="M2773" s="57" t="n">
        <v>3482</v>
      </c>
      <c r="N2773" t="inlineStr">
        <is>
          <t>TL</t>
        </is>
      </c>
      <c r="O2773" s="58" t="n">
        <v>5</v>
      </c>
      <c r="P2773" t="n">
        <v>0</v>
      </c>
      <c r="Q2773" s="59" t="n">
        <v>2150</v>
      </c>
      <c r="R2773" s="60">
        <f>IF(N2773="TL",1,IF(N2773="USD",VLOOKUP(C2773,$X$2:$Z$19,2,FALSE),VLOOKUP(C2773,$X$2:$Z$19,3,FALSE)))</f>
        <v/>
      </c>
      <c r="S2773" s="61">
        <f>IF(P2773=1,0,L2773*M2773*R2773*(1-O2773/100))</f>
        <v/>
      </c>
      <c r="T2773" s="61">
        <f>IF(P2773=1,0,L2773*Q2773)</f>
        <v/>
      </c>
      <c r="U2773" s="61">
        <f>S2773-T2773</f>
        <v/>
      </c>
    </row>
    <row r="2774">
      <c r="A2774" t="inlineStr">
        <is>
          <t>S002773</t>
        </is>
      </c>
      <c r="B2774" t="inlineStr">
        <is>
          <t>2025-10-22</t>
        </is>
      </c>
      <c r="C2774" t="inlineStr">
        <is>
          <t>2025-10</t>
        </is>
      </c>
      <c r="D2774" t="inlineStr">
        <is>
          <t>2025-Q4</t>
        </is>
      </c>
      <c r="E2774" t="inlineStr">
        <is>
          <t>T13</t>
        </is>
      </c>
      <c r="F2774" t="inlineStr">
        <is>
          <t>Cem Kurt</t>
        </is>
      </c>
      <c r="G2774" t="inlineStr">
        <is>
          <t>Marmara</t>
        </is>
      </c>
      <c r="H2774" t="inlineStr">
        <is>
          <t>EM-TOP-08</t>
        </is>
      </c>
      <c r="I2774" t="inlineStr">
        <is>
          <t>Topraklama Seti</t>
        </is>
      </c>
      <c r="J2774" t="inlineStr">
        <is>
          <t>Koruma</t>
        </is>
      </c>
      <c r="K2774" t="inlineStr">
        <is>
          <t>Proje</t>
        </is>
      </c>
      <c r="L2774" t="n">
        <v>2</v>
      </c>
      <c r="M2774" s="57" t="n">
        <v>886</v>
      </c>
      <c r="N2774" t="inlineStr">
        <is>
          <t>TL</t>
        </is>
      </c>
      <c r="O2774" s="58" t="n">
        <v>5</v>
      </c>
      <c r="P2774" t="n">
        <v>0</v>
      </c>
      <c r="Q2774" s="59" t="n">
        <v>540</v>
      </c>
      <c r="R2774" s="60">
        <f>IF(N2774="TL",1,IF(N2774="USD",VLOOKUP(C2774,$X$2:$Z$19,2,FALSE),VLOOKUP(C2774,$X$2:$Z$19,3,FALSE)))</f>
        <v/>
      </c>
      <c r="S2774" s="61">
        <f>IF(P2774=1,0,L2774*M2774*R2774*(1-O2774/100))</f>
        <v/>
      </c>
      <c r="T2774" s="61">
        <f>IF(P2774=1,0,L2774*Q2774)</f>
        <v/>
      </c>
      <c r="U2774" s="61">
        <f>S2774-T2774</f>
        <v/>
      </c>
    </row>
    <row r="2775">
      <c r="A2775" t="inlineStr">
        <is>
          <t>S002774</t>
        </is>
      </c>
      <c r="B2775" t="inlineStr">
        <is>
          <t>2025-10-13</t>
        </is>
      </c>
      <c r="C2775" t="inlineStr">
        <is>
          <t>2025-10</t>
        </is>
      </c>
      <c r="D2775" t="inlineStr">
        <is>
          <t>2025-Q4</t>
        </is>
      </c>
      <c r="E2775" t="inlineStr">
        <is>
          <t>T13</t>
        </is>
      </c>
      <c r="F2775" t="inlineStr">
        <is>
          <t>Cem Kurt</t>
        </is>
      </c>
      <c r="G2775" t="inlineStr">
        <is>
          <t>Marmara</t>
        </is>
      </c>
      <c r="H2775" t="inlineStr">
        <is>
          <t>EM-SGT-01</t>
        </is>
      </c>
      <c r="I2775" t="inlineStr">
        <is>
          <t>Otomatik Sigorta C16 (12'li)</t>
        </is>
      </c>
      <c r="J2775" t="inlineStr">
        <is>
          <t>Koruma</t>
        </is>
      </c>
      <c r="K2775" t="inlineStr">
        <is>
          <t>Bayi</t>
        </is>
      </c>
      <c r="L2775" t="n">
        <v>70</v>
      </c>
      <c r="M2775" s="57" t="n">
        <v>428</v>
      </c>
      <c r="N2775" t="inlineStr">
        <is>
          <t>TL</t>
        </is>
      </c>
      <c r="O2775" s="58" t="n">
        <v>5</v>
      </c>
      <c r="P2775" t="n">
        <v>0</v>
      </c>
      <c r="Q2775" s="59" t="n">
        <v>240</v>
      </c>
      <c r="R2775" s="60">
        <f>IF(N2775="TL",1,IF(N2775="USD",VLOOKUP(C2775,$X$2:$Z$19,2,FALSE),VLOOKUP(C2775,$X$2:$Z$19,3,FALSE)))</f>
        <v/>
      </c>
      <c r="S2775" s="61">
        <f>IF(P2775=1,0,L2775*M2775*R2775*(1-O2775/100))</f>
        <v/>
      </c>
      <c r="T2775" s="61">
        <f>IF(P2775=1,0,L2775*Q2775)</f>
        <v/>
      </c>
      <c r="U2775" s="61">
        <f>S2775-T2775</f>
        <v/>
      </c>
    </row>
    <row r="2776">
      <c r="A2776" t="inlineStr">
        <is>
          <t>S002775</t>
        </is>
      </c>
      <c r="B2776" t="inlineStr">
        <is>
          <t>2025-10-09</t>
        </is>
      </c>
      <c r="C2776" t="inlineStr">
        <is>
          <t>2025-10</t>
        </is>
      </c>
      <c r="D2776" t="inlineStr">
        <is>
          <t>2025-Q4</t>
        </is>
      </c>
      <c r="E2776" t="inlineStr">
        <is>
          <t>T13</t>
        </is>
      </c>
      <c r="F2776" t="inlineStr">
        <is>
          <t>Cem Kurt</t>
        </is>
      </c>
      <c r="G2776" t="inlineStr">
        <is>
          <t>Marmara</t>
        </is>
      </c>
      <c r="H2776" t="inlineStr">
        <is>
          <t>EM-SNS-06</t>
        </is>
      </c>
      <c r="I2776" t="inlineStr">
        <is>
          <t>Hareket Sensörü PIR</t>
        </is>
      </c>
      <c r="J2776" t="inlineStr">
        <is>
          <t>Otomasyon</t>
        </is>
      </c>
      <c r="K2776" t="inlineStr">
        <is>
          <t>Proje</t>
        </is>
      </c>
      <c r="L2776" t="n">
        <v>2</v>
      </c>
      <c r="M2776" s="57" t="n">
        <v>251</v>
      </c>
      <c r="N2776" t="inlineStr">
        <is>
          <t>TL</t>
        </is>
      </c>
      <c r="O2776" s="58" t="n">
        <v>0</v>
      </c>
      <c r="P2776" t="n">
        <v>0</v>
      </c>
      <c r="Q2776" s="59" t="n">
        <v>120</v>
      </c>
      <c r="R2776" s="60">
        <f>IF(N2776="TL",1,IF(N2776="USD",VLOOKUP(C2776,$X$2:$Z$19,2,FALSE),VLOOKUP(C2776,$X$2:$Z$19,3,FALSE)))</f>
        <v/>
      </c>
      <c r="S2776" s="61">
        <f>IF(P2776=1,0,L2776*M2776*R2776*(1-O2776/100))</f>
        <v/>
      </c>
      <c r="T2776" s="61">
        <f>IF(P2776=1,0,L2776*Q2776)</f>
        <v/>
      </c>
      <c r="U2776" s="61">
        <f>S2776-T2776</f>
        <v/>
      </c>
    </row>
    <row r="2777">
      <c r="A2777" t="inlineStr">
        <is>
          <t>S002776</t>
        </is>
      </c>
      <c r="B2777" t="inlineStr">
        <is>
          <t>2025-10-11</t>
        </is>
      </c>
      <c r="C2777" t="inlineStr">
        <is>
          <t>2025-10</t>
        </is>
      </c>
      <c r="D2777" t="inlineStr">
        <is>
          <t>2025-Q4</t>
        </is>
      </c>
      <c r="E2777" t="inlineStr">
        <is>
          <t>T13</t>
        </is>
      </c>
      <c r="F2777" t="inlineStr">
        <is>
          <t>Cem Kurt</t>
        </is>
      </c>
      <c r="G2777" t="inlineStr">
        <is>
          <t>Marmara</t>
        </is>
      </c>
      <c r="H2777" t="inlineStr">
        <is>
          <t>EM-SNS-06</t>
        </is>
      </c>
      <c r="I2777" t="inlineStr">
        <is>
          <t>Hareket Sensörü PIR</t>
        </is>
      </c>
      <c r="J2777" t="inlineStr">
        <is>
          <t>Otomasyon</t>
        </is>
      </c>
      <c r="K2777" t="inlineStr">
        <is>
          <t>Proje</t>
        </is>
      </c>
      <c r="L2777" t="n">
        <v>77</v>
      </c>
      <c r="M2777" s="57" t="n">
        <v>253</v>
      </c>
      <c r="N2777" t="inlineStr">
        <is>
          <t>TL</t>
        </is>
      </c>
      <c r="O2777" s="58" t="n">
        <v>8</v>
      </c>
      <c r="P2777" t="n">
        <v>0</v>
      </c>
      <c r="Q2777" s="59" t="n">
        <v>120</v>
      </c>
      <c r="R2777" s="60">
        <f>IF(N2777="TL",1,IF(N2777="USD",VLOOKUP(C2777,$X$2:$Z$19,2,FALSE),VLOOKUP(C2777,$X$2:$Z$19,3,FALSE)))</f>
        <v/>
      </c>
      <c r="S2777" s="61">
        <f>IF(P2777=1,0,L2777*M2777*R2777*(1-O2777/100))</f>
        <v/>
      </c>
      <c r="T2777" s="61">
        <f>IF(P2777=1,0,L2777*Q2777)</f>
        <v/>
      </c>
      <c r="U2777" s="61">
        <f>S2777-T2777</f>
        <v/>
      </c>
    </row>
    <row r="2778">
      <c r="A2778" t="inlineStr">
        <is>
          <t>S002777</t>
        </is>
      </c>
      <c r="B2778" t="inlineStr">
        <is>
          <t>2025-10-14</t>
        </is>
      </c>
      <c r="C2778" t="inlineStr">
        <is>
          <t>2025-10</t>
        </is>
      </c>
      <c r="D2778" t="inlineStr">
        <is>
          <t>2025-Q4</t>
        </is>
      </c>
      <c r="E2778" t="inlineStr">
        <is>
          <t>T13</t>
        </is>
      </c>
      <c r="F2778" t="inlineStr">
        <is>
          <t>Cem Kurt</t>
        </is>
      </c>
      <c r="G2778" t="inlineStr">
        <is>
          <t>Marmara</t>
        </is>
      </c>
      <c r="H2778" t="inlineStr">
        <is>
          <t>EM-PNO-12</t>
        </is>
      </c>
      <c r="I2778" t="inlineStr">
        <is>
          <t>Sıva Üstü Dağıtım Panosu 24'lü</t>
        </is>
      </c>
      <c r="J2778" t="inlineStr">
        <is>
          <t>Pano</t>
        </is>
      </c>
      <c r="K2778" t="inlineStr">
        <is>
          <t>Perakende</t>
        </is>
      </c>
      <c r="L2778" t="n">
        <v>1</v>
      </c>
      <c r="M2778" s="57" t="n">
        <v>1990</v>
      </c>
      <c r="N2778" t="inlineStr">
        <is>
          <t>TL</t>
        </is>
      </c>
      <c r="O2778" s="58" t="n">
        <v>0</v>
      </c>
      <c r="P2778" t="n">
        <v>0</v>
      </c>
      <c r="Q2778" s="59" t="n">
        <v>1180</v>
      </c>
      <c r="R2778" s="60">
        <f>IF(N2778="TL",1,IF(N2778="USD",VLOOKUP(C2778,$X$2:$Z$19,2,FALSE),VLOOKUP(C2778,$X$2:$Z$19,3,FALSE)))</f>
        <v/>
      </c>
      <c r="S2778" s="61">
        <f>IF(P2778=1,0,L2778*M2778*R2778*(1-O2778/100))</f>
        <v/>
      </c>
      <c r="T2778" s="61">
        <f>IF(P2778=1,0,L2778*Q2778)</f>
        <v/>
      </c>
      <c r="U2778" s="61">
        <f>S2778-T2778</f>
        <v/>
      </c>
    </row>
    <row r="2779">
      <c r="A2779" t="inlineStr">
        <is>
          <t>S002778</t>
        </is>
      </c>
      <c r="B2779" t="inlineStr">
        <is>
          <t>2025-10-20</t>
        </is>
      </c>
      <c r="C2779" t="inlineStr">
        <is>
          <t>2025-10</t>
        </is>
      </c>
      <c r="D2779" t="inlineStr">
        <is>
          <t>2025-Q4</t>
        </is>
      </c>
      <c r="E2779" t="inlineStr">
        <is>
          <t>T13</t>
        </is>
      </c>
      <c r="F2779" t="inlineStr">
        <is>
          <t>Cem Kurt</t>
        </is>
      </c>
      <c r="G2779" t="inlineStr">
        <is>
          <t>Marmara</t>
        </is>
      </c>
      <c r="H2779" t="inlineStr">
        <is>
          <t>EM-UPS-10</t>
        </is>
      </c>
      <c r="I2779" t="inlineStr">
        <is>
          <t>Kesintisiz Güç Kaynağı 3 kVA</t>
        </is>
      </c>
      <c r="J2779" t="inlineStr">
        <is>
          <t>Güç</t>
        </is>
      </c>
      <c r="K2779" t="inlineStr">
        <is>
          <t>Bayi</t>
        </is>
      </c>
      <c r="L2779" t="n">
        <v>112</v>
      </c>
      <c r="M2779" s="57" t="n">
        <v>12781</v>
      </c>
      <c r="N2779" t="inlineStr">
        <is>
          <t>TL</t>
        </is>
      </c>
      <c r="O2779" s="58" t="n">
        <v>5</v>
      </c>
      <c r="P2779" t="n">
        <v>0</v>
      </c>
      <c r="Q2779" s="59" t="n">
        <v>8200</v>
      </c>
      <c r="R2779" s="60">
        <f>IF(N2779="TL",1,IF(N2779="USD",VLOOKUP(C2779,$X$2:$Z$19,2,FALSE),VLOOKUP(C2779,$X$2:$Z$19,3,FALSE)))</f>
        <v/>
      </c>
      <c r="S2779" s="61">
        <f>IF(P2779=1,0,L2779*M2779*R2779*(1-O2779/100))</f>
        <v/>
      </c>
      <c r="T2779" s="61">
        <f>IF(P2779=1,0,L2779*Q2779)</f>
        <v/>
      </c>
      <c r="U2779" s="61">
        <f>S2779-T2779</f>
        <v/>
      </c>
    </row>
    <row r="2780">
      <c r="A2780" t="inlineStr">
        <is>
          <t>S002779</t>
        </is>
      </c>
      <c r="B2780" t="inlineStr">
        <is>
          <t>2025-10-05</t>
        </is>
      </c>
      <c r="C2780" t="inlineStr">
        <is>
          <t>2025-10</t>
        </is>
      </c>
      <c r="D2780" t="inlineStr">
        <is>
          <t>2025-Q4</t>
        </is>
      </c>
      <c r="E2780" t="inlineStr">
        <is>
          <t>T13</t>
        </is>
      </c>
      <c r="F2780" t="inlineStr">
        <is>
          <t>Cem Kurt</t>
        </is>
      </c>
      <c r="G2780" t="inlineStr">
        <is>
          <t>Marmara</t>
        </is>
      </c>
      <c r="H2780" t="inlineStr">
        <is>
          <t>EM-SNS-06</t>
        </is>
      </c>
      <c r="I2780" t="inlineStr">
        <is>
          <t>Hareket Sensörü PIR</t>
        </is>
      </c>
      <c r="J2780" t="inlineStr">
        <is>
          <t>Otomasyon</t>
        </is>
      </c>
      <c r="K2780" t="inlineStr">
        <is>
          <t>Proje</t>
        </is>
      </c>
      <c r="L2780" t="n">
        <v>71</v>
      </c>
      <c r="M2780" s="57" t="n">
        <v>262</v>
      </c>
      <c r="N2780" t="inlineStr">
        <is>
          <t>TL</t>
        </is>
      </c>
      <c r="O2780" s="58" t="n">
        <v>8</v>
      </c>
      <c r="P2780" t="n">
        <v>0</v>
      </c>
      <c r="Q2780" s="59" t="n">
        <v>120</v>
      </c>
      <c r="R2780" s="60">
        <f>IF(N2780="TL",1,IF(N2780="USD",VLOOKUP(C2780,$X$2:$Z$19,2,FALSE),VLOOKUP(C2780,$X$2:$Z$19,3,FALSE)))</f>
        <v/>
      </c>
      <c r="S2780" s="61">
        <f>IF(P2780=1,0,L2780*M2780*R2780*(1-O2780/100))</f>
        <v/>
      </c>
      <c r="T2780" s="61">
        <f>IF(P2780=1,0,L2780*Q2780)</f>
        <v/>
      </c>
      <c r="U2780" s="61">
        <f>S2780-T2780</f>
        <v/>
      </c>
    </row>
    <row r="2781">
      <c r="A2781" t="inlineStr">
        <is>
          <t>S002780</t>
        </is>
      </c>
      <c r="B2781" t="inlineStr">
        <is>
          <t>2025-10-07</t>
        </is>
      </c>
      <c r="C2781" t="inlineStr">
        <is>
          <t>2025-10</t>
        </is>
      </c>
      <c r="D2781" t="inlineStr">
        <is>
          <t>2025-Q4</t>
        </is>
      </c>
      <c r="E2781" t="inlineStr">
        <is>
          <t>T13</t>
        </is>
      </c>
      <c r="F2781" t="inlineStr">
        <is>
          <t>Cem Kurt</t>
        </is>
      </c>
      <c r="G2781" t="inlineStr">
        <is>
          <t>Marmara</t>
        </is>
      </c>
      <c r="H2781" t="inlineStr">
        <is>
          <t>EM-TRF-05</t>
        </is>
      </c>
      <c r="I2781" t="inlineStr">
        <is>
          <t>İzole Trafo 1 kVA</t>
        </is>
      </c>
      <c r="J2781" t="inlineStr">
        <is>
          <t>Güç</t>
        </is>
      </c>
      <c r="K2781" t="inlineStr">
        <is>
          <t>Bayi</t>
        </is>
      </c>
      <c r="L2781" t="n">
        <v>13</v>
      </c>
      <c r="M2781" s="57" t="n">
        <v>6552</v>
      </c>
      <c r="N2781" t="inlineStr">
        <is>
          <t>TL</t>
        </is>
      </c>
      <c r="O2781" s="58" t="n">
        <v>8</v>
      </c>
      <c r="P2781" t="n">
        <v>0</v>
      </c>
      <c r="Q2781" s="59" t="n">
        <v>3900</v>
      </c>
      <c r="R2781" s="60">
        <f>IF(N2781="TL",1,IF(N2781="USD",VLOOKUP(C2781,$X$2:$Z$19,2,FALSE),VLOOKUP(C2781,$X$2:$Z$19,3,FALSE)))</f>
        <v/>
      </c>
      <c r="S2781" s="61">
        <f>IF(P2781=1,0,L2781*M2781*R2781*(1-O2781/100))</f>
        <v/>
      </c>
      <c r="T2781" s="61">
        <f>IF(P2781=1,0,L2781*Q2781)</f>
        <v/>
      </c>
      <c r="U2781" s="61">
        <f>S2781-T2781</f>
        <v/>
      </c>
    </row>
    <row r="2782">
      <c r="A2782" t="inlineStr">
        <is>
          <t>S002781</t>
        </is>
      </c>
      <c r="B2782" t="inlineStr">
        <is>
          <t>2025-10-02</t>
        </is>
      </c>
      <c r="C2782" t="inlineStr">
        <is>
          <t>2025-10</t>
        </is>
      </c>
      <c r="D2782" t="inlineStr">
        <is>
          <t>2025-Q4</t>
        </is>
      </c>
      <c r="E2782" t="inlineStr">
        <is>
          <t>T13</t>
        </is>
      </c>
      <c r="F2782" t="inlineStr">
        <is>
          <t>Cem Kurt</t>
        </is>
      </c>
      <c r="G2782" t="inlineStr">
        <is>
          <t>Marmara</t>
        </is>
      </c>
      <c r="H2782" t="inlineStr">
        <is>
          <t>EM-KND-03</t>
        </is>
      </c>
      <c r="I2782" t="inlineStr">
        <is>
          <t>Kablo Kanalı 40x40 (2 m)</t>
        </is>
      </c>
      <c r="J2782" t="inlineStr">
        <is>
          <t>Tesisat</t>
        </is>
      </c>
      <c r="K2782" t="inlineStr">
        <is>
          <t>Bayi</t>
        </is>
      </c>
      <c r="L2782" t="n">
        <v>2</v>
      </c>
      <c r="M2782" s="57" t="n">
        <v>136</v>
      </c>
      <c r="N2782" t="inlineStr">
        <is>
          <t>TL</t>
        </is>
      </c>
      <c r="O2782" s="58" t="n">
        <v>0</v>
      </c>
      <c r="P2782" t="n">
        <v>0</v>
      </c>
      <c r="Q2782" s="59" t="n">
        <v>65</v>
      </c>
      <c r="R2782" s="60">
        <f>IF(N2782="TL",1,IF(N2782="USD",VLOOKUP(C2782,$X$2:$Z$19,2,FALSE),VLOOKUP(C2782,$X$2:$Z$19,3,FALSE)))</f>
        <v/>
      </c>
      <c r="S2782" s="61">
        <f>IF(P2782=1,0,L2782*M2782*R2782*(1-O2782/100))</f>
        <v/>
      </c>
      <c r="T2782" s="61">
        <f>IF(P2782=1,0,L2782*Q2782)</f>
        <v/>
      </c>
      <c r="U2782" s="61">
        <f>S2782-T2782</f>
        <v/>
      </c>
    </row>
    <row r="2783">
      <c r="A2783" t="inlineStr">
        <is>
          <t>S002782</t>
        </is>
      </c>
      <c r="B2783" t="inlineStr">
        <is>
          <t>2025-10-09</t>
        </is>
      </c>
      <c r="C2783" t="inlineStr">
        <is>
          <t>2025-10</t>
        </is>
      </c>
      <c r="D2783" t="inlineStr">
        <is>
          <t>2025-Q4</t>
        </is>
      </c>
      <c r="E2783" t="inlineStr">
        <is>
          <t>T13</t>
        </is>
      </c>
      <c r="F2783" t="inlineStr">
        <is>
          <t>Cem Kurt</t>
        </is>
      </c>
      <c r="G2783" t="inlineStr">
        <is>
          <t>Marmara</t>
        </is>
      </c>
      <c r="H2783" t="inlineStr">
        <is>
          <t>EM-KND-03</t>
        </is>
      </c>
      <c r="I2783" t="inlineStr">
        <is>
          <t>Kablo Kanalı 40x40 (2 m)</t>
        </is>
      </c>
      <c r="J2783" t="inlineStr">
        <is>
          <t>Tesisat</t>
        </is>
      </c>
      <c r="K2783" t="inlineStr">
        <is>
          <t>Bayi</t>
        </is>
      </c>
      <c r="L2783" t="n">
        <v>36</v>
      </c>
      <c r="M2783" s="57" t="n">
        <v>131</v>
      </c>
      <c r="N2783" t="inlineStr">
        <is>
          <t>TL</t>
        </is>
      </c>
      <c r="O2783" s="58" t="n">
        <v>0</v>
      </c>
      <c r="P2783" t="n">
        <v>0</v>
      </c>
      <c r="Q2783" s="59" t="n">
        <v>65</v>
      </c>
      <c r="R2783" s="60">
        <f>IF(N2783="TL",1,IF(N2783="USD",VLOOKUP(C2783,$X$2:$Z$19,2,FALSE),VLOOKUP(C2783,$X$2:$Z$19,3,FALSE)))</f>
        <v/>
      </c>
      <c r="S2783" s="61">
        <f>IF(P2783=1,0,L2783*M2783*R2783*(1-O2783/100))</f>
        <v/>
      </c>
      <c r="T2783" s="61">
        <f>IF(P2783=1,0,L2783*Q2783)</f>
        <v/>
      </c>
      <c r="U2783" s="61">
        <f>S2783-T2783</f>
        <v/>
      </c>
    </row>
    <row r="2784">
      <c r="A2784" t="inlineStr">
        <is>
          <t>S002783</t>
        </is>
      </c>
      <c r="B2784" t="inlineStr">
        <is>
          <t>2025-10-21</t>
        </is>
      </c>
      <c r="C2784" t="inlineStr">
        <is>
          <t>2025-10</t>
        </is>
      </c>
      <c r="D2784" t="inlineStr">
        <is>
          <t>2025-Q4</t>
        </is>
      </c>
      <c r="E2784" t="inlineStr">
        <is>
          <t>T13</t>
        </is>
      </c>
      <c r="F2784" t="inlineStr">
        <is>
          <t>Cem Kurt</t>
        </is>
      </c>
      <c r="G2784" t="inlineStr">
        <is>
          <t>Marmara</t>
        </is>
      </c>
      <c r="H2784" t="inlineStr">
        <is>
          <t>EM-PNO-12</t>
        </is>
      </c>
      <c r="I2784" t="inlineStr">
        <is>
          <t>Sıva Üstü Dağıtım Panosu 24'lü</t>
        </is>
      </c>
      <c r="J2784" t="inlineStr">
        <is>
          <t>Pano</t>
        </is>
      </c>
      <c r="K2784" t="inlineStr">
        <is>
          <t>Bayi</t>
        </is>
      </c>
      <c r="L2784" t="n">
        <v>18</v>
      </c>
      <c r="M2784" s="57" t="n">
        <v>2036</v>
      </c>
      <c r="N2784" t="inlineStr">
        <is>
          <t>TL</t>
        </is>
      </c>
      <c r="O2784" s="58" t="n">
        <v>12</v>
      </c>
      <c r="P2784" t="n">
        <v>0</v>
      </c>
      <c r="Q2784" s="59" t="n">
        <v>1180</v>
      </c>
      <c r="R2784" s="60">
        <f>IF(N2784="TL",1,IF(N2784="USD",VLOOKUP(C2784,$X$2:$Z$19,2,FALSE),VLOOKUP(C2784,$X$2:$Z$19,3,FALSE)))</f>
        <v/>
      </c>
      <c r="S2784" s="61">
        <f>IF(P2784=1,0,L2784*M2784*R2784*(1-O2784/100))</f>
        <v/>
      </c>
      <c r="T2784" s="61">
        <f>IF(P2784=1,0,L2784*Q2784)</f>
        <v/>
      </c>
      <c r="U2784" s="61">
        <f>S2784-T2784</f>
        <v/>
      </c>
    </row>
    <row r="2785">
      <c r="A2785" t="inlineStr">
        <is>
          <t>S002784</t>
        </is>
      </c>
      <c r="B2785" t="inlineStr">
        <is>
          <t>2025-10-13</t>
        </is>
      </c>
      <c r="C2785" t="inlineStr">
        <is>
          <t>2025-10</t>
        </is>
      </c>
      <c r="D2785" t="inlineStr">
        <is>
          <t>2025-Q4</t>
        </is>
      </c>
      <c r="E2785" t="inlineStr">
        <is>
          <t>T13</t>
        </is>
      </c>
      <c r="F2785" t="inlineStr">
        <is>
          <t>Cem Kurt</t>
        </is>
      </c>
      <c r="G2785" t="inlineStr">
        <is>
          <t>Marmara</t>
        </is>
      </c>
      <c r="H2785" t="inlineStr">
        <is>
          <t>EM-TOP-08</t>
        </is>
      </c>
      <c r="I2785" t="inlineStr">
        <is>
          <t>Topraklama Seti</t>
        </is>
      </c>
      <c r="J2785" t="inlineStr">
        <is>
          <t>Koruma</t>
        </is>
      </c>
      <c r="K2785" t="inlineStr">
        <is>
          <t>Bayi</t>
        </is>
      </c>
      <c r="L2785" t="n">
        <v>5</v>
      </c>
      <c r="M2785" s="57" t="n">
        <v>934</v>
      </c>
      <c r="N2785" t="inlineStr">
        <is>
          <t>TL</t>
        </is>
      </c>
      <c r="O2785" s="58" t="n">
        <v>5</v>
      </c>
      <c r="P2785" t="n">
        <v>0</v>
      </c>
      <c r="Q2785" s="59" t="n">
        <v>540</v>
      </c>
      <c r="R2785" s="60">
        <f>IF(N2785="TL",1,IF(N2785="USD",VLOOKUP(C2785,$X$2:$Z$19,2,FALSE),VLOOKUP(C2785,$X$2:$Z$19,3,FALSE)))</f>
        <v/>
      </c>
      <c r="S2785" s="61">
        <f>IF(P2785=1,0,L2785*M2785*R2785*(1-O2785/100))</f>
        <v/>
      </c>
      <c r="T2785" s="61">
        <f>IF(P2785=1,0,L2785*Q2785)</f>
        <v/>
      </c>
      <c r="U2785" s="61">
        <f>S2785-T2785</f>
        <v/>
      </c>
    </row>
    <row r="2786">
      <c r="A2786" t="inlineStr">
        <is>
          <t>S002785</t>
        </is>
      </c>
      <c r="B2786" t="inlineStr">
        <is>
          <t>2025-10-11</t>
        </is>
      </c>
      <c r="C2786" t="inlineStr">
        <is>
          <t>2025-10</t>
        </is>
      </c>
      <c r="D2786" t="inlineStr">
        <is>
          <t>2025-Q4</t>
        </is>
      </c>
      <c r="E2786" t="inlineStr">
        <is>
          <t>T13</t>
        </is>
      </c>
      <c r="F2786" t="inlineStr">
        <is>
          <t>Cem Kurt</t>
        </is>
      </c>
      <c r="G2786" t="inlineStr">
        <is>
          <t>Marmara</t>
        </is>
      </c>
      <c r="H2786" t="inlineStr">
        <is>
          <t>EM-TOP-08</t>
        </is>
      </c>
      <c r="I2786" t="inlineStr">
        <is>
          <t>Topraklama Seti</t>
        </is>
      </c>
      <c r="J2786" t="inlineStr">
        <is>
          <t>Koruma</t>
        </is>
      </c>
      <c r="K2786" t="inlineStr">
        <is>
          <t>Kurumsal</t>
        </is>
      </c>
      <c r="L2786" t="n">
        <v>5</v>
      </c>
      <c r="M2786" s="57" t="n">
        <v>886</v>
      </c>
      <c r="N2786" t="inlineStr">
        <is>
          <t>TL</t>
        </is>
      </c>
      <c r="O2786" s="58" t="n">
        <v>5</v>
      </c>
      <c r="P2786" t="n">
        <v>0</v>
      </c>
      <c r="Q2786" s="59" t="n">
        <v>540</v>
      </c>
      <c r="R2786" s="60">
        <f>IF(N2786="TL",1,IF(N2786="USD",VLOOKUP(C2786,$X$2:$Z$19,2,FALSE),VLOOKUP(C2786,$X$2:$Z$19,3,FALSE)))</f>
        <v/>
      </c>
      <c r="S2786" s="61">
        <f>IF(P2786=1,0,L2786*M2786*R2786*(1-O2786/100))</f>
        <v/>
      </c>
      <c r="T2786" s="61">
        <f>IF(P2786=1,0,L2786*Q2786)</f>
        <v/>
      </c>
      <c r="U2786" s="61">
        <f>S2786-T2786</f>
        <v/>
      </c>
    </row>
    <row r="2787">
      <c r="A2787" t="inlineStr">
        <is>
          <t>S002786</t>
        </is>
      </c>
      <c r="B2787" t="inlineStr">
        <is>
          <t>2025-10-27</t>
        </is>
      </c>
      <c r="C2787" t="inlineStr">
        <is>
          <t>2025-10</t>
        </is>
      </c>
      <c r="D2787" t="inlineStr">
        <is>
          <t>2025-Q4</t>
        </is>
      </c>
      <c r="E2787" t="inlineStr">
        <is>
          <t>T13</t>
        </is>
      </c>
      <c r="F2787" t="inlineStr">
        <is>
          <t>Cem Kurt</t>
        </is>
      </c>
      <c r="G2787" t="inlineStr">
        <is>
          <t>Marmara</t>
        </is>
      </c>
      <c r="H2787" t="inlineStr">
        <is>
          <t>EM-TOP-08</t>
        </is>
      </c>
      <c r="I2787" t="inlineStr">
        <is>
          <t>Topraklama Seti</t>
        </is>
      </c>
      <c r="J2787" t="inlineStr">
        <is>
          <t>Koruma</t>
        </is>
      </c>
      <c r="K2787" t="inlineStr">
        <is>
          <t>Bayi</t>
        </is>
      </c>
      <c r="L2787" t="n">
        <v>2</v>
      </c>
      <c r="M2787" s="57" t="n">
        <v>935</v>
      </c>
      <c r="N2787" t="inlineStr">
        <is>
          <t>TL</t>
        </is>
      </c>
      <c r="O2787" s="58" t="n">
        <v>0</v>
      </c>
      <c r="P2787" t="n">
        <v>0</v>
      </c>
      <c r="Q2787" s="59" t="n">
        <v>540</v>
      </c>
      <c r="R2787" s="60">
        <f>IF(N2787="TL",1,IF(N2787="USD",VLOOKUP(C2787,$X$2:$Z$19,2,FALSE),VLOOKUP(C2787,$X$2:$Z$19,3,FALSE)))</f>
        <v/>
      </c>
      <c r="S2787" s="61">
        <f>IF(P2787=1,0,L2787*M2787*R2787*(1-O2787/100))</f>
        <v/>
      </c>
      <c r="T2787" s="61">
        <f>IF(P2787=1,0,L2787*Q2787)</f>
        <v/>
      </c>
      <c r="U2787" s="61">
        <f>S2787-T2787</f>
        <v/>
      </c>
    </row>
    <row r="2788">
      <c r="A2788" t="inlineStr">
        <is>
          <t>S002787</t>
        </is>
      </c>
      <c r="B2788" t="inlineStr">
        <is>
          <t>2025-10-01</t>
        </is>
      </c>
      <c r="C2788" t="inlineStr">
        <is>
          <t>2025-10</t>
        </is>
      </c>
      <c r="D2788" t="inlineStr">
        <is>
          <t>2025-Q4</t>
        </is>
      </c>
      <c r="E2788" t="inlineStr">
        <is>
          <t>T13</t>
        </is>
      </c>
      <c r="F2788" t="inlineStr">
        <is>
          <t>Cem Kurt</t>
        </is>
      </c>
      <c r="G2788" t="inlineStr">
        <is>
          <t>Marmara</t>
        </is>
      </c>
      <c r="H2788" t="inlineStr">
        <is>
          <t>EM-SGT-01</t>
        </is>
      </c>
      <c r="I2788" t="inlineStr">
        <is>
          <t>Otomatik Sigorta C16 (12'li)</t>
        </is>
      </c>
      <c r="J2788" t="inlineStr">
        <is>
          <t>Koruma</t>
        </is>
      </c>
      <c r="K2788" t="inlineStr">
        <is>
          <t>Bayi</t>
        </is>
      </c>
      <c r="L2788" t="n">
        <v>8</v>
      </c>
      <c r="M2788" s="57" t="n">
        <v>442</v>
      </c>
      <c r="N2788" t="inlineStr">
        <is>
          <t>TL</t>
        </is>
      </c>
      <c r="O2788" s="58" t="n">
        <v>0</v>
      </c>
      <c r="P2788" t="n">
        <v>0</v>
      </c>
      <c r="Q2788" s="59" t="n">
        <v>240</v>
      </c>
      <c r="R2788" s="60">
        <f>IF(N2788="TL",1,IF(N2788="USD",VLOOKUP(C2788,$X$2:$Z$19,2,FALSE),VLOOKUP(C2788,$X$2:$Z$19,3,FALSE)))</f>
        <v/>
      </c>
      <c r="S2788" s="61">
        <f>IF(P2788=1,0,L2788*M2788*R2788*(1-O2788/100))</f>
        <v/>
      </c>
      <c r="T2788" s="61">
        <f>IF(P2788=1,0,L2788*Q2788)</f>
        <v/>
      </c>
      <c r="U2788" s="61">
        <f>S2788-T2788</f>
        <v/>
      </c>
    </row>
    <row r="2789">
      <c r="A2789" t="inlineStr">
        <is>
          <t>S002788</t>
        </is>
      </c>
      <c r="B2789" t="inlineStr">
        <is>
          <t>2025-10-03</t>
        </is>
      </c>
      <c r="C2789" t="inlineStr">
        <is>
          <t>2025-10</t>
        </is>
      </c>
      <c r="D2789" t="inlineStr">
        <is>
          <t>2025-Q4</t>
        </is>
      </c>
      <c r="E2789" t="inlineStr">
        <is>
          <t>T13</t>
        </is>
      </c>
      <c r="F2789" t="inlineStr">
        <is>
          <t>Cem Kurt</t>
        </is>
      </c>
      <c r="G2789" t="inlineStr">
        <is>
          <t>Marmara</t>
        </is>
      </c>
      <c r="H2789" t="inlineStr">
        <is>
          <t>EM-UPS-10</t>
        </is>
      </c>
      <c r="I2789" t="inlineStr">
        <is>
          <t>Kesintisiz Güç Kaynağı 3 kVA</t>
        </is>
      </c>
      <c r="J2789" t="inlineStr">
        <is>
          <t>Güç</t>
        </is>
      </c>
      <c r="K2789" t="inlineStr">
        <is>
          <t>Perakende</t>
        </is>
      </c>
      <c r="L2789" t="n">
        <v>2</v>
      </c>
      <c r="M2789" s="57" t="n">
        <v>13252</v>
      </c>
      <c r="N2789" t="inlineStr">
        <is>
          <t>TL</t>
        </is>
      </c>
      <c r="O2789" s="58" t="n">
        <v>8</v>
      </c>
      <c r="P2789" t="n">
        <v>0</v>
      </c>
      <c r="Q2789" s="59" t="n">
        <v>8200</v>
      </c>
      <c r="R2789" s="60">
        <f>IF(N2789="TL",1,IF(N2789="USD",VLOOKUP(C2789,$X$2:$Z$19,2,FALSE),VLOOKUP(C2789,$X$2:$Z$19,3,FALSE)))</f>
        <v/>
      </c>
      <c r="S2789" s="61">
        <f>IF(P2789=1,0,L2789*M2789*R2789*(1-O2789/100))</f>
        <v/>
      </c>
      <c r="T2789" s="61">
        <f>IF(P2789=1,0,L2789*Q2789)</f>
        <v/>
      </c>
      <c r="U2789" s="61">
        <f>S2789-T2789</f>
        <v/>
      </c>
    </row>
    <row r="2790">
      <c r="A2790" t="inlineStr">
        <is>
          <t>S002789</t>
        </is>
      </c>
      <c r="B2790" t="inlineStr">
        <is>
          <t>2025-10-05</t>
        </is>
      </c>
      <c r="C2790" t="inlineStr">
        <is>
          <t>2025-10</t>
        </is>
      </c>
      <c r="D2790" t="inlineStr">
        <is>
          <t>2025-Q4</t>
        </is>
      </c>
      <c r="E2790" t="inlineStr">
        <is>
          <t>T13</t>
        </is>
      </c>
      <c r="F2790" t="inlineStr">
        <is>
          <t>Cem Kurt</t>
        </is>
      </c>
      <c r="G2790" t="inlineStr">
        <is>
          <t>Marmara</t>
        </is>
      </c>
      <c r="H2790" t="inlineStr">
        <is>
          <t>EM-KND-03</t>
        </is>
      </c>
      <c r="I2790" t="inlineStr">
        <is>
          <t>Kablo Kanalı 40x40 (2 m)</t>
        </is>
      </c>
      <c r="J2790" t="inlineStr">
        <is>
          <t>Tesisat</t>
        </is>
      </c>
      <c r="K2790" t="inlineStr">
        <is>
          <t>Proje</t>
        </is>
      </c>
      <c r="L2790" t="n">
        <v>3</v>
      </c>
      <c r="M2790" s="57" t="n">
        <v>128</v>
      </c>
      <c r="N2790" t="inlineStr">
        <is>
          <t>TL</t>
        </is>
      </c>
      <c r="O2790" s="58" t="n">
        <v>0</v>
      </c>
      <c r="P2790" t="n">
        <v>0</v>
      </c>
      <c r="Q2790" s="59" t="n">
        <v>65</v>
      </c>
      <c r="R2790" s="60">
        <f>IF(N2790="TL",1,IF(N2790="USD",VLOOKUP(C2790,$X$2:$Z$19,2,FALSE),VLOOKUP(C2790,$X$2:$Z$19,3,FALSE)))</f>
        <v/>
      </c>
      <c r="S2790" s="61">
        <f>IF(P2790=1,0,L2790*M2790*R2790*(1-O2790/100))</f>
        <v/>
      </c>
      <c r="T2790" s="61">
        <f>IF(P2790=1,0,L2790*Q2790)</f>
        <v/>
      </c>
      <c r="U2790" s="61">
        <f>S2790-T2790</f>
        <v/>
      </c>
    </row>
    <row r="2791">
      <c r="A2791" t="inlineStr">
        <is>
          <t>S002790</t>
        </is>
      </c>
      <c r="B2791" t="inlineStr">
        <is>
          <t>2025-10-08</t>
        </is>
      </c>
      <c r="C2791" t="inlineStr">
        <is>
          <t>2025-10</t>
        </is>
      </c>
      <c r="D2791" t="inlineStr">
        <is>
          <t>2025-Q4</t>
        </is>
      </c>
      <c r="E2791" t="inlineStr">
        <is>
          <t>T13</t>
        </is>
      </c>
      <c r="F2791" t="inlineStr">
        <is>
          <t>Cem Kurt</t>
        </is>
      </c>
      <c r="G2791" t="inlineStr">
        <is>
          <t>Marmara</t>
        </is>
      </c>
      <c r="H2791" t="inlineStr">
        <is>
          <t>EM-TOP-08</t>
        </is>
      </c>
      <c r="I2791" t="inlineStr">
        <is>
          <t>Topraklama Seti</t>
        </is>
      </c>
      <c r="J2791" t="inlineStr">
        <is>
          <t>Koruma</t>
        </is>
      </c>
      <c r="K2791" t="inlineStr">
        <is>
          <t>Proje</t>
        </is>
      </c>
      <c r="L2791" t="n">
        <v>75</v>
      </c>
      <c r="M2791" s="57" t="n">
        <v>914</v>
      </c>
      <c r="N2791" t="inlineStr">
        <is>
          <t>TL</t>
        </is>
      </c>
      <c r="O2791" s="58" t="n">
        <v>8</v>
      </c>
      <c r="P2791" t="n">
        <v>0</v>
      </c>
      <c r="Q2791" s="59" t="n">
        <v>540</v>
      </c>
      <c r="R2791" s="60">
        <f>IF(N2791="TL",1,IF(N2791="USD",VLOOKUP(C2791,$X$2:$Z$19,2,FALSE),VLOOKUP(C2791,$X$2:$Z$19,3,FALSE)))</f>
        <v/>
      </c>
      <c r="S2791" s="61">
        <f>IF(P2791=1,0,L2791*M2791*R2791*(1-O2791/100))</f>
        <v/>
      </c>
      <c r="T2791" s="61">
        <f>IF(P2791=1,0,L2791*Q2791)</f>
        <v/>
      </c>
      <c r="U2791" s="61">
        <f>S2791-T2791</f>
        <v/>
      </c>
    </row>
    <row r="2792">
      <c r="A2792" t="inlineStr">
        <is>
          <t>S002791</t>
        </is>
      </c>
      <c r="B2792" t="inlineStr">
        <is>
          <t>2025-10-26</t>
        </is>
      </c>
      <c r="C2792" t="inlineStr">
        <is>
          <t>2025-10</t>
        </is>
      </c>
      <c r="D2792" t="inlineStr">
        <is>
          <t>2025-Q4</t>
        </is>
      </c>
      <c r="E2792" t="inlineStr">
        <is>
          <t>T13</t>
        </is>
      </c>
      <c r="F2792" t="inlineStr">
        <is>
          <t>Cem Kurt</t>
        </is>
      </c>
      <c r="G2792" t="inlineStr">
        <is>
          <t>Marmara</t>
        </is>
      </c>
      <c r="H2792" t="inlineStr">
        <is>
          <t>EM-TOP-08</t>
        </is>
      </c>
      <c r="I2792" t="inlineStr">
        <is>
          <t>Topraklama Seti</t>
        </is>
      </c>
      <c r="J2792" t="inlineStr">
        <is>
          <t>Koruma</t>
        </is>
      </c>
      <c r="K2792" t="inlineStr">
        <is>
          <t>Proje</t>
        </is>
      </c>
      <c r="L2792" t="n">
        <v>3</v>
      </c>
      <c r="M2792" s="57" t="n">
        <v>886</v>
      </c>
      <c r="N2792" t="inlineStr">
        <is>
          <t>TL</t>
        </is>
      </c>
      <c r="O2792" s="58" t="n">
        <v>5</v>
      </c>
      <c r="P2792" t="n">
        <v>0</v>
      </c>
      <c r="Q2792" s="59" t="n">
        <v>540</v>
      </c>
      <c r="R2792" s="60">
        <f>IF(N2792="TL",1,IF(N2792="USD",VLOOKUP(C2792,$X$2:$Z$19,2,FALSE),VLOOKUP(C2792,$X$2:$Z$19,3,FALSE)))</f>
        <v/>
      </c>
      <c r="S2792" s="61">
        <f>IF(P2792=1,0,L2792*M2792*R2792*(1-O2792/100))</f>
        <v/>
      </c>
      <c r="T2792" s="61">
        <f>IF(P2792=1,0,L2792*Q2792)</f>
        <v/>
      </c>
      <c r="U2792" s="61">
        <f>S2792-T2792</f>
        <v/>
      </c>
    </row>
    <row r="2793">
      <c r="A2793" t="inlineStr">
        <is>
          <t>S002792</t>
        </is>
      </c>
      <c r="B2793" t="inlineStr">
        <is>
          <t>2025-10-26</t>
        </is>
      </c>
      <c r="C2793" t="inlineStr">
        <is>
          <t>2025-10</t>
        </is>
      </c>
      <c r="D2793" t="inlineStr">
        <is>
          <t>2025-Q4</t>
        </is>
      </c>
      <c r="E2793" t="inlineStr">
        <is>
          <t>T13</t>
        </is>
      </c>
      <c r="F2793" t="inlineStr">
        <is>
          <t>Cem Kurt</t>
        </is>
      </c>
      <c r="G2793" t="inlineStr">
        <is>
          <t>Marmara</t>
        </is>
      </c>
      <c r="H2793" t="inlineStr">
        <is>
          <t>EM-SGT-01</t>
        </is>
      </c>
      <c r="I2793" t="inlineStr">
        <is>
          <t>Otomatik Sigorta C16 (12'li)</t>
        </is>
      </c>
      <c r="J2793" t="inlineStr">
        <is>
          <t>Koruma</t>
        </is>
      </c>
      <c r="K2793" t="inlineStr">
        <is>
          <t>Bayi</t>
        </is>
      </c>
      <c r="L2793" t="n">
        <v>102</v>
      </c>
      <c r="M2793" s="57" t="n">
        <v>428</v>
      </c>
      <c r="N2793" t="inlineStr">
        <is>
          <t>TL</t>
        </is>
      </c>
      <c r="O2793" s="58" t="n">
        <v>8</v>
      </c>
      <c r="P2793" t="n">
        <v>0</v>
      </c>
      <c r="Q2793" s="59" t="n">
        <v>240</v>
      </c>
      <c r="R2793" s="60">
        <f>IF(N2793="TL",1,IF(N2793="USD",VLOOKUP(C2793,$X$2:$Z$19,2,FALSE),VLOOKUP(C2793,$X$2:$Z$19,3,FALSE)))</f>
        <v/>
      </c>
      <c r="S2793" s="61">
        <f>IF(P2793=1,0,L2793*M2793*R2793*(1-O2793/100))</f>
        <v/>
      </c>
      <c r="T2793" s="61">
        <f>IF(P2793=1,0,L2793*Q2793)</f>
        <v/>
      </c>
      <c r="U2793" s="61">
        <f>S2793-T2793</f>
        <v/>
      </c>
    </row>
    <row r="2794">
      <c r="A2794" t="inlineStr">
        <is>
          <t>S002793</t>
        </is>
      </c>
      <c r="B2794" t="inlineStr">
        <is>
          <t>2025-10-25</t>
        </is>
      </c>
      <c r="C2794" t="inlineStr">
        <is>
          <t>2025-10</t>
        </is>
      </c>
      <c r="D2794" t="inlineStr">
        <is>
          <t>2025-Q4</t>
        </is>
      </c>
      <c r="E2794" t="inlineStr">
        <is>
          <t>T13</t>
        </is>
      </c>
      <c r="F2794" t="inlineStr">
        <is>
          <t>Cem Kurt</t>
        </is>
      </c>
      <c r="G2794" t="inlineStr">
        <is>
          <t>Marmara</t>
        </is>
      </c>
      <c r="H2794" t="inlineStr">
        <is>
          <t>EM-KBL-16</t>
        </is>
      </c>
      <c r="I2794" t="inlineStr">
        <is>
          <t>NYM Kablo 3x2,5 (100 m)</t>
        </is>
      </c>
      <c r="J2794" t="inlineStr">
        <is>
          <t>Kablo</t>
        </is>
      </c>
      <c r="K2794" t="inlineStr">
        <is>
          <t>Bayi</t>
        </is>
      </c>
      <c r="L2794" t="n">
        <v>7</v>
      </c>
      <c r="M2794" s="57" t="n">
        <v>1329</v>
      </c>
      <c r="N2794" t="inlineStr">
        <is>
          <t>TL</t>
        </is>
      </c>
      <c r="O2794" s="58" t="n">
        <v>0</v>
      </c>
      <c r="P2794" t="n">
        <v>0</v>
      </c>
      <c r="Q2794" s="59" t="n">
        <v>820</v>
      </c>
      <c r="R2794" s="60">
        <f>IF(N2794="TL",1,IF(N2794="USD",VLOOKUP(C2794,$X$2:$Z$19,2,FALSE),VLOOKUP(C2794,$X$2:$Z$19,3,FALSE)))</f>
        <v/>
      </c>
      <c r="S2794" s="61">
        <f>IF(P2794=1,0,L2794*M2794*R2794*(1-O2794/100))</f>
        <v/>
      </c>
      <c r="T2794" s="61">
        <f>IF(P2794=1,0,L2794*Q2794)</f>
        <v/>
      </c>
      <c r="U2794" s="61">
        <f>S2794-T2794</f>
        <v/>
      </c>
    </row>
    <row r="2795">
      <c r="A2795" t="inlineStr">
        <is>
          <t>S002794</t>
        </is>
      </c>
      <c r="B2795" t="inlineStr">
        <is>
          <t>2025-10-05</t>
        </is>
      </c>
      <c r="C2795" t="inlineStr">
        <is>
          <t>2025-10</t>
        </is>
      </c>
      <c r="D2795" t="inlineStr">
        <is>
          <t>2025-Q4</t>
        </is>
      </c>
      <c r="E2795" t="inlineStr">
        <is>
          <t>T13</t>
        </is>
      </c>
      <c r="F2795" t="inlineStr">
        <is>
          <t>Cem Kurt</t>
        </is>
      </c>
      <c r="G2795" t="inlineStr">
        <is>
          <t>Marmara</t>
        </is>
      </c>
      <c r="H2795" t="inlineStr">
        <is>
          <t>EM-AYD-18</t>
        </is>
      </c>
      <c r="I2795" t="inlineStr">
        <is>
          <t>LED Ampul 18W (10'lu)</t>
        </is>
      </c>
      <c r="J2795" t="inlineStr">
        <is>
          <t>Aydınlatma</t>
        </is>
      </c>
      <c r="K2795" t="inlineStr">
        <is>
          <t>Kurumsal</t>
        </is>
      </c>
      <c r="L2795" t="n">
        <v>11</v>
      </c>
      <c r="M2795" s="57" t="n">
        <v>200</v>
      </c>
      <c r="N2795" t="inlineStr">
        <is>
          <t>TL</t>
        </is>
      </c>
      <c r="O2795" s="58" t="n">
        <v>5</v>
      </c>
      <c r="P2795" t="n">
        <v>0</v>
      </c>
      <c r="Q2795" s="59" t="n">
        <v>95</v>
      </c>
      <c r="R2795" s="60">
        <f>IF(N2795="TL",1,IF(N2795="USD",VLOOKUP(C2795,$X$2:$Z$19,2,FALSE),VLOOKUP(C2795,$X$2:$Z$19,3,FALSE)))</f>
        <v/>
      </c>
      <c r="S2795" s="61">
        <f>IF(P2795=1,0,L2795*M2795*R2795*(1-O2795/100))</f>
        <v/>
      </c>
      <c r="T2795" s="61">
        <f>IF(P2795=1,0,L2795*Q2795)</f>
        <v/>
      </c>
      <c r="U2795" s="61">
        <f>S2795-T2795</f>
        <v/>
      </c>
    </row>
    <row r="2796">
      <c r="A2796" t="inlineStr">
        <is>
          <t>S002795</t>
        </is>
      </c>
      <c r="B2796" t="inlineStr">
        <is>
          <t>2025-10-11</t>
        </is>
      </c>
      <c r="C2796" t="inlineStr">
        <is>
          <t>2025-10</t>
        </is>
      </c>
      <c r="D2796" t="inlineStr">
        <is>
          <t>2025-Q4</t>
        </is>
      </c>
      <c r="E2796" t="inlineStr">
        <is>
          <t>T13</t>
        </is>
      </c>
      <c r="F2796" t="inlineStr">
        <is>
          <t>Cem Kurt</t>
        </is>
      </c>
      <c r="G2796" t="inlineStr">
        <is>
          <t>Marmara</t>
        </is>
      </c>
      <c r="H2796" t="inlineStr">
        <is>
          <t>EM-TOP-08</t>
        </is>
      </c>
      <c r="I2796" t="inlineStr">
        <is>
          <t>Topraklama Seti</t>
        </is>
      </c>
      <c r="J2796" t="inlineStr">
        <is>
          <t>Koruma</t>
        </is>
      </c>
      <c r="K2796" t="inlineStr">
        <is>
          <t>Bayi</t>
        </is>
      </c>
      <c r="L2796" t="n">
        <v>4</v>
      </c>
      <c r="M2796" s="57" t="n">
        <v>892</v>
      </c>
      <c r="N2796" t="inlineStr">
        <is>
          <t>TL</t>
        </is>
      </c>
      <c r="O2796" s="58" t="n">
        <v>0</v>
      </c>
      <c r="P2796" t="n">
        <v>0</v>
      </c>
      <c r="Q2796" s="59" t="n">
        <v>540</v>
      </c>
      <c r="R2796" s="60">
        <f>IF(N2796="TL",1,IF(N2796="USD",VLOOKUP(C2796,$X$2:$Z$19,2,FALSE),VLOOKUP(C2796,$X$2:$Z$19,3,FALSE)))</f>
        <v/>
      </c>
      <c r="S2796" s="61">
        <f>IF(P2796=1,0,L2796*M2796*R2796*(1-O2796/100))</f>
        <v/>
      </c>
      <c r="T2796" s="61">
        <f>IF(P2796=1,0,L2796*Q2796)</f>
        <v/>
      </c>
      <c r="U2796" s="61">
        <f>S2796-T2796</f>
        <v/>
      </c>
    </row>
    <row r="2797">
      <c r="A2797" t="inlineStr">
        <is>
          <t>S002796</t>
        </is>
      </c>
      <c r="B2797" t="inlineStr">
        <is>
          <t>2025-10-03</t>
        </is>
      </c>
      <c r="C2797" t="inlineStr">
        <is>
          <t>2025-10</t>
        </is>
      </c>
      <c r="D2797" t="inlineStr">
        <is>
          <t>2025-Q4</t>
        </is>
      </c>
      <c r="E2797" t="inlineStr">
        <is>
          <t>T13</t>
        </is>
      </c>
      <c r="F2797" t="inlineStr">
        <is>
          <t>Cem Kurt</t>
        </is>
      </c>
      <c r="G2797" t="inlineStr">
        <is>
          <t>Marmara</t>
        </is>
      </c>
      <c r="H2797" t="inlineStr">
        <is>
          <t>EM-KBL-25</t>
        </is>
      </c>
      <c r="I2797" t="inlineStr">
        <is>
          <t>NYY Kablo 4x6 (100 m)</t>
        </is>
      </c>
      <c r="J2797" t="inlineStr">
        <is>
          <t>Kablo</t>
        </is>
      </c>
      <c r="K2797" t="inlineStr">
        <is>
          <t>Perakende</t>
        </is>
      </c>
      <c r="L2797" t="n">
        <v>1</v>
      </c>
      <c r="M2797" s="57" t="n">
        <v>3333</v>
      </c>
      <c r="N2797" t="inlineStr">
        <is>
          <t>TL</t>
        </is>
      </c>
      <c r="O2797" s="58" t="n">
        <v>0</v>
      </c>
      <c r="P2797" t="n">
        <v>0</v>
      </c>
      <c r="Q2797" s="59" t="n">
        <v>2150</v>
      </c>
      <c r="R2797" s="60">
        <f>IF(N2797="TL",1,IF(N2797="USD",VLOOKUP(C2797,$X$2:$Z$19,2,FALSE),VLOOKUP(C2797,$X$2:$Z$19,3,FALSE)))</f>
        <v/>
      </c>
      <c r="S2797" s="61">
        <f>IF(P2797=1,0,L2797*M2797*R2797*(1-O2797/100))</f>
        <v/>
      </c>
      <c r="T2797" s="61">
        <f>IF(P2797=1,0,L2797*Q2797)</f>
        <v/>
      </c>
      <c r="U2797" s="61">
        <f>S2797-T2797</f>
        <v/>
      </c>
    </row>
    <row r="2798">
      <c r="A2798" t="inlineStr">
        <is>
          <t>S002797</t>
        </is>
      </c>
      <c r="B2798" t="inlineStr">
        <is>
          <t>2025-10-26</t>
        </is>
      </c>
      <c r="C2798" t="inlineStr">
        <is>
          <t>2025-10</t>
        </is>
      </c>
      <c r="D2798" t="inlineStr">
        <is>
          <t>2025-Q4</t>
        </is>
      </c>
      <c r="E2798" t="inlineStr">
        <is>
          <t>T13</t>
        </is>
      </c>
      <c r="F2798" t="inlineStr">
        <is>
          <t>Cem Kurt</t>
        </is>
      </c>
      <c r="G2798" t="inlineStr">
        <is>
          <t>Marmara</t>
        </is>
      </c>
      <c r="H2798" t="inlineStr">
        <is>
          <t>EM-TOP-08</t>
        </is>
      </c>
      <c r="I2798" t="inlineStr">
        <is>
          <t>Topraklama Seti</t>
        </is>
      </c>
      <c r="J2798" t="inlineStr">
        <is>
          <t>Koruma</t>
        </is>
      </c>
      <c r="K2798" t="inlineStr">
        <is>
          <t>Perakende</t>
        </is>
      </c>
      <c r="L2798" t="n">
        <v>4</v>
      </c>
      <c r="M2798" s="57" t="n">
        <v>891</v>
      </c>
      <c r="N2798" t="inlineStr">
        <is>
          <t>TL</t>
        </is>
      </c>
      <c r="O2798" s="58" t="n">
        <v>5</v>
      </c>
      <c r="P2798" t="n">
        <v>0</v>
      </c>
      <c r="Q2798" s="59" t="n">
        <v>540</v>
      </c>
      <c r="R2798" s="60">
        <f>IF(N2798="TL",1,IF(N2798="USD",VLOOKUP(C2798,$X$2:$Z$19,2,FALSE),VLOOKUP(C2798,$X$2:$Z$19,3,FALSE)))</f>
        <v/>
      </c>
      <c r="S2798" s="61">
        <f>IF(P2798=1,0,L2798*M2798*R2798*(1-O2798/100))</f>
        <v/>
      </c>
      <c r="T2798" s="61">
        <f>IF(P2798=1,0,L2798*Q2798)</f>
        <v/>
      </c>
      <c r="U2798" s="61">
        <f>S2798-T2798</f>
        <v/>
      </c>
    </row>
    <row r="2799">
      <c r="A2799" t="inlineStr">
        <is>
          <t>S002798</t>
        </is>
      </c>
      <c r="B2799" t="inlineStr">
        <is>
          <t>2025-10-23</t>
        </is>
      </c>
      <c r="C2799" t="inlineStr">
        <is>
          <t>2025-10</t>
        </is>
      </c>
      <c r="D2799" t="inlineStr">
        <is>
          <t>2025-Q4</t>
        </is>
      </c>
      <c r="E2799" t="inlineStr">
        <is>
          <t>T13</t>
        </is>
      </c>
      <c r="F2799" t="inlineStr">
        <is>
          <t>Cem Kurt</t>
        </is>
      </c>
      <c r="G2799" t="inlineStr">
        <is>
          <t>Marmara</t>
        </is>
      </c>
      <c r="H2799" t="inlineStr">
        <is>
          <t>EM-KND-03</t>
        </is>
      </c>
      <c r="I2799" t="inlineStr">
        <is>
          <t>Kablo Kanalı 40x40 (2 m)</t>
        </is>
      </c>
      <c r="J2799" t="inlineStr">
        <is>
          <t>Tesisat</t>
        </is>
      </c>
      <c r="K2799" t="inlineStr">
        <is>
          <t>Kurumsal</t>
        </is>
      </c>
      <c r="L2799" t="n">
        <v>10</v>
      </c>
      <c r="M2799" s="57" t="n">
        <v>130</v>
      </c>
      <c r="N2799" t="inlineStr">
        <is>
          <t>TL</t>
        </is>
      </c>
      <c r="O2799" s="58" t="n">
        <v>8</v>
      </c>
      <c r="P2799" t="n">
        <v>0</v>
      </c>
      <c r="Q2799" s="59" t="n">
        <v>65</v>
      </c>
      <c r="R2799" s="60">
        <f>IF(N2799="TL",1,IF(N2799="USD",VLOOKUP(C2799,$X$2:$Z$19,2,FALSE),VLOOKUP(C2799,$X$2:$Z$19,3,FALSE)))</f>
        <v/>
      </c>
      <c r="S2799" s="61">
        <f>IF(P2799=1,0,L2799*M2799*R2799*(1-O2799/100))</f>
        <v/>
      </c>
      <c r="T2799" s="61">
        <f>IF(P2799=1,0,L2799*Q2799)</f>
        <v/>
      </c>
      <c r="U2799" s="61">
        <f>S2799-T2799</f>
        <v/>
      </c>
    </row>
    <row r="2800">
      <c r="A2800" t="inlineStr">
        <is>
          <t>S002799</t>
        </is>
      </c>
      <c r="B2800" t="inlineStr">
        <is>
          <t>2025-10-28</t>
        </is>
      </c>
      <c r="C2800" t="inlineStr">
        <is>
          <t>2025-10</t>
        </is>
      </c>
      <c r="D2800" t="inlineStr">
        <is>
          <t>2025-Q4</t>
        </is>
      </c>
      <c r="E2800" t="inlineStr">
        <is>
          <t>T13</t>
        </is>
      </c>
      <c r="F2800" t="inlineStr">
        <is>
          <t>Cem Kurt</t>
        </is>
      </c>
      <c r="G2800" t="inlineStr">
        <is>
          <t>Marmara</t>
        </is>
      </c>
      <c r="H2800" t="inlineStr">
        <is>
          <t>EM-PNO-12</t>
        </is>
      </c>
      <c r="I2800" t="inlineStr">
        <is>
          <t>Sıva Üstü Dağıtım Panosu 24'lü</t>
        </is>
      </c>
      <c r="J2800" t="inlineStr">
        <is>
          <t>Pano</t>
        </is>
      </c>
      <c r="K2800" t="inlineStr">
        <is>
          <t>Kurumsal</t>
        </is>
      </c>
      <c r="L2800" t="n">
        <v>21</v>
      </c>
      <c r="M2800" s="57" t="n">
        <v>2072</v>
      </c>
      <c r="N2800" t="inlineStr">
        <is>
          <t>TL</t>
        </is>
      </c>
      <c r="O2800" s="58" t="n">
        <v>0</v>
      </c>
      <c r="P2800" t="n">
        <v>0</v>
      </c>
      <c r="Q2800" s="59" t="n">
        <v>1180</v>
      </c>
      <c r="R2800" s="60">
        <f>IF(N2800="TL",1,IF(N2800="USD",VLOOKUP(C2800,$X$2:$Z$19,2,FALSE),VLOOKUP(C2800,$X$2:$Z$19,3,FALSE)))</f>
        <v/>
      </c>
      <c r="S2800" s="61">
        <f>IF(P2800=1,0,L2800*M2800*R2800*(1-O2800/100))</f>
        <v/>
      </c>
      <c r="T2800" s="61">
        <f>IF(P2800=1,0,L2800*Q2800)</f>
        <v/>
      </c>
      <c r="U2800" s="61">
        <f>S2800-T2800</f>
        <v/>
      </c>
    </row>
    <row r="2801">
      <c r="A2801" t="inlineStr">
        <is>
          <t>S002800</t>
        </is>
      </c>
      <c r="B2801" t="inlineStr">
        <is>
          <t>2025-10-10</t>
        </is>
      </c>
      <c r="C2801" t="inlineStr">
        <is>
          <t>2025-10</t>
        </is>
      </c>
      <c r="D2801" t="inlineStr">
        <is>
          <t>2025-Q4</t>
        </is>
      </c>
      <c r="E2801" t="inlineStr">
        <is>
          <t>T13</t>
        </is>
      </c>
      <c r="F2801" t="inlineStr">
        <is>
          <t>Cem Kurt</t>
        </is>
      </c>
      <c r="G2801" t="inlineStr">
        <is>
          <t>Marmara</t>
        </is>
      </c>
      <c r="H2801" t="inlineStr">
        <is>
          <t>EM-SGT-01</t>
        </is>
      </c>
      <c r="I2801" t="inlineStr">
        <is>
          <t>Otomatik Sigorta C16 (12'li)</t>
        </is>
      </c>
      <c r="J2801" t="inlineStr">
        <is>
          <t>Koruma</t>
        </is>
      </c>
      <c r="K2801" t="inlineStr">
        <is>
          <t>Perakende</t>
        </is>
      </c>
      <c r="L2801" t="n">
        <v>35</v>
      </c>
      <c r="M2801" s="57" t="n">
        <v>448</v>
      </c>
      <c r="N2801" t="inlineStr">
        <is>
          <t>TL</t>
        </is>
      </c>
      <c r="O2801" s="58" t="n">
        <v>5</v>
      </c>
      <c r="P2801" t="n">
        <v>0</v>
      </c>
      <c r="Q2801" s="59" t="n">
        <v>240</v>
      </c>
      <c r="R2801" s="60">
        <f>IF(N2801="TL",1,IF(N2801="USD",VLOOKUP(C2801,$X$2:$Z$19,2,FALSE),VLOOKUP(C2801,$X$2:$Z$19,3,FALSE)))</f>
        <v/>
      </c>
      <c r="S2801" s="61">
        <f>IF(P2801=1,0,L2801*M2801*R2801*(1-O2801/100))</f>
        <v/>
      </c>
      <c r="T2801" s="61">
        <f>IF(P2801=1,0,L2801*Q2801)</f>
        <v/>
      </c>
      <c r="U2801" s="61">
        <f>S2801-T2801</f>
        <v/>
      </c>
    </row>
    <row r="2802">
      <c r="A2802" t="inlineStr">
        <is>
          <t>S002801</t>
        </is>
      </c>
      <c r="B2802" t="inlineStr">
        <is>
          <t>2025-10-05</t>
        </is>
      </c>
      <c r="C2802" t="inlineStr">
        <is>
          <t>2025-10</t>
        </is>
      </c>
      <c r="D2802" t="inlineStr">
        <is>
          <t>2025-Q4</t>
        </is>
      </c>
      <c r="E2802" t="inlineStr">
        <is>
          <t>T14</t>
        </is>
      </c>
      <c r="F2802" t="inlineStr">
        <is>
          <t>Elif Şen</t>
        </is>
      </c>
      <c r="G2802" t="inlineStr">
        <is>
          <t>İç Anadolu</t>
        </is>
      </c>
      <c r="H2802" t="inlineStr">
        <is>
          <t>EM-KBL-16</t>
        </is>
      </c>
      <c r="I2802" t="inlineStr">
        <is>
          <t>NYM Kablo 3x2,5 (100 m)</t>
        </is>
      </c>
      <c r="J2802" t="inlineStr">
        <is>
          <t>Kablo</t>
        </is>
      </c>
      <c r="K2802" t="inlineStr">
        <is>
          <t>Bayi</t>
        </is>
      </c>
      <c r="L2802" t="n">
        <v>9</v>
      </c>
      <c r="M2802" s="57" t="n">
        <v>1270</v>
      </c>
      <c r="N2802" t="inlineStr">
        <is>
          <t>TL</t>
        </is>
      </c>
      <c r="O2802" s="58" t="n">
        <v>8</v>
      </c>
      <c r="P2802" t="n">
        <v>0</v>
      </c>
      <c r="Q2802" s="59" t="n">
        <v>820</v>
      </c>
      <c r="R2802" s="60">
        <f>IF(N2802="TL",1,IF(N2802="USD",VLOOKUP(C2802,$X$2:$Z$19,2,FALSE),VLOOKUP(C2802,$X$2:$Z$19,3,FALSE)))</f>
        <v/>
      </c>
      <c r="S2802" s="61">
        <f>IF(P2802=1,0,L2802*M2802*R2802*(1-O2802/100))</f>
        <v/>
      </c>
      <c r="T2802" s="61">
        <f>IF(P2802=1,0,L2802*Q2802)</f>
        <v/>
      </c>
      <c r="U2802" s="61">
        <f>S2802-T2802</f>
        <v/>
      </c>
    </row>
    <row r="2803">
      <c r="A2803" t="inlineStr">
        <is>
          <t>S002802</t>
        </is>
      </c>
      <c r="B2803" t="inlineStr">
        <is>
          <t>2025-10-24</t>
        </is>
      </c>
      <c r="C2803" t="inlineStr">
        <is>
          <t>2025-10</t>
        </is>
      </c>
      <c r="D2803" t="inlineStr">
        <is>
          <t>2025-Q4</t>
        </is>
      </c>
      <c r="E2803" t="inlineStr">
        <is>
          <t>T14</t>
        </is>
      </c>
      <c r="F2803" t="inlineStr">
        <is>
          <t>Elif Şen</t>
        </is>
      </c>
      <c r="G2803" t="inlineStr">
        <is>
          <t>İç Anadolu</t>
        </is>
      </c>
      <c r="H2803" t="inlineStr">
        <is>
          <t>EM-AYD-18</t>
        </is>
      </c>
      <c r="I2803" t="inlineStr">
        <is>
          <t>LED Ampul 18W (10'lu)</t>
        </is>
      </c>
      <c r="J2803" t="inlineStr">
        <is>
          <t>Aydınlatma</t>
        </is>
      </c>
      <c r="K2803" t="inlineStr">
        <is>
          <t>Proje</t>
        </is>
      </c>
      <c r="L2803" t="n">
        <v>2</v>
      </c>
      <c r="M2803" s="57" t="n">
        <v>199</v>
      </c>
      <c r="N2803" t="inlineStr">
        <is>
          <t>TL</t>
        </is>
      </c>
      <c r="O2803" s="58" t="n">
        <v>18</v>
      </c>
      <c r="P2803" t="n">
        <v>0</v>
      </c>
      <c r="Q2803" s="59" t="n">
        <v>95</v>
      </c>
      <c r="R2803" s="60">
        <f>IF(N2803="TL",1,IF(N2803="USD",VLOOKUP(C2803,$X$2:$Z$19,2,FALSE),VLOOKUP(C2803,$X$2:$Z$19,3,FALSE)))</f>
        <v/>
      </c>
      <c r="S2803" s="61">
        <f>IF(P2803=1,0,L2803*M2803*R2803*(1-O2803/100))</f>
        <v/>
      </c>
      <c r="T2803" s="61">
        <f>IF(P2803=1,0,L2803*Q2803)</f>
        <v/>
      </c>
      <c r="U2803" s="61">
        <f>S2803-T2803</f>
        <v/>
      </c>
    </row>
    <row r="2804">
      <c r="A2804" t="inlineStr">
        <is>
          <t>S002803</t>
        </is>
      </c>
      <c r="B2804" t="inlineStr">
        <is>
          <t>2025-10-27</t>
        </is>
      </c>
      <c r="C2804" t="inlineStr">
        <is>
          <t>2025-10</t>
        </is>
      </c>
      <c r="D2804" t="inlineStr">
        <is>
          <t>2025-Q4</t>
        </is>
      </c>
      <c r="E2804" t="inlineStr">
        <is>
          <t>T14</t>
        </is>
      </c>
      <c r="F2804" t="inlineStr">
        <is>
          <t>Elif Şen</t>
        </is>
      </c>
      <c r="G2804" t="inlineStr">
        <is>
          <t>İç Anadolu</t>
        </is>
      </c>
      <c r="H2804" t="inlineStr">
        <is>
          <t>EM-KBL-25</t>
        </is>
      </c>
      <c r="I2804" t="inlineStr">
        <is>
          <t>NYY Kablo 4x6 (100 m)</t>
        </is>
      </c>
      <c r="J2804" t="inlineStr">
        <is>
          <t>Kablo</t>
        </is>
      </c>
      <c r="K2804" t="inlineStr">
        <is>
          <t>Kurumsal</t>
        </is>
      </c>
      <c r="L2804" t="n">
        <v>19</v>
      </c>
      <c r="M2804" s="57" t="n">
        <v>3423</v>
      </c>
      <c r="N2804" t="inlineStr">
        <is>
          <t>TL</t>
        </is>
      </c>
      <c r="O2804" s="58" t="n">
        <v>0</v>
      </c>
      <c r="P2804" t="n">
        <v>0</v>
      </c>
      <c r="Q2804" s="59" t="n">
        <v>2150</v>
      </c>
      <c r="R2804" s="60">
        <f>IF(N2804="TL",1,IF(N2804="USD",VLOOKUP(C2804,$X$2:$Z$19,2,FALSE),VLOOKUP(C2804,$X$2:$Z$19,3,FALSE)))</f>
        <v/>
      </c>
      <c r="S2804" s="61">
        <f>IF(P2804=1,0,L2804*M2804*R2804*(1-O2804/100))</f>
        <v/>
      </c>
      <c r="T2804" s="61">
        <f>IF(P2804=1,0,L2804*Q2804)</f>
        <v/>
      </c>
      <c r="U2804" s="61">
        <f>S2804-T2804</f>
        <v/>
      </c>
    </row>
    <row r="2805">
      <c r="A2805" t="inlineStr">
        <is>
          <t>S002804</t>
        </is>
      </c>
      <c r="B2805" t="inlineStr">
        <is>
          <t>2025-10-24</t>
        </is>
      </c>
      <c r="C2805" t="inlineStr">
        <is>
          <t>2025-10</t>
        </is>
      </c>
      <c r="D2805" t="inlineStr">
        <is>
          <t>2025-Q4</t>
        </is>
      </c>
      <c r="E2805" t="inlineStr">
        <is>
          <t>T14</t>
        </is>
      </c>
      <c r="F2805" t="inlineStr">
        <is>
          <t>Elif Şen</t>
        </is>
      </c>
      <c r="G2805" t="inlineStr">
        <is>
          <t>İç Anadolu</t>
        </is>
      </c>
      <c r="H2805" t="inlineStr">
        <is>
          <t>EM-AYD-18</t>
        </is>
      </c>
      <c r="I2805" t="inlineStr">
        <is>
          <t>LED Ampul 18W (10'lu)</t>
        </is>
      </c>
      <c r="J2805" t="inlineStr">
        <is>
          <t>Aydınlatma</t>
        </is>
      </c>
      <c r="K2805" t="inlineStr">
        <is>
          <t>Perakende</t>
        </is>
      </c>
      <c r="L2805" t="n">
        <v>4</v>
      </c>
      <c r="M2805" s="57" t="n">
        <v>197</v>
      </c>
      <c r="N2805" t="inlineStr">
        <is>
          <t>TL</t>
        </is>
      </c>
      <c r="O2805" s="58" t="n">
        <v>0</v>
      </c>
      <c r="P2805" t="n">
        <v>0</v>
      </c>
      <c r="Q2805" s="59" t="n">
        <v>95</v>
      </c>
      <c r="R2805" s="60">
        <f>IF(N2805="TL",1,IF(N2805="USD",VLOOKUP(C2805,$X$2:$Z$19,2,FALSE),VLOOKUP(C2805,$X$2:$Z$19,3,FALSE)))</f>
        <v/>
      </c>
      <c r="S2805" s="61">
        <f>IF(P2805=1,0,L2805*M2805*R2805*(1-O2805/100))</f>
        <v/>
      </c>
      <c r="T2805" s="61">
        <f>IF(P2805=1,0,L2805*Q2805)</f>
        <v/>
      </c>
      <c r="U2805" s="61">
        <f>S2805-T2805</f>
        <v/>
      </c>
    </row>
    <row r="2806">
      <c r="A2806" t="inlineStr">
        <is>
          <t>S002805</t>
        </is>
      </c>
      <c r="B2806" t="inlineStr">
        <is>
          <t>2025-10-20</t>
        </is>
      </c>
      <c r="C2806" t="inlineStr">
        <is>
          <t>2025-10</t>
        </is>
      </c>
      <c r="D2806" t="inlineStr">
        <is>
          <t>2025-Q4</t>
        </is>
      </c>
      <c r="E2806" t="inlineStr">
        <is>
          <t>T14</t>
        </is>
      </c>
      <c r="F2806" t="inlineStr">
        <is>
          <t>Elif Şen</t>
        </is>
      </c>
      <c r="G2806" t="inlineStr">
        <is>
          <t>İç Anadolu</t>
        </is>
      </c>
      <c r="H2806" t="inlineStr">
        <is>
          <t>EM-KBL-16</t>
        </is>
      </c>
      <c r="I2806" t="inlineStr">
        <is>
          <t>NYM Kablo 3x2,5 (100 m)</t>
        </is>
      </c>
      <c r="J2806" t="inlineStr">
        <is>
          <t>Kablo</t>
        </is>
      </c>
      <c r="K2806" t="inlineStr">
        <is>
          <t>Bayi</t>
        </is>
      </c>
      <c r="L2806" t="n">
        <v>13</v>
      </c>
      <c r="M2806" s="57" t="n">
        <v>1281</v>
      </c>
      <c r="N2806" t="inlineStr">
        <is>
          <t>TL</t>
        </is>
      </c>
      <c r="O2806" s="58" t="n">
        <v>8</v>
      </c>
      <c r="P2806" t="n">
        <v>0</v>
      </c>
      <c r="Q2806" s="59" t="n">
        <v>820</v>
      </c>
      <c r="R2806" s="60">
        <f>IF(N2806="TL",1,IF(N2806="USD",VLOOKUP(C2806,$X$2:$Z$19,2,FALSE),VLOOKUP(C2806,$X$2:$Z$19,3,FALSE)))</f>
        <v/>
      </c>
      <c r="S2806" s="61">
        <f>IF(P2806=1,0,L2806*M2806*R2806*(1-O2806/100))</f>
        <v/>
      </c>
      <c r="T2806" s="61">
        <f>IF(P2806=1,0,L2806*Q2806)</f>
        <v/>
      </c>
      <c r="U2806" s="61">
        <f>S2806-T2806</f>
        <v/>
      </c>
    </row>
    <row r="2807">
      <c r="A2807" t="inlineStr">
        <is>
          <t>S002806</t>
        </is>
      </c>
      <c r="B2807" t="inlineStr">
        <is>
          <t>2025-10-20</t>
        </is>
      </c>
      <c r="C2807" t="inlineStr">
        <is>
          <t>2025-10</t>
        </is>
      </c>
      <c r="D2807" t="inlineStr">
        <is>
          <t>2025-Q4</t>
        </is>
      </c>
      <c r="E2807" t="inlineStr">
        <is>
          <t>T14</t>
        </is>
      </c>
      <c r="F2807" t="inlineStr">
        <is>
          <t>Elif Şen</t>
        </is>
      </c>
      <c r="G2807" t="inlineStr">
        <is>
          <t>İç Anadolu</t>
        </is>
      </c>
      <c r="H2807" t="inlineStr">
        <is>
          <t>EM-SNS-06</t>
        </is>
      </c>
      <c r="I2807" t="inlineStr">
        <is>
          <t>Hareket Sensörü PIR</t>
        </is>
      </c>
      <c r="J2807" t="inlineStr">
        <is>
          <t>Otomasyon</t>
        </is>
      </c>
      <c r="K2807" t="inlineStr">
        <is>
          <t>Perakende</t>
        </is>
      </c>
      <c r="L2807" t="n">
        <v>18</v>
      </c>
      <c r="M2807" s="57" t="n">
        <v>259</v>
      </c>
      <c r="N2807" t="inlineStr">
        <is>
          <t>TL</t>
        </is>
      </c>
      <c r="O2807" s="58" t="n">
        <v>0</v>
      </c>
      <c r="P2807" t="n">
        <v>0</v>
      </c>
      <c r="Q2807" s="59" t="n">
        <v>120</v>
      </c>
      <c r="R2807" s="60">
        <f>IF(N2807="TL",1,IF(N2807="USD",VLOOKUP(C2807,$X$2:$Z$19,2,FALSE),VLOOKUP(C2807,$X$2:$Z$19,3,FALSE)))</f>
        <v/>
      </c>
      <c r="S2807" s="61">
        <f>IF(P2807=1,0,L2807*M2807*R2807*(1-O2807/100))</f>
        <v/>
      </c>
      <c r="T2807" s="61">
        <f>IF(P2807=1,0,L2807*Q2807)</f>
        <v/>
      </c>
      <c r="U2807" s="61">
        <f>S2807-T2807</f>
        <v/>
      </c>
    </row>
    <row r="2808">
      <c r="A2808" t="inlineStr">
        <is>
          <t>S002807</t>
        </is>
      </c>
      <c r="B2808" t="inlineStr">
        <is>
          <t>2025-10-06</t>
        </is>
      </c>
      <c r="C2808" t="inlineStr">
        <is>
          <t>2025-10</t>
        </is>
      </c>
      <c r="D2808" t="inlineStr">
        <is>
          <t>2025-Q4</t>
        </is>
      </c>
      <c r="E2808" t="inlineStr">
        <is>
          <t>T14</t>
        </is>
      </c>
      <c r="F2808" t="inlineStr">
        <is>
          <t>Elif Şen</t>
        </is>
      </c>
      <c r="G2808" t="inlineStr">
        <is>
          <t>İç Anadolu</t>
        </is>
      </c>
      <c r="H2808" t="inlineStr">
        <is>
          <t>EM-KBL-16</t>
        </is>
      </c>
      <c r="I2808" t="inlineStr">
        <is>
          <t>NYM Kablo 3x2,5 (100 m)</t>
        </is>
      </c>
      <c r="J2808" t="inlineStr">
        <is>
          <t>Kablo</t>
        </is>
      </c>
      <c r="K2808" t="inlineStr">
        <is>
          <t>Proje</t>
        </is>
      </c>
      <c r="L2808" t="n">
        <v>4</v>
      </c>
      <c r="M2808" s="57" t="n">
        <v>1265</v>
      </c>
      <c r="N2808" t="inlineStr">
        <is>
          <t>TL</t>
        </is>
      </c>
      <c r="O2808" s="58" t="n">
        <v>18</v>
      </c>
      <c r="P2808" t="n">
        <v>0</v>
      </c>
      <c r="Q2808" s="59" t="n">
        <v>820</v>
      </c>
      <c r="R2808" s="60">
        <f>IF(N2808="TL",1,IF(N2808="USD",VLOOKUP(C2808,$X$2:$Z$19,2,FALSE),VLOOKUP(C2808,$X$2:$Z$19,3,FALSE)))</f>
        <v/>
      </c>
      <c r="S2808" s="61">
        <f>IF(P2808=1,0,L2808*M2808*R2808*(1-O2808/100))</f>
        <v/>
      </c>
      <c r="T2808" s="61">
        <f>IF(P2808=1,0,L2808*Q2808)</f>
        <v/>
      </c>
      <c r="U2808" s="61">
        <f>S2808-T2808</f>
        <v/>
      </c>
    </row>
    <row r="2809">
      <c r="A2809" t="inlineStr">
        <is>
          <t>S002808</t>
        </is>
      </c>
      <c r="B2809" t="inlineStr">
        <is>
          <t>2025-10-26</t>
        </is>
      </c>
      <c r="C2809" t="inlineStr">
        <is>
          <t>2025-10</t>
        </is>
      </c>
      <c r="D2809" t="inlineStr">
        <is>
          <t>2025-Q4</t>
        </is>
      </c>
      <c r="E2809" t="inlineStr">
        <is>
          <t>T14</t>
        </is>
      </c>
      <c r="F2809" t="inlineStr">
        <is>
          <t>Elif Şen</t>
        </is>
      </c>
      <c r="G2809" t="inlineStr">
        <is>
          <t>İç Anadolu</t>
        </is>
      </c>
      <c r="H2809" t="inlineStr">
        <is>
          <t>EM-SGT-01</t>
        </is>
      </c>
      <c r="I2809" t="inlineStr">
        <is>
          <t>Otomatik Sigorta C16 (12'li)</t>
        </is>
      </c>
      <c r="J2809" t="inlineStr">
        <is>
          <t>Koruma</t>
        </is>
      </c>
      <c r="K2809" t="inlineStr">
        <is>
          <t>Bayi</t>
        </is>
      </c>
      <c r="L2809" t="n">
        <v>3</v>
      </c>
      <c r="M2809" s="57" t="n">
        <v>454</v>
      </c>
      <c r="N2809" t="inlineStr">
        <is>
          <t>TL</t>
        </is>
      </c>
      <c r="O2809" s="58" t="n">
        <v>5</v>
      </c>
      <c r="P2809" t="n">
        <v>0</v>
      </c>
      <c r="Q2809" s="59" t="n">
        <v>240</v>
      </c>
      <c r="R2809" s="60">
        <f>IF(N2809="TL",1,IF(N2809="USD",VLOOKUP(C2809,$X$2:$Z$19,2,FALSE),VLOOKUP(C2809,$X$2:$Z$19,3,FALSE)))</f>
        <v/>
      </c>
      <c r="S2809" s="61">
        <f>IF(P2809=1,0,L2809*M2809*R2809*(1-O2809/100))</f>
        <v/>
      </c>
      <c r="T2809" s="61">
        <f>IF(P2809=1,0,L2809*Q2809)</f>
        <v/>
      </c>
      <c r="U2809" s="61">
        <f>S2809-T2809</f>
        <v/>
      </c>
    </row>
    <row r="2810">
      <c r="A2810" t="inlineStr">
        <is>
          <t>S002809</t>
        </is>
      </c>
      <c r="B2810" t="inlineStr">
        <is>
          <t>2025-10-02</t>
        </is>
      </c>
      <c r="C2810" t="inlineStr">
        <is>
          <t>2025-10</t>
        </is>
      </c>
      <c r="D2810" t="inlineStr">
        <is>
          <t>2025-Q4</t>
        </is>
      </c>
      <c r="E2810" t="inlineStr">
        <is>
          <t>T14</t>
        </is>
      </c>
      <c r="F2810" t="inlineStr">
        <is>
          <t>Elif Şen</t>
        </is>
      </c>
      <c r="G2810" t="inlineStr">
        <is>
          <t>İç Anadolu</t>
        </is>
      </c>
      <c r="H2810" t="inlineStr">
        <is>
          <t>EM-TOP-08</t>
        </is>
      </c>
      <c r="I2810" t="inlineStr">
        <is>
          <t>Topraklama Seti</t>
        </is>
      </c>
      <c r="J2810" t="inlineStr">
        <is>
          <t>Koruma</t>
        </is>
      </c>
      <c r="K2810" t="inlineStr">
        <is>
          <t>Bayi</t>
        </is>
      </c>
      <c r="L2810" t="n">
        <v>21</v>
      </c>
      <c r="M2810" s="57" t="n">
        <v>909</v>
      </c>
      <c r="N2810" t="inlineStr">
        <is>
          <t>TL</t>
        </is>
      </c>
      <c r="O2810" s="58" t="n">
        <v>5</v>
      </c>
      <c r="P2810" t="n">
        <v>0</v>
      </c>
      <c r="Q2810" s="59" t="n">
        <v>540</v>
      </c>
      <c r="R2810" s="60">
        <f>IF(N2810="TL",1,IF(N2810="USD",VLOOKUP(C2810,$X$2:$Z$19,2,FALSE),VLOOKUP(C2810,$X$2:$Z$19,3,FALSE)))</f>
        <v/>
      </c>
      <c r="S2810" s="61">
        <f>IF(P2810=1,0,L2810*M2810*R2810*(1-O2810/100))</f>
        <v/>
      </c>
      <c r="T2810" s="61">
        <f>IF(P2810=1,0,L2810*Q2810)</f>
        <v/>
      </c>
      <c r="U2810" s="61">
        <f>S2810-T2810</f>
        <v/>
      </c>
    </row>
    <row r="2811">
      <c r="A2811" t="inlineStr">
        <is>
          <t>S002810</t>
        </is>
      </c>
      <c r="B2811" t="inlineStr">
        <is>
          <t>2025-10-13</t>
        </is>
      </c>
      <c r="C2811" t="inlineStr">
        <is>
          <t>2025-10</t>
        </is>
      </c>
      <c r="D2811" t="inlineStr">
        <is>
          <t>2025-Q4</t>
        </is>
      </c>
      <c r="E2811" t="inlineStr">
        <is>
          <t>T14</t>
        </is>
      </c>
      <c r="F2811" t="inlineStr">
        <is>
          <t>Elif Şen</t>
        </is>
      </c>
      <c r="G2811" t="inlineStr">
        <is>
          <t>İç Anadolu</t>
        </is>
      </c>
      <c r="H2811" t="inlineStr">
        <is>
          <t>EM-PRZ-02</t>
        </is>
      </c>
      <c r="I2811" t="inlineStr">
        <is>
          <t>Priz-Anahtar Seti (20'li)</t>
        </is>
      </c>
      <c r="J2811" t="inlineStr">
        <is>
          <t>Anahtar</t>
        </is>
      </c>
      <c r="K2811" t="inlineStr">
        <is>
          <t>Proje</t>
        </is>
      </c>
      <c r="L2811" t="n">
        <v>7</v>
      </c>
      <c r="M2811" s="57" t="n">
        <v>574</v>
      </c>
      <c r="N2811" t="inlineStr">
        <is>
          <t>TL</t>
        </is>
      </c>
      <c r="O2811" s="58" t="n">
        <v>0</v>
      </c>
      <c r="P2811" t="n">
        <v>0</v>
      </c>
      <c r="Q2811" s="59" t="n">
        <v>310</v>
      </c>
      <c r="R2811" s="60">
        <f>IF(N2811="TL",1,IF(N2811="USD",VLOOKUP(C2811,$X$2:$Z$19,2,FALSE),VLOOKUP(C2811,$X$2:$Z$19,3,FALSE)))</f>
        <v/>
      </c>
      <c r="S2811" s="61">
        <f>IF(P2811=1,0,L2811*M2811*R2811*(1-O2811/100))</f>
        <v/>
      </c>
      <c r="T2811" s="61">
        <f>IF(P2811=1,0,L2811*Q2811)</f>
        <v/>
      </c>
      <c r="U2811" s="61">
        <f>S2811-T2811</f>
        <v/>
      </c>
    </row>
    <row r="2812">
      <c r="A2812" t="inlineStr">
        <is>
          <t>S002811</t>
        </is>
      </c>
      <c r="B2812" t="inlineStr">
        <is>
          <t>2025-10-23</t>
        </is>
      </c>
      <c r="C2812" t="inlineStr">
        <is>
          <t>2025-10</t>
        </is>
      </c>
      <c r="D2812" t="inlineStr">
        <is>
          <t>2025-Q4</t>
        </is>
      </c>
      <c r="E2812" t="inlineStr">
        <is>
          <t>T14</t>
        </is>
      </c>
      <c r="F2812" t="inlineStr">
        <is>
          <t>Elif Şen</t>
        </is>
      </c>
      <c r="G2812" t="inlineStr">
        <is>
          <t>İç Anadolu</t>
        </is>
      </c>
      <c r="H2812" t="inlineStr">
        <is>
          <t>EM-SNS-06</t>
        </is>
      </c>
      <c r="I2812" t="inlineStr">
        <is>
          <t>Hareket Sensörü PIR</t>
        </is>
      </c>
      <c r="J2812" t="inlineStr">
        <is>
          <t>Otomasyon</t>
        </is>
      </c>
      <c r="K2812" t="inlineStr">
        <is>
          <t>Perakende</t>
        </is>
      </c>
      <c r="L2812" t="n">
        <v>5</v>
      </c>
      <c r="M2812" s="57" t="n">
        <v>246</v>
      </c>
      <c r="N2812" t="inlineStr">
        <is>
          <t>TL</t>
        </is>
      </c>
      <c r="O2812" s="58" t="n">
        <v>12</v>
      </c>
      <c r="P2812" t="n">
        <v>0</v>
      </c>
      <c r="Q2812" s="59" t="n">
        <v>120</v>
      </c>
      <c r="R2812" s="60">
        <f>IF(N2812="TL",1,IF(N2812="USD",VLOOKUP(C2812,$X$2:$Z$19,2,FALSE),VLOOKUP(C2812,$X$2:$Z$19,3,FALSE)))</f>
        <v/>
      </c>
      <c r="S2812" s="61">
        <f>IF(P2812=1,0,L2812*M2812*R2812*(1-O2812/100))</f>
        <v/>
      </c>
      <c r="T2812" s="61">
        <f>IF(P2812=1,0,L2812*Q2812)</f>
        <v/>
      </c>
      <c r="U2812" s="61">
        <f>S2812-T2812</f>
        <v/>
      </c>
    </row>
    <row r="2813">
      <c r="A2813" t="inlineStr">
        <is>
          <t>S002812</t>
        </is>
      </c>
      <c r="B2813" t="inlineStr">
        <is>
          <t>2025-10-18</t>
        </is>
      </c>
      <c r="C2813" t="inlineStr">
        <is>
          <t>2025-10</t>
        </is>
      </c>
      <c r="D2813" t="inlineStr">
        <is>
          <t>2025-Q4</t>
        </is>
      </c>
      <c r="E2813" t="inlineStr">
        <is>
          <t>T14</t>
        </is>
      </c>
      <c r="F2813" t="inlineStr">
        <is>
          <t>Elif Şen</t>
        </is>
      </c>
      <c r="G2813" t="inlineStr">
        <is>
          <t>İç Anadolu</t>
        </is>
      </c>
      <c r="H2813" t="inlineStr">
        <is>
          <t>EM-KND-03</t>
        </is>
      </c>
      <c r="I2813" t="inlineStr">
        <is>
          <t>Kablo Kanalı 40x40 (2 m)</t>
        </is>
      </c>
      <c r="J2813" t="inlineStr">
        <is>
          <t>Tesisat</t>
        </is>
      </c>
      <c r="K2813" t="inlineStr">
        <is>
          <t>Bayi</t>
        </is>
      </c>
      <c r="L2813" t="n">
        <v>8</v>
      </c>
      <c r="M2813" s="57" t="n">
        <v>126</v>
      </c>
      <c r="N2813" t="inlineStr">
        <is>
          <t>TL</t>
        </is>
      </c>
      <c r="O2813" s="58" t="n">
        <v>5</v>
      </c>
      <c r="P2813" t="n">
        <v>1</v>
      </c>
      <c r="Q2813" s="59" t="n">
        <v>65</v>
      </c>
      <c r="R2813" s="60">
        <f>IF(N2813="TL",1,IF(N2813="USD",VLOOKUP(C2813,$X$2:$Z$19,2,FALSE),VLOOKUP(C2813,$X$2:$Z$19,3,FALSE)))</f>
        <v/>
      </c>
      <c r="S2813" s="61">
        <f>IF(P2813=1,0,L2813*M2813*R2813*(1-O2813/100))</f>
        <v/>
      </c>
      <c r="T2813" s="61">
        <f>IF(P2813=1,0,L2813*Q2813)</f>
        <v/>
      </c>
      <c r="U2813" s="61">
        <f>S2813-T2813</f>
        <v/>
      </c>
    </row>
    <row r="2814">
      <c r="A2814" t="inlineStr">
        <is>
          <t>S002813</t>
        </is>
      </c>
      <c r="B2814" t="inlineStr">
        <is>
          <t>2025-10-27</t>
        </is>
      </c>
      <c r="C2814" t="inlineStr">
        <is>
          <t>2025-10</t>
        </is>
      </c>
      <c r="D2814" t="inlineStr">
        <is>
          <t>2025-Q4</t>
        </is>
      </c>
      <c r="E2814" t="inlineStr">
        <is>
          <t>T14</t>
        </is>
      </c>
      <c r="F2814" t="inlineStr">
        <is>
          <t>Elif Şen</t>
        </is>
      </c>
      <c r="G2814" t="inlineStr">
        <is>
          <t>İç Anadolu</t>
        </is>
      </c>
      <c r="H2814" t="inlineStr">
        <is>
          <t>EM-KND-03</t>
        </is>
      </c>
      <c r="I2814" t="inlineStr">
        <is>
          <t>Kablo Kanalı 40x40 (2 m)</t>
        </is>
      </c>
      <c r="J2814" t="inlineStr">
        <is>
          <t>Tesisat</t>
        </is>
      </c>
      <c r="K2814" t="inlineStr">
        <is>
          <t>Bayi</t>
        </is>
      </c>
      <c r="L2814" t="n">
        <v>2</v>
      </c>
      <c r="M2814" s="57" t="n">
        <v>128</v>
      </c>
      <c r="N2814" t="inlineStr">
        <is>
          <t>TL</t>
        </is>
      </c>
      <c r="O2814" s="58" t="n">
        <v>0</v>
      </c>
      <c r="P2814" t="n">
        <v>0</v>
      </c>
      <c r="Q2814" s="59" t="n">
        <v>65</v>
      </c>
      <c r="R2814" s="60">
        <f>IF(N2814="TL",1,IF(N2814="USD",VLOOKUP(C2814,$X$2:$Z$19,2,FALSE),VLOOKUP(C2814,$X$2:$Z$19,3,FALSE)))</f>
        <v/>
      </c>
      <c r="S2814" s="61">
        <f>IF(P2814=1,0,L2814*M2814*R2814*(1-O2814/100))</f>
        <v/>
      </c>
      <c r="T2814" s="61">
        <f>IF(P2814=1,0,L2814*Q2814)</f>
        <v/>
      </c>
      <c r="U2814" s="61">
        <f>S2814-T2814</f>
        <v/>
      </c>
    </row>
    <row r="2815">
      <c r="A2815" t="inlineStr">
        <is>
          <t>S002814</t>
        </is>
      </c>
      <c r="B2815" t="inlineStr">
        <is>
          <t>2025-10-05</t>
        </is>
      </c>
      <c r="C2815" t="inlineStr">
        <is>
          <t>2025-10</t>
        </is>
      </c>
      <c r="D2815" t="inlineStr">
        <is>
          <t>2025-Q4</t>
        </is>
      </c>
      <c r="E2815" t="inlineStr">
        <is>
          <t>T14</t>
        </is>
      </c>
      <c r="F2815" t="inlineStr">
        <is>
          <t>Elif Şen</t>
        </is>
      </c>
      <c r="G2815" t="inlineStr">
        <is>
          <t>İç Anadolu</t>
        </is>
      </c>
      <c r="H2815" t="inlineStr">
        <is>
          <t>EM-TOP-08</t>
        </is>
      </c>
      <c r="I2815" t="inlineStr">
        <is>
          <t>Topraklama Seti</t>
        </is>
      </c>
      <c r="J2815" t="inlineStr">
        <is>
          <t>Koruma</t>
        </is>
      </c>
      <c r="K2815" t="inlineStr">
        <is>
          <t>Kurumsal</t>
        </is>
      </c>
      <c r="L2815" t="n">
        <v>24</v>
      </c>
      <c r="M2815" s="57" t="n">
        <v>928</v>
      </c>
      <c r="N2815" t="inlineStr">
        <is>
          <t>TL</t>
        </is>
      </c>
      <c r="O2815" s="58" t="n">
        <v>8</v>
      </c>
      <c r="P2815" t="n">
        <v>0</v>
      </c>
      <c r="Q2815" s="59" t="n">
        <v>540</v>
      </c>
      <c r="R2815" s="60">
        <f>IF(N2815="TL",1,IF(N2815="USD",VLOOKUP(C2815,$X$2:$Z$19,2,FALSE),VLOOKUP(C2815,$X$2:$Z$19,3,FALSE)))</f>
        <v/>
      </c>
      <c r="S2815" s="61">
        <f>IF(P2815=1,0,L2815*M2815*R2815*(1-O2815/100))</f>
        <v/>
      </c>
      <c r="T2815" s="61">
        <f>IF(P2815=1,0,L2815*Q2815)</f>
        <v/>
      </c>
      <c r="U2815" s="61">
        <f>S2815-T2815</f>
        <v/>
      </c>
    </row>
    <row r="2816">
      <c r="A2816" t="inlineStr">
        <is>
          <t>S002815</t>
        </is>
      </c>
      <c r="B2816" t="inlineStr">
        <is>
          <t>2025-10-17</t>
        </is>
      </c>
      <c r="C2816" t="inlineStr">
        <is>
          <t>2025-10</t>
        </is>
      </c>
      <c r="D2816" t="inlineStr">
        <is>
          <t>2025-Q4</t>
        </is>
      </c>
      <c r="E2816" t="inlineStr">
        <is>
          <t>T14</t>
        </is>
      </c>
      <c r="F2816" t="inlineStr">
        <is>
          <t>Elif Şen</t>
        </is>
      </c>
      <c r="G2816" t="inlineStr">
        <is>
          <t>İç Anadolu</t>
        </is>
      </c>
      <c r="H2816" t="inlineStr">
        <is>
          <t>EM-AYD-18</t>
        </is>
      </c>
      <c r="I2816" t="inlineStr">
        <is>
          <t>LED Ampul 18W (10'lu)</t>
        </is>
      </c>
      <c r="J2816" t="inlineStr">
        <is>
          <t>Aydınlatma</t>
        </is>
      </c>
      <c r="K2816" t="inlineStr">
        <is>
          <t>Bayi</t>
        </is>
      </c>
      <c r="L2816" t="n">
        <v>21</v>
      </c>
      <c r="M2816" s="57" t="n">
        <v>208</v>
      </c>
      <c r="N2816" t="inlineStr">
        <is>
          <t>TL</t>
        </is>
      </c>
      <c r="O2816" s="58" t="n">
        <v>18</v>
      </c>
      <c r="P2816" t="n">
        <v>0</v>
      </c>
      <c r="Q2816" s="59" t="n">
        <v>95</v>
      </c>
      <c r="R2816" s="60">
        <f>IF(N2816="TL",1,IF(N2816="USD",VLOOKUP(C2816,$X$2:$Z$19,2,FALSE),VLOOKUP(C2816,$X$2:$Z$19,3,FALSE)))</f>
        <v/>
      </c>
      <c r="S2816" s="61">
        <f>IF(P2816=1,0,L2816*M2816*R2816*(1-O2816/100))</f>
        <v/>
      </c>
      <c r="T2816" s="61">
        <f>IF(P2816=1,0,L2816*Q2816)</f>
        <v/>
      </c>
      <c r="U2816" s="61">
        <f>S2816-T2816</f>
        <v/>
      </c>
    </row>
    <row r="2817">
      <c r="A2817" t="inlineStr">
        <is>
          <t>S002816</t>
        </is>
      </c>
      <c r="B2817" t="inlineStr">
        <is>
          <t>2025-10-12</t>
        </is>
      </c>
      <c r="C2817" t="inlineStr">
        <is>
          <t>2025-10</t>
        </is>
      </c>
      <c r="D2817" t="inlineStr">
        <is>
          <t>2025-Q4</t>
        </is>
      </c>
      <c r="E2817" t="inlineStr">
        <is>
          <t>T14</t>
        </is>
      </c>
      <c r="F2817" t="inlineStr">
        <is>
          <t>Elif Şen</t>
        </is>
      </c>
      <c r="G2817" t="inlineStr">
        <is>
          <t>İç Anadolu</t>
        </is>
      </c>
      <c r="H2817" t="inlineStr">
        <is>
          <t>EM-KND-03</t>
        </is>
      </c>
      <c r="I2817" t="inlineStr">
        <is>
          <t>Kablo Kanalı 40x40 (2 m)</t>
        </is>
      </c>
      <c r="J2817" t="inlineStr">
        <is>
          <t>Tesisat</t>
        </is>
      </c>
      <c r="K2817" t="inlineStr">
        <is>
          <t>Perakende</t>
        </is>
      </c>
      <c r="L2817" t="n">
        <v>4</v>
      </c>
      <c r="M2817" s="57" t="n">
        <v>130</v>
      </c>
      <c r="N2817" t="inlineStr">
        <is>
          <t>TL</t>
        </is>
      </c>
      <c r="O2817" s="58" t="n">
        <v>0</v>
      </c>
      <c r="P2817" t="n">
        <v>0</v>
      </c>
      <c r="Q2817" s="59" t="n">
        <v>65</v>
      </c>
      <c r="R2817" s="60">
        <f>IF(N2817="TL",1,IF(N2817="USD",VLOOKUP(C2817,$X$2:$Z$19,2,FALSE),VLOOKUP(C2817,$X$2:$Z$19,3,FALSE)))</f>
        <v/>
      </c>
      <c r="S2817" s="61">
        <f>IF(P2817=1,0,L2817*M2817*R2817*(1-O2817/100))</f>
        <v/>
      </c>
      <c r="T2817" s="61">
        <f>IF(P2817=1,0,L2817*Q2817)</f>
        <v/>
      </c>
      <c r="U2817" s="61">
        <f>S2817-T2817</f>
        <v/>
      </c>
    </row>
    <row r="2818">
      <c r="A2818" t="inlineStr">
        <is>
          <t>S002817</t>
        </is>
      </c>
      <c r="B2818" t="inlineStr">
        <is>
          <t>2025-10-25</t>
        </is>
      </c>
      <c r="C2818" t="inlineStr">
        <is>
          <t>2025-10</t>
        </is>
      </c>
      <c r="D2818" t="inlineStr">
        <is>
          <t>2025-Q4</t>
        </is>
      </c>
      <c r="E2818" t="inlineStr">
        <is>
          <t>T14</t>
        </is>
      </c>
      <c r="F2818" t="inlineStr">
        <is>
          <t>Elif Şen</t>
        </is>
      </c>
      <c r="G2818" t="inlineStr">
        <is>
          <t>İç Anadolu</t>
        </is>
      </c>
      <c r="H2818" t="inlineStr">
        <is>
          <t>EM-KBL-16</t>
        </is>
      </c>
      <c r="I2818" t="inlineStr">
        <is>
          <t>NYM Kablo 3x2,5 (100 m)</t>
        </is>
      </c>
      <c r="J2818" t="inlineStr">
        <is>
          <t>Kablo</t>
        </is>
      </c>
      <c r="K2818" t="inlineStr">
        <is>
          <t>Bayi</t>
        </is>
      </c>
      <c r="L2818" t="n">
        <v>4</v>
      </c>
      <c r="M2818" s="57" t="n">
        <v>1278</v>
      </c>
      <c r="N2818" t="inlineStr">
        <is>
          <t>TL</t>
        </is>
      </c>
      <c r="O2818" s="58" t="n">
        <v>5</v>
      </c>
      <c r="P2818" t="n">
        <v>0</v>
      </c>
      <c r="Q2818" s="59" t="n">
        <v>820</v>
      </c>
      <c r="R2818" s="60">
        <f>IF(N2818="TL",1,IF(N2818="USD",VLOOKUP(C2818,$X$2:$Z$19,2,FALSE),VLOOKUP(C2818,$X$2:$Z$19,3,FALSE)))</f>
        <v/>
      </c>
      <c r="S2818" s="61">
        <f>IF(P2818=1,0,L2818*M2818*R2818*(1-O2818/100))</f>
        <v/>
      </c>
      <c r="T2818" s="61">
        <f>IF(P2818=1,0,L2818*Q2818)</f>
        <v/>
      </c>
      <c r="U2818" s="61">
        <f>S2818-T2818</f>
        <v/>
      </c>
    </row>
    <row r="2819">
      <c r="A2819" t="inlineStr">
        <is>
          <t>S002818</t>
        </is>
      </c>
      <c r="B2819" t="inlineStr">
        <is>
          <t>2025-10-08</t>
        </is>
      </c>
      <c r="C2819" t="inlineStr">
        <is>
          <t>2025-10</t>
        </is>
      </c>
      <c r="D2819" t="inlineStr">
        <is>
          <t>2025-Q4</t>
        </is>
      </c>
      <c r="E2819" t="inlineStr">
        <is>
          <t>T14</t>
        </is>
      </c>
      <c r="F2819" t="inlineStr">
        <is>
          <t>Elif Şen</t>
        </is>
      </c>
      <c r="G2819" t="inlineStr">
        <is>
          <t>İç Anadolu</t>
        </is>
      </c>
      <c r="H2819" t="inlineStr">
        <is>
          <t>EM-TRF-05</t>
        </is>
      </c>
      <c r="I2819" t="inlineStr">
        <is>
          <t>İzole Trafo 1 kVA</t>
        </is>
      </c>
      <c r="J2819" t="inlineStr">
        <is>
          <t>Güç</t>
        </is>
      </c>
      <c r="K2819" t="inlineStr">
        <is>
          <t>Perakende</t>
        </is>
      </c>
      <c r="L2819" t="n">
        <v>18</v>
      </c>
      <c r="M2819" s="57" t="n">
        <v>6619</v>
      </c>
      <c r="N2819" t="inlineStr">
        <is>
          <t>TL</t>
        </is>
      </c>
      <c r="O2819" s="58" t="n">
        <v>0</v>
      </c>
      <c r="P2819" t="n">
        <v>0</v>
      </c>
      <c r="Q2819" s="59" t="n">
        <v>3900</v>
      </c>
      <c r="R2819" s="60">
        <f>IF(N2819="TL",1,IF(N2819="USD",VLOOKUP(C2819,$X$2:$Z$19,2,FALSE),VLOOKUP(C2819,$X$2:$Z$19,3,FALSE)))</f>
        <v/>
      </c>
      <c r="S2819" s="61">
        <f>IF(P2819=1,0,L2819*M2819*R2819*(1-O2819/100))</f>
        <v/>
      </c>
      <c r="T2819" s="61">
        <f>IF(P2819=1,0,L2819*Q2819)</f>
        <v/>
      </c>
      <c r="U2819" s="61">
        <f>S2819-T2819</f>
        <v/>
      </c>
    </row>
    <row r="2820">
      <c r="A2820" t="inlineStr">
        <is>
          <t>S002819</t>
        </is>
      </c>
      <c r="B2820" t="inlineStr">
        <is>
          <t>2025-10-13</t>
        </is>
      </c>
      <c r="C2820" t="inlineStr">
        <is>
          <t>2025-10</t>
        </is>
      </c>
      <c r="D2820" t="inlineStr">
        <is>
          <t>2025-Q4</t>
        </is>
      </c>
      <c r="E2820" t="inlineStr">
        <is>
          <t>T14</t>
        </is>
      </c>
      <c r="F2820" t="inlineStr">
        <is>
          <t>Elif Şen</t>
        </is>
      </c>
      <c r="G2820" t="inlineStr">
        <is>
          <t>İç Anadolu</t>
        </is>
      </c>
      <c r="H2820" t="inlineStr">
        <is>
          <t>EM-AYD-18</t>
        </is>
      </c>
      <c r="I2820" t="inlineStr">
        <is>
          <t>LED Ampul 18W (10'lu)</t>
        </is>
      </c>
      <c r="J2820" t="inlineStr">
        <is>
          <t>Aydınlatma</t>
        </is>
      </c>
      <c r="K2820" t="inlineStr">
        <is>
          <t>Bayi</t>
        </is>
      </c>
      <c r="L2820" t="n">
        <v>7</v>
      </c>
      <c r="M2820" s="57" t="n">
        <v>203</v>
      </c>
      <c r="N2820" t="inlineStr">
        <is>
          <t>TL</t>
        </is>
      </c>
      <c r="O2820" s="58" t="n">
        <v>0</v>
      </c>
      <c r="P2820" t="n">
        <v>0</v>
      </c>
      <c r="Q2820" s="59" t="n">
        <v>95</v>
      </c>
      <c r="R2820" s="60">
        <f>IF(N2820="TL",1,IF(N2820="USD",VLOOKUP(C2820,$X$2:$Z$19,2,FALSE),VLOOKUP(C2820,$X$2:$Z$19,3,FALSE)))</f>
        <v/>
      </c>
      <c r="S2820" s="61">
        <f>IF(P2820=1,0,L2820*M2820*R2820*(1-O2820/100))</f>
        <v/>
      </c>
      <c r="T2820" s="61">
        <f>IF(P2820=1,0,L2820*Q2820)</f>
        <v/>
      </c>
      <c r="U2820" s="61">
        <f>S2820-T2820</f>
        <v/>
      </c>
    </row>
    <row r="2821">
      <c r="A2821" t="inlineStr">
        <is>
          <t>S002820</t>
        </is>
      </c>
      <c r="B2821" t="inlineStr">
        <is>
          <t>2025-10-26</t>
        </is>
      </c>
      <c r="C2821" t="inlineStr">
        <is>
          <t>2025-10</t>
        </is>
      </c>
      <c r="D2821" t="inlineStr">
        <is>
          <t>2025-Q4</t>
        </is>
      </c>
      <c r="E2821" t="inlineStr">
        <is>
          <t>T14</t>
        </is>
      </c>
      <c r="F2821" t="inlineStr">
        <is>
          <t>Elif Şen</t>
        </is>
      </c>
      <c r="G2821" t="inlineStr">
        <is>
          <t>İç Anadolu</t>
        </is>
      </c>
      <c r="H2821" t="inlineStr">
        <is>
          <t>EM-KND-03</t>
        </is>
      </c>
      <c r="I2821" t="inlineStr">
        <is>
          <t>Kablo Kanalı 40x40 (2 m)</t>
        </is>
      </c>
      <c r="J2821" t="inlineStr">
        <is>
          <t>Tesisat</t>
        </is>
      </c>
      <c r="K2821" t="inlineStr">
        <is>
          <t>Proje</t>
        </is>
      </c>
      <c r="L2821" t="n">
        <v>3</v>
      </c>
      <c r="M2821" s="57" t="n">
        <v>128</v>
      </c>
      <c r="N2821" t="inlineStr">
        <is>
          <t>TL</t>
        </is>
      </c>
      <c r="O2821" s="58" t="n">
        <v>8</v>
      </c>
      <c r="P2821" t="n">
        <v>0</v>
      </c>
      <c r="Q2821" s="59" t="n">
        <v>65</v>
      </c>
      <c r="R2821" s="60">
        <f>IF(N2821="TL",1,IF(N2821="USD",VLOOKUP(C2821,$X$2:$Z$19,2,FALSE),VLOOKUP(C2821,$X$2:$Z$19,3,FALSE)))</f>
        <v/>
      </c>
      <c r="S2821" s="61">
        <f>IF(P2821=1,0,L2821*M2821*R2821*(1-O2821/100))</f>
        <v/>
      </c>
      <c r="T2821" s="61">
        <f>IF(P2821=1,0,L2821*Q2821)</f>
        <v/>
      </c>
      <c r="U2821" s="61">
        <f>S2821-T2821</f>
        <v/>
      </c>
    </row>
    <row r="2822">
      <c r="A2822" t="inlineStr">
        <is>
          <t>S002821</t>
        </is>
      </c>
      <c r="B2822" t="inlineStr">
        <is>
          <t>2025-10-11</t>
        </is>
      </c>
      <c r="C2822" t="inlineStr">
        <is>
          <t>2025-10</t>
        </is>
      </c>
      <c r="D2822" t="inlineStr">
        <is>
          <t>2025-Q4</t>
        </is>
      </c>
      <c r="E2822" t="inlineStr">
        <is>
          <t>T14</t>
        </is>
      </c>
      <c r="F2822" t="inlineStr">
        <is>
          <t>Elif Şen</t>
        </is>
      </c>
      <c r="G2822" t="inlineStr">
        <is>
          <t>İç Anadolu</t>
        </is>
      </c>
      <c r="H2822" t="inlineStr">
        <is>
          <t>EM-AYD-18</t>
        </is>
      </c>
      <c r="I2822" t="inlineStr">
        <is>
          <t>LED Ampul 18W (10'lu)</t>
        </is>
      </c>
      <c r="J2822" t="inlineStr">
        <is>
          <t>Aydınlatma</t>
        </is>
      </c>
      <c r="K2822" t="inlineStr">
        <is>
          <t>Perakende</t>
        </is>
      </c>
      <c r="L2822" t="n">
        <v>28</v>
      </c>
      <c r="M2822" s="57" t="n">
        <v>201</v>
      </c>
      <c r="N2822" t="inlineStr">
        <is>
          <t>TL</t>
        </is>
      </c>
      <c r="O2822" s="58" t="n">
        <v>5</v>
      </c>
      <c r="P2822" t="n">
        <v>0</v>
      </c>
      <c r="Q2822" s="59" t="n">
        <v>95</v>
      </c>
      <c r="R2822" s="60">
        <f>IF(N2822="TL",1,IF(N2822="USD",VLOOKUP(C2822,$X$2:$Z$19,2,FALSE),VLOOKUP(C2822,$X$2:$Z$19,3,FALSE)))</f>
        <v/>
      </c>
      <c r="S2822" s="61">
        <f>IF(P2822=1,0,L2822*M2822*R2822*(1-O2822/100))</f>
        <v/>
      </c>
      <c r="T2822" s="61">
        <f>IF(P2822=1,0,L2822*Q2822)</f>
        <v/>
      </c>
      <c r="U2822" s="61">
        <f>S2822-T2822</f>
        <v/>
      </c>
    </row>
    <row r="2823">
      <c r="A2823" t="inlineStr">
        <is>
          <t>S002822</t>
        </is>
      </c>
      <c r="B2823" t="inlineStr">
        <is>
          <t>2025-10-03</t>
        </is>
      </c>
      <c r="C2823" t="inlineStr">
        <is>
          <t>2025-10</t>
        </is>
      </c>
      <c r="D2823" t="inlineStr">
        <is>
          <t>2025-Q4</t>
        </is>
      </c>
      <c r="E2823" t="inlineStr">
        <is>
          <t>T14</t>
        </is>
      </c>
      <c r="F2823" t="inlineStr">
        <is>
          <t>Elif Şen</t>
        </is>
      </c>
      <c r="G2823" t="inlineStr">
        <is>
          <t>İç Anadolu</t>
        </is>
      </c>
      <c r="H2823" t="inlineStr">
        <is>
          <t>EM-KND-03</t>
        </is>
      </c>
      <c r="I2823" t="inlineStr">
        <is>
          <t>Kablo Kanalı 40x40 (2 m)</t>
        </is>
      </c>
      <c r="J2823" t="inlineStr">
        <is>
          <t>Tesisat</t>
        </is>
      </c>
      <c r="K2823" t="inlineStr">
        <is>
          <t>Bayi</t>
        </is>
      </c>
      <c r="L2823" t="n">
        <v>1</v>
      </c>
      <c r="M2823" s="57" t="n">
        <v>135</v>
      </c>
      <c r="N2823" t="inlineStr">
        <is>
          <t>TL</t>
        </is>
      </c>
      <c r="O2823" s="58" t="n">
        <v>5</v>
      </c>
      <c r="P2823" t="n">
        <v>0</v>
      </c>
      <c r="Q2823" s="59" t="n">
        <v>65</v>
      </c>
      <c r="R2823" s="60">
        <f>IF(N2823="TL",1,IF(N2823="USD",VLOOKUP(C2823,$X$2:$Z$19,2,FALSE),VLOOKUP(C2823,$X$2:$Z$19,3,FALSE)))</f>
        <v/>
      </c>
      <c r="S2823" s="61">
        <f>IF(P2823=1,0,L2823*M2823*R2823*(1-O2823/100))</f>
        <v/>
      </c>
      <c r="T2823" s="61">
        <f>IF(P2823=1,0,L2823*Q2823)</f>
        <v/>
      </c>
      <c r="U2823" s="61">
        <f>S2823-T2823</f>
        <v/>
      </c>
    </row>
    <row r="2824">
      <c r="A2824" t="inlineStr">
        <is>
          <t>S002823</t>
        </is>
      </c>
      <c r="B2824" t="inlineStr">
        <is>
          <t>2025-10-17</t>
        </is>
      </c>
      <c r="C2824" t="inlineStr">
        <is>
          <t>2025-10</t>
        </is>
      </c>
      <c r="D2824" t="inlineStr">
        <is>
          <t>2025-Q4</t>
        </is>
      </c>
      <c r="E2824" t="inlineStr">
        <is>
          <t>T14</t>
        </is>
      </c>
      <c r="F2824" t="inlineStr">
        <is>
          <t>Elif Şen</t>
        </is>
      </c>
      <c r="G2824" t="inlineStr">
        <is>
          <t>İç Anadolu</t>
        </is>
      </c>
      <c r="H2824" t="inlineStr">
        <is>
          <t>EM-PRZ-02</t>
        </is>
      </c>
      <c r="I2824" t="inlineStr">
        <is>
          <t>Priz-Anahtar Seti (20'li)</t>
        </is>
      </c>
      <c r="J2824" t="inlineStr">
        <is>
          <t>Anahtar</t>
        </is>
      </c>
      <c r="K2824" t="inlineStr">
        <is>
          <t>Bayi</t>
        </is>
      </c>
      <c r="L2824" t="n">
        <v>6</v>
      </c>
      <c r="M2824" s="57" t="n">
        <v>571</v>
      </c>
      <c r="N2824" t="inlineStr">
        <is>
          <t>TL</t>
        </is>
      </c>
      <c r="O2824" s="58" t="n">
        <v>5</v>
      </c>
      <c r="P2824" t="n">
        <v>0</v>
      </c>
      <c r="Q2824" s="59" t="n">
        <v>310</v>
      </c>
      <c r="R2824" s="60">
        <f>IF(N2824="TL",1,IF(N2824="USD",VLOOKUP(C2824,$X$2:$Z$19,2,FALSE),VLOOKUP(C2824,$X$2:$Z$19,3,FALSE)))</f>
        <v/>
      </c>
      <c r="S2824" s="61">
        <f>IF(P2824=1,0,L2824*M2824*R2824*(1-O2824/100))</f>
        <v/>
      </c>
      <c r="T2824" s="61">
        <f>IF(P2824=1,0,L2824*Q2824)</f>
        <v/>
      </c>
      <c r="U2824" s="61">
        <f>S2824-T2824</f>
        <v/>
      </c>
    </row>
    <row r="2825">
      <c r="A2825" t="inlineStr">
        <is>
          <t>S002824</t>
        </is>
      </c>
      <c r="B2825" t="inlineStr">
        <is>
          <t>2025-10-18</t>
        </is>
      </c>
      <c r="C2825" t="inlineStr">
        <is>
          <t>2025-10</t>
        </is>
      </c>
      <c r="D2825" t="inlineStr">
        <is>
          <t>2025-Q4</t>
        </is>
      </c>
      <c r="E2825" t="inlineStr">
        <is>
          <t>T14</t>
        </is>
      </c>
      <c r="F2825" t="inlineStr">
        <is>
          <t>Elif Şen</t>
        </is>
      </c>
      <c r="G2825" t="inlineStr">
        <is>
          <t>İç Anadolu</t>
        </is>
      </c>
      <c r="H2825" t="inlineStr">
        <is>
          <t>EM-SNS-06</t>
        </is>
      </c>
      <c r="I2825" t="inlineStr">
        <is>
          <t>Hareket Sensörü PIR</t>
        </is>
      </c>
      <c r="J2825" t="inlineStr">
        <is>
          <t>Otomasyon</t>
        </is>
      </c>
      <c r="K2825" t="inlineStr">
        <is>
          <t>Bayi</t>
        </is>
      </c>
      <c r="L2825" t="n">
        <v>5</v>
      </c>
      <c r="M2825" s="57" t="n">
        <v>259</v>
      </c>
      <c r="N2825" t="inlineStr">
        <is>
          <t>TL</t>
        </is>
      </c>
      <c r="O2825" s="58" t="n">
        <v>0</v>
      </c>
      <c r="P2825" t="n">
        <v>0</v>
      </c>
      <c r="Q2825" s="59" t="n">
        <v>120</v>
      </c>
      <c r="R2825" s="60">
        <f>IF(N2825="TL",1,IF(N2825="USD",VLOOKUP(C2825,$X$2:$Z$19,2,FALSE),VLOOKUP(C2825,$X$2:$Z$19,3,FALSE)))</f>
        <v/>
      </c>
      <c r="S2825" s="61">
        <f>IF(P2825=1,0,L2825*M2825*R2825*(1-O2825/100))</f>
        <v/>
      </c>
      <c r="T2825" s="61">
        <f>IF(P2825=1,0,L2825*Q2825)</f>
        <v/>
      </c>
      <c r="U2825" s="61">
        <f>S2825-T2825</f>
        <v/>
      </c>
    </row>
    <row r="2826">
      <c r="A2826" t="inlineStr">
        <is>
          <t>S002825</t>
        </is>
      </c>
      <c r="B2826" t="inlineStr">
        <is>
          <t>2025-10-23</t>
        </is>
      </c>
      <c r="C2826" t="inlineStr">
        <is>
          <t>2025-10</t>
        </is>
      </c>
      <c r="D2826" t="inlineStr">
        <is>
          <t>2025-Q4</t>
        </is>
      </c>
      <c r="E2826" t="inlineStr">
        <is>
          <t>T15</t>
        </is>
      </c>
      <c r="F2826" t="inlineStr">
        <is>
          <t>Barış Polat</t>
        </is>
      </c>
      <c r="G2826" t="inlineStr">
        <is>
          <t>Ege</t>
        </is>
      </c>
      <c r="H2826" t="inlineStr">
        <is>
          <t>EM-PNO-12</t>
        </is>
      </c>
      <c r="I2826" t="inlineStr">
        <is>
          <t>Sıva Üstü Dağıtım Panosu 24'lü</t>
        </is>
      </c>
      <c r="J2826" t="inlineStr">
        <is>
          <t>Pano</t>
        </is>
      </c>
      <c r="K2826" t="inlineStr">
        <is>
          <t>Bayi</t>
        </is>
      </c>
      <c r="L2826" t="n">
        <v>34</v>
      </c>
      <c r="M2826" s="57" t="n">
        <v>2040</v>
      </c>
      <c r="N2826" t="inlineStr">
        <is>
          <t>TL</t>
        </is>
      </c>
      <c r="O2826" s="58" t="n">
        <v>0</v>
      </c>
      <c r="P2826" t="n">
        <v>0</v>
      </c>
      <c r="Q2826" s="59" t="n">
        <v>1180</v>
      </c>
      <c r="R2826" s="60">
        <f>IF(N2826="TL",1,IF(N2826="USD",VLOOKUP(C2826,$X$2:$Z$19,2,FALSE),VLOOKUP(C2826,$X$2:$Z$19,3,FALSE)))</f>
        <v/>
      </c>
      <c r="S2826" s="61">
        <f>IF(P2826=1,0,L2826*M2826*R2826*(1-O2826/100))</f>
        <v/>
      </c>
      <c r="T2826" s="61">
        <f>IF(P2826=1,0,L2826*Q2826)</f>
        <v/>
      </c>
      <c r="U2826" s="61">
        <f>S2826-T2826</f>
        <v/>
      </c>
    </row>
    <row r="2827">
      <c r="A2827" t="inlineStr">
        <is>
          <t>S002826</t>
        </is>
      </c>
      <c r="B2827" t="inlineStr">
        <is>
          <t>2025-10-16</t>
        </is>
      </c>
      <c r="C2827" t="inlineStr">
        <is>
          <t>2025-10</t>
        </is>
      </c>
      <c r="D2827" t="inlineStr">
        <is>
          <t>2025-Q4</t>
        </is>
      </c>
      <c r="E2827" t="inlineStr">
        <is>
          <t>T15</t>
        </is>
      </c>
      <c r="F2827" t="inlineStr">
        <is>
          <t>Barış Polat</t>
        </is>
      </c>
      <c r="G2827" t="inlineStr">
        <is>
          <t>Ege</t>
        </is>
      </c>
      <c r="H2827" t="inlineStr">
        <is>
          <t>EM-SGT-01</t>
        </is>
      </c>
      <c r="I2827" t="inlineStr">
        <is>
          <t>Otomatik Sigorta C16 (12'li)</t>
        </is>
      </c>
      <c r="J2827" t="inlineStr">
        <is>
          <t>Koruma</t>
        </is>
      </c>
      <c r="K2827" t="inlineStr">
        <is>
          <t>Kurumsal</t>
        </is>
      </c>
      <c r="L2827" t="n">
        <v>24</v>
      </c>
      <c r="M2827" s="57" t="n">
        <v>450</v>
      </c>
      <c r="N2827" t="inlineStr">
        <is>
          <t>TL</t>
        </is>
      </c>
      <c r="O2827" s="58" t="n">
        <v>5</v>
      </c>
      <c r="P2827" t="n">
        <v>0</v>
      </c>
      <c r="Q2827" s="59" t="n">
        <v>240</v>
      </c>
      <c r="R2827" s="60">
        <f>IF(N2827="TL",1,IF(N2827="USD",VLOOKUP(C2827,$X$2:$Z$19,2,FALSE),VLOOKUP(C2827,$X$2:$Z$19,3,FALSE)))</f>
        <v/>
      </c>
      <c r="S2827" s="61">
        <f>IF(P2827=1,0,L2827*M2827*R2827*(1-O2827/100))</f>
        <v/>
      </c>
      <c r="T2827" s="61">
        <f>IF(P2827=1,0,L2827*Q2827)</f>
        <v/>
      </c>
      <c r="U2827" s="61">
        <f>S2827-T2827</f>
        <v/>
      </c>
    </row>
    <row r="2828">
      <c r="A2828" t="inlineStr">
        <is>
          <t>S002827</t>
        </is>
      </c>
      <c r="B2828" t="inlineStr">
        <is>
          <t>2025-10-19</t>
        </is>
      </c>
      <c r="C2828" t="inlineStr">
        <is>
          <t>2025-10</t>
        </is>
      </c>
      <c r="D2828" t="inlineStr">
        <is>
          <t>2025-Q4</t>
        </is>
      </c>
      <c r="E2828" t="inlineStr">
        <is>
          <t>T15</t>
        </is>
      </c>
      <c r="F2828" t="inlineStr">
        <is>
          <t>Barış Polat</t>
        </is>
      </c>
      <c r="G2828" t="inlineStr">
        <is>
          <t>Ege</t>
        </is>
      </c>
      <c r="H2828" t="inlineStr">
        <is>
          <t>EM-KBL-16</t>
        </is>
      </c>
      <c r="I2828" t="inlineStr">
        <is>
          <t>NYM Kablo 3x2,5 (100 m)</t>
        </is>
      </c>
      <c r="J2828" t="inlineStr">
        <is>
          <t>Kablo</t>
        </is>
      </c>
      <c r="K2828" t="inlineStr">
        <is>
          <t>Kurumsal</t>
        </is>
      </c>
      <c r="L2828" t="n">
        <v>56</v>
      </c>
      <c r="M2828" s="57" t="n">
        <v>1346</v>
      </c>
      <c r="N2828" t="inlineStr">
        <is>
          <t>TL</t>
        </is>
      </c>
      <c r="O2828" s="58" t="n">
        <v>0</v>
      </c>
      <c r="P2828" t="n">
        <v>0</v>
      </c>
      <c r="Q2828" s="59" t="n">
        <v>820</v>
      </c>
      <c r="R2828" s="60">
        <f>IF(N2828="TL",1,IF(N2828="USD",VLOOKUP(C2828,$X$2:$Z$19,2,FALSE),VLOOKUP(C2828,$X$2:$Z$19,3,FALSE)))</f>
        <v/>
      </c>
      <c r="S2828" s="61">
        <f>IF(P2828=1,0,L2828*M2828*R2828*(1-O2828/100))</f>
        <v/>
      </c>
      <c r="T2828" s="61">
        <f>IF(P2828=1,0,L2828*Q2828)</f>
        <v/>
      </c>
      <c r="U2828" s="61">
        <f>S2828-T2828</f>
        <v/>
      </c>
    </row>
    <row r="2829">
      <c r="A2829" t="inlineStr">
        <is>
          <t>S002828</t>
        </is>
      </c>
      <c r="B2829" t="inlineStr">
        <is>
          <t>2025-10-27</t>
        </is>
      </c>
      <c r="C2829" t="inlineStr">
        <is>
          <t>2025-10</t>
        </is>
      </c>
      <c r="D2829" t="inlineStr">
        <is>
          <t>2025-Q4</t>
        </is>
      </c>
      <c r="E2829" t="inlineStr">
        <is>
          <t>T15</t>
        </is>
      </c>
      <c r="F2829" t="inlineStr">
        <is>
          <t>Barış Polat</t>
        </is>
      </c>
      <c r="G2829" t="inlineStr">
        <is>
          <t>Ege</t>
        </is>
      </c>
      <c r="H2829" t="inlineStr">
        <is>
          <t>EM-SNS-06</t>
        </is>
      </c>
      <c r="I2829" t="inlineStr">
        <is>
          <t>Hareket Sensörü PIR</t>
        </is>
      </c>
      <c r="J2829" t="inlineStr">
        <is>
          <t>Otomasyon</t>
        </is>
      </c>
      <c r="K2829" t="inlineStr">
        <is>
          <t>Proje</t>
        </is>
      </c>
      <c r="L2829" t="n">
        <v>5</v>
      </c>
      <c r="M2829" s="57" t="n">
        <v>252</v>
      </c>
      <c r="N2829" t="inlineStr">
        <is>
          <t>TL</t>
        </is>
      </c>
      <c r="O2829" s="58" t="n">
        <v>5</v>
      </c>
      <c r="P2829" t="n">
        <v>0</v>
      </c>
      <c r="Q2829" s="59" t="n">
        <v>120</v>
      </c>
      <c r="R2829" s="60">
        <f>IF(N2829="TL",1,IF(N2829="USD",VLOOKUP(C2829,$X$2:$Z$19,2,FALSE),VLOOKUP(C2829,$X$2:$Z$19,3,FALSE)))</f>
        <v/>
      </c>
      <c r="S2829" s="61">
        <f>IF(P2829=1,0,L2829*M2829*R2829*(1-O2829/100))</f>
        <v/>
      </c>
      <c r="T2829" s="61">
        <f>IF(P2829=1,0,L2829*Q2829)</f>
        <v/>
      </c>
      <c r="U2829" s="61">
        <f>S2829-T2829</f>
        <v/>
      </c>
    </row>
    <row r="2830">
      <c r="A2830" t="inlineStr">
        <is>
          <t>S002829</t>
        </is>
      </c>
      <c r="B2830" t="inlineStr">
        <is>
          <t>2025-10-25</t>
        </is>
      </c>
      <c r="C2830" t="inlineStr">
        <is>
          <t>2025-10</t>
        </is>
      </c>
      <c r="D2830" t="inlineStr">
        <is>
          <t>2025-Q4</t>
        </is>
      </c>
      <c r="E2830" t="inlineStr">
        <is>
          <t>T15</t>
        </is>
      </c>
      <c r="F2830" t="inlineStr">
        <is>
          <t>Barış Polat</t>
        </is>
      </c>
      <c r="G2830" t="inlineStr">
        <is>
          <t>Ege</t>
        </is>
      </c>
      <c r="H2830" t="inlineStr">
        <is>
          <t>EM-UPS-10</t>
        </is>
      </c>
      <c r="I2830" t="inlineStr">
        <is>
          <t>Kesintisiz Güç Kaynağı 3 kVA</t>
        </is>
      </c>
      <c r="J2830" t="inlineStr">
        <is>
          <t>Güç</t>
        </is>
      </c>
      <c r="K2830" t="inlineStr">
        <is>
          <t>Bayi</t>
        </is>
      </c>
      <c r="L2830" t="n">
        <v>10</v>
      </c>
      <c r="M2830" s="57" t="n">
        <v>12924</v>
      </c>
      <c r="N2830" t="inlineStr">
        <is>
          <t>TL</t>
        </is>
      </c>
      <c r="O2830" s="58" t="n">
        <v>0</v>
      </c>
      <c r="P2830" t="n">
        <v>0</v>
      </c>
      <c r="Q2830" s="59" t="n">
        <v>8200</v>
      </c>
      <c r="R2830" s="60">
        <f>IF(N2830="TL",1,IF(N2830="USD",VLOOKUP(C2830,$X$2:$Z$19,2,FALSE),VLOOKUP(C2830,$X$2:$Z$19,3,FALSE)))</f>
        <v/>
      </c>
      <c r="S2830" s="61">
        <f>IF(P2830=1,0,L2830*M2830*R2830*(1-O2830/100))</f>
        <v/>
      </c>
      <c r="T2830" s="61">
        <f>IF(P2830=1,0,L2830*Q2830)</f>
        <v/>
      </c>
      <c r="U2830" s="61">
        <f>S2830-T2830</f>
        <v/>
      </c>
    </row>
    <row r="2831">
      <c r="A2831" t="inlineStr">
        <is>
          <t>S002830</t>
        </is>
      </c>
      <c r="B2831" t="inlineStr">
        <is>
          <t>2025-10-14</t>
        </is>
      </c>
      <c r="C2831" t="inlineStr">
        <is>
          <t>2025-10</t>
        </is>
      </c>
      <c r="D2831" t="inlineStr">
        <is>
          <t>2025-Q4</t>
        </is>
      </c>
      <c r="E2831" t="inlineStr">
        <is>
          <t>T15</t>
        </is>
      </c>
      <c r="F2831" t="inlineStr">
        <is>
          <t>Barış Polat</t>
        </is>
      </c>
      <c r="G2831" t="inlineStr">
        <is>
          <t>Ege</t>
        </is>
      </c>
      <c r="H2831" t="inlineStr">
        <is>
          <t>EM-TOP-08</t>
        </is>
      </c>
      <c r="I2831" t="inlineStr">
        <is>
          <t>Topraklama Seti</t>
        </is>
      </c>
      <c r="J2831" t="inlineStr">
        <is>
          <t>Koruma</t>
        </is>
      </c>
      <c r="K2831" t="inlineStr">
        <is>
          <t>Perakende</t>
        </is>
      </c>
      <c r="L2831" t="n">
        <v>3</v>
      </c>
      <c r="M2831" s="57" t="n">
        <v>886</v>
      </c>
      <c r="N2831" t="inlineStr">
        <is>
          <t>TL</t>
        </is>
      </c>
      <c r="O2831" s="58" t="n">
        <v>5</v>
      </c>
      <c r="P2831" t="n">
        <v>0</v>
      </c>
      <c r="Q2831" s="59" t="n">
        <v>540</v>
      </c>
      <c r="R2831" s="60">
        <f>IF(N2831="TL",1,IF(N2831="USD",VLOOKUP(C2831,$X$2:$Z$19,2,FALSE),VLOOKUP(C2831,$X$2:$Z$19,3,FALSE)))</f>
        <v/>
      </c>
      <c r="S2831" s="61">
        <f>IF(P2831=1,0,L2831*M2831*R2831*(1-O2831/100))</f>
        <v/>
      </c>
      <c r="T2831" s="61">
        <f>IF(P2831=1,0,L2831*Q2831)</f>
        <v/>
      </c>
      <c r="U2831" s="61">
        <f>S2831-T2831</f>
        <v/>
      </c>
    </row>
    <row r="2832">
      <c r="A2832" t="inlineStr">
        <is>
          <t>S002831</t>
        </is>
      </c>
      <c r="B2832" t="inlineStr">
        <is>
          <t>2025-10-11</t>
        </is>
      </c>
      <c r="C2832" t="inlineStr">
        <is>
          <t>2025-10</t>
        </is>
      </c>
      <c r="D2832" t="inlineStr">
        <is>
          <t>2025-Q4</t>
        </is>
      </c>
      <c r="E2832" t="inlineStr">
        <is>
          <t>T15</t>
        </is>
      </c>
      <c r="F2832" t="inlineStr">
        <is>
          <t>Barış Polat</t>
        </is>
      </c>
      <c r="G2832" t="inlineStr">
        <is>
          <t>Ege</t>
        </is>
      </c>
      <c r="H2832" t="inlineStr">
        <is>
          <t>EM-KBL-25</t>
        </is>
      </c>
      <c r="I2832" t="inlineStr">
        <is>
          <t>NYY Kablo 4x6 (100 m)</t>
        </is>
      </c>
      <c r="J2832" t="inlineStr">
        <is>
          <t>Kablo</t>
        </is>
      </c>
      <c r="K2832" t="inlineStr">
        <is>
          <t>Bayi</t>
        </is>
      </c>
      <c r="L2832" t="n">
        <v>5</v>
      </c>
      <c r="M2832" s="57" t="n">
        <v>3432</v>
      </c>
      <c r="N2832" t="inlineStr">
        <is>
          <t>TL</t>
        </is>
      </c>
      <c r="O2832" s="58" t="n">
        <v>12</v>
      </c>
      <c r="P2832" t="n">
        <v>0</v>
      </c>
      <c r="Q2832" s="59" t="n">
        <v>2150</v>
      </c>
      <c r="R2832" s="60">
        <f>IF(N2832="TL",1,IF(N2832="USD",VLOOKUP(C2832,$X$2:$Z$19,2,FALSE),VLOOKUP(C2832,$X$2:$Z$19,3,FALSE)))</f>
        <v/>
      </c>
      <c r="S2832" s="61">
        <f>IF(P2832=1,0,L2832*M2832*R2832*(1-O2832/100))</f>
        <v/>
      </c>
      <c r="T2832" s="61">
        <f>IF(P2832=1,0,L2832*Q2832)</f>
        <v/>
      </c>
      <c r="U2832" s="61">
        <f>S2832-T2832</f>
        <v/>
      </c>
    </row>
    <row r="2833">
      <c r="A2833" t="inlineStr">
        <is>
          <t>S002832</t>
        </is>
      </c>
      <c r="B2833" t="inlineStr">
        <is>
          <t>2025-10-22</t>
        </is>
      </c>
      <c r="C2833" t="inlineStr">
        <is>
          <t>2025-10</t>
        </is>
      </c>
      <c r="D2833" t="inlineStr">
        <is>
          <t>2025-Q4</t>
        </is>
      </c>
      <c r="E2833" t="inlineStr">
        <is>
          <t>T15</t>
        </is>
      </c>
      <c r="F2833" t="inlineStr">
        <is>
          <t>Barış Polat</t>
        </is>
      </c>
      <c r="G2833" t="inlineStr">
        <is>
          <t>Ege</t>
        </is>
      </c>
      <c r="H2833" t="inlineStr">
        <is>
          <t>EM-KBL-25</t>
        </is>
      </c>
      <c r="I2833" t="inlineStr">
        <is>
          <t>NYY Kablo 4x6 (100 m)</t>
        </is>
      </c>
      <c r="J2833" t="inlineStr">
        <is>
          <t>Kablo</t>
        </is>
      </c>
      <c r="K2833" t="inlineStr">
        <is>
          <t>Bayi</t>
        </is>
      </c>
      <c r="L2833" t="n">
        <v>33</v>
      </c>
      <c r="M2833" s="57" t="n">
        <v>3535</v>
      </c>
      <c r="N2833" t="inlineStr">
        <is>
          <t>TL</t>
        </is>
      </c>
      <c r="O2833" s="58" t="n">
        <v>0</v>
      </c>
      <c r="P2833" t="n">
        <v>0</v>
      </c>
      <c r="Q2833" s="59" t="n">
        <v>2150</v>
      </c>
      <c r="R2833" s="60">
        <f>IF(N2833="TL",1,IF(N2833="USD",VLOOKUP(C2833,$X$2:$Z$19,2,FALSE),VLOOKUP(C2833,$X$2:$Z$19,3,FALSE)))</f>
        <v/>
      </c>
      <c r="S2833" s="61">
        <f>IF(P2833=1,0,L2833*M2833*R2833*(1-O2833/100))</f>
        <v/>
      </c>
      <c r="T2833" s="61">
        <f>IF(P2833=1,0,L2833*Q2833)</f>
        <v/>
      </c>
      <c r="U2833" s="61">
        <f>S2833-T2833</f>
        <v/>
      </c>
    </row>
    <row r="2834">
      <c r="A2834" t="inlineStr">
        <is>
          <t>S002833</t>
        </is>
      </c>
      <c r="B2834" t="inlineStr">
        <is>
          <t>2025-10-22</t>
        </is>
      </c>
      <c r="C2834" t="inlineStr">
        <is>
          <t>2025-10</t>
        </is>
      </c>
      <c r="D2834" t="inlineStr">
        <is>
          <t>2025-Q4</t>
        </is>
      </c>
      <c r="E2834" t="inlineStr">
        <is>
          <t>T15</t>
        </is>
      </c>
      <c r="F2834" t="inlineStr">
        <is>
          <t>Barış Polat</t>
        </is>
      </c>
      <c r="G2834" t="inlineStr">
        <is>
          <t>Ege</t>
        </is>
      </c>
      <c r="H2834" t="inlineStr">
        <is>
          <t>EM-KBL-16</t>
        </is>
      </c>
      <c r="I2834" t="inlineStr">
        <is>
          <t>NYM Kablo 3x2,5 (100 m)</t>
        </is>
      </c>
      <c r="J2834" t="inlineStr">
        <is>
          <t>Kablo</t>
        </is>
      </c>
      <c r="K2834" t="inlineStr">
        <is>
          <t>Kurumsal</t>
        </is>
      </c>
      <c r="L2834" t="n">
        <v>10</v>
      </c>
      <c r="M2834" s="57" t="n">
        <v>1290</v>
      </c>
      <c r="N2834" t="inlineStr">
        <is>
          <t>TL</t>
        </is>
      </c>
      <c r="O2834" s="58" t="n">
        <v>8</v>
      </c>
      <c r="P2834" t="n">
        <v>0</v>
      </c>
      <c r="Q2834" s="59" t="n">
        <v>820</v>
      </c>
      <c r="R2834" s="60">
        <f>IF(N2834="TL",1,IF(N2834="USD",VLOOKUP(C2834,$X$2:$Z$19,2,FALSE),VLOOKUP(C2834,$X$2:$Z$19,3,FALSE)))</f>
        <v/>
      </c>
      <c r="S2834" s="61">
        <f>IF(P2834=1,0,L2834*M2834*R2834*(1-O2834/100))</f>
        <v/>
      </c>
      <c r="T2834" s="61">
        <f>IF(P2834=1,0,L2834*Q2834)</f>
        <v/>
      </c>
      <c r="U2834" s="61">
        <f>S2834-T2834</f>
        <v/>
      </c>
    </row>
    <row r="2835">
      <c r="A2835" t="inlineStr">
        <is>
          <t>S002834</t>
        </is>
      </c>
      <c r="B2835" t="inlineStr">
        <is>
          <t>2025-10-12</t>
        </is>
      </c>
      <c r="C2835" t="inlineStr">
        <is>
          <t>2025-10</t>
        </is>
      </c>
      <c r="D2835" t="inlineStr">
        <is>
          <t>2025-Q4</t>
        </is>
      </c>
      <c r="E2835" t="inlineStr">
        <is>
          <t>T15</t>
        </is>
      </c>
      <c r="F2835" t="inlineStr">
        <is>
          <t>Barış Polat</t>
        </is>
      </c>
      <c r="G2835" t="inlineStr">
        <is>
          <t>Ege</t>
        </is>
      </c>
      <c r="H2835" t="inlineStr">
        <is>
          <t>EM-KBL-25</t>
        </is>
      </c>
      <c r="I2835" t="inlineStr">
        <is>
          <t>NYY Kablo 4x6 (100 m)</t>
        </is>
      </c>
      <c r="J2835" t="inlineStr">
        <is>
          <t>Kablo</t>
        </is>
      </c>
      <c r="K2835" t="inlineStr">
        <is>
          <t>Perakende</t>
        </is>
      </c>
      <c r="L2835" t="n">
        <v>13</v>
      </c>
      <c r="M2835" s="57" t="n">
        <v>3549</v>
      </c>
      <c r="N2835" t="inlineStr">
        <is>
          <t>TL</t>
        </is>
      </c>
      <c r="O2835" s="58" t="n">
        <v>8</v>
      </c>
      <c r="P2835" t="n">
        <v>0</v>
      </c>
      <c r="Q2835" s="59" t="n">
        <v>2150</v>
      </c>
      <c r="R2835" s="60">
        <f>IF(N2835="TL",1,IF(N2835="USD",VLOOKUP(C2835,$X$2:$Z$19,2,FALSE),VLOOKUP(C2835,$X$2:$Z$19,3,FALSE)))</f>
        <v/>
      </c>
      <c r="S2835" s="61">
        <f>IF(P2835=1,0,L2835*M2835*R2835*(1-O2835/100))</f>
        <v/>
      </c>
      <c r="T2835" s="61">
        <f>IF(P2835=1,0,L2835*Q2835)</f>
        <v/>
      </c>
      <c r="U2835" s="61">
        <f>S2835-T2835</f>
        <v/>
      </c>
    </row>
    <row r="2836">
      <c r="A2836" t="inlineStr">
        <is>
          <t>S002835</t>
        </is>
      </c>
      <c r="B2836" t="inlineStr">
        <is>
          <t>2025-10-18</t>
        </is>
      </c>
      <c r="C2836" t="inlineStr">
        <is>
          <t>2025-10</t>
        </is>
      </c>
      <c r="D2836" t="inlineStr">
        <is>
          <t>2025-Q4</t>
        </is>
      </c>
      <c r="E2836" t="inlineStr">
        <is>
          <t>T15</t>
        </is>
      </c>
      <c r="F2836" t="inlineStr">
        <is>
          <t>Barış Polat</t>
        </is>
      </c>
      <c r="G2836" t="inlineStr">
        <is>
          <t>Ege</t>
        </is>
      </c>
      <c r="H2836" t="inlineStr">
        <is>
          <t>EM-KND-03</t>
        </is>
      </c>
      <c r="I2836" t="inlineStr">
        <is>
          <t>Kablo Kanalı 40x40 (2 m)</t>
        </is>
      </c>
      <c r="J2836" t="inlineStr">
        <is>
          <t>Tesisat</t>
        </is>
      </c>
      <c r="K2836" t="inlineStr">
        <is>
          <t>Perakende</t>
        </is>
      </c>
      <c r="L2836" t="n">
        <v>11</v>
      </c>
      <c r="M2836" s="57" t="n">
        <v>135</v>
      </c>
      <c r="N2836" t="inlineStr">
        <is>
          <t>TL</t>
        </is>
      </c>
      <c r="O2836" s="58" t="n">
        <v>18</v>
      </c>
      <c r="P2836" t="n">
        <v>0</v>
      </c>
      <c r="Q2836" s="59" t="n">
        <v>65</v>
      </c>
      <c r="R2836" s="60">
        <f>IF(N2836="TL",1,IF(N2836="USD",VLOOKUP(C2836,$X$2:$Z$19,2,FALSE),VLOOKUP(C2836,$X$2:$Z$19,3,FALSE)))</f>
        <v/>
      </c>
      <c r="S2836" s="61">
        <f>IF(P2836=1,0,L2836*M2836*R2836*(1-O2836/100))</f>
        <v/>
      </c>
      <c r="T2836" s="61">
        <f>IF(P2836=1,0,L2836*Q2836)</f>
        <v/>
      </c>
      <c r="U2836" s="61">
        <f>S2836-T2836</f>
        <v/>
      </c>
    </row>
    <row r="2837">
      <c r="A2837" t="inlineStr">
        <is>
          <t>S002836</t>
        </is>
      </c>
      <c r="B2837" t="inlineStr">
        <is>
          <t>2025-10-13</t>
        </is>
      </c>
      <c r="C2837" t="inlineStr">
        <is>
          <t>2025-10</t>
        </is>
      </c>
      <c r="D2837" t="inlineStr">
        <is>
          <t>2025-Q4</t>
        </is>
      </c>
      <c r="E2837" t="inlineStr">
        <is>
          <t>T15</t>
        </is>
      </c>
      <c r="F2837" t="inlineStr">
        <is>
          <t>Barış Polat</t>
        </is>
      </c>
      <c r="G2837" t="inlineStr">
        <is>
          <t>Ege</t>
        </is>
      </c>
      <c r="H2837" t="inlineStr">
        <is>
          <t>EM-PNO-12</t>
        </is>
      </c>
      <c r="I2837" t="inlineStr">
        <is>
          <t>Sıva Üstü Dağıtım Panosu 24'lü</t>
        </is>
      </c>
      <c r="J2837" t="inlineStr">
        <is>
          <t>Pano</t>
        </is>
      </c>
      <c r="K2837" t="inlineStr">
        <is>
          <t>Proje</t>
        </is>
      </c>
      <c r="L2837" t="n">
        <v>14</v>
      </c>
      <c r="M2837" s="57" t="n">
        <v>2006</v>
      </c>
      <c r="N2837" t="inlineStr">
        <is>
          <t>TL</t>
        </is>
      </c>
      <c r="O2837" s="58" t="n">
        <v>8</v>
      </c>
      <c r="P2837" t="n">
        <v>0</v>
      </c>
      <c r="Q2837" s="59" t="n">
        <v>1180</v>
      </c>
      <c r="R2837" s="60">
        <f>IF(N2837="TL",1,IF(N2837="USD",VLOOKUP(C2837,$X$2:$Z$19,2,FALSE),VLOOKUP(C2837,$X$2:$Z$19,3,FALSE)))</f>
        <v/>
      </c>
      <c r="S2837" s="61">
        <f>IF(P2837=1,0,L2837*M2837*R2837*(1-O2837/100))</f>
        <v/>
      </c>
      <c r="T2837" s="61">
        <f>IF(P2837=1,0,L2837*Q2837)</f>
        <v/>
      </c>
      <c r="U2837" s="61">
        <f>S2837-T2837</f>
        <v/>
      </c>
    </row>
    <row r="2838">
      <c r="A2838" t="inlineStr">
        <is>
          <t>S002837</t>
        </is>
      </c>
      <c r="B2838" t="inlineStr">
        <is>
          <t>2025-10-13</t>
        </is>
      </c>
      <c r="C2838" t="inlineStr">
        <is>
          <t>2025-10</t>
        </is>
      </c>
      <c r="D2838" t="inlineStr">
        <is>
          <t>2025-Q4</t>
        </is>
      </c>
      <c r="E2838" t="inlineStr">
        <is>
          <t>T15</t>
        </is>
      </c>
      <c r="F2838" t="inlineStr">
        <is>
          <t>Barış Polat</t>
        </is>
      </c>
      <c r="G2838" t="inlineStr">
        <is>
          <t>Ege</t>
        </is>
      </c>
      <c r="H2838" t="inlineStr">
        <is>
          <t>EM-PRZ-02</t>
        </is>
      </c>
      <c r="I2838" t="inlineStr">
        <is>
          <t>Priz-Anahtar Seti (20'li)</t>
        </is>
      </c>
      <c r="J2838" t="inlineStr">
        <is>
          <t>Anahtar</t>
        </is>
      </c>
      <c r="K2838" t="inlineStr">
        <is>
          <t>Proje</t>
        </is>
      </c>
      <c r="L2838" t="n">
        <v>3</v>
      </c>
      <c r="M2838" s="57" t="n">
        <v>552</v>
      </c>
      <c r="N2838" t="inlineStr">
        <is>
          <t>TL</t>
        </is>
      </c>
      <c r="O2838" s="58" t="n">
        <v>5</v>
      </c>
      <c r="P2838" t="n">
        <v>0</v>
      </c>
      <c r="Q2838" s="59" t="n">
        <v>310</v>
      </c>
      <c r="R2838" s="60">
        <f>IF(N2838="TL",1,IF(N2838="USD",VLOOKUP(C2838,$X$2:$Z$19,2,FALSE),VLOOKUP(C2838,$X$2:$Z$19,3,FALSE)))</f>
        <v/>
      </c>
      <c r="S2838" s="61">
        <f>IF(P2838=1,0,L2838*M2838*R2838*(1-O2838/100))</f>
        <v/>
      </c>
      <c r="T2838" s="61">
        <f>IF(P2838=1,0,L2838*Q2838)</f>
        <v/>
      </c>
      <c r="U2838" s="61">
        <f>S2838-T2838</f>
        <v/>
      </c>
    </row>
    <row r="2839">
      <c r="A2839" t="inlineStr">
        <is>
          <t>S002838</t>
        </is>
      </c>
      <c r="B2839" t="inlineStr">
        <is>
          <t>2025-10-12</t>
        </is>
      </c>
      <c r="C2839" t="inlineStr">
        <is>
          <t>2025-10</t>
        </is>
      </c>
      <c r="D2839" t="inlineStr">
        <is>
          <t>2025-Q4</t>
        </is>
      </c>
      <c r="E2839" t="inlineStr">
        <is>
          <t>T15</t>
        </is>
      </c>
      <c r="F2839" t="inlineStr">
        <is>
          <t>Barış Polat</t>
        </is>
      </c>
      <c r="G2839" t="inlineStr">
        <is>
          <t>Ege</t>
        </is>
      </c>
      <c r="H2839" t="inlineStr">
        <is>
          <t>EM-SNS-06</t>
        </is>
      </c>
      <c r="I2839" t="inlineStr">
        <is>
          <t>Hareket Sensörü PIR</t>
        </is>
      </c>
      <c r="J2839" t="inlineStr">
        <is>
          <t>Otomasyon</t>
        </is>
      </c>
      <c r="K2839" t="inlineStr">
        <is>
          <t>Kurumsal</t>
        </is>
      </c>
      <c r="L2839" t="n">
        <v>12</v>
      </c>
      <c r="M2839" s="57" t="n">
        <v>253</v>
      </c>
      <c r="N2839" t="inlineStr">
        <is>
          <t>TL</t>
        </is>
      </c>
      <c r="O2839" s="58" t="n">
        <v>5</v>
      </c>
      <c r="P2839" t="n">
        <v>0</v>
      </c>
      <c r="Q2839" s="59" t="n">
        <v>120</v>
      </c>
      <c r="R2839" s="60">
        <f>IF(N2839="TL",1,IF(N2839="USD",VLOOKUP(C2839,$X$2:$Z$19,2,FALSE),VLOOKUP(C2839,$X$2:$Z$19,3,FALSE)))</f>
        <v/>
      </c>
      <c r="S2839" s="61">
        <f>IF(P2839=1,0,L2839*M2839*R2839*(1-O2839/100))</f>
        <v/>
      </c>
      <c r="T2839" s="61">
        <f>IF(P2839=1,0,L2839*Q2839)</f>
        <v/>
      </c>
      <c r="U2839" s="61">
        <f>S2839-T2839</f>
        <v/>
      </c>
    </row>
    <row r="2840">
      <c r="A2840" t="inlineStr">
        <is>
          <t>S002839</t>
        </is>
      </c>
      <c r="B2840" t="inlineStr">
        <is>
          <t>2025-10-21</t>
        </is>
      </c>
      <c r="C2840" t="inlineStr">
        <is>
          <t>2025-10</t>
        </is>
      </c>
      <c r="D2840" t="inlineStr">
        <is>
          <t>2025-Q4</t>
        </is>
      </c>
      <c r="E2840" t="inlineStr">
        <is>
          <t>T15</t>
        </is>
      </c>
      <c r="F2840" t="inlineStr">
        <is>
          <t>Barış Polat</t>
        </is>
      </c>
      <c r="G2840" t="inlineStr">
        <is>
          <t>Ege</t>
        </is>
      </c>
      <c r="H2840" t="inlineStr">
        <is>
          <t>EM-TRF-05</t>
        </is>
      </c>
      <c r="I2840" t="inlineStr">
        <is>
          <t>İzole Trafo 1 kVA</t>
        </is>
      </c>
      <c r="J2840" t="inlineStr">
        <is>
          <t>Güç</t>
        </is>
      </c>
      <c r="K2840" t="inlineStr">
        <is>
          <t>Kurumsal</t>
        </is>
      </c>
      <c r="L2840" t="n">
        <v>3</v>
      </c>
      <c r="M2840" s="57" t="n">
        <v>6600</v>
      </c>
      <c r="N2840" t="inlineStr">
        <is>
          <t>TL</t>
        </is>
      </c>
      <c r="O2840" s="58" t="n">
        <v>12</v>
      </c>
      <c r="P2840" t="n">
        <v>0</v>
      </c>
      <c r="Q2840" s="59" t="n">
        <v>3900</v>
      </c>
      <c r="R2840" s="60">
        <f>IF(N2840="TL",1,IF(N2840="USD",VLOOKUP(C2840,$X$2:$Z$19,2,FALSE),VLOOKUP(C2840,$X$2:$Z$19,3,FALSE)))</f>
        <v/>
      </c>
      <c r="S2840" s="61">
        <f>IF(P2840=1,0,L2840*M2840*R2840*(1-O2840/100))</f>
        <v/>
      </c>
      <c r="T2840" s="61">
        <f>IF(P2840=1,0,L2840*Q2840)</f>
        <v/>
      </c>
      <c r="U2840" s="61">
        <f>S2840-T2840</f>
        <v/>
      </c>
    </row>
    <row r="2841">
      <c r="A2841" t="inlineStr">
        <is>
          <t>S002840</t>
        </is>
      </c>
      <c r="B2841" t="inlineStr">
        <is>
          <t>2025-10-21</t>
        </is>
      </c>
      <c r="C2841" t="inlineStr">
        <is>
          <t>2025-10</t>
        </is>
      </c>
      <c r="D2841" t="inlineStr">
        <is>
          <t>2025-Q4</t>
        </is>
      </c>
      <c r="E2841" t="inlineStr">
        <is>
          <t>T15</t>
        </is>
      </c>
      <c r="F2841" t="inlineStr">
        <is>
          <t>Barış Polat</t>
        </is>
      </c>
      <c r="G2841" t="inlineStr">
        <is>
          <t>Ege</t>
        </is>
      </c>
      <c r="H2841" t="inlineStr">
        <is>
          <t>EM-AYD-18</t>
        </is>
      </c>
      <c r="I2841" t="inlineStr">
        <is>
          <t>LED Ampul 18W (10'lu)</t>
        </is>
      </c>
      <c r="J2841" t="inlineStr">
        <is>
          <t>Aydınlatma</t>
        </is>
      </c>
      <c r="K2841" t="inlineStr">
        <is>
          <t>Bayi</t>
        </is>
      </c>
      <c r="L2841" t="n">
        <v>5</v>
      </c>
      <c r="M2841" s="57" t="n">
        <v>202</v>
      </c>
      <c r="N2841" t="inlineStr">
        <is>
          <t>TL</t>
        </is>
      </c>
      <c r="O2841" s="58" t="n">
        <v>0</v>
      </c>
      <c r="P2841" t="n">
        <v>0</v>
      </c>
      <c r="Q2841" s="59" t="n">
        <v>95</v>
      </c>
      <c r="R2841" s="60">
        <f>IF(N2841="TL",1,IF(N2841="USD",VLOOKUP(C2841,$X$2:$Z$19,2,FALSE),VLOOKUP(C2841,$X$2:$Z$19,3,FALSE)))</f>
        <v/>
      </c>
      <c r="S2841" s="61">
        <f>IF(P2841=1,0,L2841*M2841*R2841*(1-O2841/100))</f>
        <v/>
      </c>
      <c r="T2841" s="61">
        <f>IF(P2841=1,0,L2841*Q2841)</f>
        <v/>
      </c>
      <c r="U2841" s="61">
        <f>S2841-T2841</f>
        <v/>
      </c>
    </row>
    <row r="2842">
      <c r="A2842" t="inlineStr">
        <is>
          <t>S002841</t>
        </is>
      </c>
      <c r="B2842" t="inlineStr">
        <is>
          <t>2025-10-23</t>
        </is>
      </c>
      <c r="C2842" t="inlineStr">
        <is>
          <t>2025-10</t>
        </is>
      </c>
      <c r="D2842" t="inlineStr">
        <is>
          <t>2025-Q4</t>
        </is>
      </c>
      <c r="E2842" t="inlineStr">
        <is>
          <t>T15</t>
        </is>
      </c>
      <c r="F2842" t="inlineStr">
        <is>
          <t>Barış Polat</t>
        </is>
      </c>
      <c r="G2842" t="inlineStr">
        <is>
          <t>Ege</t>
        </is>
      </c>
      <c r="H2842" t="inlineStr">
        <is>
          <t>EM-PRZ-02</t>
        </is>
      </c>
      <c r="I2842" t="inlineStr">
        <is>
          <t>Priz-Anahtar Seti (20'li)</t>
        </is>
      </c>
      <c r="J2842" t="inlineStr">
        <is>
          <t>Anahtar</t>
        </is>
      </c>
      <c r="K2842" t="inlineStr">
        <is>
          <t>Proje</t>
        </is>
      </c>
      <c r="L2842" t="n">
        <v>8</v>
      </c>
      <c r="M2842" s="57" t="n">
        <v>580</v>
      </c>
      <c r="N2842" t="inlineStr">
        <is>
          <t>TL</t>
        </is>
      </c>
      <c r="O2842" s="58" t="n">
        <v>8</v>
      </c>
      <c r="P2842" t="n">
        <v>0</v>
      </c>
      <c r="Q2842" s="59" t="n">
        <v>310</v>
      </c>
      <c r="R2842" s="60">
        <f>IF(N2842="TL",1,IF(N2842="USD",VLOOKUP(C2842,$X$2:$Z$19,2,FALSE),VLOOKUP(C2842,$X$2:$Z$19,3,FALSE)))</f>
        <v/>
      </c>
      <c r="S2842" s="61">
        <f>IF(P2842=1,0,L2842*M2842*R2842*(1-O2842/100))</f>
        <v/>
      </c>
      <c r="T2842" s="61">
        <f>IF(P2842=1,0,L2842*Q2842)</f>
        <v/>
      </c>
      <c r="U2842" s="61">
        <f>S2842-T2842</f>
        <v/>
      </c>
    </row>
    <row r="2843">
      <c r="A2843" t="inlineStr">
        <is>
          <t>S002842</t>
        </is>
      </c>
      <c r="B2843" t="inlineStr">
        <is>
          <t>2025-11-07</t>
        </is>
      </c>
      <c r="C2843" t="inlineStr">
        <is>
          <t>2025-11</t>
        </is>
      </c>
      <c r="D2843" t="inlineStr">
        <is>
          <t>2025-Q4</t>
        </is>
      </c>
      <c r="E2843" t="inlineStr">
        <is>
          <t>T01</t>
        </is>
      </c>
      <c r="F2843" t="inlineStr">
        <is>
          <t>Deniz Yılmaz</t>
        </is>
      </c>
      <c r="G2843" t="inlineStr">
        <is>
          <t>Marmara</t>
        </is>
      </c>
      <c r="H2843" t="inlineStr">
        <is>
          <t>EM-PRZ-02</t>
        </is>
      </c>
      <c r="I2843" t="inlineStr">
        <is>
          <t>Priz-Anahtar Seti (20'li)</t>
        </is>
      </c>
      <c r="J2843" t="inlineStr">
        <is>
          <t>Anahtar</t>
        </is>
      </c>
      <c r="K2843" t="inlineStr">
        <is>
          <t>Proje</t>
        </is>
      </c>
      <c r="L2843" t="n">
        <v>2</v>
      </c>
      <c r="M2843" s="57" t="n">
        <v>556</v>
      </c>
      <c r="N2843" t="inlineStr">
        <is>
          <t>TL</t>
        </is>
      </c>
      <c r="O2843" s="58" t="n">
        <v>8</v>
      </c>
      <c r="P2843" t="n">
        <v>0</v>
      </c>
      <c r="Q2843" s="59" t="n">
        <v>310</v>
      </c>
      <c r="R2843" s="60">
        <f>IF(N2843="TL",1,IF(N2843="USD",VLOOKUP(C2843,$X$2:$Z$19,2,FALSE),VLOOKUP(C2843,$X$2:$Z$19,3,FALSE)))</f>
        <v/>
      </c>
      <c r="S2843" s="61">
        <f>IF(P2843=1,0,L2843*M2843*R2843*(1-O2843/100))</f>
        <v/>
      </c>
      <c r="T2843" s="61">
        <f>IF(P2843=1,0,L2843*Q2843)</f>
        <v/>
      </c>
      <c r="U2843" s="61">
        <f>S2843-T2843</f>
        <v/>
      </c>
    </row>
    <row r="2844">
      <c r="A2844" t="inlineStr">
        <is>
          <t>S002843</t>
        </is>
      </c>
      <c r="B2844" t="inlineStr">
        <is>
          <t>2025-11-04</t>
        </is>
      </c>
      <c r="C2844" t="inlineStr">
        <is>
          <t>2025-11</t>
        </is>
      </c>
      <c r="D2844" t="inlineStr">
        <is>
          <t>2025-Q4</t>
        </is>
      </c>
      <c r="E2844" t="inlineStr">
        <is>
          <t>T01</t>
        </is>
      </c>
      <c r="F2844" t="inlineStr">
        <is>
          <t>Deniz Yılmaz</t>
        </is>
      </c>
      <c r="G2844" t="inlineStr">
        <is>
          <t>Marmara</t>
        </is>
      </c>
      <c r="H2844" t="inlineStr">
        <is>
          <t>EM-KND-03</t>
        </is>
      </c>
      <c r="I2844" t="inlineStr">
        <is>
          <t>Kablo Kanalı 40x40 (2 m)</t>
        </is>
      </c>
      <c r="J2844" t="inlineStr">
        <is>
          <t>Tesisat</t>
        </is>
      </c>
      <c r="K2844" t="inlineStr">
        <is>
          <t>Proje</t>
        </is>
      </c>
      <c r="L2844" t="n">
        <v>15</v>
      </c>
      <c r="M2844" s="57" t="n">
        <v>127</v>
      </c>
      <c r="N2844" t="inlineStr">
        <is>
          <t>TL</t>
        </is>
      </c>
      <c r="O2844" s="58" t="n">
        <v>5</v>
      </c>
      <c r="P2844" t="n">
        <v>0</v>
      </c>
      <c r="Q2844" s="59" t="n">
        <v>65</v>
      </c>
      <c r="R2844" s="60">
        <f>IF(N2844="TL",1,IF(N2844="USD",VLOOKUP(C2844,$X$2:$Z$19,2,FALSE),VLOOKUP(C2844,$X$2:$Z$19,3,FALSE)))</f>
        <v/>
      </c>
      <c r="S2844" s="61">
        <f>IF(P2844=1,0,L2844*M2844*R2844*(1-O2844/100))</f>
        <v/>
      </c>
      <c r="T2844" s="61">
        <f>IF(P2844=1,0,L2844*Q2844)</f>
        <v/>
      </c>
      <c r="U2844" s="61">
        <f>S2844-T2844</f>
        <v/>
      </c>
    </row>
    <row r="2845">
      <c r="A2845" t="inlineStr">
        <is>
          <t>S002844</t>
        </is>
      </c>
      <c r="B2845" t="inlineStr">
        <is>
          <t>2025-11-26</t>
        </is>
      </c>
      <c r="C2845" t="inlineStr">
        <is>
          <t>2025-11</t>
        </is>
      </c>
      <c r="D2845" t="inlineStr">
        <is>
          <t>2025-Q4</t>
        </is>
      </c>
      <c r="E2845" t="inlineStr">
        <is>
          <t>T01</t>
        </is>
      </c>
      <c r="F2845" t="inlineStr">
        <is>
          <t>Deniz Yılmaz</t>
        </is>
      </c>
      <c r="G2845" t="inlineStr">
        <is>
          <t>Marmara</t>
        </is>
      </c>
      <c r="H2845" t="inlineStr">
        <is>
          <t>EM-TRF-05</t>
        </is>
      </c>
      <c r="I2845" t="inlineStr">
        <is>
          <t>İzole Trafo 1 kVA</t>
        </is>
      </c>
      <c r="J2845" t="inlineStr">
        <is>
          <t>Güç</t>
        </is>
      </c>
      <c r="K2845" t="inlineStr">
        <is>
          <t>Bayi</t>
        </is>
      </c>
      <c r="L2845" t="n">
        <v>4</v>
      </c>
      <c r="M2845" s="57" t="n">
        <v>6783</v>
      </c>
      <c r="N2845" t="inlineStr">
        <is>
          <t>TL</t>
        </is>
      </c>
      <c r="O2845" s="58" t="n">
        <v>0</v>
      </c>
      <c r="P2845" t="n">
        <v>0</v>
      </c>
      <c r="Q2845" s="59" t="n">
        <v>3900</v>
      </c>
      <c r="R2845" s="60">
        <f>IF(N2845="TL",1,IF(N2845="USD",VLOOKUP(C2845,$X$2:$Z$19,2,FALSE),VLOOKUP(C2845,$X$2:$Z$19,3,FALSE)))</f>
        <v/>
      </c>
      <c r="S2845" s="61">
        <f>IF(P2845=1,0,L2845*M2845*R2845*(1-O2845/100))</f>
        <v/>
      </c>
      <c r="T2845" s="61">
        <f>IF(P2845=1,0,L2845*Q2845)</f>
        <v/>
      </c>
      <c r="U2845" s="61">
        <f>S2845-T2845</f>
        <v/>
      </c>
    </row>
    <row r="2846">
      <c r="A2846" t="inlineStr">
        <is>
          <t>S002845</t>
        </is>
      </c>
      <c r="B2846" t="inlineStr">
        <is>
          <t>2025-11-10</t>
        </is>
      </c>
      <c r="C2846" t="inlineStr">
        <is>
          <t>2025-11</t>
        </is>
      </c>
      <c r="D2846" t="inlineStr">
        <is>
          <t>2025-Q4</t>
        </is>
      </c>
      <c r="E2846" t="inlineStr">
        <is>
          <t>T01</t>
        </is>
      </c>
      <c r="F2846" t="inlineStr">
        <is>
          <t>Deniz Yılmaz</t>
        </is>
      </c>
      <c r="G2846" t="inlineStr">
        <is>
          <t>Marmara</t>
        </is>
      </c>
      <c r="H2846" t="inlineStr">
        <is>
          <t>EM-PNO-12</t>
        </is>
      </c>
      <c r="I2846" t="inlineStr">
        <is>
          <t>Sıva Üstü Dağıtım Panosu 24'lü</t>
        </is>
      </c>
      <c r="J2846" t="inlineStr">
        <is>
          <t>Pano</t>
        </is>
      </c>
      <c r="K2846" t="inlineStr">
        <is>
          <t>Bayi</t>
        </is>
      </c>
      <c r="L2846" t="n">
        <v>22</v>
      </c>
      <c r="M2846" s="57" t="n">
        <v>2066</v>
      </c>
      <c r="N2846" t="inlineStr">
        <is>
          <t>TL</t>
        </is>
      </c>
      <c r="O2846" s="58" t="n">
        <v>12</v>
      </c>
      <c r="P2846" t="n">
        <v>0</v>
      </c>
      <c r="Q2846" s="59" t="n">
        <v>1180</v>
      </c>
      <c r="R2846" s="60">
        <f>IF(N2846="TL",1,IF(N2846="USD",VLOOKUP(C2846,$X$2:$Z$19,2,FALSE),VLOOKUP(C2846,$X$2:$Z$19,3,FALSE)))</f>
        <v/>
      </c>
      <c r="S2846" s="61">
        <f>IF(P2846=1,0,L2846*M2846*R2846*(1-O2846/100))</f>
        <v/>
      </c>
      <c r="T2846" s="61">
        <f>IF(P2846=1,0,L2846*Q2846)</f>
        <v/>
      </c>
      <c r="U2846" s="61">
        <f>S2846-T2846</f>
        <v/>
      </c>
    </row>
    <row r="2847">
      <c r="A2847" t="inlineStr">
        <is>
          <t>S002846</t>
        </is>
      </c>
      <c r="B2847" t="inlineStr">
        <is>
          <t>2025-11-22</t>
        </is>
      </c>
      <c r="C2847" t="inlineStr">
        <is>
          <t>2025-11</t>
        </is>
      </c>
      <c r="D2847" t="inlineStr">
        <is>
          <t>2025-Q4</t>
        </is>
      </c>
      <c r="E2847" t="inlineStr">
        <is>
          <t>T01</t>
        </is>
      </c>
      <c r="F2847" t="inlineStr">
        <is>
          <t>Deniz Yılmaz</t>
        </is>
      </c>
      <c r="G2847" t="inlineStr">
        <is>
          <t>Marmara</t>
        </is>
      </c>
      <c r="H2847" t="inlineStr">
        <is>
          <t>EM-TRF-05</t>
        </is>
      </c>
      <c r="I2847" t="inlineStr">
        <is>
          <t>İzole Trafo 1 kVA</t>
        </is>
      </c>
      <c r="J2847" t="inlineStr">
        <is>
          <t>Güç</t>
        </is>
      </c>
      <c r="K2847" t="inlineStr">
        <is>
          <t>Bayi</t>
        </is>
      </c>
      <c r="L2847" t="n">
        <v>19</v>
      </c>
      <c r="M2847" s="57" t="n">
        <v>6663</v>
      </c>
      <c r="N2847" t="inlineStr">
        <is>
          <t>TL</t>
        </is>
      </c>
      <c r="O2847" s="58" t="n">
        <v>5</v>
      </c>
      <c r="P2847" t="n">
        <v>0</v>
      </c>
      <c r="Q2847" s="59" t="n">
        <v>3900</v>
      </c>
      <c r="R2847" s="60">
        <f>IF(N2847="TL",1,IF(N2847="USD",VLOOKUP(C2847,$X$2:$Z$19,2,FALSE),VLOOKUP(C2847,$X$2:$Z$19,3,FALSE)))</f>
        <v/>
      </c>
      <c r="S2847" s="61">
        <f>IF(P2847=1,0,L2847*M2847*R2847*(1-O2847/100))</f>
        <v/>
      </c>
      <c r="T2847" s="61">
        <f>IF(P2847=1,0,L2847*Q2847)</f>
        <v/>
      </c>
      <c r="U2847" s="61">
        <f>S2847-T2847</f>
        <v/>
      </c>
    </row>
    <row r="2848">
      <c r="A2848" t="inlineStr">
        <is>
          <t>S002847</t>
        </is>
      </c>
      <c r="B2848" t="inlineStr">
        <is>
          <t>2025-11-16</t>
        </is>
      </c>
      <c r="C2848" t="inlineStr">
        <is>
          <t>2025-11</t>
        </is>
      </c>
      <c r="D2848" t="inlineStr">
        <is>
          <t>2025-Q4</t>
        </is>
      </c>
      <c r="E2848" t="inlineStr">
        <is>
          <t>T01</t>
        </is>
      </c>
      <c r="F2848" t="inlineStr">
        <is>
          <t>Deniz Yılmaz</t>
        </is>
      </c>
      <c r="G2848" t="inlineStr">
        <is>
          <t>Marmara</t>
        </is>
      </c>
      <c r="H2848" t="inlineStr">
        <is>
          <t>EM-KND-03</t>
        </is>
      </c>
      <c r="I2848" t="inlineStr">
        <is>
          <t>Kablo Kanalı 40x40 (2 m)</t>
        </is>
      </c>
      <c r="J2848" t="inlineStr">
        <is>
          <t>Tesisat</t>
        </is>
      </c>
      <c r="K2848" t="inlineStr">
        <is>
          <t>Bayi</t>
        </is>
      </c>
      <c r="L2848" t="n">
        <v>2</v>
      </c>
      <c r="M2848" s="57" t="n">
        <v>128</v>
      </c>
      <c r="N2848" t="inlineStr">
        <is>
          <t>TL</t>
        </is>
      </c>
      <c r="O2848" s="58" t="n">
        <v>18</v>
      </c>
      <c r="P2848" t="n">
        <v>0</v>
      </c>
      <c r="Q2848" s="59" t="n">
        <v>65</v>
      </c>
      <c r="R2848" s="60">
        <f>IF(N2848="TL",1,IF(N2848="USD",VLOOKUP(C2848,$X$2:$Z$19,2,FALSE),VLOOKUP(C2848,$X$2:$Z$19,3,FALSE)))</f>
        <v/>
      </c>
      <c r="S2848" s="61">
        <f>IF(P2848=1,0,L2848*M2848*R2848*(1-O2848/100))</f>
        <v/>
      </c>
      <c r="T2848" s="61">
        <f>IF(P2848=1,0,L2848*Q2848)</f>
        <v/>
      </c>
      <c r="U2848" s="61">
        <f>S2848-T2848</f>
        <v/>
      </c>
    </row>
    <row r="2849">
      <c r="A2849" t="inlineStr">
        <is>
          <t>S002848</t>
        </is>
      </c>
      <c r="B2849" t="inlineStr">
        <is>
          <t>2025-11-11</t>
        </is>
      </c>
      <c r="C2849" t="inlineStr">
        <is>
          <t>2025-11</t>
        </is>
      </c>
      <c r="D2849" t="inlineStr">
        <is>
          <t>2025-Q4</t>
        </is>
      </c>
      <c r="E2849" t="inlineStr">
        <is>
          <t>T01</t>
        </is>
      </c>
      <c r="F2849" t="inlineStr">
        <is>
          <t>Deniz Yılmaz</t>
        </is>
      </c>
      <c r="G2849" t="inlineStr">
        <is>
          <t>Marmara</t>
        </is>
      </c>
      <c r="H2849" t="inlineStr">
        <is>
          <t>EM-PRZ-02</t>
        </is>
      </c>
      <c r="I2849" t="inlineStr">
        <is>
          <t>Priz-Anahtar Seti (20'li)</t>
        </is>
      </c>
      <c r="J2849" t="inlineStr">
        <is>
          <t>Anahtar</t>
        </is>
      </c>
      <c r="K2849" t="inlineStr">
        <is>
          <t>Proje</t>
        </is>
      </c>
      <c r="L2849" t="n">
        <v>51</v>
      </c>
      <c r="M2849" s="57" t="n">
        <v>573</v>
      </c>
      <c r="N2849" t="inlineStr">
        <is>
          <t>TL</t>
        </is>
      </c>
      <c r="O2849" s="58" t="n">
        <v>8</v>
      </c>
      <c r="P2849" t="n">
        <v>0</v>
      </c>
      <c r="Q2849" s="59" t="n">
        <v>310</v>
      </c>
      <c r="R2849" s="60">
        <f>IF(N2849="TL",1,IF(N2849="USD",VLOOKUP(C2849,$X$2:$Z$19,2,FALSE),VLOOKUP(C2849,$X$2:$Z$19,3,FALSE)))</f>
        <v/>
      </c>
      <c r="S2849" s="61">
        <f>IF(P2849=1,0,L2849*M2849*R2849*(1-O2849/100))</f>
        <v/>
      </c>
      <c r="T2849" s="61">
        <f>IF(P2849=1,0,L2849*Q2849)</f>
        <v/>
      </c>
      <c r="U2849" s="61">
        <f>S2849-T2849</f>
        <v/>
      </c>
    </row>
    <row r="2850">
      <c r="A2850" t="inlineStr">
        <is>
          <t>S002849</t>
        </is>
      </c>
      <c r="B2850" t="inlineStr">
        <is>
          <t>2025-11-23</t>
        </is>
      </c>
      <c r="C2850" t="inlineStr">
        <is>
          <t>2025-11</t>
        </is>
      </c>
      <c r="D2850" t="inlineStr">
        <is>
          <t>2025-Q4</t>
        </is>
      </c>
      <c r="E2850" t="inlineStr">
        <is>
          <t>T01</t>
        </is>
      </c>
      <c r="F2850" t="inlineStr">
        <is>
          <t>Deniz Yılmaz</t>
        </is>
      </c>
      <c r="G2850" t="inlineStr">
        <is>
          <t>Marmara</t>
        </is>
      </c>
      <c r="H2850" t="inlineStr">
        <is>
          <t>EM-AYD-18</t>
        </is>
      </c>
      <c r="I2850" t="inlineStr">
        <is>
          <t>LED Ampul 18W (10'lu)</t>
        </is>
      </c>
      <c r="J2850" t="inlineStr">
        <is>
          <t>Aydınlatma</t>
        </is>
      </c>
      <c r="K2850" t="inlineStr">
        <is>
          <t>Bayi</t>
        </is>
      </c>
      <c r="L2850" t="n">
        <v>2</v>
      </c>
      <c r="M2850" s="57" t="n">
        <v>206</v>
      </c>
      <c r="N2850" t="inlineStr">
        <is>
          <t>TL</t>
        </is>
      </c>
      <c r="O2850" s="58" t="n">
        <v>5</v>
      </c>
      <c r="P2850" t="n">
        <v>0</v>
      </c>
      <c r="Q2850" s="59" t="n">
        <v>95</v>
      </c>
      <c r="R2850" s="60">
        <f>IF(N2850="TL",1,IF(N2850="USD",VLOOKUP(C2850,$X$2:$Z$19,2,FALSE),VLOOKUP(C2850,$X$2:$Z$19,3,FALSE)))</f>
        <v/>
      </c>
      <c r="S2850" s="61">
        <f>IF(P2850=1,0,L2850*M2850*R2850*(1-O2850/100))</f>
        <v/>
      </c>
      <c r="T2850" s="61">
        <f>IF(P2850=1,0,L2850*Q2850)</f>
        <v/>
      </c>
      <c r="U2850" s="61">
        <f>S2850-T2850</f>
        <v/>
      </c>
    </row>
    <row r="2851">
      <c r="A2851" t="inlineStr">
        <is>
          <t>S002850</t>
        </is>
      </c>
      <c r="B2851" t="inlineStr">
        <is>
          <t>2025-11-23</t>
        </is>
      </c>
      <c r="C2851" t="inlineStr">
        <is>
          <t>2025-11</t>
        </is>
      </c>
      <c r="D2851" t="inlineStr">
        <is>
          <t>2025-Q4</t>
        </is>
      </c>
      <c r="E2851" t="inlineStr">
        <is>
          <t>T01</t>
        </is>
      </c>
      <c r="F2851" t="inlineStr">
        <is>
          <t>Deniz Yılmaz</t>
        </is>
      </c>
      <c r="G2851" t="inlineStr">
        <is>
          <t>Marmara</t>
        </is>
      </c>
      <c r="H2851" t="inlineStr">
        <is>
          <t>EM-KBL-25</t>
        </is>
      </c>
      <c r="I2851" t="inlineStr">
        <is>
          <t>NYY Kablo 4x6 (100 m)</t>
        </is>
      </c>
      <c r="J2851" t="inlineStr">
        <is>
          <t>Kablo</t>
        </is>
      </c>
      <c r="K2851" t="inlineStr">
        <is>
          <t>Proje</t>
        </is>
      </c>
      <c r="L2851" t="n">
        <v>48</v>
      </c>
      <c r="M2851" s="57" t="n">
        <v>3390</v>
      </c>
      <c r="N2851" t="inlineStr">
        <is>
          <t>TL</t>
        </is>
      </c>
      <c r="O2851" s="58" t="n">
        <v>5</v>
      </c>
      <c r="P2851" t="n">
        <v>1</v>
      </c>
      <c r="Q2851" s="59" t="n">
        <v>2150</v>
      </c>
      <c r="R2851" s="60">
        <f>IF(N2851="TL",1,IF(N2851="USD",VLOOKUP(C2851,$X$2:$Z$19,2,FALSE),VLOOKUP(C2851,$X$2:$Z$19,3,FALSE)))</f>
        <v/>
      </c>
      <c r="S2851" s="61">
        <f>IF(P2851=1,0,L2851*M2851*R2851*(1-O2851/100))</f>
        <v/>
      </c>
      <c r="T2851" s="61">
        <f>IF(P2851=1,0,L2851*Q2851)</f>
        <v/>
      </c>
      <c r="U2851" s="61">
        <f>S2851-T2851</f>
        <v/>
      </c>
    </row>
    <row r="2852">
      <c r="A2852" t="inlineStr">
        <is>
          <t>S002851</t>
        </is>
      </c>
      <c r="B2852" t="inlineStr">
        <is>
          <t>2025-11-06</t>
        </is>
      </c>
      <c r="C2852" t="inlineStr">
        <is>
          <t>2025-11</t>
        </is>
      </c>
      <c r="D2852" t="inlineStr">
        <is>
          <t>2025-Q4</t>
        </is>
      </c>
      <c r="E2852" t="inlineStr">
        <is>
          <t>T01</t>
        </is>
      </c>
      <c r="F2852" t="inlineStr">
        <is>
          <t>Deniz Yılmaz</t>
        </is>
      </c>
      <c r="G2852" t="inlineStr">
        <is>
          <t>Marmara</t>
        </is>
      </c>
      <c r="H2852" t="inlineStr">
        <is>
          <t>EM-AYD-40</t>
        </is>
      </c>
      <c r="I2852" t="inlineStr">
        <is>
          <t>LED Panel Armatür 40W</t>
        </is>
      </c>
      <c r="J2852" t="inlineStr">
        <is>
          <t>Aydınlatma</t>
        </is>
      </c>
      <c r="K2852" t="inlineStr">
        <is>
          <t>Bayi</t>
        </is>
      </c>
      <c r="L2852" t="n">
        <v>1</v>
      </c>
      <c r="M2852" s="57" t="n">
        <v>350</v>
      </c>
      <c r="N2852" t="inlineStr">
        <is>
          <t>TL</t>
        </is>
      </c>
      <c r="O2852" s="58" t="n">
        <v>8</v>
      </c>
      <c r="P2852" t="n">
        <v>0</v>
      </c>
      <c r="Q2852" s="59" t="n">
        <v>190</v>
      </c>
      <c r="R2852" s="60">
        <f>IF(N2852="TL",1,IF(N2852="USD",VLOOKUP(C2852,$X$2:$Z$19,2,FALSE),VLOOKUP(C2852,$X$2:$Z$19,3,FALSE)))</f>
        <v/>
      </c>
      <c r="S2852" s="61">
        <f>IF(P2852=1,0,L2852*M2852*R2852*(1-O2852/100))</f>
        <v/>
      </c>
      <c r="T2852" s="61">
        <f>IF(P2852=1,0,L2852*Q2852)</f>
        <v/>
      </c>
      <c r="U2852" s="61">
        <f>S2852-T2852</f>
        <v/>
      </c>
    </row>
    <row r="2853">
      <c r="A2853" t="inlineStr">
        <is>
          <t>S002852</t>
        </is>
      </c>
      <c r="B2853" t="inlineStr">
        <is>
          <t>2025-11-27</t>
        </is>
      </c>
      <c r="C2853" t="inlineStr">
        <is>
          <t>2025-11</t>
        </is>
      </c>
      <c r="D2853" t="inlineStr">
        <is>
          <t>2025-Q4</t>
        </is>
      </c>
      <c r="E2853" t="inlineStr">
        <is>
          <t>T01</t>
        </is>
      </c>
      <c r="F2853" t="inlineStr">
        <is>
          <t>Deniz Yılmaz</t>
        </is>
      </c>
      <c r="G2853" t="inlineStr">
        <is>
          <t>Marmara</t>
        </is>
      </c>
      <c r="H2853" t="inlineStr">
        <is>
          <t>EM-PRZ-02</t>
        </is>
      </c>
      <c r="I2853" t="inlineStr">
        <is>
          <t>Priz-Anahtar Seti (20'li)</t>
        </is>
      </c>
      <c r="J2853" t="inlineStr">
        <is>
          <t>Anahtar</t>
        </is>
      </c>
      <c r="K2853" t="inlineStr">
        <is>
          <t>Bayi</t>
        </is>
      </c>
      <c r="L2853" t="n">
        <v>12</v>
      </c>
      <c r="M2853" s="57" t="n">
        <v>582</v>
      </c>
      <c r="N2853" t="inlineStr">
        <is>
          <t>TL</t>
        </is>
      </c>
      <c r="O2853" s="58" t="n">
        <v>5</v>
      </c>
      <c r="P2853" t="n">
        <v>0</v>
      </c>
      <c r="Q2853" s="59" t="n">
        <v>310</v>
      </c>
      <c r="R2853" s="60">
        <f>IF(N2853="TL",1,IF(N2853="USD",VLOOKUP(C2853,$X$2:$Z$19,2,FALSE),VLOOKUP(C2853,$X$2:$Z$19,3,FALSE)))</f>
        <v/>
      </c>
      <c r="S2853" s="61">
        <f>IF(P2853=1,0,L2853*M2853*R2853*(1-O2853/100))</f>
        <v/>
      </c>
      <c r="T2853" s="61">
        <f>IF(P2853=1,0,L2853*Q2853)</f>
        <v/>
      </c>
      <c r="U2853" s="61">
        <f>S2853-T2853</f>
        <v/>
      </c>
    </row>
    <row r="2854">
      <c r="A2854" t="inlineStr">
        <is>
          <t>S002853</t>
        </is>
      </c>
      <c r="B2854" t="inlineStr">
        <is>
          <t>2025-11-24</t>
        </is>
      </c>
      <c r="C2854" t="inlineStr">
        <is>
          <t>2025-11</t>
        </is>
      </c>
      <c r="D2854" t="inlineStr">
        <is>
          <t>2025-Q4</t>
        </is>
      </c>
      <c r="E2854" t="inlineStr">
        <is>
          <t>T01</t>
        </is>
      </c>
      <c r="F2854" t="inlineStr">
        <is>
          <t>Deniz Yılmaz</t>
        </is>
      </c>
      <c r="G2854" t="inlineStr">
        <is>
          <t>Marmara</t>
        </is>
      </c>
      <c r="H2854" t="inlineStr">
        <is>
          <t>EM-PNO-12</t>
        </is>
      </c>
      <c r="I2854" t="inlineStr">
        <is>
          <t>Sıva Üstü Dağıtım Panosu 24'lü</t>
        </is>
      </c>
      <c r="J2854" t="inlineStr">
        <is>
          <t>Pano</t>
        </is>
      </c>
      <c r="K2854" t="inlineStr">
        <is>
          <t>Proje</t>
        </is>
      </c>
      <c r="L2854" t="n">
        <v>1</v>
      </c>
      <c r="M2854" s="57" t="n">
        <v>1970</v>
      </c>
      <c r="N2854" t="inlineStr">
        <is>
          <t>TL</t>
        </is>
      </c>
      <c r="O2854" s="58" t="n">
        <v>18</v>
      </c>
      <c r="P2854" t="n">
        <v>0</v>
      </c>
      <c r="Q2854" s="59" t="n">
        <v>1180</v>
      </c>
      <c r="R2854" s="60">
        <f>IF(N2854="TL",1,IF(N2854="USD",VLOOKUP(C2854,$X$2:$Z$19,2,FALSE),VLOOKUP(C2854,$X$2:$Z$19,3,FALSE)))</f>
        <v/>
      </c>
      <c r="S2854" s="61">
        <f>IF(P2854=1,0,L2854*M2854*R2854*(1-O2854/100))</f>
        <v/>
      </c>
      <c r="T2854" s="61">
        <f>IF(P2854=1,0,L2854*Q2854)</f>
        <v/>
      </c>
      <c r="U2854" s="61">
        <f>S2854-T2854</f>
        <v/>
      </c>
    </row>
    <row r="2855">
      <c r="A2855" t="inlineStr">
        <is>
          <t>S002854</t>
        </is>
      </c>
      <c r="B2855" t="inlineStr">
        <is>
          <t>2025-11-23</t>
        </is>
      </c>
      <c r="C2855" t="inlineStr">
        <is>
          <t>2025-11</t>
        </is>
      </c>
      <c r="D2855" t="inlineStr">
        <is>
          <t>2025-Q4</t>
        </is>
      </c>
      <c r="E2855" t="inlineStr">
        <is>
          <t>T01</t>
        </is>
      </c>
      <c r="F2855" t="inlineStr">
        <is>
          <t>Deniz Yılmaz</t>
        </is>
      </c>
      <c r="G2855" t="inlineStr">
        <is>
          <t>Marmara</t>
        </is>
      </c>
      <c r="H2855" t="inlineStr">
        <is>
          <t>EM-TRF-05</t>
        </is>
      </c>
      <c r="I2855" t="inlineStr">
        <is>
          <t>İzole Trafo 1 kVA</t>
        </is>
      </c>
      <c r="J2855" t="inlineStr">
        <is>
          <t>Güç</t>
        </is>
      </c>
      <c r="K2855" t="inlineStr">
        <is>
          <t>Kurumsal</t>
        </is>
      </c>
      <c r="L2855" t="n">
        <v>106</v>
      </c>
      <c r="M2855" s="57" t="n">
        <v>6786</v>
      </c>
      <c r="N2855" t="inlineStr">
        <is>
          <t>TL</t>
        </is>
      </c>
      <c r="O2855" s="58" t="n">
        <v>8</v>
      </c>
      <c r="P2855" t="n">
        <v>0</v>
      </c>
      <c r="Q2855" s="59" t="n">
        <v>3900</v>
      </c>
      <c r="R2855" s="60">
        <f>IF(N2855="TL",1,IF(N2855="USD",VLOOKUP(C2855,$X$2:$Z$19,2,FALSE),VLOOKUP(C2855,$X$2:$Z$19,3,FALSE)))</f>
        <v/>
      </c>
      <c r="S2855" s="61">
        <f>IF(P2855=1,0,L2855*M2855*R2855*(1-O2855/100))</f>
        <v/>
      </c>
      <c r="T2855" s="61">
        <f>IF(P2855=1,0,L2855*Q2855)</f>
        <v/>
      </c>
      <c r="U2855" s="61">
        <f>S2855-T2855</f>
        <v/>
      </c>
    </row>
    <row r="2856">
      <c r="A2856" t="inlineStr">
        <is>
          <t>S002855</t>
        </is>
      </c>
      <c r="B2856" t="inlineStr">
        <is>
          <t>2025-11-15</t>
        </is>
      </c>
      <c r="C2856" t="inlineStr">
        <is>
          <t>2025-11</t>
        </is>
      </c>
      <c r="D2856" t="inlineStr">
        <is>
          <t>2025-Q4</t>
        </is>
      </c>
      <c r="E2856" t="inlineStr">
        <is>
          <t>T01</t>
        </is>
      </c>
      <c r="F2856" t="inlineStr">
        <is>
          <t>Deniz Yılmaz</t>
        </is>
      </c>
      <c r="G2856" t="inlineStr">
        <is>
          <t>Marmara</t>
        </is>
      </c>
      <c r="H2856" t="inlineStr">
        <is>
          <t>EM-SGT-01</t>
        </is>
      </c>
      <c r="I2856" t="inlineStr">
        <is>
          <t>Otomatik Sigorta C16 (12'li)</t>
        </is>
      </c>
      <c r="J2856" t="inlineStr">
        <is>
          <t>Koruma</t>
        </is>
      </c>
      <c r="K2856" t="inlineStr">
        <is>
          <t>Proje</t>
        </is>
      </c>
      <c r="L2856" t="n">
        <v>6</v>
      </c>
      <c r="M2856" s="57" t="n">
        <v>439</v>
      </c>
      <c r="N2856" t="inlineStr">
        <is>
          <t>TL</t>
        </is>
      </c>
      <c r="O2856" s="58" t="n">
        <v>5</v>
      </c>
      <c r="P2856" t="n">
        <v>0</v>
      </c>
      <c r="Q2856" s="59" t="n">
        <v>240</v>
      </c>
      <c r="R2856" s="60">
        <f>IF(N2856="TL",1,IF(N2856="USD",VLOOKUP(C2856,$X$2:$Z$19,2,FALSE),VLOOKUP(C2856,$X$2:$Z$19,3,FALSE)))</f>
        <v/>
      </c>
      <c r="S2856" s="61">
        <f>IF(P2856=1,0,L2856*M2856*R2856*(1-O2856/100))</f>
        <v/>
      </c>
      <c r="T2856" s="61">
        <f>IF(P2856=1,0,L2856*Q2856)</f>
        <v/>
      </c>
      <c r="U2856" s="61">
        <f>S2856-T2856</f>
        <v/>
      </c>
    </row>
    <row r="2857">
      <c r="A2857" t="inlineStr">
        <is>
          <t>S002856</t>
        </is>
      </c>
      <c r="B2857" t="inlineStr">
        <is>
          <t>2025-11-24</t>
        </is>
      </c>
      <c r="C2857" t="inlineStr">
        <is>
          <t>2025-11</t>
        </is>
      </c>
      <c r="D2857" t="inlineStr">
        <is>
          <t>2025-Q4</t>
        </is>
      </c>
      <c r="E2857" t="inlineStr">
        <is>
          <t>T01</t>
        </is>
      </c>
      <c r="F2857" t="inlineStr">
        <is>
          <t>Deniz Yılmaz</t>
        </is>
      </c>
      <c r="G2857" t="inlineStr">
        <is>
          <t>Marmara</t>
        </is>
      </c>
      <c r="H2857" t="inlineStr">
        <is>
          <t>EM-UPS-10</t>
        </is>
      </c>
      <c r="I2857" t="inlineStr">
        <is>
          <t>Kesintisiz Güç Kaynağı 3 kVA</t>
        </is>
      </c>
      <c r="J2857" t="inlineStr">
        <is>
          <t>Güç</t>
        </is>
      </c>
      <c r="K2857" t="inlineStr">
        <is>
          <t>Proje</t>
        </is>
      </c>
      <c r="L2857" t="n">
        <v>1</v>
      </c>
      <c r="M2857" s="57" t="n">
        <v>13389</v>
      </c>
      <c r="N2857" t="inlineStr">
        <is>
          <t>TL</t>
        </is>
      </c>
      <c r="O2857" s="58" t="n">
        <v>8</v>
      </c>
      <c r="P2857" t="n">
        <v>0</v>
      </c>
      <c r="Q2857" s="59" t="n">
        <v>8200</v>
      </c>
      <c r="R2857" s="60">
        <f>IF(N2857="TL",1,IF(N2857="USD",VLOOKUP(C2857,$X$2:$Z$19,2,FALSE),VLOOKUP(C2857,$X$2:$Z$19,3,FALSE)))</f>
        <v/>
      </c>
      <c r="S2857" s="61">
        <f>IF(P2857=1,0,L2857*M2857*R2857*(1-O2857/100))</f>
        <v/>
      </c>
      <c r="T2857" s="61">
        <f>IF(P2857=1,0,L2857*Q2857)</f>
        <v/>
      </c>
      <c r="U2857" s="61">
        <f>S2857-T2857</f>
        <v/>
      </c>
    </row>
    <row r="2858">
      <c r="A2858" t="inlineStr">
        <is>
          <t>S002857</t>
        </is>
      </c>
      <c r="B2858" t="inlineStr">
        <is>
          <t>2025-11-28</t>
        </is>
      </c>
      <c r="C2858" t="inlineStr">
        <is>
          <t>2025-11</t>
        </is>
      </c>
      <c r="D2858" t="inlineStr">
        <is>
          <t>2025-Q4</t>
        </is>
      </c>
      <c r="E2858" t="inlineStr">
        <is>
          <t>T01</t>
        </is>
      </c>
      <c r="F2858" t="inlineStr">
        <is>
          <t>Deniz Yılmaz</t>
        </is>
      </c>
      <c r="G2858" t="inlineStr">
        <is>
          <t>Marmara</t>
        </is>
      </c>
      <c r="H2858" t="inlineStr">
        <is>
          <t>EM-KND-03</t>
        </is>
      </c>
      <c r="I2858" t="inlineStr">
        <is>
          <t>Kablo Kanalı 40x40 (2 m)</t>
        </is>
      </c>
      <c r="J2858" t="inlineStr">
        <is>
          <t>Tesisat</t>
        </is>
      </c>
      <c r="K2858" t="inlineStr">
        <is>
          <t>Perakende</t>
        </is>
      </c>
      <c r="L2858" t="n">
        <v>2</v>
      </c>
      <c r="M2858" s="57" t="n">
        <v>129</v>
      </c>
      <c r="N2858" t="inlineStr">
        <is>
          <t>TL</t>
        </is>
      </c>
      <c r="O2858" s="58" t="n">
        <v>0</v>
      </c>
      <c r="P2858" t="n">
        <v>0</v>
      </c>
      <c r="Q2858" s="59" t="n">
        <v>65</v>
      </c>
      <c r="R2858" s="60">
        <f>IF(N2858="TL",1,IF(N2858="USD",VLOOKUP(C2858,$X$2:$Z$19,2,FALSE),VLOOKUP(C2858,$X$2:$Z$19,3,FALSE)))</f>
        <v/>
      </c>
      <c r="S2858" s="61">
        <f>IF(P2858=1,0,L2858*M2858*R2858*(1-O2858/100))</f>
        <v/>
      </c>
      <c r="T2858" s="61">
        <f>IF(P2858=1,0,L2858*Q2858)</f>
        <v/>
      </c>
      <c r="U2858" s="61">
        <f>S2858-T2858</f>
        <v/>
      </c>
    </row>
    <row r="2859">
      <c r="A2859" t="inlineStr">
        <is>
          <t>S002858</t>
        </is>
      </c>
      <c r="B2859" t="inlineStr">
        <is>
          <t>2025-11-07</t>
        </is>
      </c>
      <c r="C2859" t="inlineStr">
        <is>
          <t>2025-11</t>
        </is>
      </c>
      <c r="D2859" t="inlineStr">
        <is>
          <t>2025-Q4</t>
        </is>
      </c>
      <c r="E2859" t="inlineStr">
        <is>
          <t>T01</t>
        </is>
      </c>
      <c r="F2859" t="inlineStr">
        <is>
          <t>Deniz Yılmaz</t>
        </is>
      </c>
      <c r="G2859" t="inlineStr">
        <is>
          <t>Marmara</t>
        </is>
      </c>
      <c r="H2859" t="inlineStr">
        <is>
          <t>EM-TRF-05</t>
        </is>
      </c>
      <c r="I2859" t="inlineStr">
        <is>
          <t>İzole Trafo 1 kVA</t>
        </is>
      </c>
      <c r="J2859" t="inlineStr">
        <is>
          <t>Güç</t>
        </is>
      </c>
      <c r="K2859" t="inlineStr">
        <is>
          <t>Proje</t>
        </is>
      </c>
      <c r="L2859" t="n">
        <v>32</v>
      </c>
      <c r="M2859" s="57" t="n">
        <v>6664</v>
      </c>
      <c r="N2859" t="inlineStr">
        <is>
          <t>TL</t>
        </is>
      </c>
      <c r="O2859" s="58" t="n">
        <v>12</v>
      </c>
      <c r="P2859" t="n">
        <v>0</v>
      </c>
      <c r="Q2859" s="59" t="n">
        <v>3900</v>
      </c>
      <c r="R2859" s="60">
        <f>IF(N2859="TL",1,IF(N2859="USD",VLOOKUP(C2859,$X$2:$Z$19,2,FALSE),VLOOKUP(C2859,$X$2:$Z$19,3,FALSE)))</f>
        <v/>
      </c>
      <c r="S2859" s="61">
        <f>IF(P2859=1,0,L2859*M2859*R2859*(1-O2859/100))</f>
        <v/>
      </c>
      <c r="T2859" s="61">
        <f>IF(P2859=1,0,L2859*Q2859)</f>
        <v/>
      </c>
      <c r="U2859" s="61">
        <f>S2859-T2859</f>
        <v/>
      </c>
    </row>
    <row r="2860">
      <c r="A2860" t="inlineStr">
        <is>
          <t>S002859</t>
        </is>
      </c>
      <c r="B2860" t="inlineStr">
        <is>
          <t>2025-11-02</t>
        </is>
      </c>
      <c r="C2860" t="inlineStr">
        <is>
          <t>2025-11</t>
        </is>
      </c>
      <c r="D2860" t="inlineStr">
        <is>
          <t>2025-Q4</t>
        </is>
      </c>
      <c r="E2860" t="inlineStr">
        <is>
          <t>T01</t>
        </is>
      </c>
      <c r="F2860" t="inlineStr">
        <is>
          <t>Deniz Yılmaz</t>
        </is>
      </c>
      <c r="G2860" t="inlineStr">
        <is>
          <t>Marmara</t>
        </is>
      </c>
      <c r="H2860" t="inlineStr">
        <is>
          <t>EM-TOP-08</t>
        </is>
      </c>
      <c r="I2860" t="inlineStr">
        <is>
          <t>Topraklama Seti</t>
        </is>
      </c>
      <c r="J2860" t="inlineStr">
        <is>
          <t>Koruma</t>
        </is>
      </c>
      <c r="K2860" t="inlineStr">
        <is>
          <t>Bayi</t>
        </is>
      </c>
      <c r="L2860" t="n">
        <v>19</v>
      </c>
      <c r="M2860" s="57" t="n">
        <v>939</v>
      </c>
      <c r="N2860" t="inlineStr">
        <is>
          <t>TL</t>
        </is>
      </c>
      <c r="O2860" s="58" t="n">
        <v>12</v>
      </c>
      <c r="P2860" t="n">
        <v>0</v>
      </c>
      <c r="Q2860" s="59" t="n">
        <v>540</v>
      </c>
      <c r="R2860" s="60">
        <f>IF(N2860="TL",1,IF(N2860="USD",VLOOKUP(C2860,$X$2:$Z$19,2,FALSE),VLOOKUP(C2860,$X$2:$Z$19,3,FALSE)))</f>
        <v/>
      </c>
      <c r="S2860" s="61">
        <f>IF(P2860=1,0,L2860*M2860*R2860*(1-O2860/100))</f>
        <v/>
      </c>
      <c r="T2860" s="61">
        <f>IF(P2860=1,0,L2860*Q2860)</f>
        <v/>
      </c>
      <c r="U2860" s="61">
        <f>S2860-T2860</f>
        <v/>
      </c>
    </row>
    <row r="2861">
      <c r="A2861" t="inlineStr">
        <is>
          <t>S002860</t>
        </is>
      </c>
      <c r="B2861" t="inlineStr">
        <is>
          <t>2025-11-18</t>
        </is>
      </c>
      <c r="C2861" t="inlineStr">
        <is>
          <t>2025-11</t>
        </is>
      </c>
      <c r="D2861" t="inlineStr">
        <is>
          <t>2025-Q4</t>
        </is>
      </c>
      <c r="E2861" t="inlineStr">
        <is>
          <t>T02</t>
        </is>
      </c>
      <c r="F2861" t="inlineStr">
        <is>
          <t>Ece Kaya</t>
        </is>
      </c>
      <c r="G2861" t="inlineStr">
        <is>
          <t>İç Anadolu</t>
        </is>
      </c>
      <c r="H2861" t="inlineStr">
        <is>
          <t>EM-KBL-25</t>
        </is>
      </c>
      <c r="I2861" t="inlineStr">
        <is>
          <t>NYY Kablo 4x6 (100 m)</t>
        </is>
      </c>
      <c r="J2861" t="inlineStr">
        <is>
          <t>Kablo</t>
        </is>
      </c>
      <c r="K2861" t="inlineStr">
        <is>
          <t>Bayi</t>
        </is>
      </c>
      <c r="L2861" t="n">
        <v>4</v>
      </c>
      <c r="M2861" s="57" t="n">
        <v>3355</v>
      </c>
      <c r="N2861" t="inlineStr">
        <is>
          <t>TL</t>
        </is>
      </c>
      <c r="O2861" s="58" t="n">
        <v>0</v>
      </c>
      <c r="P2861" t="n">
        <v>0</v>
      </c>
      <c r="Q2861" s="59" t="n">
        <v>2150</v>
      </c>
      <c r="R2861" s="60">
        <f>IF(N2861="TL",1,IF(N2861="USD",VLOOKUP(C2861,$X$2:$Z$19,2,FALSE),VLOOKUP(C2861,$X$2:$Z$19,3,FALSE)))</f>
        <v/>
      </c>
      <c r="S2861" s="61">
        <f>IF(P2861=1,0,L2861*M2861*R2861*(1-O2861/100))</f>
        <v/>
      </c>
      <c r="T2861" s="61">
        <f>IF(P2861=1,0,L2861*Q2861)</f>
        <v/>
      </c>
      <c r="U2861" s="61">
        <f>S2861-T2861</f>
        <v/>
      </c>
    </row>
    <row r="2862">
      <c r="A2862" t="inlineStr">
        <is>
          <t>S002861</t>
        </is>
      </c>
      <c r="B2862" t="inlineStr">
        <is>
          <t>2025-11-22</t>
        </is>
      </c>
      <c r="C2862" t="inlineStr">
        <is>
          <t>2025-11</t>
        </is>
      </c>
      <c r="D2862" t="inlineStr">
        <is>
          <t>2025-Q4</t>
        </is>
      </c>
      <c r="E2862" t="inlineStr">
        <is>
          <t>T02</t>
        </is>
      </c>
      <c r="F2862" t="inlineStr">
        <is>
          <t>Ece Kaya</t>
        </is>
      </c>
      <c r="G2862" t="inlineStr">
        <is>
          <t>İç Anadolu</t>
        </is>
      </c>
      <c r="H2862" t="inlineStr">
        <is>
          <t>EM-SNS-06</t>
        </is>
      </c>
      <c r="I2862" t="inlineStr">
        <is>
          <t>Hareket Sensörü PIR</t>
        </is>
      </c>
      <c r="J2862" t="inlineStr">
        <is>
          <t>Otomasyon</t>
        </is>
      </c>
      <c r="K2862" t="inlineStr">
        <is>
          <t>Proje</t>
        </is>
      </c>
      <c r="L2862" t="n">
        <v>1</v>
      </c>
      <c r="M2862" s="57" t="n">
        <v>246</v>
      </c>
      <c r="N2862" t="inlineStr">
        <is>
          <t>TL</t>
        </is>
      </c>
      <c r="O2862" s="58" t="n">
        <v>12</v>
      </c>
      <c r="P2862" t="n">
        <v>0</v>
      </c>
      <c r="Q2862" s="59" t="n">
        <v>120</v>
      </c>
      <c r="R2862" s="60">
        <f>IF(N2862="TL",1,IF(N2862="USD",VLOOKUP(C2862,$X$2:$Z$19,2,FALSE),VLOOKUP(C2862,$X$2:$Z$19,3,FALSE)))</f>
        <v/>
      </c>
      <c r="S2862" s="61">
        <f>IF(P2862=1,0,L2862*M2862*R2862*(1-O2862/100))</f>
        <v/>
      </c>
      <c r="T2862" s="61">
        <f>IF(P2862=1,0,L2862*Q2862)</f>
        <v/>
      </c>
      <c r="U2862" s="61">
        <f>S2862-T2862</f>
        <v/>
      </c>
    </row>
    <row r="2863">
      <c r="A2863" t="inlineStr">
        <is>
          <t>S002862</t>
        </is>
      </c>
      <c r="B2863" t="inlineStr">
        <is>
          <t>2025-11-25</t>
        </is>
      </c>
      <c r="C2863" t="inlineStr">
        <is>
          <t>2025-11</t>
        </is>
      </c>
      <c r="D2863" t="inlineStr">
        <is>
          <t>2025-Q4</t>
        </is>
      </c>
      <c r="E2863" t="inlineStr">
        <is>
          <t>T02</t>
        </is>
      </c>
      <c r="F2863" t="inlineStr">
        <is>
          <t>Ece Kaya</t>
        </is>
      </c>
      <c r="G2863" t="inlineStr">
        <is>
          <t>İç Anadolu</t>
        </is>
      </c>
      <c r="H2863" t="inlineStr">
        <is>
          <t>EM-SNS-06</t>
        </is>
      </c>
      <c r="I2863" t="inlineStr">
        <is>
          <t>Hareket Sensörü PIR</t>
        </is>
      </c>
      <c r="J2863" t="inlineStr">
        <is>
          <t>Otomasyon</t>
        </is>
      </c>
      <c r="K2863" t="inlineStr">
        <is>
          <t>Bayi</t>
        </is>
      </c>
      <c r="L2863" t="n">
        <v>45</v>
      </c>
      <c r="M2863" s="57" t="n">
        <v>263</v>
      </c>
      <c r="N2863" t="inlineStr">
        <is>
          <t>TL</t>
        </is>
      </c>
      <c r="O2863" s="58" t="n">
        <v>8</v>
      </c>
      <c r="P2863" t="n">
        <v>0</v>
      </c>
      <c r="Q2863" s="59" t="n">
        <v>120</v>
      </c>
      <c r="R2863" s="60">
        <f>IF(N2863="TL",1,IF(N2863="USD",VLOOKUP(C2863,$X$2:$Z$19,2,FALSE),VLOOKUP(C2863,$X$2:$Z$19,3,FALSE)))</f>
        <v/>
      </c>
      <c r="S2863" s="61">
        <f>IF(P2863=1,0,L2863*M2863*R2863*(1-O2863/100))</f>
        <v/>
      </c>
      <c r="T2863" s="61">
        <f>IF(P2863=1,0,L2863*Q2863)</f>
        <v/>
      </c>
      <c r="U2863" s="61">
        <f>S2863-T2863</f>
        <v/>
      </c>
    </row>
    <row r="2864">
      <c r="A2864" t="inlineStr">
        <is>
          <t>S002863</t>
        </is>
      </c>
      <c r="B2864" t="inlineStr">
        <is>
          <t>2025-11-10</t>
        </is>
      </c>
      <c r="C2864" t="inlineStr">
        <is>
          <t>2025-11</t>
        </is>
      </c>
      <c r="D2864" t="inlineStr">
        <is>
          <t>2025-Q4</t>
        </is>
      </c>
      <c r="E2864" t="inlineStr">
        <is>
          <t>T02</t>
        </is>
      </c>
      <c r="F2864" t="inlineStr">
        <is>
          <t>Ece Kaya</t>
        </is>
      </c>
      <c r="G2864" t="inlineStr">
        <is>
          <t>İç Anadolu</t>
        </is>
      </c>
      <c r="H2864" t="inlineStr">
        <is>
          <t>EM-TRF-05</t>
        </is>
      </c>
      <c r="I2864" t="inlineStr">
        <is>
          <t>İzole Trafo 1 kVA</t>
        </is>
      </c>
      <c r="J2864" t="inlineStr">
        <is>
          <t>Güç</t>
        </is>
      </c>
      <c r="K2864" t="inlineStr">
        <is>
          <t>Kurumsal</t>
        </is>
      </c>
      <c r="L2864" t="n">
        <v>5</v>
      </c>
      <c r="M2864" s="57" t="n">
        <v>6370</v>
      </c>
      <c r="N2864" t="inlineStr">
        <is>
          <t>TL</t>
        </is>
      </c>
      <c r="O2864" s="58" t="n">
        <v>5</v>
      </c>
      <c r="P2864" t="n">
        <v>0</v>
      </c>
      <c r="Q2864" s="59" t="n">
        <v>3900</v>
      </c>
      <c r="R2864" s="60">
        <f>IF(N2864="TL",1,IF(N2864="USD",VLOOKUP(C2864,$X$2:$Z$19,2,FALSE),VLOOKUP(C2864,$X$2:$Z$19,3,FALSE)))</f>
        <v/>
      </c>
      <c r="S2864" s="61">
        <f>IF(P2864=1,0,L2864*M2864*R2864*(1-O2864/100))</f>
        <v/>
      </c>
      <c r="T2864" s="61">
        <f>IF(P2864=1,0,L2864*Q2864)</f>
        <v/>
      </c>
      <c r="U2864" s="61">
        <f>S2864-T2864</f>
        <v/>
      </c>
    </row>
    <row r="2865">
      <c r="A2865" t="inlineStr">
        <is>
          <t>S002864</t>
        </is>
      </c>
      <c r="B2865" t="inlineStr">
        <is>
          <t>2025-11-17</t>
        </is>
      </c>
      <c r="C2865" t="inlineStr">
        <is>
          <t>2025-11</t>
        </is>
      </c>
      <c r="D2865" t="inlineStr">
        <is>
          <t>2025-Q4</t>
        </is>
      </c>
      <c r="E2865" t="inlineStr">
        <is>
          <t>T02</t>
        </is>
      </c>
      <c r="F2865" t="inlineStr">
        <is>
          <t>Ece Kaya</t>
        </is>
      </c>
      <c r="G2865" t="inlineStr">
        <is>
          <t>İç Anadolu</t>
        </is>
      </c>
      <c r="H2865" t="inlineStr">
        <is>
          <t>EM-AYD-40</t>
        </is>
      </c>
      <c r="I2865" t="inlineStr">
        <is>
          <t>LED Panel Armatür 40W</t>
        </is>
      </c>
      <c r="J2865" t="inlineStr">
        <is>
          <t>Aydınlatma</t>
        </is>
      </c>
      <c r="K2865" t="inlineStr">
        <is>
          <t>Kurumsal</t>
        </is>
      </c>
      <c r="L2865" t="n">
        <v>2</v>
      </c>
      <c r="M2865" s="57" t="n">
        <v>360</v>
      </c>
      <c r="N2865" t="inlineStr">
        <is>
          <t>TL</t>
        </is>
      </c>
      <c r="O2865" s="58" t="n">
        <v>5</v>
      </c>
      <c r="P2865" t="n">
        <v>0</v>
      </c>
      <c r="Q2865" s="59" t="n">
        <v>190</v>
      </c>
      <c r="R2865" s="60">
        <f>IF(N2865="TL",1,IF(N2865="USD",VLOOKUP(C2865,$X$2:$Z$19,2,FALSE),VLOOKUP(C2865,$X$2:$Z$19,3,FALSE)))</f>
        <v/>
      </c>
      <c r="S2865" s="61">
        <f>IF(P2865=1,0,L2865*M2865*R2865*(1-O2865/100))</f>
        <v/>
      </c>
      <c r="T2865" s="61">
        <f>IF(P2865=1,0,L2865*Q2865)</f>
        <v/>
      </c>
      <c r="U2865" s="61">
        <f>S2865-T2865</f>
        <v/>
      </c>
    </row>
    <row r="2866">
      <c r="A2866" t="inlineStr">
        <is>
          <t>S002865</t>
        </is>
      </c>
      <c r="B2866" t="inlineStr">
        <is>
          <t>2025-11-18</t>
        </is>
      </c>
      <c r="C2866" t="inlineStr">
        <is>
          <t>2025-11</t>
        </is>
      </c>
      <c r="D2866" t="inlineStr">
        <is>
          <t>2025-Q4</t>
        </is>
      </c>
      <c r="E2866" t="inlineStr">
        <is>
          <t>T02</t>
        </is>
      </c>
      <c r="F2866" t="inlineStr">
        <is>
          <t>Ece Kaya</t>
        </is>
      </c>
      <c r="G2866" t="inlineStr">
        <is>
          <t>İç Anadolu</t>
        </is>
      </c>
      <c r="H2866" t="inlineStr">
        <is>
          <t>EM-SNS-06</t>
        </is>
      </c>
      <c r="I2866" t="inlineStr">
        <is>
          <t>Hareket Sensörü PIR</t>
        </is>
      </c>
      <c r="J2866" t="inlineStr">
        <is>
          <t>Otomasyon</t>
        </is>
      </c>
      <c r="K2866" t="inlineStr">
        <is>
          <t>Bayi</t>
        </is>
      </c>
      <c r="L2866" t="n">
        <v>24</v>
      </c>
      <c r="M2866" s="57" t="n">
        <v>245</v>
      </c>
      <c r="N2866" t="inlineStr">
        <is>
          <t>TL</t>
        </is>
      </c>
      <c r="O2866" s="58" t="n">
        <v>5</v>
      </c>
      <c r="P2866" t="n">
        <v>0</v>
      </c>
      <c r="Q2866" s="59" t="n">
        <v>120</v>
      </c>
      <c r="R2866" s="60">
        <f>IF(N2866="TL",1,IF(N2866="USD",VLOOKUP(C2866,$X$2:$Z$19,2,FALSE),VLOOKUP(C2866,$X$2:$Z$19,3,FALSE)))</f>
        <v/>
      </c>
      <c r="S2866" s="61">
        <f>IF(P2866=1,0,L2866*M2866*R2866*(1-O2866/100))</f>
        <v/>
      </c>
      <c r="T2866" s="61">
        <f>IF(P2866=1,0,L2866*Q2866)</f>
        <v/>
      </c>
      <c r="U2866" s="61">
        <f>S2866-T2866</f>
        <v/>
      </c>
    </row>
    <row r="2867">
      <c r="A2867" t="inlineStr">
        <is>
          <t>S002866</t>
        </is>
      </c>
      <c r="B2867" t="inlineStr">
        <is>
          <t>2025-11-04</t>
        </is>
      </c>
      <c r="C2867" t="inlineStr">
        <is>
          <t>2025-11</t>
        </is>
      </c>
      <c r="D2867" t="inlineStr">
        <is>
          <t>2025-Q4</t>
        </is>
      </c>
      <c r="E2867" t="inlineStr">
        <is>
          <t>T02</t>
        </is>
      </c>
      <c r="F2867" t="inlineStr">
        <is>
          <t>Ece Kaya</t>
        </is>
      </c>
      <c r="G2867" t="inlineStr">
        <is>
          <t>İç Anadolu</t>
        </is>
      </c>
      <c r="H2867" t="inlineStr">
        <is>
          <t>EM-PRZ-02</t>
        </is>
      </c>
      <c r="I2867" t="inlineStr">
        <is>
          <t>Priz-Anahtar Seti (20'li)</t>
        </is>
      </c>
      <c r="J2867" t="inlineStr">
        <is>
          <t>Anahtar</t>
        </is>
      </c>
      <c r="K2867" t="inlineStr">
        <is>
          <t>Kurumsal</t>
        </is>
      </c>
      <c r="L2867" t="n">
        <v>1</v>
      </c>
      <c r="M2867" s="57" t="n">
        <v>588</v>
      </c>
      <c r="N2867" t="inlineStr">
        <is>
          <t>TL</t>
        </is>
      </c>
      <c r="O2867" s="58" t="n">
        <v>5</v>
      </c>
      <c r="P2867" t="n">
        <v>0</v>
      </c>
      <c r="Q2867" s="59" t="n">
        <v>310</v>
      </c>
      <c r="R2867" s="60">
        <f>IF(N2867="TL",1,IF(N2867="USD",VLOOKUP(C2867,$X$2:$Z$19,2,FALSE),VLOOKUP(C2867,$X$2:$Z$19,3,FALSE)))</f>
        <v/>
      </c>
      <c r="S2867" s="61">
        <f>IF(P2867=1,0,L2867*M2867*R2867*(1-O2867/100))</f>
        <v/>
      </c>
      <c r="T2867" s="61">
        <f>IF(P2867=1,0,L2867*Q2867)</f>
        <v/>
      </c>
      <c r="U2867" s="61">
        <f>S2867-T2867</f>
        <v/>
      </c>
    </row>
    <row r="2868">
      <c r="A2868" t="inlineStr">
        <is>
          <t>S002867</t>
        </is>
      </c>
      <c r="B2868" t="inlineStr">
        <is>
          <t>2025-11-13</t>
        </is>
      </c>
      <c r="C2868" t="inlineStr">
        <is>
          <t>2025-11</t>
        </is>
      </c>
      <c r="D2868" t="inlineStr">
        <is>
          <t>2025-Q4</t>
        </is>
      </c>
      <c r="E2868" t="inlineStr">
        <is>
          <t>T02</t>
        </is>
      </c>
      <c r="F2868" t="inlineStr">
        <is>
          <t>Ece Kaya</t>
        </is>
      </c>
      <c r="G2868" t="inlineStr">
        <is>
          <t>İç Anadolu</t>
        </is>
      </c>
      <c r="H2868" t="inlineStr">
        <is>
          <t>EM-KBL-25</t>
        </is>
      </c>
      <c r="I2868" t="inlineStr">
        <is>
          <t>NYY Kablo 4x6 (100 m)</t>
        </is>
      </c>
      <c r="J2868" t="inlineStr">
        <is>
          <t>Kablo</t>
        </is>
      </c>
      <c r="K2868" t="inlineStr">
        <is>
          <t>Bayi</t>
        </is>
      </c>
      <c r="L2868" t="n">
        <v>17</v>
      </c>
      <c r="M2868" s="57" t="n">
        <v>3592</v>
      </c>
      <c r="N2868" t="inlineStr">
        <is>
          <t>TL</t>
        </is>
      </c>
      <c r="O2868" s="58" t="n">
        <v>12</v>
      </c>
      <c r="P2868" t="n">
        <v>0</v>
      </c>
      <c r="Q2868" s="59" t="n">
        <v>2150</v>
      </c>
      <c r="R2868" s="60">
        <f>IF(N2868="TL",1,IF(N2868="USD",VLOOKUP(C2868,$X$2:$Z$19,2,FALSE),VLOOKUP(C2868,$X$2:$Z$19,3,FALSE)))</f>
        <v/>
      </c>
      <c r="S2868" s="61">
        <f>IF(P2868=1,0,L2868*M2868*R2868*(1-O2868/100))</f>
        <v/>
      </c>
      <c r="T2868" s="61">
        <f>IF(P2868=1,0,L2868*Q2868)</f>
        <v/>
      </c>
      <c r="U2868" s="61">
        <f>S2868-T2868</f>
        <v/>
      </c>
    </row>
    <row r="2869">
      <c r="A2869" t="inlineStr">
        <is>
          <t>S002868</t>
        </is>
      </c>
      <c r="B2869" t="inlineStr">
        <is>
          <t>2025-11-10</t>
        </is>
      </c>
      <c r="C2869" t="inlineStr">
        <is>
          <t>2025-11</t>
        </is>
      </c>
      <c r="D2869" t="inlineStr">
        <is>
          <t>2025-Q4</t>
        </is>
      </c>
      <c r="E2869" t="inlineStr">
        <is>
          <t>T02</t>
        </is>
      </c>
      <c r="F2869" t="inlineStr">
        <is>
          <t>Ece Kaya</t>
        </is>
      </c>
      <c r="G2869" t="inlineStr">
        <is>
          <t>İç Anadolu</t>
        </is>
      </c>
      <c r="H2869" t="inlineStr">
        <is>
          <t>EM-AYD-40</t>
        </is>
      </c>
      <c r="I2869" t="inlineStr">
        <is>
          <t>LED Panel Armatür 40W</t>
        </is>
      </c>
      <c r="J2869" t="inlineStr">
        <is>
          <t>Aydınlatma</t>
        </is>
      </c>
      <c r="K2869" t="inlineStr">
        <is>
          <t>Proje</t>
        </is>
      </c>
      <c r="L2869" t="n">
        <v>1</v>
      </c>
      <c r="M2869" s="57" t="n">
        <v>342</v>
      </c>
      <c r="N2869" t="inlineStr">
        <is>
          <t>TL</t>
        </is>
      </c>
      <c r="O2869" s="58" t="n">
        <v>18</v>
      </c>
      <c r="P2869" t="n">
        <v>0</v>
      </c>
      <c r="Q2869" s="59" t="n">
        <v>190</v>
      </c>
      <c r="R2869" s="60">
        <f>IF(N2869="TL",1,IF(N2869="USD",VLOOKUP(C2869,$X$2:$Z$19,2,FALSE),VLOOKUP(C2869,$X$2:$Z$19,3,FALSE)))</f>
        <v/>
      </c>
      <c r="S2869" s="61">
        <f>IF(P2869=1,0,L2869*M2869*R2869*(1-O2869/100))</f>
        <v/>
      </c>
      <c r="T2869" s="61">
        <f>IF(P2869=1,0,L2869*Q2869)</f>
        <v/>
      </c>
      <c r="U2869" s="61">
        <f>S2869-T2869</f>
        <v/>
      </c>
    </row>
    <row r="2870">
      <c r="A2870" t="inlineStr">
        <is>
          <t>S002869</t>
        </is>
      </c>
      <c r="B2870" t="inlineStr">
        <is>
          <t>2025-11-13</t>
        </is>
      </c>
      <c r="C2870" t="inlineStr">
        <is>
          <t>2025-11</t>
        </is>
      </c>
      <c r="D2870" t="inlineStr">
        <is>
          <t>2025-Q4</t>
        </is>
      </c>
      <c r="E2870" t="inlineStr">
        <is>
          <t>T02</t>
        </is>
      </c>
      <c r="F2870" t="inlineStr">
        <is>
          <t>Ece Kaya</t>
        </is>
      </c>
      <c r="G2870" t="inlineStr">
        <is>
          <t>İç Anadolu</t>
        </is>
      </c>
      <c r="H2870" t="inlineStr">
        <is>
          <t>EM-PRZ-02</t>
        </is>
      </c>
      <c r="I2870" t="inlineStr">
        <is>
          <t>Priz-Anahtar Seti (20'li)</t>
        </is>
      </c>
      <c r="J2870" t="inlineStr">
        <is>
          <t>Anahtar</t>
        </is>
      </c>
      <c r="K2870" t="inlineStr">
        <is>
          <t>Bayi</t>
        </is>
      </c>
      <c r="L2870" t="n">
        <v>25</v>
      </c>
      <c r="M2870" s="57" t="n">
        <v>582</v>
      </c>
      <c r="N2870" t="inlineStr">
        <is>
          <t>TL</t>
        </is>
      </c>
      <c r="O2870" s="58" t="n">
        <v>8</v>
      </c>
      <c r="P2870" t="n">
        <v>0</v>
      </c>
      <c r="Q2870" s="59" t="n">
        <v>310</v>
      </c>
      <c r="R2870" s="60">
        <f>IF(N2870="TL",1,IF(N2870="USD",VLOOKUP(C2870,$X$2:$Z$19,2,FALSE),VLOOKUP(C2870,$X$2:$Z$19,3,FALSE)))</f>
        <v/>
      </c>
      <c r="S2870" s="61">
        <f>IF(P2870=1,0,L2870*M2870*R2870*(1-O2870/100))</f>
        <v/>
      </c>
      <c r="T2870" s="61">
        <f>IF(P2870=1,0,L2870*Q2870)</f>
        <v/>
      </c>
      <c r="U2870" s="61">
        <f>S2870-T2870</f>
        <v/>
      </c>
    </row>
    <row r="2871">
      <c r="A2871" t="inlineStr">
        <is>
          <t>S002870</t>
        </is>
      </c>
      <c r="B2871" t="inlineStr">
        <is>
          <t>2025-11-24</t>
        </is>
      </c>
      <c r="C2871" t="inlineStr">
        <is>
          <t>2025-11</t>
        </is>
      </c>
      <c r="D2871" t="inlineStr">
        <is>
          <t>2025-Q4</t>
        </is>
      </c>
      <c r="E2871" t="inlineStr">
        <is>
          <t>T02</t>
        </is>
      </c>
      <c r="F2871" t="inlineStr">
        <is>
          <t>Ece Kaya</t>
        </is>
      </c>
      <c r="G2871" t="inlineStr">
        <is>
          <t>İç Anadolu</t>
        </is>
      </c>
      <c r="H2871" t="inlineStr">
        <is>
          <t>EM-PRZ-02</t>
        </is>
      </c>
      <c r="I2871" t="inlineStr">
        <is>
          <t>Priz-Anahtar Seti (20'li)</t>
        </is>
      </c>
      <c r="J2871" t="inlineStr">
        <is>
          <t>Anahtar</t>
        </is>
      </c>
      <c r="K2871" t="inlineStr">
        <is>
          <t>Bayi</t>
        </is>
      </c>
      <c r="L2871" t="n">
        <v>25</v>
      </c>
      <c r="M2871" s="57" t="n">
        <v>589</v>
      </c>
      <c r="N2871" t="inlineStr">
        <is>
          <t>TL</t>
        </is>
      </c>
      <c r="O2871" s="58" t="n">
        <v>5</v>
      </c>
      <c r="P2871" t="n">
        <v>0</v>
      </c>
      <c r="Q2871" s="59" t="n">
        <v>310</v>
      </c>
      <c r="R2871" s="60">
        <f>IF(N2871="TL",1,IF(N2871="USD",VLOOKUP(C2871,$X$2:$Z$19,2,FALSE),VLOOKUP(C2871,$X$2:$Z$19,3,FALSE)))</f>
        <v/>
      </c>
      <c r="S2871" s="61">
        <f>IF(P2871=1,0,L2871*M2871*R2871*(1-O2871/100))</f>
        <v/>
      </c>
      <c r="T2871" s="61">
        <f>IF(P2871=1,0,L2871*Q2871)</f>
        <v/>
      </c>
      <c r="U2871" s="61">
        <f>S2871-T2871</f>
        <v/>
      </c>
    </row>
    <row r="2872">
      <c r="A2872" t="inlineStr">
        <is>
          <t>S002871</t>
        </is>
      </c>
      <c r="B2872" t="inlineStr">
        <is>
          <t>2025-11-03</t>
        </is>
      </c>
      <c r="C2872" t="inlineStr">
        <is>
          <t>2025-11</t>
        </is>
      </c>
      <c r="D2872" t="inlineStr">
        <is>
          <t>2025-Q4</t>
        </is>
      </c>
      <c r="E2872" t="inlineStr">
        <is>
          <t>T02</t>
        </is>
      </c>
      <c r="F2872" t="inlineStr">
        <is>
          <t>Ece Kaya</t>
        </is>
      </c>
      <c r="G2872" t="inlineStr">
        <is>
          <t>İç Anadolu</t>
        </is>
      </c>
      <c r="H2872" t="inlineStr">
        <is>
          <t>EM-SGT-01</t>
        </is>
      </c>
      <c r="I2872" t="inlineStr">
        <is>
          <t>Otomatik Sigorta C16 (12'li)</t>
        </is>
      </c>
      <c r="J2872" t="inlineStr">
        <is>
          <t>Koruma</t>
        </is>
      </c>
      <c r="K2872" t="inlineStr">
        <is>
          <t>Kurumsal</t>
        </is>
      </c>
      <c r="L2872" t="n">
        <v>10</v>
      </c>
      <c r="M2872" s="57" t="n">
        <v>452</v>
      </c>
      <c r="N2872" t="inlineStr">
        <is>
          <t>TL</t>
        </is>
      </c>
      <c r="O2872" s="58" t="n">
        <v>18</v>
      </c>
      <c r="P2872" t="n">
        <v>0</v>
      </c>
      <c r="Q2872" s="59" t="n">
        <v>240</v>
      </c>
      <c r="R2872" s="60">
        <f>IF(N2872="TL",1,IF(N2872="USD",VLOOKUP(C2872,$X$2:$Z$19,2,FALSE),VLOOKUP(C2872,$X$2:$Z$19,3,FALSE)))</f>
        <v/>
      </c>
      <c r="S2872" s="61">
        <f>IF(P2872=1,0,L2872*M2872*R2872*(1-O2872/100))</f>
        <v/>
      </c>
      <c r="T2872" s="61">
        <f>IF(P2872=1,0,L2872*Q2872)</f>
        <v/>
      </c>
      <c r="U2872" s="61">
        <f>S2872-T2872</f>
        <v/>
      </c>
    </row>
    <row r="2873">
      <c r="A2873" t="inlineStr">
        <is>
          <t>S002872</t>
        </is>
      </c>
      <c r="B2873" t="inlineStr">
        <is>
          <t>2025-11-06</t>
        </is>
      </c>
      <c r="C2873" t="inlineStr">
        <is>
          <t>2025-11</t>
        </is>
      </c>
      <c r="D2873" t="inlineStr">
        <is>
          <t>2025-Q4</t>
        </is>
      </c>
      <c r="E2873" t="inlineStr">
        <is>
          <t>T02</t>
        </is>
      </c>
      <c r="F2873" t="inlineStr">
        <is>
          <t>Ece Kaya</t>
        </is>
      </c>
      <c r="G2873" t="inlineStr">
        <is>
          <t>İç Anadolu</t>
        </is>
      </c>
      <c r="H2873" t="inlineStr">
        <is>
          <t>EM-KBL-16</t>
        </is>
      </c>
      <c r="I2873" t="inlineStr">
        <is>
          <t>NYM Kablo 3x2,5 (100 m)</t>
        </is>
      </c>
      <c r="J2873" t="inlineStr">
        <is>
          <t>Kablo</t>
        </is>
      </c>
      <c r="K2873" t="inlineStr">
        <is>
          <t>Perakende</t>
        </is>
      </c>
      <c r="L2873" t="n">
        <v>10</v>
      </c>
      <c r="M2873" s="57" t="n">
        <v>1311</v>
      </c>
      <c r="N2873" t="inlineStr">
        <is>
          <t>TL</t>
        </is>
      </c>
      <c r="O2873" s="58" t="n">
        <v>0</v>
      </c>
      <c r="P2873" t="n">
        <v>0</v>
      </c>
      <c r="Q2873" s="59" t="n">
        <v>820</v>
      </c>
      <c r="R2873" s="60">
        <f>IF(N2873="TL",1,IF(N2873="USD",VLOOKUP(C2873,$X$2:$Z$19,2,FALSE),VLOOKUP(C2873,$X$2:$Z$19,3,FALSE)))</f>
        <v/>
      </c>
      <c r="S2873" s="61">
        <f>IF(P2873=1,0,L2873*M2873*R2873*(1-O2873/100))</f>
        <v/>
      </c>
      <c r="T2873" s="61">
        <f>IF(P2873=1,0,L2873*Q2873)</f>
        <v/>
      </c>
      <c r="U2873" s="61">
        <f>S2873-T2873</f>
        <v/>
      </c>
    </row>
    <row r="2874">
      <c r="A2874" t="inlineStr">
        <is>
          <t>S002873</t>
        </is>
      </c>
      <c r="B2874" t="inlineStr">
        <is>
          <t>2025-11-03</t>
        </is>
      </c>
      <c r="C2874" t="inlineStr">
        <is>
          <t>2025-11</t>
        </is>
      </c>
      <c r="D2874" t="inlineStr">
        <is>
          <t>2025-Q4</t>
        </is>
      </c>
      <c r="E2874" t="inlineStr">
        <is>
          <t>T02</t>
        </is>
      </c>
      <c r="F2874" t="inlineStr">
        <is>
          <t>Ece Kaya</t>
        </is>
      </c>
      <c r="G2874" t="inlineStr">
        <is>
          <t>İç Anadolu</t>
        </is>
      </c>
      <c r="H2874" t="inlineStr">
        <is>
          <t>EM-UPS-10</t>
        </is>
      </c>
      <c r="I2874" t="inlineStr">
        <is>
          <t>Kesintisiz Güç Kaynağı 3 kVA</t>
        </is>
      </c>
      <c r="J2874" t="inlineStr">
        <is>
          <t>Güç</t>
        </is>
      </c>
      <c r="K2874" t="inlineStr">
        <is>
          <t>Perakende</t>
        </is>
      </c>
      <c r="L2874" t="n">
        <v>5</v>
      </c>
      <c r="M2874" s="57" t="n">
        <v>12965</v>
      </c>
      <c r="N2874" t="inlineStr">
        <is>
          <t>TL</t>
        </is>
      </c>
      <c r="O2874" s="58" t="n">
        <v>8</v>
      </c>
      <c r="P2874" t="n">
        <v>0</v>
      </c>
      <c r="Q2874" s="59" t="n">
        <v>8200</v>
      </c>
      <c r="R2874" s="60">
        <f>IF(N2874="TL",1,IF(N2874="USD",VLOOKUP(C2874,$X$2:$Z$19,2,FALSE),VLOOKUP(C2874,$X$2:$Z$19,3,FALSE)))</f>
        <v/>
      </c>
      <c r="S2874" s="61">
        <f>IF(P2874=1,0,L2874*M2874*R2874*(1-O2874/100))</f>
        <v/>
      </c>
      <c r="T2874" s="61">
        <f>IF(P2874=1,0,L2874*Q2874)</f>
        <v/>
      </c>
      <c r="U2874" s="61">
        <f>S2874-T2874</f>
        <v/>
      </c>
    </row>
    <row r="2875">
      <c r="A2875" t="inlineStr">
        <is>
          <t>S002874</t>
        </is>
      </c>
      <c r="B2875" t="inlineStr">
        <is>
          <t>2025-11-03</t>
        </is>
      </c>
      <c r="C2875" t="inlineStr">
        <is>
          <t>2025-11</t>
        </is>
      </c>
      <c r="D2875" t="inlineStr">
        <is>
          <t>2025-Q4</t>
        </is>
      </c>
      <c r="E2875" t="inlineStr">
        <is>
          <t>T02</t>
        </is>
      </c>
      <c r="F2875" t="inlineStr">
        <is>
          <t>Ece Kaya</t>
        </is>
      </c>
      <c r="G2875" t="inlineStr">
        <is>
          <t>İç Anadolu</t>
        </is>
      </c>
      <c r="H2875" t="inlineStr">
        <is>
          <t>EM-TOP-08</t>
        </is>
      </c>
      <c r="I2875" t="inlineStr">
        <is>
          <t>Topraklama Seti</t>
        </is>
      </c>
      <c r="J2875" t="inlineStr">
        <is>
          <t>Koruma</t>
        </is>
      </c>
      <c r="K2875" t="inlineStr">
        <is>
          <t>Proje</t>
        </is>
      </c>
      <c r="L2875" t="n">
        <v>22</v>
      </c>
      <c r="M2875" s="57" t="n">
        <v>890</v>
      </c>
      <c r="N2875" t="inlineStr">
        <is>
          <t>TL</t>
        </is>
      </c>
      <c r="O2875" s="58" t="n">
        <v>12</v>
      </c>
      <c r="P2875" t="n">
        <v>0</v>
      </c>
      <c r="Q2875" s="59" t="n">
        <v>540</v>
      </c>
      <c r="R2875" s="60">
        <f>IF(N2875="TL",1,IF(N2875="USD",VLOOKUP(C2875,$X$2:$Z$19,2,FALSE),VLOOKUP(C2875,$X$2:$Z$19,3,FALSE)))</f>
        <v/>
      </c>
      <c r="S2875" s="61">
        <f>IF(P2875=1,0,L2875*M2875*R2875*(1-O2875/100))</f>
        <v/>
      </c>
      <c r="T2875" s="61">
        <f>IF(P2875=1,0,L2875*Q2875)</f>
        <v/>
      </c>
      <c r="U2875" s="61">
        <f>S2875-T2875</f>
        <v/>
      </c>
    </row>
    <row r="2876">
      <c r="A2876" t="inlineStr">
        <is>
          <t>S002875</t>
        </is>
      </c>
      <c r="B2876" t="inlineStr">
        <is>
          <t>2025-11-07</t>
        </is>
      </c>
      <c r="C2876" t="inlineStr">
        <is>
          <t>2025-11</t>
        </is>
      </c>
      <c r="D2876" t="inlineStr">
        <is>
          <t>2025-Q4</t>
        </is>
      </c>
      <c r="E2876" t="inlineStr">
        <is>
          <t>T02</t>
        </is>
      </c>
      <c r="F2876" t="inlineStr">
        <is>
          <t>Ece Kaya</t>
        </is>
      </c>
      <c r="G2876" t="inlineStr">
        <is>
          <t>İç Anadolu</t>
        </is>
      </c>
      <c r="H2876" t="inlineStr">
        <is>
          <t>EM-KBL-25</t>
        </is>
      </c>
      <c r="I2876" t="inlineStr">
        <is>
          <t>NYY Kablo 4x6 (100 m)</t>
        </is>
      </c>
      <c r="J2876" t="inlineStr">
        <is>
          <t>Kablo</t>
        </is>
      </c>
      <c r="K2876" t="inlineStr">
        <is>
          <t>Bayi</t>
        </is>
      </c>
      <c r="L2876" t="n">
        <v>3</v>
      </c>
      <c r="M2876" s="57" t="n">
        <v>3431</v>
      </c>
      <c r="N2876" t="inlineStr">
        <is>
          <t>TL</t>
        </is>
      </c>
      <c r="O2876" s="58" t="n">
        <v>5</v>
      </c>
      <c r="P2876" t="n">
        <v>0</v>
      </c>
      <c r="Q2876" s="59" t="n">
        <v>2150</v>
      </c>
      <c r="R2876" s="60">
        <f>IF(N2876="TL",1,IF(N2876="USD",VLOOKUP(C2876,$X$2:$Z$19,2,FALSE),VLOOKUP(C2876,$X$2:$Z$19,3,FALSE)))</f>
        <v/>
      </c>
      <c r="S2876" s="61">
        <f>IF(P2876=1,0,L2876*M2876*R2876*(1-O2876/100))</f>
        <v/>
      </c>
      <c r="T2876" s="61">
        <f>IF(P2876=1,0,L2876*Q2876)</f>
        <v/>
      </c>
      <c r="U2876" s="61">
        <f>S2876-T2876</f>
        <v/>
      </c>
    </row>
    <row r="2877">
      <c r="A2877" t="inlineStr">
        <is>
          <t>S002876</t>
        </is>
      </c>
      <c r="B2877" t="inlineStr">
        <is>
          <t>2025-11-10</t>
        </is>
      </c>
      <c r="C2877" t="inlineStr">
        <is>
          <t>2025-11</t>
        </is>
      </c>
      <c r="D2877" t="inlineStr">
        <is>
          <t>2025-Q4</t>
        </is>
      </c>
      <c r="E2877" t="inlineStr">
        <is>
          <t>T02</t>
        </is>
      </c>
      <c r="F2877" t="inlineStr">
        <is>
          <t>Ece Kaya</t>
        </is>
      </c>
      <c r="G2877" t="inlineStr">
        <is>
          <t>İç Anadolu</t>
        </is>
      </c>
      <c r="H2877" t="inlineStr">
        <is>
          <t>EM-PRZ-02</t>
        </is>
      </c>
      <c r="I2877" t="inlineStr">
        <is>
          <t>Priz-Anahtar Seti (20'li)</t>
        </is>
      </c>
      <c r="J2877" t="inlineStr">
        <is>
          <t>Anahtar</t>
        </is>
      </c>
      <c r="K2877" t="inlineStr">
        <is>
          <t>Proje</t>
        </is>
      </c>
      <c r="L2877" t="n">
        <v>22</v>
      </c>
      <c r="M2877" s="57" t="n">
        <v>581</v>
      </c>
      <c r="N2877" t="inlineStr">
        <is>
          <t>TL</t>
        </is>
      </c>
      <c r="O2877" s="58" t="n">
        <v>12</v>
      </c>
      <c r="P2877" t="n">
        <v>0</v>
      </c>
      <c r="Q2877" s="59" t="n">
        <v>310</v>
      </c>
      <c r="R2877" s="60">
        <f>IF(N2877="TL",1,IF(N2877="USD",VLOOKUP(C2877,$X$2:$Z$19,2,FALSE),VLOOKUP(C2877,$X$2:$Z$19,3,FALSE)))</f>
        <v/>
      </c>
      <c r="S2877" s="61">
        <f>IF(P2877=1,0,L2877*M2877*R2877*(1-O2877/100))</f>
        <v/>
      </c>
      <c r="T2877" s="61">
        <f>IF(P2877=1,0,L2877*Q2877)</f>
        <v/>
      </c>
      <c r="U2877" s="61">
        <f>S2877-T2877</f>
        <v/>
      </c>
    </row>
    <row r="2878">
      <c r="A2878" t="inlineStr">
        <is>
          <t>S002877</t>
        </is>
      </c>
      <c r="B2878" t="inlineStr">
        <is>
          <t>2025-11-15</t>
        </is>
      </c>
      <c r="C2878" t="inlineStr">
        <is>
          <t>2025-11</t>
        </is>
      </c>
      <c r="D2878" t="inlineStr">
        <is>
          <t>2025-Q4</t>
        </is>
      </c>
      <c r="E2878" t="inlineStr">
        <is>
          <t>T02</t>
        </is>
      </c>
      <c r="F2878" t="inlineStr">
        <is>
          <t>Ece Kaya</t>
        </is>
      </c>
      <c r="G2878" t="inlineStr">
        <is>
          <t>İç Anadolu</t>
        </is>
      </c>
      <c r="H2878" t="inlineStr">
        <is>
          <t>EM-TRF-05</t>
        </is>
      </c>
      <c r="I2878" t="inlineStr">
        <is>
          <t>İzole Trafo 1 kVA</t>
        </is>
      </c>
      <c r="J2878" t="inlineStr">
        <is>
          <t>Güç</t>
        </is>
      </c>
      <c r="K2878" t="inlineStr">
        <is>
          <t>Proje</t>
        </is>
      </c>
      <c r="L2878" t="n">
        <v>25</v>
      </c>
      <c r="M2878" s="57" t="n">
        <v>6871</v>
      </c>
      <c r="N2878" t="inlineStr">
        <is>
          <t>TL</t>
        </is>
      </c>
      <c r="O2878" s="58" t="n">
        <v>12</v>
      </c>
      <c r="P2878" t="n">
        <v>0</v>
      </c>
      <c r="Q2878" s="59" t="n">
        <v>3900</v>
      </c>
      <c r="R2878" s="60">
        <f>IF(N2878="TL",1,IF(N2878="USD",VLOOKUP(C2878,$X$2:$Z$19,2,FALSE),VLOOKUP(C2878,$X$2:$Z$19,3,FALSE)))</f>
        <v/>
      </c>
      <c r="S2878" s="61">
        <f>IF(P2878=1,0,L2878*M2878*R2878*(1-O2878/100))</f>
        <v/>
      </c>
      <c r="T2878" s="61">
        <f>IF(P2878=1,0,L2878*Q2878)</f>
        <v/>
      </c>
      <c r="U2878" s="61">
        <f>S2878-T2878</f>
        <v/>
      </c>
    </row>
    <row r="2879">
      <c r="A2879" t="inlineStr">
        <is>
          <t>S002878</t>
        </is>
      </c>
      <c r="B2879" t="inlineStr">
        <is>
          <t>2025-11-09</t>
        </is>
      </c>
      <c r="C2879" t="inlineStr">
        <is>
          <t>2025-11</t>
        </is>
      </c>
      <c r="D2879" t="inlineStr">
        <is>
          <t>2025-Q4</t>
        </is>
      </c>
      <c r="E2879" t="inlineStr">
        <is>
          <t>T02</t>
        </is>
      </c>
      <c r="F2879" t="inlineStr">
        <is>
          <t>Ece Kaya</t>
        </is>
      </c>
      <c r="G2879" t="inlineStr">
        <is>
          <t>İç Anadolu</t>
        </is>
      </c>
      <c r="H2879" t="inlineStr">
        <is>
          <t>EM-SGT-01</t>
        </is>
      </c>
      <c r="I2879" t="inlineStr">
        <is>
          <t>Otomatik Sigorta C16 (12'li)</t>
        </is>
      </c>
      <c r="J2879" t="inlineStr">
        <is>
          <t>Koruma</t>
        </is>
      </c>
      <c r="K2879" t="inlineStr">
        <is>
          <t>Proje</t>
        </is>
      </c>
      <c r="L2879" t="n">
        <v>21</v>
      </c>
      <c r="M2879" s="57" t="n">
        <v>425</v>
      </c>
      <c r="N2879" t="inlineStr">
        <is>
          <t>TL</t>
        </is>
      </c>
      <c r="O2879" s="58" t="n">
        <v>8</v>
      </c>
      <c r="P2879" t="n">
        <v>0</v>
      </c>
      <c r="Q2879" s="59" t="n">
        <v>240</v>
      </c>
      <c r="R2879" s="60">
        <f>IF(N2879="TL",1,IF(N2879="USD",VLOOKUP(C2879,$X$2:$Z$19,2,FALSE),VLOOKUP(C2879,$X$2:$Z$19,3,FALSE)))</f>
        <v/>
      </c>
      <c r="S2879" s="61">
        <f>IF(P2879=1,0,L2879*M2879*R2879*(1-O2879/100))</f>
        <v/>
      </c>
      <c r="T2879" s="61">
        <f>IF(P2879=1,0,L2879*Q2879)</f>
        <v/>
      </c>
      <c r="U2879" s="61">
        <f>S2879-T2879</f>
        <v/>
      </c>
    </row>
    <row r="2880">
      <c r="A2880" t="inlineStr">
        <is>
          <t>S002879</t>
        </is>
      </c>
      <c r="B2880" t="inlineStr">
        <is>
          <t>2025-11-23</t>
        </is>
      </c>
      <c r="C2880" t="inlineStr">
        <is>
          <t>2025-11</t>
        </is>
      </c>
      <c r="D2880" t="inlineStr">
        <is>
          <t>2025-Q4</t>
        </is>
      </c>
      <c r="E2880" t="inlineStr">
        <is>
          <t>T02</t>
        </is>
      </c>
      <c r="F2880" t="inlineStr">
        <is>
          <t>Ece Kaya</t>
        </is>
      </c>
      <c r="G2880" t="inlineStr">
        <is>
          <t>İç Anadolu</t>
        </is>
      </c>
      <c r="H2880" t="inlineStr">
        <is>
          <t>EM-SNS-06</t>
        </is>
      </c>
      <c r="I2880" t="inlineStr">
        <is>
          <t>Hareket Sensörü PIR</t>
        </is>
      </c>
      <c r="J2880" t="inlineStr">
        <is>
          <t>Otomasyon</t>
        </is>
      </c>
      <c r="K2880" t="inlineStr">
        <is>
          <t>Perakende</t>
        </is>
      </c>
      <c r="L2880" t="n">
        <v>23</v>
      </c>
      <c r="M2880" s="57" t="n">
        <v>249</v>
      </c>
      <c r="N2880" t="inlineStr">
        <is>
          <t>TL</t>
        </is>
      </c>
      <c r="O2880" s="58" t="n">
        <v>12</v>
      </c>
      <c r="P2880" t="n">
        <v>0</v>
      </c>
      <c r="Q2880" s="59" t="n">
        <v>120</v>
      </c>
      <c r="R2880" s="60">
        <f>IF(N2880="TL",1,IF(N2880="USD",VLOOKUP(C2880,$X$2:$Z$19,2,FALSE),VLOOKUP(C2880,$X$2:$Z$19,3,FALSE)))</f>
        <v/>
      </c>
      <c r="S2880" s="61">
        <f>IF(P2880=1,0,L2880*M2880*R2880*(1-O2880/100))</f>
        <v/>
      </c>
      <c r="T2880" s="61">
        <f>IF(P2880=1,0,L2880*Q2880)</f>
        <v/>
      </c>
      <c r="U2880" s="61">
        <f>S2880-T2880</f>
        <v/>
      </c>
    </row>
    <row r="2881">
      <c r="A2881" t="inlineStr">
        <is>
          <t>S002880</t>
        </is>
      </c>
      <c r="B2881" t="inlineStr">
        <is>
          <t>2025-11-11</t>
        </is>
      </c>
      <c r="C2881" t="inlineStr">
        <is>
          <t>2025-11</t>
        </is>
      </c>
      <c r="D2881" t="inlineStr">
        <is>
          <t>2025-Q4</t>
        </is>
      </c>
      <c r="E2881" t="inlineStr">
        <is>
          <t>T02</t>
        </is>
      </c>
      <c r="F2881" t="inlineStr">
        <is>
          <t>Ece Kaya</t>
        </is>
      </c>
      <c r="G2881" t="inlineStr">
        <is>
          <t>İç Anadolu</t>
        </is>
      </c>
      <c r="H2881" t="inlineStr">
        <is>
          <t>EM-KND-03</t>
        </is>
      </c>
      <c r="I2881" t="inlineStr">
        <is>
          <t>Kablo Kanalı 40x40 (2 m)</t>
        </is>
      </c>
      <c r="J2881" t="inlineStr">
        <is>
          <t>Tesisat</t>
        </is>
      </c>
      <c r="K2881" t="inlineStr">
        <is>
          <t>Perakende</t>
        </is>
      </c>
      <c r="L2881" t="n">
        <v>2</v>
      </c>
      <c r="M2881" s="57" t="n">
        <v>136</v>
      </c>
      <c r="N2881" t="inlineStr">
        <is>
          <t>TL</t>
        </is>
      </c>
      <c r="O2881" s="58" t="n">
        <v>5</v>
      </c>
      <c r="P2881" t="n">
        <v>0</v>
      </c>
      <c r="Q2881" s="59" t="n">
        <v>65</v>
      </c>
      <c r="R2881" s="60">
        <f>IF(N2881="TL",1,IF(N2881="USD",VLOOKUP(C2881,$X$2:$Z$19,2,FALSE),VLOOKUP(C2881,$X$2:$Z$19,3,FALSE)))</f>
        <v/>
      </c>
      <c r="S2881" s="61">
        <f>IF(P2881=1,0,L2881*M2881*R2881*(1-O2881/100))</f>
        <v/>
      </c>
      <c r="T2881" s="61">
        <f>IF(P2881=1,0,L2881*Q2881)</f>
        <v/>
      </c>
      <c r="U2881" s="61">
        <f>S2881-T2881</f>
        <v/>
      </c>
    </row>
    <row r="2882">
      <c r="A2882" t="inlineStr">
        <is>
          <t>S002881</t>
        </is>
      </c>
      <c r="B2882" t="inlineStr">
        <is>
          <t>2025-11-26</t>
        </is>
      </c>
      <c r="C2882" t="inlineStr">
        <is>
          <t>2025-11</t>
        </is>
      </c>
      <c r="D2882" t="inlineStr">
        <is>
          <t>2025-Q4</t>
        </is>
      </c>
      <c r="E2882" t="inlineStr">
        <is>
          <t>T02</t>
        </is>
      </c>
      <c r="F2882" t="inlineStr">
        <is>
          <t>Ece Kaya</t>
        </is>
      </c>
      <c r="G2882" t="inlineStr">
        <is>
          <t>İç Anadolu</t>
        </is>
      </c>
      <c r="H2882" t="inlineStr">
        <is>
          <t>EM-TRF-05</t>
        </is>
      </c>
      <c r="I2882" t="inlineStr">
        <is>
          <t>İzole Trafo 1 kVA</t>
        </is>
      </c>
      <c r="J2882" t="inlineStr">
        <is>
          <t>Güç</t>
        </is>
      </c>
      <c r="K2882" t="inlineStr">
        <is>
          <t>Proje</t>
        </is>
      </c>
      <c r="L2882" t="n">
        <v>3</v>
      </c>
      <c r="M2882" s="57" t="n">
        <v>6690</v>
      </c>
      <c r="N2882" t="inlineStr">
        <is>
          <t>TL</t>
        </is>
      </c>
      <c r="O2882" s="58" t="n">
        <v>0</v>
      </c>
      <c r="P2882" t="n">
        <v>0</v>
      </c>
      <c r="Q2882" s="59" t="n">
        <v>3900</v>
      </c>
      <c r="R2882" s="60">
        <f>IF(N2882="TL",1,IF(N2882="USD",VLOOKUP(C2882,$X$2:$Z$19,2,FALSE),VLOOKUP(C2882,$X$2:$Z$19,3,FALSE)))</f>
        <v/>
      </c>
      <c r="S2882" s="61">
        <f>IF(P2882=1,0,L2882*M2882*R2882*(1-O2882/100))</f>
        <v/>
      </c>
      <c r="T2882" s="61">
        <f>IF(P2882=1,0,L2882*Q2882)</f>
        <v/>
      </c>
      <c r="U2882" s="61">
        <f>S2882-T2882</f>
        <v/>
      </c>
    </row>
    <row r="2883">
      <c r="A2883" t="inlineStr">
        <is>
          <t>S002882</t>
        </is>
      </c>
      <c r="B2883" t="inlineStr">
        <is>
          <t>2025-11-21</t>
        </is>
      </c>
      <c r="C2883" t="inlineStr">
        <is>
          <t>2025-11</t>
        </is>
      </c>
      <c r="D2883" t="inlineStr">
        <is>
          <t>2025-Q4</t>
        </is>
      </c>
      <c r="E2883" t="inlineStr">
        <is>
          <t>T02</t>
        </is>
      </c>
      <c r="F2883" t="inlineStr">
        <is>
          <t>Ece Kaya</t>
        </is>
      </c>
      <c r="G2883" t="inlineStr">
        <is>
          <t>İç Anadolu</t>
        </is>
      </c>
      <c r="H2883" t="inlineStr">
        <is>
          <t>EM-PRZ-02</t>
        </is>
      </c>
      <c r="I2883" t="inlineStr">
        <is>
          <t>Priz-Anahtar Seti (20'li)</t>
        </is>
      </c>
      <c r="J2883" t="inlineStr">
        <is>
          <t>Anahtar</t>
        </is>
      </c>
      <c r="K2883" t="inlineStr">
        <is>
          <t>Perakende</t>
        </is>
      </c>
      <c r="L2883" t="n">
        <v>15</v>
      </c>
      <c r="M2883" s="57" t="n">
        <v>571</v>
      </c>
      <c r="N2883" t="inlineStr">
        <is>
          <t>TL</t>
        </is>
      </c>
      <c r="O2883" s="58" t="n">
        <v>8</v>
      </c>
      <c r="P2883" t="n">
        <v>0</v>
      </c>
      <c r="Q2883" s="59" t="n">
        <v>310</v>
      </c>
      <c r="R2883" s="60">
        <f>IF(N2883="TL",1,IF(N2883="USD",VLOOKUP(C2883,$X$2:$Z$19,2,FALSE),VLOOKUP(C2883,$X$2:$Z$19,3,FALSE)))</f>
        <v/>
      </c>
      <c r="S2883" s="61">
        <f>IF(P2883=1,0,L2883*M2883*R2883*(1-O2883/100))</f>
        <v/>
      </c>
      <c r="T2883" s="61">
        <f>IF(P2883=1,0,L2883*Q2883)</f>
        <v/>
      </c>
      <c r="U2883" s="61">
        <f>S2883-T2883</f>
        <v/>
      </c>
    </row>
    <row r="2884">
      <c r="A2884" t="inlineStr">
        <is>
          <t>S002883</t>
        </is>
      </c>
      <c r="B2884" t="inlineStr">
        <is>
          <t>2025-11-10</t>
        </is>
      </c>
      <c r="C2884" t="inlineStr">
        <is>
          <t>2025-11</t>
        </is>
      </c>
      <c r="D2884" t="inlineStr">
        <is>
          <t>2025-Q4</t>
        </is>
      </c>
      <c r="E2884" t="inlineStr">
        <is>
          <t>T03</t>
        </is>
      </c>
      <c r="F2884" t="inlineStr">
        <is>
          <t>Mert Demir</t>
        </is>
      </c>
      <c r="G2884" t="inlineStr">
        <is>
          <t>Ege</t>
        </is>
      </c>
      <c r="H2884" t="inlineStr">
        <is>
          <t>EM-KND-03</t>
        </is>
      </c>
      <c r="I2884" t="inlineStr">
        <is>
          <t>Kablo Kanalı 40x40 (2 m)</t>
        </is>
      </c>
      <c r="J2884" t="inlineStr">
        <is>
          <t>Tesisat</t>
        </is>
      </c>
      <c r="K2884" t="inlineStr">
        <is>
          <t>Proje</t>
        </is>
      </c>
      <c r="L2884" t="n">
        <v>25</v>
      </c>
      <c r="M2884" s="57" t="n">
        <v>136</v>
      </c>
      <c r="N2884" t="inlineStr">
        <is>
          <t>TL</t>
        </is>
      </c>
      <c r="O2884" s="58" t="n">
        <v>0</v>
      </c>
      <c r="P2884" t="n">
        <v>0</v>
      </c>
      <c r="Q2884" s="59" t="n">
        <v>65</v>
      </c>
      <c r="R2884" s="60">
        <f>IF(N2884="TL",1,IF(N2884="USD",VLOOKUP(C2884,$X$2:$Z$19,2,FALSE),VLOOKUP(C2884,$X$2:$Z$19,3,FALSE)))</f>
        <v/>
      </c>
      <c r="S2884" s="61">
        <f>IF(P2884=1,0,L2884*M2884*R2884*(1-O2884/100))</f>
        <v/>
      </c>
      <c r="T2884" s="61">
        <f>IF(P2884=1,0,L2884*Q2884)</f>
        <v/>
      </c>
      <c r="U2884" s="61">
        <f>S2884-T2884</f>
        <v/>
      </c>
    </row>
    <row r="2885">
      <c r="A2885" t="inlineStr">
        <is>
          <t>S002884</t>
        </is>
      </c>
      <c r="B2885" t="inlineStr">
        <is>
          <t>2025-11-25</t>
        </is>
      </c>
      <c r="C2885" t="inlineStr">
        <is>
          <t>2025-11</t>
        </is>
      </c>
      <c r="D2885" t="inlineStr">
        <is>
          <t>2025-Q4</t>
        </is>
      </c>
      <c r="E2885" t="inlineStr">
        <is>
          <t>T03</t>
        </is>
      </c>
      <c r="F2885" t="inlineStr">
        <is>
          <t>Mert Demir</t>
        </is>
      </c>
      <c r="G2885" t="inlineStr">
        <is>
          <t>Ege</t>
        </is>
      </c>
      <c r="H2885" t="inlineStr">
        <is>
          <t>EM-UPS-10</t>
        </is>
      </c>
      <c r="I2885" t="inlineStr">
        <is>
          <t>Kesintisiz Güç Kaynağı 3 kVA</t>
        </is>
      </c>
      <c r="J2885" t="inlineStr">
        <is>
          <t>Güç</t>
        </is>
      </c>
      <c r="K2885" t="inlineStr">
        <is>
          <t>Proje</t>
        </is>
      </c>
      <c r="L2885" t="n">
        <v>20</v>
      </c>
      <c r="M2885" s="57" t="n">
        <v>12817</v>
      </c>
      <c r="N2885" t="inlineStr">
        <is>
          <t>TL</t>
        </is>
      </c>
      <c r="O2885" s="58" t="n">
        <v>0</v>
      </c>
      <c r="P2885" t="n">
        <v>0</v>
      </c>
      <c r="Q2885" s="59" t="n">
        <v>8200</v>
      </c>
      <c r="R2885" s="60">
        <f>IF(N2885="TL",1,IF(N2885="USD",VLOOKUP(C2885,$X$2:$Z$19,2,FALSE),VLOOKUP(C2885,$X$2:$Z$19,3,FALSE)))</f>
        <v/>
      </c>
      <c r="S2885" s="61">
        <f>IF(P2885=1,0,L2885*M2885*R2885*(1-O2885/100))</f>
        <v/>
      </c>
      <c r="T2885" s="61">
        <f>IF(P2885=1,0,L2885*Q2885)</f>
        <v/>
      </c>
      <c r="U2885" s="61">
        <f>S2885-T2885</f>
        <v/>
      </c>
    </row>
    <row r="2886">
      <c r="A2886" t="inlineStr">
        <is>
          <t>S002885</t>
        </is>
      </c>
      <c r="B2886" t="inlineStr">
        <is>
          <t>2025-11-14</t>
        </is>
      </c>
      <c r="C2886" t="inlineStr">
        <is>
          <t>2025-11</t>
        </is>
      </c>
      <c r="D2886" t="inlineStr">
        <is>
          <t>2025-Q4</t>
        </is>
      </c>
      <c r="E2886" t="inlineStr">
        <is>
          <t>T03</t>
        </is>
      </c>
      <c r="F2886" t="inlineStr">
        <is>
          <t>Mert Demir</t>
        </is>
      </c>
      <c r="G2886" t="inlineStr">
        <is>
          <t>Ege</t>
        </is>
      </c>
      <c r="H2886" t="inlineStr">
        <is>
          <t>EM-AYD-40</t>
        </is>
      </c>
      <c r="I2886" t="inlineStr">
        <is>
          <t>LED Panel Armatür 40W</t>
        </is>
      </c>
      <c r="J2886" t="inlineStr">
        <is>
          <t>Aydınlatma</t>
        </is>
      </c>
      <c r="K2886" t="inlineStr">
        <is>
          <t>Bayi</t>
        </is>
      </c>
      <c r="L2886" t="n">
        <v>113</v>
      </c>
      <c r="M2886" s="57" t="n">
        <v>353</v>
      </c>
      <c r="N2886" t="inlineStr">
        <is>
          <t>TL</t>
        </is>
      </c>
      <c r="O2886" s="58" t="n">
        <v>0</v>
      </c>
      <c r="P2886" t="n">
        <v>0</v>
      </c>
      <c r="Q2886" s="59" t="n">
        <v>190</v>
      </c>
      <c r="R2886" s="60">
        <f>IF(N2886="TL",1,IF(N2886="USD",VLOOKUP(C2886,$X$2:$Z$19,2,FALSE),VLOOKUP(C2886,$X$2:$Z$19,3,FALSE)))</f>
        <v/>
      </c>
      <c r="S2886" s="61">
        <f>IF(P2886=1,0,L2886*M2886*R2886*(1-O2886/100))</f>
        <v/>
      </c>
      <c r="T2886" s="61">
        <f>IF(P2886=1,0,L2886*Q2886)</f>
        <v/>
      </c>
      <c r="U2886" s="61">
        <f>S2886-T2886</f>
        <v/>
      </c>
    </row>
    <row r="2887">
      <c r="A2887" t="inlineStr">
        <is>
          <t>S002886</t>
        </is>
      </c>
      <c r="B2887" t="inlineStr">
        <is>
          <t>2025-11-18</t>
        </is>
      </c>
      <c r="C2887" t="inlineStr">
        <is>
          <t>2025-11</t>
        </is>
      </c>
      <c r="D2887" t="inlineStr">
        <is>
          <t>2025-Q4</t>
        </is>
      </c>
      <c r="E2887" t="inlineStr">
        <is>
          <t>T03</t>
        </is>
      </c>
      <c r="F2887" t="inlineStr">
        <is>
          <t>Mert Demir</t>
        </is>
      </c>
      <c r="G2887" t="inlineStr">
        <is>
          <t>Ege</t>
        </is>
      </c>
      <c r="H2887" t="inlineStr">
        <is>
          <t>EM-PNO-12</t>
        </is>
      </c>
      <c r="I2887" t="inlineStr">
        <is>
          <t>Sıva Üstü Dağıtım Panosu 24'lü</t>
        </is>
      </c>
      <c r="J2887" t="inlineStr">
        <is>
          <t>Pano</t>
        </is>
      </c>
      <c r="K2887" t="inlineStr">
        <is>
          <t>Perakende</t>
        </is>
      </c>
      <c r="L2887" t="n">
        <v>7</v>
      </c>
      <c r="M2887" s="57" t="n">
        <v>1953</v>
      </c>
      <c r="N2887" t="inlineStr">
        <is>
          <t>TL</t>
        </is>
      </c>
      <c r="O2887" s="58" t="n">
        <v>18</v>
      </c>
      <c r="P2887" t="n">
        <v>0</v>
      </c>
      <c r="Q2887" s="59" t="n">
        <v>1180</v>
      </c>
      <c r="R2887" s="60">
        <f>IF(N2887="TL",1,IF(N2887="USD",VLOOKUP(C2887,$X$2:$Z$19,2,FALSE),VLOOKUP(C2887,$X$2:$Z$19,3,FALSE)))</f>
        <v/>
      </c>
      <c r="S2887" s="61">
        <f>IF(P2887=1,0,L2887*M2887*R2887*(1-O2887/100))</f>
        <v/>
      </c>
      <c r="T2887" s="61">
        <f>IF(P2887=1,0,L2887*Q2887)</f>
        <v/>
      </c>
      <c r="U2887" s="61">
        <f>S2887-T2887</f>
        <v/>
      </c>
    </row>
    <row r="2888">
      <c r="A2888" t="inlineStr">
        <is>
          <t>S002887</t>
        </is>
      </c>
      <c r="B2888" t="inlineStr">
        <is>
          <t>2025-11-21</t>
        </is>
      </c>
      <c r="C2888" t="inlineStr">
        <is>
          <t>2025-11</t>
        </is>
      </c>
      <c r="D2888" t="inlineStr">
        <is>
          <t>2025-Q4</t>
        </is>
      </c>
      <c r="E2888" t="inlineStr">
        <is>
          <t>T03</t>
        </is>
      </c>
      <c r="F2888" t="inlineStr">
        <is>
          <t>Mert Demir</t>
        </is>
      </c>
      <c r="G2888" t="inlineStr">
        <is>
          <t>Ege</t>
        </is>
      </c>
      <c r="H2888" t="inlineStr">
        <is>
          <t>EM-TRF-05</t>
        </is>
      </c>
      <c r="I2888" t="inlineStr">
        <is>
          <t>İzole Trafo 1 kVA</t>
        </is>
      </c>
      <c r="J2888" t="inlineStr">
        <is>
          <t>Güç</t>
        </is>
      </c>
      <c r="K2888" t="inlineStr">
        <is>
          <t>Proje</t>
        </is>
      </c>
      <c r="L2888" t="n">
        <v>7</v>
      </c>
      <c r="M2888" s="57" t="n">
        <v>6789</v>
      </c>
      <c r="N2888" t="inlineStr">
        <is>
          <t>TL</t>
        </is>
      </c>
      <c r="O2888" s="58" t="n">
        <v>8</v>
      </c>
      <c r="P2888" t="n">
        <v>0</v>
      </c>
      <c r="Q2888" s="59" t="n">
        <v>3900</v>
      </c>
      <c r="R2888" s="60">
        <f>IF(N2888="TL",1,IF(N2888="USD",VLOOKUP(C2888,$X$2:$Z$19,2,FALSE),VLOOKUP(C2888,$X$2:$Z$19,3,FALSE)))</f>
        <v/>
      </c>
      <c r="S2888" s="61">
        <f>IF(P2888=1,0,L2888*M2888*R2888*(1-O2888/100))</f>
        <v/>
      </c>
      <c r="T2888" s="61">
        <f>IF(P2888=1,0,L2888*Q2888)</f>
        <v/>
      </c>
      <c r="U2888" s="61">
        <f>S2888-T2888</f>
        <v/>
      </c>
    </row>
    <row r="2889">
      <c r="A2889" t="inlineStr">
        <is>
          <t>S002888</t>
        </is>
      </c>
      <c r="B2889" t="inlineStr">
        <is>
          <t>2025-11-14</t>
        </is>
      </c>
      <c r="C2889" t="inlineStr">
        <is>
          <t>2025-11</t>
        </is>
      </c>
      <c r="D2889" t="inlineStr">
        <is>
          <t>2025-Q4</t>
        </is>
      </c>
      <c r="E2889" t="inlineStr">
        <is>
          <t>T03</t>
        </is>
      </c>
      <c r="F2889" t="inlineStr">
        <is>
          <t>Mert Demir</t>
        </is>
      </c>
      <c r="G2889" t="inlineStr">
        <is>
          <t>Ege</t>
        </is>
      </c>
      <c r="H2889" t="inlineStr">
        <is>
          <t>EM-SNS-06</t>
        </is>
      </c>
      <c r="I2889" t="inlineStr">
        <is>
          <t>Hareket Sensörü PIR</t>
        </is>
      </c>
      <c r="J2889" t="inlineStr">
        <is>
          <t>Otomasyon</t>
        </is>
      </c>
      <c r="K2889" t="inlineStr">
        <is>
          <t>Bayi</t>
        </is>
      </c>
      <c r="L2889" t="n">
        <v>41</v>
      </c>
      <c r="M2889" s="57" t="n">
        <v>250</v>
      </c>
      <c r="N2889" t="inlineStr">
        <is>
          <t>TL</t>
        </is>
      </c>
      <c r="O2889" s="58" t="n">
        <v>5</v>
      </c>
      <c r="P2889" t="n">
        <v>0</v>
      </c>
      <c r="Q2889" s="59" t="n">
        <v>120</v>
      </c>
      <c r="R2889" s="60">
        <f>IF(N2889="TL",1,IF(N2889="USD",VLOOKUP(C2889,$X$2:$Z$19,2,FALSE),VLOOKUP(C2889,$X$2:$Z$19,3,FALSE)))</f>
        <v/>
      </c>
      <c r="S2889" s="61">
        <f>IF(P2889=1,0,L2889*M2889*R2889*(1-O2889/100))</f>
        <v/>
      </c>
      <c r="T2889" s="61">
        <f>IF(P2889=1,0,L2889*Q2889)</f>
        <v/>
      </c>
      <c r="U2889" s="61">
        <f>S2889-T2889</f>
        <v/>
      </c>
    </row>
    <row r="2890">
      <c r="A2890" t="inlineStr">
        <is>
          <t>S002889</t>
        </is>
      </c>
      <c r="B2890" t="inlineStr">
        <is>
          <t>2025-11-23</t>
        </is>
      </c>
      <c r="C2890" t="inlineStr">
        <is>
          <t>2025-11</t>
        </is>
      </c>
      <c r="D2890" t="inlineStr">
        <is>
          <t>2025-Q4</t>
        </is>
      </c>
      <c r="E2890" t="inlineStr">
        <is>
          <t>T03</t>
        </is>
      </c>
      <c r="F2890" t="inlineStr">
        <is>
          <t>Mert Demir</t>
        </is>
      </c>
      <c r="G2890" t="inlineStr">
        <is>
          <t>Ege</t>
        </is>
      </c>
      <c r="H2890" t="inlineStr">
        <is>
          <t>EM-TOP-08</t>
        </is>
      </c>
      <c r="I2890" t="inlineStr">
        <is>
          <t>Topraklama Seti</t>
        </is>
      </c>
      <c r="J2890" t="inlineStr">
        <is>
          <t>Koruma</t>
        </is>
      </c>
      <c r="K2890" t="inlineStr">
        <is>
          <t>Bayi</t>
        </is>
      </c>
      <c r="L2890" t="n">
        <v>5</v>
      </c>
      <c r="M2890" s="57" t="n">
        <v>932</v>
      </c>
      <c r="N2890" t="inlineStr">
        <is>
          <t>TL</t>
        </is>
      </c>
      <c r="O2890" s="58" t="n">
        <v>5</v>
      </c>
      <c r="P2890" t="n">
        <v>0</v>
      </c>
      <c r="Q2890" s="59" t="n">
        <v>540</v>
      </c>
      <c r="R2890" s="60">
        <f>IF(N2890="TL",1,IF(N2890="USD",VLOOKUP(C2890,$X$2:$Z$19,2,FALSE),VLOOKUP(C2890,$X$2:$Z$19,3,FALSE)))</f>
        <v/>
      </c>
      <c r="S2890" s="61">
        <f>IF(P2890=1,0,L2890*M2890*R2890*(1-O2890/100))</f>
        <v/>
      </c>
      <c r="T2890" s="61">
        <f>IF(P2890=1,0,L2890*Q2890)</f>
        <v/>
      </c>
      <c r="U2890" s="61">
        <f>S2890-T2890</f>
        <v/>
      </c>
    </row>
    <row r="2891">
      <c r="A2891" t="inlineStr">
        <is>
          <t>S002890</t>
        </is>
      </c>
      <c r="B2891" t="inlineStr">
        <is>
          <t>2025-11-03</t>
        </is>
      </c>
      <c r="C2891" t="inlineStr">
        <is>
          <t>2025-11</t>
        </is>
      </c>
      <c r="D2891" t="inlineStr">
        <is>
          <t>2025-Q4</t>
        </is>
      </c>
      <c r="E2891" t="inlineStr">
        <is>
          <t>T03</t>
        </is>
      </c>
      <c r="F2891" t="inlineStr">
        <is>
          <t>Mert Demir</t>
        </is>
      </c>
      <c r="G2891" t="inlineStr">
        <is>
          <t>Ege</t>
        </is>
      </c>
      <c r="H2891" t="inlineStr">
        <is>
          <t>EM-UPS-10</t>
        </is>
      </c>
      <c r="I2891" t="inlineStr">
        <is>
          <t>Kesintisiz Güç Kaynağı 3 kVA</t>
        </is>
      </c>
      <c r="J2891" t="inlineStr">
        <is>
          <t>Güç</t>
        </is>
      </c>
      <c r="K2891" t="inlineStr">
        <is>
          <t>Perakende</t>
        </is>
      </c>
      <c r="L2891" t="n">
        <v>3</v>
      </c>
      <c r="M2891" s="57" t="n">
        <v>13559</v>
      </c>
      <c r="N2891" t="inlineStr">
        <is>
          <t>TL</t>
        </is>
      </c>
      <c r="O2891" s="58" t="n">
        <v>5</v>
      </c>
      <c r="P2891" t="n">
        <v>0</v>
      </c>
      <c r="Q2891" s="59" t="n">
        <v>8200</v>
      </c>
      <c r="R2891" s="60">
        <f>IF(N2891="TL",1,IF(N2891="USD",VLOOKUP(C2891,$X$2:$Z$19,2,FALSE),VLOOKUP(C2891,$X$2:$Z$19,3,FALSE)))</f>
        <v/>
      </c>
      <c r="S2891" s="61">
        <f>IF(P2891=1,0,L2891*M2891*R2891*(1-O2891/100))</f>
        <v/>
      </c>
      <c r="T2891" s="61">
        <f>IF(P2891=1,0,L2891*Q2891)</f>
        <v/>
      </c>
      <c r="U2891" s="61">
        <f>S2891-T2891</f>
        <v/>
      </c>
    </row>
    <row r="2892">
      <c r="A2892" t="inlineStr">
        <is>
          <t>S002891</t>
        </is>
      </c>
      <c r="B2892" t="inlineStr">
        <is>
          <t>2025-11-26</t>
        </is>
      </c>
      <c r="C2892" t="inlineStr">
        <is>
          <t>2025-11</t>
        </is>
      </c>
      <c r="D2892" t="inlineStr">
        <is>
          <t>2025-Q4</t>
        </is>
      </c>
      <c r="E2892" t="inlineStr">
        <is>
          <t>T03</t>
        </is>
      </c>
      <c r="F2892" t="inlineStr">
        <is>
          <t>Mert Demir</t>
        </is>
      </c>
      <c r="G2892" t="inlineStr">
        <is>
          <t>Ege</t>
        </is>
      </c>
      <c r="H2892" t="inlineStr">
        <is>
          <t>EM-PNO-12</t>
        </is>
      </c>
      <c r="I2892" t="inlineStr">
        <is>
          <t>Sıva Üstü Dağıtım Panosu 24'lü</t>
        </is>
      </c>
      <c r="J2892" t="inlineStr">
        <is>
          <t>Pano</t>
        </is>
      </c>
      <c r="K2892" t="inlineStr">
        <is>
          <t>Proje</t>
        </is>
      </c>
      <c r="L2892" t="n">
        <v>1</v>
      </c>
      <c r="M2892" s="57" t="n">
        <v>2064</v>
      </c>
      <c r="N2892" t="inlineStr">
        <is>
          <t>TL</t>
        </is>
      </c>
      <c r="O2892" s="58" t="n">
        <v>8</v>
      </c>
      <c r="P2892" t="n">
        <v>0</v>
      </c>
      <c r="Q2892" s="59" t="n">
        <v>1180</v>
      </c>
      <c r="R2892" s="60">
        <f>IF(N2892="TL",1,IF(N2892="USD",VLOOKUP(C2892,$X$2:$Z$19,2,FALSE),VLOOKUP(C2892,$X$2:$Z$19,3,FALSE)))</f>
        <v/>
      </c>
      <c r="S2892" s="61">
        <f>IF(P2892=1,0,L2892*M2892*R2892*(1-O2892/100))</f>
        <v/>
      </c>
      <c r="T2892" s="61">
        <f>IF(P2892=1,0,L2892*Q2892)</f>
        <v/>
      </c>
      <c r="U2892" s="61">
        <f>S2892-T2892</f>
        <v/>
      </c>
    </row>
    <row r="2893">
      <c r="A2893" t="inlineStr">
        <is>
          <t>S002892</t>
        </is>
      </c>
      <c r="B2893" t="inlineStr">
        <is>
          <t>2025-11-13</t>
        </is>
      </c>
      <c r="C2893" t="inlineStr">
        <is>
          <t>2025-11</t>
        </is>
      </c>
      <c r="D2893" t="inlineStr">
        <is>
          <t>2025-Q4</t>
        </is>
      </c>
      <c r="E2893" t="inlineStr">
        <is>
          <t>T03</t>
        </is>
      </c>
      <c r="F2893" t="inlineStr">
        <is>
          <t>Mert Demir</t>
        </is>
      </c>
      <c r="G2893" t="inlineStr">
        <is>
          <t>Ege</t>
        </is>
      </c>
      <c r="H2893" t="inlineStr">
        <is>
          <t>EM-UPS-10</t>
        </is>
      </c>
      <c r="I2893" t="inlineStr">
        <is>
          <t>Kesintisiz Güç Kaynağı 3 kVA</t>
        </is>
      </c>
      <c r="J2893" t="inlineStr">
        <is>
          <t>Güç</t>
        </is>
      </c>
      <c r="K2893" t="inlineStr">
        <is>
          <t>Proje</t>
        </is>
      </c>
      <c r="L2893" t="n">
        <v>37</v>
      </c>
      <c r="M2893" s="57" t="n">
        <v>13029</v>
      </c>
      <c r="N2893" t="inlineStr">
        <is>
          <t>TL</t>
        </is>
      </c>
      <c r="O2893" s="58" t="n">
        <v>8</v>
      </c>
      <c r="P2893" t="n">
        <v>0</v>
      </c>
      <c r="Q2893" s="59" t="n">
        <v>8200</v>
      </c>
      <c r="R2893" s="60">
        <f>IF(N2893="TL",1,IF(N2893="USD",VLOOKUP(C2893,$X$2:$Z$19,2,FALSE),VLOOKUP(C2893,$X$2:$Z$19,3,FALSE)))</f>
        <v/>
      </c>
      <c r="S2893" s="61">
        <f>IF(P2893=1,0,L2893*M2893*R2893*(1-O2893/100))</f>
        <v/>
      </c>
      <c r="T2893" s="61">
        <f>IF(P2893=1,0,L2893*Q2893)</f>
        <v/>
      </c>
      <c r="U2893" s="61">
        <f>S2893-T2893</f>
        <v/>
      </c>
    </row>
    <row r="2894">
      <c r="A2894" t="inlineStr">
        <is>
          <t>S002893</t>
        </is>
      </c>
      <c r="B2894" t="inlineStr">
        <is>
          <t>2025-11-14</t>
        </is>
      </c>
      <c r="C2894" t="inlineStr">
        <is>
          <t>2025-11</t>
        </is>
      </c>
      <c r="D2894" t="inlineStr">
        <is>
          <t>2025-Q4</t>
        </is>
      </c>
      <c r="E2894" t="inlineStr">
        <is>
          <t>T03</t>
        </is>
      </c>
      <c r="F2894" t="inlineStr">
        <is>
          <t>Mert Demir</t>
        </is>
      </c>
      <c r="G2894" t="inlineStr">
        <is>
          <t>Ege</t>
        </is>
      </c>
      <c r="H2894" t="inlineStr">
        <is>
          <t>EM-TOP-08</t>
        </is>
      </c>
      <c r="I2894" t="inlineStr">
        <is>
          <t>Topraklama Seti</t>
        </is>
      </c>
      <c r="J2894" t="inlineStr">
        <is>
          <t>Koruma</t>
        </is>
      </c>
      <c r="K2894" t="inlineStr">
        <is>
          <t>Kurumsal</t>
        </is>
      </c>
      <c r="L2894" t="n">
        <v>86</v>
      </c>
      <c r="M2894" s="57" t="n">
        <v>911</v>
      </c>
      <c r="N2894" t="inlineStr">
        <is>
          <t>TL</t>
        </is>
      </c>
      <c r="O2894" s="58" t="n">
        <v>8</v>
      </c>
      <c r="P2894" t="n">
        <v>0</v>
      </c>
      <c r="Q2894" s="59" t="n">
        <v>540</v>
      </c>
      <c r="R2894" s="60">
        <f>IF(N2894="TL",1,IF(N2894="USD",VLOOKUP(C2894,$X$2:$Z$19,2,FALSE),VLOOKUP(C2894,$X$2:$Z$19,3,FALSE)))</f>
        <v/>
      </c>
      <c r="S2894" s="61">
        <f>IF(P2894=1,0,L2894*M2894*R2894*(1-O2894/100))</f>
        <v/>
      </c>
      <c r="T2894" s="61">
        <f>IF(P2894=1,0,L2894*Q2894)</f>
        <v/>
      </c>
      <c r="U2894" s="61">
        <f>S2894-T2894</f>
        <v/>
      </c>
    </row>
    <row r="2895">
      <c r="A2895" t="inlineStr">
        <is>
          <t>S002894</t>
        </is>
      </c>
      <c r="B2895" t="inlineStr">
        <is>
          <t>2025-11-15</t>
        </is>
      </c>
      <c r="C2895" t="inlineStr">
        <is>
          <t>2025-11</t>
        </is>
      </c>
      <c r="D2895" t="inlineStr">
        <is>
          <t>2025-Q4</t>
        </is>
      </c>
      <c r="E2895" t="inlineStr">
        <is>
          <t>T03</t>
        </is>
      </c>
      <c r="F2895" t="inlineStr">
        <is>
          <t>Mert Demir</t>
        </is>
      </c>
      <c r="G2895" t="inlineStr">
        <is>
          <t>Ege</t>
        </is>
      </c>
      <c r="H2895" t="inlineStr">
        <is>
          <t>EM-AYD-40</t>
        </is>
      </c>
      <c r="I2895" t="inlineStr">
        <is>
          <t>LED Panel Armatür 40W</t>
        </is>
      </c>
      <c r="J2895" t="inlineStr">
        <is>
          <t>Aydınlatma</t>
        </is>
      </c>
      <c r="K2895" t="inlineStr">
        <is>
          <t>Bayi</t>
        </is>
      </c>
      <c r="L2895" t="n">
        <v>5</v>
      </c>
      <c r="M2895" s="57" t="n">
        <v>352</v>
      </c>
      <c r="N2895" t="inlineStr">
        <is>
          <t>TL</t>
        </is>
      </c>
      <c r="O2895" s="58" t="n">
        <v>5</v>
      </c>
      <c r="P2895" t="n">
        <v>0</v>
      </c>
      <c r="Q2895" s="59" t="n">
        <v>190</v>
      </c>
      <c r="R2895" s="60">
        <f>IF(N2895="TL",1,IF(N2895="USD",VLOOKUP(C2895,$X$2:$Z$19,2,FALSE),VLOOKUP(C2895,$X$2:$Z$19,3,FALSE)))</f>
        <v/>
      </c>
      <c r="S2895" s="61">
        <f>IF(P2895=1,0,L2895*M2895*R2895*(1-O2895/100))</f>
        <v/>
      </c>
      <c r="T2895" s="61">
        <f>IF(P2895=1,0,L2895*Q2895)</f>
        <v/>
      </c>
      <c r="U2895" s="61">
        <f>S2895-T2895</f>
        <v/>
      </c>
    </row>
    <row r="2896">
      <c r="A2896" t="inlineStr">
        <is>
          <t>S002895</t>
        </is>
      </c>
      <c r="B2896" t="inlineStr">
        <is>
          <t>2025-11-27</t>
        </is>
      </c>
      <c r="C2896" t="inlineStr">
        <is>
          <t>2025-11</t>
        </is>
      </c>
      <c r="D2896" t="inlineStr">
        <is>
          <t>2025-Q4</t>
        </is>
      </c>
      <c r="E2896" t="inlineStr">
        <is>
          <t>T03</t>
        </is>
      </c>
      <c r="F2896" t="inlineStr">
        <is>
          <t>Mert Demir</t>
        </is>
      </c>
      <c r="G2896" t="inlineStr">
        <is>
          <t>Ege</t>
        </is>
      </c>
      <c r="H2896" t="inlineStr">
        <is>
          <t>EM-TOP-08</t>
        </is>
      </c>
      <c r="I2896" t="inlineStr">
        <is>
          <t>Topraklama Seti</t>
        </is>
      </c>
      <c r="J2896" t="inlineStr">
        <is>
          <t>Koruma</t>
        </is>
      </c>
      <c r="K2896" t="inlineStr">
        <is>
          <t>Perakende</t>
        </is>
      </c>
      <c r="L2896" t="n">
        <v>4</v>
      </c>
      <c r="M2896" s="57" t="n">
        <v>948</v>
      </c>
      <c r="N2896" t="inlineStr">
        <is>
          <t>TL</t>
        </is>
      </c>
      <c r="O2896" s="58" t="n">
        <v>5</v>
      </c>
      <c r="P2896" t="n">
        <v>0</v>
      </c>
      <c r="Q2896" s="59" t="n">
        <v>540</v>
      </c>
      <c r="R2896" s="60">
        <f>IF(N2896="TL",1,IF(N2896="USD",VLOOKUP(C2896,$X$2:$Z$19,2,FALSE),VLOOKUP(C2896,$X$2:$Z$19,3,FALSE)))</f>
        <v/>
      </c>
      <c r="S2896" s="61">
        <f>IF(P2896=1,0,L2896*M2896*R2896*(1-O2896/100))</f>
        <v/>
      </c>
      <c r="T2896" s="61">
        <f>IF(P2896=1,0,L2896*Q2896)</f>
        <v/>
      </c>
      <c r="U2896" s="61">
        <f>S2896-T2896</f>
        <v/>
      </c>
    </row>
    <row r="2897">
      <c r="A2897" t="inlineStr">
        <is>
          <t>S002896</t>
        </is>
      </c>
      <c r="B2897" t="inlineStr">
        <is>
          <t>2025-11-13</t>
        </is>
      </c>
      <c r="C2897" t="inlineStr">
        <is>
          <t>2025-11</t>
        </is>
      </c>
      <c r="D2897" t="inlineStr">
        <is>
          <t>2025-Q4</t>
        </is>
      </c>
      <c r="E2897" t="inlineStr">
        <is>
          <t>T03</t>
        </is>
      </c>
      <c r="F2897" t="inlineStr">
        <is>
          <t>Mert Demir</t>
        </is>
      </c>
      <c r="G2897" t="inlineStr">
        <is>
          <t>Ege</t>
        </is>
      </c>
      <c r="H2897" t="inlineStr">
        <is>
          <t>EM-TRF-05</t>
        </is>
      </c>
      <c r="I2897" t="inlineStr">
        <is>
          <t>İzole Trafo 1 kVA</t>
        </is>
      </c>
      <c r="J2897" t="inlineStr">
        <is>
          <t>Güç</t>
        </is>
      </c>
      <c r="K2897" t="inlineStr">
        <is>
          <t>Kurumsal</t>
        </is>
      </c>
      <c r="L2897" t="n">
        <v>6</v>
      </c>
      <c r="M2897" s="57" t="n">
        <v>6464</v>
      </c>
      <c r="N2897" t="inlineStr">
        <is>
          <t>TL</t>
        </is>
      </c>
      <c r="O2897" s="58" t="n">
        <v>12</v>
      </c>
      <c r="P2897" t="n">
        <v>0</v>
      </c>
      <c r="Q2897" s="59" t="n">
        <v>3900</v>
      </c>
      <c r="R2897" s="60">
        <f>IF(N2897="TL",1,IF(N2897="USD",VLOOKUP(C2897,$X$2:$Z$19,2,FALSE),VLOOKUP(C2897,$X$2:$Z$19,3,FALSE)))</f>
        <v/>
      </c>
      <c r="S2897" s="61">
        <f>IF(P2897=1,0,L2897*M2897*R2897*(1-O2897/100))</f>
        <v/>
      </c>
      <c r="T2897" s="61">
        <f>IF(P2897=1,0,L2897*Q2897)</f>
        <v/>
      </c>
      <c r="U2897" s="61">
        <f>S2897-T2897</f>
        <v/>
      </c>
    </row>
    <row r="2898">
      <c r="A2898" t="inlineStr">
        <is>
          <t>S002897</t>
        </is>
      </c>
      <c r="B2898" t="inlineStr">
        <is>
          <t>2025-11-27</t>
        </is>
      </c>
      <c r="C2898" t="inlineStr">
        <is>
          <t>2025-11</t>
        </is>
      </c>
      <c r="D2898" t="inlineStr">
        <is>
          <t>2025-Q4</t>
        </is>
      </c>
      <c r="E2898" t="inlineStr">
        <is>
          <t>T03</t>
        </is>
      </c>
      <c r="F2898" t="inlineStr">
        <is>
          <t>Mert Demir</t>
        </is>
      </c>
      <c r="G2898" t="inlineStr">
        <is>
          <t>Ege</t>
        </is>
      </c>
      <c r="H2898" t="inlineStr">
        <is>
          <t>EM-TRF-05</t>
        </is>
      </c>
      <c r="I2898" t="inlineStr">
        <is>
          <t>İzole Trafo 1 kVA</t>
        </is>
      </c>
      <c r="J2898" t="inlineStr">
        <is>
          <t>Güç</t>
        </is>
      </c>
      <c r="K2898" t="inlineStr">
        <is>
          <t>Bayi</t>
        </is>
      </c>
      <c r="L2898" t="n">
        <v>14</v>
      </c>
      <c r="M2898" s="57" t="n">
        <v>6595</v>
      </c>
      <c r="N2898" t="inlineStr">
        <is>
          <t>TL</t>
        </is>
      </c>
      <c r="O2898" s="58" t="n">
        <v>5</v>
      </c>
      <c r="P2898" t="n">
        <v>0</v>
      </c>
      <c r="Q2898" s="59" t="n">
        <v>3900</v>
      </c>
      <c r="R2898" s="60">
        <f>IF(N2898="TL",1,IF(N2898="USD",VLOOKUP(C2898,$X$2:$Z$19,2,FALSE),VLOOKUP(C2898,$X$2:$Z$19,3,FALSE)))</f>
        <v/>
      </c>
      <c r="S2898" s="61">
        <f>IF(P2898=1,0,L2898*M2898*R2898*(1-O2898/100))</f>
        <v/>
      </c>
      <c r="T2898" s="61">
        <f>IF(P2898=1,0,L2898*Q2898)</f>
        <v/>
      </c>
      <c r="U2898" s="61">
        <f>S2898-T2898</f>
        <v/>
      </c>
    </row>
    <row r="2899">
      <c r="A2899" t="inlineStr">
        <is>
          <t>S002898</t>
        </is>
      </c>
      <c r="B2899" t="inlineStr">
        <is>
          <t>2025-11-25</t>
        </is>
      </c>
      <c r="C2899" t="inlineStr">
        <is>
          <t>2025-11</t>
        </is>
      </c>
      <c r="D2899" t="inlineStr">
        <is>
          <t>2025-Q4</t>
        </is>
      </c>
      <c r="E2899" t="inlineStr">
        <is>
          <t>T03</t>
        </is>
      </c>
      <c r="F2899" t="inlineStr">
        <is>
          <t>Mert Demir</t>
        </is>
      </c>
      <c r="G2899" t="inlineStr">
        <is>
          <t>Ege</t>
        </is>
      </c>
      <c r="H2899" t="inlineStr">
        <is>
          <t>EM-KBL-16</t>
        </is>
      </c>
      <c r="I2899" t="inlineStr">
        <is>
          <t>NYM Kablo 3x2,5 (100 m)</t>
        </is>
      </c>
      <c r="J2899" t="inlineStr">
        <is>
          <t>Kablo</t>
        </is>
      </c>
      <c r="K2899" t="inlineStr">
        <is>
          <t>Bayi</t>
        </is>
      </c>
      <c r="L2899" t="n">
        <v>2</v>
      </c>
      <c r="M2899" s="57" t="n">
        <v>1360</v>
      </c>
      <c r="N2899" t="inlineStr">
        <is>
          <t>TL</t>
        </is>
      </c>
      <c r="O2899" s="58" t="n">
        <v>8</v>
      </c>
      <c r="P2899" t="n">
        <v>0</v>
      </c>
      <c r="Q2899" s="59" t="n">
        <v>820</v>
      </c>
      <c r="R2899" s="60">
        <f>IF(N2899="TL",1,IF(N2899="USD",VLOOKUP(C2899,$X$2:$Z$19,2,FALSE),VLOOKUP(C2899,$X$2:$Z$19,3,FALSE)))</f>
        <v/>
      </c>
      <c r="S2899" s="61">
        <f>IF(P2899=1,0,L2899*M2899*R2899*(1-O2899/100))</f>
        <v/>
      </c>
      <c r="T2899" s="61">
        <f>IF(P2899=1,0,L2899*Q2899)</f>
        <v/>
      </c>
      <c r="U2899" s="61">
        <f>S2899-T2899</f>
        <v/>
      </c>
    </row>
    <row r="2900">
      <c r="A2900" t="inlineStr">
        <is>
          <t>S002899</t>
        </is>
      </c>
      <c r="B2900" t="inlineStr">
        <is>
          <t>2025-11-04</t>
        </is>
      </c>
      <c r="C2900" t="inlineStr">
        <is>
          <t>2025-11</t>
        </is>
      </c>
      <c r="D2900" t="inlineStr">
        <is>
          <t>2025-Q4</t>
        </is>
      </c>
      <c r="E2900" t="inlineStr">
        <is>
          <t>T03</t>
        </is>
      </c>
      <c r="F2900" t="inlineStr">
        <is>
          <t>Mert Demir</t>
        </is>
      </c>
      <c r="G2900" t="inlineStr">
        <is>
          <t>Ege</t>
        </is>
      </c>
      <c r="H2900" t="inlineStr">
        <is>
          <t>EM-PNO-12</t>
        </is>
      </c>
      <c r="I2900" t="inlineStr">
        <is>
          <t>Sıva Üstü Dağıtım Panosu 24'lü</t>
        </is>
      </c>
      <c r="J2900" t="inlineStr">
        <is>
          <t>Pano</t>
        </is>
      </c>
      <c r="K2900" t="inlineStr">
        <is>
          <t>Bayi</t>
        </is>
      </c>
      <c r="L2900" t="n">
        <v>14</v>
      </c>
      <c r="M2900" s="57" t="n">
        <v>1968</v>
      </c>
      <c r="N2900" t="inlineStr">
        <is>
          <t>TL</t>
        </is>
      </c>
      <c r="O2900" s="58" t="n">
        <v>5</v>
      </c>
      <c r="P2900" t="n">
        <v>0</v>
      </c>
      <c r="Q2900" s="59" t="n">
        <v>1180</v>
      </c>
      <c r="R2900" s="60">
        <f>IF(N2900="TL",1,IF(N2900="USD",VLOOKUP(C2900,$X$2:$Z$19,2,FALSE),VLOOKUP(C2900,$X$2:$Z$19,3,FALSE)))</f>
        <v/>
      </c>
      <c r="S2900" s="61">
        <f>IF(P2900=1,0,L2900*M2900*R2900*(1-O2900/100))</f>
        <v/>
      </c>
      <c r="T2900" s="61">
        <f>IF(P2900=1,0,L2900*Q2900)</f>
        <v/>
      </c>
      <c r="U2900" s="61">
        <f>S2900-T2900</f>
        <v/>
      </c>
    </row>
    <row r="2901">
      <c r="A2901" t="inlineStr">
        <is>
          <t>S002900</t>
        </is>
      </c>
      <c r="B2901" t="inlineStr">
        <is>
          <t>2025-11-26</t>
        </is>
      </c>
      <c r="C2901" t="inlineStr">
        <is>
          <t>2025-11</t>
        </is>
      </c>
      <c r="D2901" t="inlineStr">
        <is>
          <t>2025-Q4</t>
        </is>
      </c>
      <c r="E2901" t="inlineStr">
        <is>
          <t>T04</t>
        </is>
      </c>
      <c r="F2901" t="inlineStr">
        <is>
          <t>Selin Şahin</t>
        </is>
      </c>
      <c r="G2901" t="inlineStr">
        <is>
          <t>Akdeniz</t>
        </is>
      </c>
      <c r="H2901" t="inlineStr">
        <is>
          <t>EM-PRZ-02</t>
        </is>
      </c>
      <c r="I2901" t="inlineStr">
        <is>
          <t>Priz-Anahtar Seti (20'li)</t>
        </is>
      </c>
      <c r="J2901" t="inlineStr">
        <is>
          <t>Anahtar</t>
        </is>
      </c>
      <c r="K2901" t="inlineStr">
        <is>
          <t>Kurumsal</t>
        </is>
      </c>
      <c r="L2901" t="n">
        <v>23</v>
      </c>
      <c r="M2901" s="57" t="n">
        <v>548</v>
      </c>
      <c r="N2901" t="inlineStr">
        <is>
          <t>TL</t>
        </is>
      </c>
      <c r="O2901" s="58" t="n">
        <v>0</v>
      </c>
      <c r="P2901" t="n">
        <v>0</v>
      </c>
      <c r="Q2901" s="59" t="n">
        <v>310</v>
      </c>
      <c r="R2901" s="60">
        <f>IF(N2901="TL",1,IF(N2901="USD",VLOOKUP(C2901,$X$2:$Z$19,2,FALSE),VLOOKUP(C2901,$X$2:$Z$19,3,FALSE)))</f>
        <v/>
      </c>
      <c r="S2901" s="61">
        <f>IF(P2901=1,0,L2901*M2901*R2901*(1-O2901/100))</f>
        <v/>
      </c>
      <c r="T2901" s="61">
        <f>IF(P2901=1,0,L2901*Q2901)</f>
        <v/>
      </c>
      <c r="U2901" s="61">
        <f>S2901-T2901</f>
        <v/>
      </c>
    </row>
    <row r="2902">
      <c r="A2902" t="inlineStr">
        <is>
          <t>S002901</t>
        </is>
      </c>
      <c r="B2902" t="inlineStr">
        <is>
          <t>2025-11-04</t>
        </is>
      </c>
      <c r="C2902" t="inlineStr">
        <is>
          <t>2025-11</t>
        </is>
      </c>
      <c r="D2902" t="inlineStr">
        <is>
          <t>2025-Q4</t>
        </is>
      </c>
      <c r="E2902" t="inlineStr">
        <is>
          <t>T04</t>
        </is>
      </c>
      <c r="F2902" t="inlineStr">
        <is>
          <t>Selin Şahin</t>
        </is>
      </c>
      <c r="G2902" t="inlineStr">
        <is>
          <t>Akdeniz</t>
        </is>
      </c>
      <c r="H2902" t="inlineStr">
        <is>
          <t>EM-TRF-05</t>
        </is>
      </c>
      <c r="I2902" t="inlineStr">
        <is>
          <t>İzole Trafo 1 kVA</t>
        </is>
      </c>
      <c r="J2902" t="inlineStr">
        <is>
          <t>Güç</t>
        </is>
      </c>
      <c r="K2902" t="inlineStr">
        <is>
          <t>Proje</t>
        </is>
      </c>
      <c r="L2902" t="n">
        <v>56</v>
      </c>
      <c r="M2902" s="57" t="n">
        <v>6708</v>
      </c>
      <c r="N2902" t="inlineStr">
        <is>
          <t>TL</t>
        </is>
      </c>
      <c r="O2902" s="58" t="n">
        <v>18</v>
      </c>
      <c r="P2902" t="n">
        <v>0</v>
      </c>
      <c r="Q2902" s="59" t="n">
        <v>3900</v>
      </c>
      <c r="R2902" s="60">
        <f>IF(N2902="TL",1,IF(N2902="USD",VLOOKUP(C2902,$X$2:$Z$19,2,FALSE),VLOOKUP(C2902,$X$2:$Z$19,3,FALSE)))</f>
        <v/>
      </c>
      <c r="S2902" s="61">
        <f>IF(P2902=1,0,L2902*M2902*R2902*(1-O2902/100))</f>
        <v/>
      </c>
      <c r="T2902" s="61">
        <f>IF(P2902=1,0,L2902*Q2902)</f>
        <v/>
      </c>
      <c r="U2902" s="61">
        <f>S2902-T2902</f>
        <v/>
      </c>
    </row>
    <row r="2903">
      <c r="A2903" t="inlineStr">
        <is>
          <t>S002902</t>
        </is>
      </c>
      <c r="B2903" t="inlineStr">
        <is>
          <t>2025-11-23</t>
        </is>
      </c>
      <c r="C2903" t="inlineStr">
        <is>
          <t>2025-11</t>
        </is>
      </c>
      <c r="D2903" t="inlineStr">
        <is>
          <t>2025-Q4</t>
        </is>
      </c>
      <c r="E2903" t="inlineStr">
        <is>
          <t>T04</t>
        </is>
      </c>
      <c r="F2903" t="inlineStr">
        <is>
          <t>Selin Şahin</t>
        </is>
      </c>
      <c r="G2903" t="inlineStr">
        <is>
          <t>Akdeniz</t>
        </is>
      </c>
      <c r="H2903" t="inlineStr">
        <is>
          <t>EM-TRF-05</t>
        </is>
      </c>
      <c r="I2903" t="inlineStr">
        <is>
          <t>İzole Trafo 1 kVA</t>
        </is>
      </c>
      <c r="J2903" t="inlineStr">
        <is>
          <t>Güç</t>
        </is>
      </c>
      <c r="K2903" t="inlineStr">
        <is>
          <t>Bayi</t>
        </is>
      </c>
      <c r="L2903" t="n">
        <v>5</v>
      </c>
      <c r="M2903" s="57" t="n">
        <v>6701</v>
      </c>
      <c r="N2903" t="inlineStr">
        <is>
          <t>TL</t>
        </is>
      </c>
      <c r="O2903" s="58" t="n">
        <v>5</v>
      </c>
      <c r="P2903" t="n">
        <v>0</v>
      </c>
      <c r="Q2903" s="59" t="n">
        <v>3900</v>
      </c>
      <c r="R2903" s="60">
        <f>IF(N2903="TL",1,IF(N2903="USD",VLOOKUP(C2903,$X$2:$Z$19,2,FALSE),VLOOKUP(C2903,$X$2:$Z$19,3,FALSE)))</f>
        <v/>
      </c>
      <c r="S2903" s="61">
        <f>IF(P2903=1,0,L2903*M2903*R2903*(1-O2903/100))</f>
        <v/>
      </c>
      <c r="T2903" s="61">
        <f>IF(P2903=1,0,L2903*Q2903)</f>
        <v/>
      </c>
      <c r="U2903" s="61">
        <f>S2903-T2903</f>
        <v/>
      </c>
    </row>
    <row r="2904">
      <c r="A2904" t="inlineStr">
        <is>
          <t>S002903</t>
        </is>
      </c>
      <c r="B2904" t="inlineStr">
        <is>
          <t>2025-11-09</t>
        </is>
      </c>
      <c r="C2904" t="inlineStr">
        <is>
          <t>2025-11</t>
        </is>
      </c>
      <c r="D2904" t="inlineStr">
        <is>
          <t>2025-Q4</t>
        </is>
      </c>
      <c r="E2904" t="inlineStr">
        <is>
          <t>T04</t>
        </is>
      </c>
      <c r="F2904" t="inlineStr">
        <is>
          <t>Selin Şahin</t>
        </is>
      </c>
      <c r="G2904" t="inlineStr">
        <is>
          <t>Akdeniz</t>
        </is>
      </c>
      <c r="H2904" t="inlineStr">
        <is>
          <t>EM-TOP-08</t>
        </is>
      </c>
      <c r="I2904" t="inlineStr">
        <is>
          <t>Topraklama Seti</t>
        </is>
      </c>
      <c r="J2904" t="inlineStr">
        <is>
          <t>Koruma</t>
        </is>
      </c>
      <c r="K2904" t="inlineStr">
        <is>
          <t>Kurumsal</t>
        </is>
      </c>
      <c r="L2904" t="n">
        <v>3</v>
      </c>
      <c r="M2904" s="57" t="n">
        <v>890</v>
      </c>
      <c r="N2904" t="inlineStr">
        <is>
          <t>TL</t>
        </is>
      </c>
      <c r="O2904" s="58" t="n">
        <v>5</v>
      </c>
      <c r="P2904" t="n">
        <v>0</v>
      </c>
      <c r="Q2904" s="59" t="n">
        <v>540</v>
      </c>
      <c r="R2904" s="60">
        <f>IF(N2904="TL",1,IF(N2904="USD",VLOOKUP(C2904,$X$2:$Z$19,2,FALSE),VLOOKUP(C2904,$X$2:$Z$19,3,FALSE)))</f>
        <v/>
      </c>
      <c r="S2904" s="61">
        <f>IF(P2904=1,0,L2904*M2904*R2904*(1-O2904/100))</f>
        <v/>
      </c>
      <c r="T2904" s="61">
        <f>IF(P2904=1,0,L2904*Q2904)</f>
        <v/>
      </c>
      <c r="U2904" s="61">
        <f>S2904-T2904</f>
        <v/>
      </c>
    </row>
    <row r="2905">
      <c r="A2905" t="inlineStr">
        <is>
          <t>S002904</t>
        </is>
      </c>
      <c r="B2905" t="inlineStr">
        <is>
          <t>2025-11-04</t>
        </is>
      </c>
      <c r="C2905" t="inlineStr">
        <is>
          <t>2025-11</t>
        </is>
      </c>
      <c r="D2905" t="inlineStr">
        <is>
          <t>2025-Q4</t>
        </is>
      </c>
      <c r="E2905" t="inlineStr">
        <is>
          <t>T04</t>
        </is>
      </c>
      <c r="F2905" t="inlineStr">
        <is>
          <t>Selin Şahin</t>
        </is>
      </c>
      <c r="G2905" t="inlineStr">
        <is>
          <t>Akdeniz</t>
        </is>
      </c>
      <c r="H2905" t="inlineStr">
        <is>
          <t>EM-AYD-18</t>
        </is>
      </c>
      <c r="I2905" t="inlineStr">
        <is>
          <t>LED Ampul 18W (10'lu)</t>
        </is>
      </c>
      <c r="J2905" t="inlineStr">
        <is>
          <t>Aydınlatma</t>
        </is>
      </c>
      <c r="K2905" t="inlineStr">
        <is>
          <t>Proje</t>
        </is>
      </c>
      <c r="L2905" t="n">
        <v>110</v>
      </c>
      <c r="M2905" s="57" t="n">
        <v>210</v>
      </c>
      <c r="N2905" t="inlineStr">
        <is>
          <t>TL</t>
        </is>
      </c>
      <c r="O2905" s="58" t="n">
        <v>18</v>
      </c>
      <c r="P2905" t="n">
        <v>0</v>
      </c>
      <c r="Q2905" s="59" t="n">
        <v>95</v>
      </c>
      <c r="R2905" s="60">
        <f>IF(N2905="TL",1,IF(N2905="USD",VLOOKUP(C2905,$X$2:$Z$19,2,FALSE),VLOOKUP(C2905,$X$2:$Z$19,3,FALSE)))</f>
        <v/>
      </c>
      <c r="S2905" s="61">
        <f>IF(P2905=1,0,L2905*M2905*R2905*(1-O2905/100))</f>
        <v/>
      </c>
      <c r="T2905" s="61">
        <f>IF(P2905=1,0,L2905*Q2905)</f>
        <v/>
      </c>
      <c r="U2905" s="61">
        <f>S2905-T2905</f>
        <v/>
      </c>
    </row>
    <row r="2906">
      <c r="A2906" t="inlineStr">
        <is>
          <t>S002905</t>
        </is>
      </c>
      <c r="B2906" t="inlineStr">
        <is>
          <t>2025-11-28</t>
        </is>
      </c>
      <c r="C2906" t="inlineStr">
        <is>
          <t>2025-11</t>
        </is>
      </c>
      <c r="D2906" t="inlineStr">
        <is>
          <t>2025-Q4</t>
        </is>
      </c>
      <c r="E2906" t="inlineStr">
        <is>
          <t>T04</t>
        </is>
      </c>
      <c r="F2906" t="inlineStr">
        <is>
          <t>Selin Şahin</t>
        </is>
      </c>
      <c r="G2906" t="inlineStr">
        <is>
          <t>Akdeniz</t>
        </is>
      </c>
      <c r="H2906" t="inlineStr">
        <is>
          <t>EM-KND-03</t>
        </is>
      </c>
      <c r="I2906" t="inlineStr">
        <is>
          <t>Kablo Kanalı 40x40 (2 m)</t>
        </is>
      </c>
      <c r="J2906" t="inlineStr">
        <is>
          <t>Tesisat</t>
        </is>
      </c>
      <c r="K2906" t="inlineStr">
        <is>
          <t>Bayi</t>
        </is>
      </c>
      <c r="L2906" t="n">
        <v>20</v>
      </c>
      <c r="M2906" s="57" t="n">
        <v>134</v>
      </c>
      <c r="N2906" t="inlineStr">
        <is>
          <t>TL</t>
        </is>
      </c>
      <c r="O2906" s="58" t="n">
        <v>8</v>
      </c>
      <c r="P2906" t="n">
        <v>0</v>
      </c>
      <c r="Q2906" s="59" t="n">
        <v>65</v>
      </c>
      <c r="R2906" s="60">
        <f>IF(N2906="TL",1,IF(N2906="USD",VLOOKUP(C2906,$X$2:$Z$19,2,FALSE),VLOOKUP(C2906,$X$2:$Z$19,3,FALSE)))</f>
        <v/>
      </c>
      <c r="S2906" s="61">
        <f>IF(P2906=1,0,L2906*M2906*R2906*(1-O2906/100))</f>
        <v/>
      </c>
      <c r="T2906" s="61">
        <f>IF(P2906=1,0,L2906*Q2906)</f>
        <v/>
      </c>
      <c r="U2906" s="61">
        <f>S2906-T2906</f>
        <v/>
      </c>
    </row>
    <row r="2907">
      <c r="A2907" t="inlineStr">
        <is>
          <t>S002906</t>
        </is>
      </c>
      <c r="B2907" t="inlineStr">
        <is>
          <t>2025-11-12</t>
        </is>
      </c>
      <c r="C2907" t="inlineStr">
        <is>
          <t>2025-11</t>
        </is>
      </c>
      <c r="D2907" t="inlineStr">
        <is>
          <t>2025-Q4</t>
        </is>
      </c>
      <c r="E2907" t="inlineStr">
        <is>
          <t>T04</t>
        </is>
      </c>
      <c r="F2907" t="inlineStr">
        <is>
          <t>Selin Şahin</t>
        </is>
      </c>
      <c r="G2907" t="inlineStr">
        <is>
          <t>Akdeniz</t>
        </is>
      </c>
      <c r="H2907" t="inlineStr">
        <is>
          <t>EM-SGT-01</t>
        </is>
      </c>
      <c r="I2907" t="inlineStr">
        <is>
          <t>Otomatik Sigorta C16 (12'li)</t>
        </is>
      </c>
      <c r="J2907" t="inlineStr">
        <is>
          <t>Koruma</t>
        </is>
      </c>
      <c r="K2907" t="inlineStr">
        <is>
          <t>Proje</t>
        </is>
      </c>
      <c r="L2907" t="n">
        <v>4</v>
      </c>
      <c r="M2907" s="57" t="n">
        <v>432</v>
      </c>
      <c r="N2907" t="inlineStr">
        <is>
          <t>TL</t>
        </is>
      </c>
      <c r="O2907" s="58" t="n">
        <v>12</v>
      </c>
      <c r="P2907" t="n">
        <v>0</v>
      </c>
      <c r="Q2907" s="59" t="n">
        <v>240</v>
      </c>
      <c r="R2907" s="60">
        <f>IF(N2907="TL",1,IF(N2907="USD",VLOOKUP(C2907,$X$2:$Z$19,2,FALSE),VLOOKUP(C2907,$X$2:$Z$19,3,FALSE)))</f>
        <v/>
      </c>
      <c r="S2907" s="61">
        <f>IF(P2907=1,0,L2907*M2907*R2907*(1-O2907/100))</f>
        <v/>
      </c>
      <c r="T2907" s="61">
        <f>IF(P2907=1,0,L2907*Q2907)</f>
        <v/>
      </c>
      <c r="U2907" s="61">
        <f>S2907-T2907</f>
        <v/>
      </c>
    </row>
    <row r="2908">
      <c r="A2908" t="inlineStr">
        <is>
          <t>S002907</t>
        </is>
      </c>
      <c r="B2908" t="inlineStr">
        <is>
          <t>2025-11-25</t>
        </is>
      </c>
      <c r="C2908" t="inlineStr">
        <is>
          <t>2025-11</t>
        </is>
      </c>
      <c r="D2908" t="inlineStr">
        <is>
          <t>2025-Q4</t>
        </is>
      </c>
      <c r="E2908" t="inlineStr">
        <is>
          <t>T04</t>
        </is>
      </c>
      <c r="F2908" t="inlineStr">
        <is>
          <t>Selin Şahin</t>
        </is>
      </c>
      <c r="G2908" t="inlineStr">
        <is>
          <t>Akdeniz</t>
        </is>
      </c>
      <c r="H2908" t="inlineStr">
        <is>
          <t>EM-AYD-40</t>
        </is>
      </c>
      <c r="I2908" t="inlineStr">
        <is>
          <t>LED Panel Armatür 40W</t>
        </is>
      </c>
      <c r="J2908" t="inlineStr">
        <is>
          <t>Aydınlatma</t>
        </is>
      </c>
      <c r="K2908" t="inlineStr">
        <is>
          <t>Bayi</t>
        </is>
      </c>
      <c r="L2908" t="n">
        <v>46</v>
      </c>
      <c r="M2908" s="57" t="n">
        <v>369</v>
      </c>
      <c r="N2908" t="inlineStr">
        <is>
          <t>TL</t>
        </is>
      </c>
      <c r="O2908" s="58" t="n">
        <v>8</v>
      </c>
      <c r="P2908" t="n">
        <v>0</v>
      </c>
      <c r="Q2908" s="59" t="n">
        <v>190</v>
      </c>
      <c r="R2908" s="60">
        <f>IF(N2908="TL",1,IF(N2908="USD",VLOOKUP(C2908,$X$2:$Z$19,2,FALSE),VLOOKUP(C2908,$X$2:$Z$19,3,FALSE)))</f>
        <v/>
      </c>
      <c r="S2908" s="61">
        <f>IF(P2908=1,0,L2908*M2908*R2908*(1-O2908/100))</f>
        <v/>
      </c>
      <c r="T2908" s="61">
        <f>IF(P2908=1,0,L2908*Q2908)</f>
        <v/>
      </c>
      <c r="U2908" s="61">
        <f>S2908-T2908</f>
        <v/>
      </c>
    </row>
    <row r="2909">
      <c r="A2909" t="inlineStr">
        <is>
          <t>S002908</t>
        </is>
      </c>
      <c r="B2909" t="inlineStr">
        <is>
          <t>2025-11-09</t>
        </is>
      </c>
      <c r="C2909" t="inlineStr">
        <is>
          <t>2025-11</t>
        </is>
      </c>
      <c r="D2909" t="inlineStr">
        <is>
          <t>2025-Q4</t>
        </is>
      </c>
      <c r="E2909" t="inlineStr">
        <is>
          <t>T04</t>
        </is>
      </c>
      <c r="F2909" t="inlineStr">
        <is>
          <t>Selin Şahin</t>
        </is>
      </c>
      <c r="G2909" t="inlineStr">
        <is>
          <t>Akdeniz</t>
        </is>
      </c>
      <c r="H2909" t="inlineStr">
        <is>
          <t>EM-SNS-06</t>
        </is>
      </c>
      <c r="I2909" t="inlineStr">
        <is>
          <t>Hareket Sensörü PIR</t>
        </is>
      </c>
      <c r="J2909" t="inlineStr">
        <is>
          <t>Otomasyon</t>
        </is>
      </c>
      <c r="K2909" t="inlineStr">
        <is>
          <t>Proje</t>
        </is>
      </c>
      <c r="L2909" t="n">
        <v>117</v>
      </c>
      <c r="M2909" s="57" t="n">
        <v>252</v>
      </c>
      <c r="N2909" t="inlineStr">
        <is>
          <t>TL</t>
        </is>
      </c>
      <c r="O2909" s="58" t="n">
        <v>5</v>
      </c>
      <c r="P2909" t="n">
        <v>0</v>
      </c>
      <c r="Q2909" s="59" t="n">
        <v>120</v>
      </c>
      <c r="R2909" s="60">
        <f>IF(N2909="TL",1,IF(N2909="USD",VLOOKUP(C2909,$X$2:$Z$19,2,FALSE),VLOOKUP(C2909,$X$2:$Z$19,3,FALSE)))</f>
        <v/>
      </c>
      <c r="S2909" s="61">
        <f>IF(P2909=1,0,L2909*M2909*R2909*(1-O2909/100))</f>
        <v/>
      </c>
      <c r="T2909" s="61">
        <f>IF(P2909=1,0,L2909*Q2909)</f>
        <v/>
      </c>
      <c r="U2909" s="61">
        <f>S2909-T2909</f>
        <v/>
      </c>
    </row>
    <row r="2910">
      <c r="A2910" t="inlineStr">
        <is>
          <t>S002909</t>
        </is>
      </c>
      <c r="B2910" t="inlineStr">
        <is>
          <t>2025-11-19</t>
        </is>
      </c>
      <c r="C2910" t="inlineStr">
        <is>
          <t>2025-11</t>
        </is>
      </c>
      <c r="D2910" t="inlineStr">
        <is>
          <t>2025-Q4</t>
        </is>
      </c>
      <c r="E2910" t="inlineStr">
        <is>
          <t>T04</t>
        </is>
      </c>
      <c r="F2910" t="inlineStr">
        <is>
          <t>Selin Şahin</t>
        </is>
      </c>
      <c r="G2910" t="inlineStr">
        <is>
          <t>Akdeniz</t>
        </is>
      </c>
      <c r="H2910" t="inlineStr">
        <is>
          <t>EM-AYD-40</t>
        </is>
      </c>
      <c r="I2910" t="inlineStr">
        <is>
          <t>LED Panel Armatür 40W</t>
        </is>
      </c>
      <c r="J2910" t="inlineStr">
        <is>
          <t>Aydınlatma</t>
        </is>
      </c>
      <c r="K2910" t="inlineStr">
        <is>
          <t>Bayi</t>
        </is>
      </c>
      <c r="L2910" t="n">
        <v>1</v>
      </c>
      <c r="M2910" s="57" t="n">
        <v>351</v>
      </c>
      <c r="N2910" t="inlineStr">
        <is>
          <t>TL</t>
        </is>
      </c>
      <c r="O2910" s="58" t="n">
        <v>12</v>
      </c>
      <c r="P2910" t="n">
        <v>0</v>
      </c>
      <c r="Q2910" s="59" t="n">
        <v>190</v>
      </c>
      <c r="R2910" s="60">
        <f>IF(N2910="TL",1,IF(N2910="USD",VLOOKUP(C2910,$X$2:$Z$19,2,FALSE),VLOOKUP(C2910,$X$2:$Z$19,3,FALSE)))</f>
        <v/>
      </c>
      <c r="S2910" s="61">
        <f>IF(P2910=1,0,L2910*M2910*R2910*(1-O2910/100))</f>
        <v/>
      </c>
      <c r="T2910" s="61">
        <f>IF(P2910=1,0,L2910*Q2910)</f>
        <v/>
      </c>
      <c r="U2910" s="61">
        <f>S2910-T2910</f>
        <v/>
      </c>
    </row>
    <row r="2911">
      <c r="A2911" t="inlineStr">
        <is>
          <t>S002910</t>
        </is>
      </c>
      <c r="B2911" t="inlineStr">
        <is>
          <t>2025-11-15</t>
        </is>
      </c>
      <c r="C2911" t="inlineStr">
        <is>
          <t>2025-11</t>
        </is>
      </c>
      <c r="D2911" t="inlineStr">
        <is>
          <t>2025-Q4</t>
        </is>
      </c>
      <c r="E2911" t="inlineStr">
        <is>
          <t>T04</t>
        </is>
      </c>
      <c r="F2911" t="inlineStr">
        <is>
          <t>Selin Şahin</t>
        </is>
      </c>
      <c r="G2911" t="inlineStr">
        <is>
          <t>Akdeniz</t>
        </is>
      </c>
      <c r="H2911" t="inlineStr">
        <is>
          <t>EM-SGT-01</t>
        </is>
      </c>
      <c r="I2911" t="inlineStr">
        <is>
          <t>Otomatik Sigorta C16 (12'li)</t>
        </is>
      </c>
      <c r="J2911" t="inlineStr">
        <is>
          <t>Koruma</t>
        </is>
      </c>
      <c r="K2911" t="inlineStr">
        <is>
          <t>Proje</t>
        </is>
      </c>
      <c r="L2911" t="n">
        <v>5</v>
      </c>
      <c r="M2911" s="57" t="n">
        <v>440</v>
      </c>
      <c r="N2911" t="inlineStr">
        <is>
          <t>TL</t>
        </is>
      </c>
      <c r="O2911" s="58" t="n">
        <v>8</v>
      </c>
      <c r="P2911" t="n">
        <v>0</v>
      </c>
      <c r="Q2911" s="59" t="n">
        <v>240</v>
      </c>
      <c r="R2911" s="60">
        <f>IF(N2911="TL",1,IF(N2911="USD",VLOOKUP(C2911,$X$2:$Z$19,2,FALSE),VLOOKUP(C2911,$X$2:$Z$19,3,FALSE)))</f>
        <v/>
      </c>
      <c r="S2911" s="61">
        <f>IF(P2911=1,0,L2911*M2911*R2911*(1-O2911/100))</f>
        <v/>
      </c>
      <c r="T2911" s="61">
        <f>IF(P2911=1,0,L2911*Q2911)</f>
        <v/>
      </c>
      <c r="U2911" s="61">
        <f>S2911-T2911</f>
        <v/>
      </c>
    </row>
    <row r="2912">
      <c r="A2912" t="inlineStr">
        <is>
          <t>S002911</t>
        </is>
      </c>
      <c r="B2912" t="inlineStr">
        <is>
          <t>2025-11-13</t>
        </is>
      </c>
      <c r="C2912" t="inlineStr">
        <is>
          <t>2025-11</t>
        </is>
      </c>
      <c r="D2912" t="inlineStr">
        <is>
          <t>2025-Q4</t>
        </is>
      </c>
      <c r="E2912" t="inlineStr">
        <is>
          <t>T04</t>
        </is>
      </c>
      <c r="F2912" t="inlineStr">
        <is>
          <t>Selin Şahin</t>
        </is>
      </c>
      <c r="G2912" t="inlineStr">
        <is>
          <t>Akdeniz</t>
        </is>
      </c>
      <c r="H2912" t="inlineStr">
        <is>
          <t>EM-AYD-40</t>
        </is>
      </c>
      <c r="I2912" t="inlineStr">
        <is>
          <t>LED Panel Armatür 40W</t>
        </is>
      </c>
      <c r="J2912" t="inlineStr">
        <is>
          <t>Aydınlatma</t>
        </is>
      </c>
      <c r="K2912" t="inlineStr">
        <is>
          <t>Bayi</t>
        </is>
      </c>
      <c r="L2912" t="n">
        <v>2</v>
      </c>
      <c r="M2912" s="57" t="n">
        <v>349</v>
      </c>
      <c r="N2912" t="inlineStr">
        <is>
          <t>TL</t>
        </is>
      </c>
      <c r="O2912" s="58" t="n">
        <v>18</v>
      </c>
      <c r="P2912" t="n">
        <v>0</v>
      </c>
      <c r="Q2912" s="59" t="n">
        <v>190</v>
      </c>
      <c r="R2912" s="60">
        <f>IF(N2912="TL",1,IF(N2912="USD",VLOOKUP(C2912,$X$2:$Z$19,2,FALSE),VLOOKUP(C2912,$X$2:$Z$19,3,FALSE)))</f>
        <v/>
      </c>
      <c r="S2912" s="61">
        <f>IF(P2912=1,0,L2912*M2912*R2912*(1-O2912/100))</f>
        <v/>
      </c>
      <c r="T2912" s="61">
        <f>IF(P2912=1,0,L2912*Q2912)</f>
        <v/>
      </c>
      <c r="U2912" s="61">
        <f>S2912-T2912</f>
        <v/>
      </c>
    </row>
    <row r="2913">
      <c r="A2913" t="inlineStr">
        <is>
          <t>S002912</t>
        </is>
      </c>
      <c r="B2913" t="inlineStr">
        <is>
          <t>2025-11-02</t>
        </is>
      </c>
      <c r="C2913" t="inlineStr">
        <is>
          <t>2025-11</t>
        </is>
      </c>
      <c r="D2913" t="inlineStr">
        <is>
          <t>2025-Q4</t>
        </is>
      </c>
      <c r="E2913" t="inlineStr">
        <is>
          <t>T04</t>
        </is>
      </c>
      <c r="F2913" t="inlineStr">
        <is>
          <t>Selin Şahin</t>
        </is>
      </c>
      <c r="G2913" t="inlineStr">
        <is>
          <t>Akdeniz</t>
        </is>
      </c>
      <c r="H2913" t="inlineStr">
        <is>
          <t>EM-AYD-18</t>
        </is>
      </c>
      <c r="I2913" t="inlineStr">
        <is>
          <t>LED Ampul 18W (10'lu)</t>
        </is>
      </c>
      <c r="J2913" t="inlineStr">
        <is>
          <t>Aydınlatma</t>
        </is>
      </c>
      <c r="K2913" t="inlineStr">
        <is>
          <t>Proje</t>
        </is>
      </c>
      <c r="L2913" t="n">
        <v>23</v>
      </c>
      <c r="M2913" s="57" t="n">
        <v>205</v>
      </c>
      <c r="N2913" t="inlineStr">
        <is>
          <t>TL</t>
        </is>
      </c>
      <c r="O2913" s="58" t="n">
        <v>0</v>
      </c>
      <c r="P2913" t="n">
        <v>0</v>
      </c>
      <c r="Q2913" s="59" t="n">
        <v>95</v>
      </c>
      <c r="R2913" s="60">
        <f>IF(N2913="TL",1,IF(N2913="USD",VLOOKUP(C2913,$X$2:$Z$19,2,FALSE),VLOOKUP(C2913,$X$2:$Z$19,3,FALSE)))</f>
        <v/>
      </c>
      <c r="S2913" s="61">
        <f>IF(P2913=1,0,L2913*M2913*R2913*(1-O2913/100))</f>
        <v/>
      </c>
      <c r="T2913" s="61">
        <f>IF(P2913=1,0,L2913*Q2913)</f>
        <v/>
      </c>
      <c r="U2913" s="61">
        <f>S2913-T2913</f>
        <v/>
      </c>
    </row>
    <row r="2914">
      <c r="A2914" t="inlineStr">
        <is>
          <t>S002913</t>
        </is>
      </c>
      <c r="B2914" t="inlineStr">
        <is>
          <t>2025-11-08</t>
        </is>
      </c>
      <c r="C2914" t="inlineStr">
        <is>
          <t>2025-11</t>
        </is>
      </c>
      <c r="D2914" t="inlineStr">
        <is>
          <t>2025-Q4</t>
        </is>
      </c>
      <c r="E2914" t="inlineStr">
        <is>
          <t>T04</t>
        </is>
      </c>
      <c r="F2914" t="inlineStr">
        <is>
          <t>Selin Şahin</t>
        </is>
      </c>
      <c r="G2914" t="inlineStr">
        <is>
          <t>Akdeniz</t>
        </is>
      </c>
      <c r="H2914" t="inlineStr">
        <is>
          <t>EM-KBL-16</t>
        </is>
      </c>
      <c r="I2914" t="inlineStr">
        <is>
          <t>NYM Kablo 3x2,5 (100 m)</t>
        </is>
      </c>
      <c r="J2914" t="inlineStr">
        <is>
          <t>Kablo</t>
        </is>
      </c>
      <c r="K2914" t="inlineStr">
        <is>
          <t>Kurumsal</t>
        </is>
      </c>
      <c r="L2914" t="n">
        <v>14</v>
      </c>
      <c r="M2914" s="57" t="n">
        <v>1363</v>
      </c>
      <c r="N2914" t="inlineStr">
        <is>
          <t>TL</t>
        </is>
      </c>
      <c r="O2914" s="58" t="n">
        <v>5</v>
      </c>
      <c r="P2914" t="n">
        <v>0</v>
      </c>
      <c r="Q2914" s="59" t="n">
        <v>820</v>
      </c>
      <c r="R2914" s="60">
        <f>IF(N2914="TL",1,IF(N2914="USD",VLOOKUP(C2914,$X$2:$Z$19,2,FALSE),VLOOKUP(C2914,$X$2:$Z$19,3,FALSE)))</f>
        <v/>
      </c>
      <c r="S2914" s="61">
        <f>IF(P2914=1,0,L2914*M2914*R2914*(1-O2914/100))</f>
        <v/>
      </c>
      <c r="T2914" s="61">
        <f>IF(P2914=1,0,L2914*Q2914)</f>
        <v/>
      </c>
      <c r="U2914" s="61">
        <f>S2914-T2914</f>
        <v/>
      </c>
    </row>
    <row r="2915">
      <c r="A2915" t="inlineStr">
        <is>
          <t>S002914</t>
        </is>
      </c>
      <c r="B2915" t="inlineStr">
        <is>
          <t>2025-11-04</t>
        </is>
      </c>
      <c r="C2915" t="inlineStr">
        <is>
          <t>2025-11</t>
        </is>
      </c>
      <c r="D2915" t="inlineStr">
        <is>
          <t>2025-Q4</t>
        </is>
      </c>
      <c r="E2915" t="inlineStr">
        <is>
          <t>T04</t>
        </is>
      </c>
      <c r="F2915" t="inlineStr">
        <is>
          <t>Selin Şahin</t>
        </is>
      </c>
      <c r="G2915" t="inlineStr">
        <is>
          <t>Akdeniz</t>
        </is>
      </c>
      <c r="H2915" t="inlineStr">
        <is>
          <t>EM-UPS-10</t>
        </is>
      </c>
      <c r="I2915" t="inlineStr">
        <is>
          <t>Kesintisiz Güç Kaynağı 3 kVA</t>
        </is>
      </c>
      <c r="J2915" t="inlineStr">
        <is>
          <t>Güç</t>
        </is>
      </c>
      <c r="K2915" t="inlineStr">
        <is>
          <t>Kurumsal</t>
        </is>
      </c>
      <c r="L2915" t="n">
        <v>17</v>
      </c>
      <c r="M2915" s="57" t="n">
        <v>13381</v>
      </c>
      <c r="N2915" t="inlineStr">
        <is>
          <t>TL</t>
        </is>
      </c>
      <c r="O2915" s="58" t="n">
        <v>8</v>
      </c>
      <c r="P2915" t="n">
        <v>0</v>
      </c>
      <c r="Q2915" s="59" t="n">
        <v>8200</v>
      </c>
      <c r="R2915" s="60">
        <f>IF(N2915="TL",1,IF(N2915="USD",VLOOKUP(C2915,$X$2:$Z$19,2,FALSE),VLOOKUP(C2915,$X$2:$Z$19,3,FALSE)))</f>
        <v/>
      </c>
      <c r="S2915" s="61">
        <f>IF(P2915=1,0,L2915*M2915*R2915*(1-O2915/100))</f>
        <v/>
      </c>
      <c r="T2915" s="61">
        <f>IF(P2915=1,0,L2915*Q2915)</f>
        <v/>
      </c>
      <c r="U2915" s="61">
        <f>S2915-T2915</f>
        <v/>
      </c>
    </row>
    <row r="2916">
      <c r="A2916" t="inlineStr">
        <is>
          <t>S002915</t>
        </is>
      </c>
      <c r="B2916" t="inlineStr">
        <is>
          <t>2025-11-07</t>
        </is>
      </c>
      <c r="C2916" t="inlineStr">
        <is>
          <t>2025-11</t>
        </is>
      </c>
      <c r="D2916" t="inlineStr">
        <is>
          <t>2025-Q4</t>
        </is>
      </c>
      <c r="E2916" t="inlineStr">
        <is>
          <t>T04</t>
        </is>
      </c>
      <c r="F2916" t="inlineStr">
        <is>
          <t>Selin Şahin</t>
        </is>
      </c>
      <c r="G2916" t="inlineStr">
        <is>
          <t>Akdeniz</t>
        </is>
      </c>
      <c r="H2916" t="inlineStr">
        <is>
          <t>EM-AYD-18</t>
        </is>
      </c>
      <c r="I2916" t="inlineStr">
        <is>
          <t>LED Ampul 18W (10'lu)</t>
        </is>
      </c>
      <c r="J2916" t="inlineStr">
        <is>
          <t>Aydınlatma</t>
        </is>
      </c>
      <c r="K2916" t="inlineStr">
        <is>
          <t>Perakende</t>
        </is>
      </c>
      <c r="L2916" t="n">
        <v>11</v>
      </c>
      <c r="M2916" s="57" t="n">
        <v>195</v>
      </c>
      <c r="N2916" t="inlineStr">
        <is>
          <t>TL</t>
        </is>
      </c>
      <c r="O2916" s="58" t="n">
        <v>8</v>
      </c>
      <c r="P2916" t="n">
        <v>0</v>
      </c>
      <c r="Q2916" s="59" t="n">
        <v>95</v>
      </c>
      <c r="R2916" s="60">
        <f>IF(N2916="TL",1,IF(N2916="USD",VLOOKUP(C2916,$X$2:$Z$19,2,FALSE),VLOOKUP(C2916,$X$2:$Z$19,3,FALSE)))</f>
        <v/>
      </c>
      <c r="S2916" s="61">
        <f>IF(P2916=1,0,L2916*M2916*R2916*(1-O2916/100))</f>
        <v/>
      </c>
      <c r="T2916" s="61">
        <f>IF(P2916=1,0,L2916*Q2916)</f>
        <v/>
      </c>
      <c r="U2916" s="61">
        <f>S2916-T2916</f>
        <v/>
      </c>
    </row>
    <row r="2917">
      <c r="A2917" t="inlineStr">
        <is>
          <t>S002916</t>
        </is>
      </c>
      <c r="B2917" t="inlineStr">
        <is>
          <t>2025-11-13</t>
        </is>
      </c>
      <c r="C2917" t="inlineStr">
        <is>
          <t>2025-11</t>
        </is>
      </c>
      <c r="D2917" t="inlineStr">
        <is>
          <t>2025-Q4</t>
        </is>
      </c>
      <c r="E2917" t="inlineStr">
        <is>
          <t>T04</t>
        </is>
      </c>
      <c r="F2917" t="inlineStr">
        <is>
          <t>Selin Şahin</t>
        </is>
      </c>
      <c r="G2917" t="inlineStr">
        <is>
          <t>Akdeniz</t>
        </is>
      </c>
      <c r="H2917" t="inlineStr">
        <is>
          <t>EM-UPS-10</t>
        </is>
      </c>
      <c r="I2917" t="inlineStr">
        <is>
          <t>Kesintisiz Güç Kaynağı 3 kVA</t>
        </is>
      </c>
      <c r="J2917" t="inlineStr">
        <is>
          <t>Güç</t>
        </is>
      </c>
      <c r="K2917" t="inlineStr">
        <is>
          <t>Perakende</t>
        </is>
      </c>
      <c r="L2917" t="n">
        <v>94</v>
      </c>
      <c r="M2917" s="57" t="n">
        <v>12882</v>
      </c>
      <c r="N2917" t="inlineStr">
        <is>
          <t>TL</t>
        </is>
      </c>
      <c r="O2917" s="58" t="n">
        <v>0</v>
      </c>
      <c r="P2917" t="n">
        <v>0</v>
      </c>
      <c r="Q2917" s="59" t="n">
        <v>8200</v>
      </c>
      <c r="R2917" s="60">
        <f>IF(N2917="TL",1,IF(N2917="USD",VLOOKUP(C2917,$X$2:$Z$19,2,FALSE),VLOOKUP(C2917,$X$2:$Z$19,3,FALSE)))</f>
        <v/>
      </c>
      <c r="S2917" s="61">
        <f>IF(P2917=1,0,L2917*M2917*R2917*(1-O2917/100))</f>
        <v/>
      </c>
      <c r="T2917" s="61">
        <f>IF(P2917=1,0,L2917*Q2917)</f>
        <v/>
      </c>
      <c r="U2917" s="61">
        <f>S2917-T2917</f>
        <v/>
      </c>
    </row>
    <row r="2918">
      <c r="A2918" t="inlineStr">
        <is>
          <t>S002917</t>
        </is>
      </c>
      <c r="B2918" t="inlineStr">
        <is>
          <t>2025-11-15</t>
        </is>
      </c>
      <c r="C2918" t="inlineStr">
        <is>
          <t>2025-11</t>
        </is>
      </c>
      <c r="D2918" t="inlineStr">
        <is>
          <t>2025-Q4</t>
        </is>
      </c>
      <c r="E2918" t="inlineStr">
        <is>
          <t>T04</t>
        </is>
      </c>
      <c r="F2918" t="inlineStr">
        <is>
          <t>Selin Şahin</t>
        </is>
      </c>
      <c r="G2918" t="inlineStr">
        <is>
          <t>Akdeniz</t>
        </is>
      </c>
      <c r="H2918" t="inlineStr">
        <is>
          <t>EM-KBL-25</t>
        </is>
      </c>
      <c r="I2918" t="inlineStr">
        <is>
          <t>NYY Kablo 4x6 (100 m)</t>
        </is>
      </c>
      <c r="J2918" t="inlineStr">
        <is>
          <t>Kablo</t>
        </is>
      </c>
      <c r="K2918" t="inlineStr">
        <is>
          <t>Bayi</t>
        </is>
      </c>
      <c r="L2918" t="n">
        <v>53</v>
      </c>
      <c r="M2918" s="57" t="n">
        <v>3564</v>
      </c>
      <c r="N2918" t="inlineStr">
        <is>
          <t>TL</t>
        </is>
      </c>
      <c r="O2918" s="58" t="n">
        <v>12</v>
      </c>
      <c r="P2918" t="n">
        <v>0</v>
      </c>
      <c r="Q2918" s="59" t="n">
        <v>2150</v>
      </c>
      <c r="R2918" s="60">
        <f>IF(N2918="TL",1,IF(N2918="USD",VLOOKUP(C2918,$X$2:$Z$19,2,FALSE),VLOOKUP(C2918,$X$2:$Z$19,3,FALSE)))</f>
        <v/>
      </c>
      <c r="S2918" s="61">
        <f>IF(P2918=1,0,L2918*M2918*R2918*(1-O2918/100))</f>
        <v/>
      </c>
      <c r="T2918" s="61">
        <f>IF(P2918=1,0,L2918*Q2918)</f>
        <v/>
      </c>
      <c r="U2918" s="61">
        <f>S2918-T2918</f>
        <v/>
      </c>
    </row>
    <row r="2919">
      <c r="A2919" t="inlineStr">
        <is>
          <t>S002918</t>
        </is>
      </c>
      <c r="B2919" t="inlineStr">
        <is>
          <t>2025-11-19</t>
        </is>
      </c>
      <c r="C2919" t="inlineStr">
        <is>
          <t>2025-11</t>
        </is>
      </c>
      <c r="D2919" t="inlineStr">
        <is>
          <t>2025-Q4</t>
        </is>
      </c>
      <c r="E2919" t="inlineStr">
        <is>
          <t>T05</t>
        </is>
      </c>
      <c r="F2919" t="inlineStr">
        <is>
          <t>Burak Çelik</t>
        </is>
      </c>
      <c r="G2919" t="inlineStr">
        <is>
          <t>İhracat-Körfez</t>
        </is>
      </c>
      <c r="H2919" t="inlineStr">
        <is>
          <t>EM-AYD-18</t>
        </is>
      </c>
      <c r="I2919" t="inlineStr">
        <is>
          <t>LED Ampul 18W (10'lu)</t>
        </is>
      </c>
      <c r="J2919" t="inlineStr">
        <is>
          <t>Aydınlatma</t>
        </is>
      </c>
      <c r="K2919" t="inlineStr">
        <is>
          <t>Bayi</t>
        </is>
      </c>
      <c r="L2919" t="n">
        <v>3</v>
      </c>
      <c r="M2919" s="57" t="n">
        <v>4.55</v>
      </c>
      <c r="N2919" t="inlineStr">
        <is>
          <t>USD</t>
        </is>
      </c>
      <c r="O2919" s="58" t="n">
        <v>0</v>
      </c>
      <c r="P2919" t="n">
        <v>0</v>
      </c>
      <c r="Q2919" s="59" t="n">
        <v>95</v>
      </c>
      <c r="R2919" s="60">
        <f>IF(N2919="TL",1,IF(N2919="USD",VLOOKUP(C2919,$X$2:$Z$19,2,FALSE),VLOOKUP(C2919,$X$2:$Z$19,3,FALSE)))</f>
        <v/>
      </c>
      <c r="S2919" s="61">
        <f>IF(P2919=1,0,L2919*M2919*R2919*(1-O2919/100))</f>
        <v/>
      </c>
      <c r="T2919" s="61">
        <f>IF(P2919=1,0,L2919*Q2919)</f>
        <v/>
      </c>
      <c r="U2919" s="61">
        <f>S2919-T2919</f>
        <v/>
      </c>
    </row>
    <row r="2920">
      <c r="A2920" t="inlineStr">
        <is>
          <t>S002919</t>
        </is>
      </c>
      <c r="B2920" t="inlineStr">
        <is>
          <t>2025-11-26</t>
        </is>
      </c>
      <c r="C2920" t="inlineStr">
        <is>
          <t>2025-11</t>
        </is>
      </c>
      <c r="D2920" t="inlineStr">
        <is>
          <t>2025-Q4</t>
        </is>
      </c>
      <c r="E2920" t="inlineStr">
        <is>
          <t>T05</t>
        </is>
      </c>
      <c r="F2920" t="inlineStr">
        <is>
          <t>Burak Çelik</t>
        </is>
      </c>
      <c r="G2920" t="inlineStr">
        <is>
          <t>İhracat-Körfez</t>
        </is>
      </c>
      <c r="H2920" t="inlineStr">
        <is>
          <t>EM-AYD-40</t>
        </is>
      </c>
      <c r="I2920" t="inlineStr">
        <is>
          <t>LED Panel Armatür 40W</t>
        </is>
      </c>
      <c r="J2920" t="inlineStr">
        <is>
          <t>Aydınlatma</t>
        </is>
      </c>
      <c r="K2920" t="inlineStr">
        <is>
          <t>Bayi</t>
        </is>
      </c>
      <c r="L2920" t="n">
        <v>1</v>
      </c>
      <c r="M2920" s="57" t="n">
        <v>7.95</v>
      </c>
      <c r="N2920" t="inlineStr">
        <is>
          <t>USD</t>
        </is>
      </c>
      <c r="O2920" s="58" t="n">
        <v>0</v>
      </c>
      <c r="P2920" t="n">
        <v>0</v>
      </c>
      <c r="Q2920" s="59" t="n">
        <v>190</v>
      </c>
      <c r="R2920" s="60">
        <f>IF(N2920="TL",1,IF(N2920="USD",VLOOKUP(C2920,$X$2:$Z$19,2,FALSE),VLOOKUP(C2920,$X$2:$Z$19,3,FALSE)))</f>
        <v/>
      </c>
      <c r="S2920" s="61">
        <f>IF(P2920=1,0,L2920*M2920*R2920*(1-O2920/100))</f>
        <v/>
      </c>
      <c r="T2920" s="61">
        <f>IF(P2920=1,0,L2920*Q2920)</f>
        <v/>
      </c>
      <c r="U2920" s="61">
        <f>S2920-T2920</f>
        <v/>
      </c>
    </row>
    <row r="2921">
      <c r="A2921" t="inlineStr">
        <is>
          <t>S002920</t>
        </is>
      </c>
      <c r="B2921" t="inlineStr">
        <is>
          <t>2025-11-24</t>
        </is>
      </c>
      <c r="C2921" t="inlineStr">
        <is>
          <t>2025-11</t>
        </is>
      </c>
      <c r="D2921" t="inlineStr">
        <is>
          <t>2025-Q4</t>
        </is>
      </c>
      <c r="E2921" t="inlineStr">
        <is>
          <t>T05</t>
        </is>
      </c>
      <c r="F2921" t="inlineStr">
        <is>
          <t>Burak Çelik</t>
        </is>
      </c>
      <c r="G2921" t="inlineStr">
        <is>
          <t>İhracat-Körfez</t>
        </is>
      </c>
      <c r="H2921" t="inlineStr">
        <is>
          <t>EM-KND-03</t>
        </is>
      </c>
      <c r="I2921" t="inlineStr">
        <is>
          <t>Kablo Kanalı 40x40 (2 m)</t>
        </is>
      </c>
      <c r="J2921" t="inlineStr">
        <is>
          <t>Tesisat</t>
        </is>
      </c>
      <c r="K2921" t="inlineStr">
        <is>
          <t>Bayi</t>
        </is>
      </c>
      <c r="L2921" t="n">
        <v>117</v>
      </c>
      <c r="M2921" s="57" t="n">
        <v>2.98</v>
      </c>
      <c r="N2921" t="inlineStr">
        <is>
          <t>USD</t>
        </is>
      </c>
      <c r="O2921" s="58" t="n">
        <v>0</v>
      </c>
      <c r="P2921" t="n">
        <v>0</v>
      </c>
      <c r="Q2921" s="59" t="n">
        <v>65</v>
      </c>
      <c r="R2921" s="60">
        <f>IF(N2921="TL",1,IF(N2921="USD",VLOOKUP(C2921,$X$2:$Z$19,2,FALSE),VLOOKUP(C2921,$X$2:$Z$19,3,FALSE)))</f>
        <v/>
      </c>
      <c r="S2921" s="61">
        <f>IF(P2921=1,0,L2921*M2921*R2921*(1-O2921/100))</f>
        <v/>
      </c>
      <c r="T2921" s="61">
        <f>IF(P2921=1,0,L2921*Q2921)</f>
        <v/>
      </c>
      <c r="U2921" s="61">
        <f>S2921-T2921</f>
        <v/>
      </c>
    </row>
    <row r="2922">
      <c r="A2922" t="inlineStr">
        <is>
          <t>S002921</t>
        </is>
      </c>
      <c r="B2922" t="inlineStr">
        <is>
          <t>2025-11-13</t>
        </is>
      </c>
      <c r="C2922" t="inlineStr">
        <is>
          <t>2025-11</t>
        </is>
      </c>
      <c r="D2922" t="inlineStr">
        <is>
          <t>2025-Q4</t>
        </is>
      </c>
      <c r="E2922" t="inlineStr">
        <is>
          <t>T05</t>
        </is>
      </c>
      <c r="F2922" t="inlineStr">
        <is>
          <t>Burak Çelik</t>
        </is>
      </c>
      <c r="G2922" t="inlineStr">
        <is>
          <t>İhracat-Körfez</t>
        </is>
      </c>
      <c r="H2922" t="inlineStr">
        <is>
          <t>EM-UPS-10</t>
        </is>
      </c>
      <c r="I2922" t="inlineStr">
        <is>
          <t>Kesintisiz Güç Kaynağı 3 kVA</t>
        </is>
      </c>
      <c r="J2922" t="inlineStr">
        <is>
          <t>Güç</t>
        </is>
      </c>
      <c r="K2922" t="inlineStr">
        <is>
          <t>Bayi</t>
        </is>
      </c>
      <c r="L2922" t="n">
        <v>12</v>
      </c>
      <c r="M2922" s="57" t="n">
        <v>292.59</v>
      </c>
      <c r="N2922" t="inlineStr">
        <is>
          <t>USD</t>
        </is>
      </c>
      <c r="O2922" s="58" t="n">
        <v>5</v>
      </c>
      <c r="P2922" t="n">
        <v>0</v>
      </c>
      <c r="Q2922" s="59" t="n">
        <v>8200</v>
      </c>
      <c r="R2922" s="60">
        <f>IF(N2922="TL",1,IF(N2922="USD",VLOOKUP(C2922,$X$2:$Z$19,2,FALSE),VLOOKUP(C2922,$X$2:$Z$19,3,FALSE)))</f>
        <v/>
      </c>
      <c r="S2922" s="61">
        <f>IF(P2922=1,0,L2922*M2922*R2922*(1-O2922/100))</f>
        <v/>
      </c>
      <c r="T2922" s="61">
        <f>IF(P2922=1,0,L2922*Q2922)</f>
        <v/>
      </c>
      <c r="U2922" s="61">
        <f>S2922-T2922</f>
        <v/>
      </c>
    </row>
    <row r="2923">
      <c r="A2923" t="inlineStr">
        <is>
          <t>S002922</t>
        </is>
      </c>
      <c r="B2923" t="inlineStr">
        <is>
          <t>2025-11-26</t>
        </is>
      </c>
      <c r="C2923" t="inlineStr">
        <is>
          <t>2025-11</t>
        </is>
      </c>
      <c r="D2923" t="inlineStr">
        <is>
          <t>2025-Q4</t>
        </is>
      </c>
      <c r="E2923" t="inlineStr">
        <is>
          <t>T05</t>
        </is>
      </c>
      <c r="F2923" t="inlineStr">
        <is>
          <t>Burak Çelik</t>
        </is>
      </c>
      <c r="G2923" t="inlineStr">
        <is>
          <t>İhracat-Körfez</t>
        </is>
      </c>
      <c r="H2923" t="inlineStr">
        <is>
          <t>EM-AYD-18</t>
        </is>
      </c>
      <c r="I2923" t="inlineStr">
        <is>
          <t>LED Ampul 18W (10'lu)</t>
        </is>
      </c>
      <c r="J2923" t="inlineStr">
        <is>
          <t>Aydınlatma</t>
        </is>
      </c>
      <c r="K2923" t="inlineStr">
        <is>
          <t>Perakende</t>
        </is>
      </c>
      <c r="L2923" t="n">
        <v>2</v>
      </c>
      <c r="M2923" s="57" t="n">
        <v>4.52</v>
      </c>
      <c r="N2923" t="inlineStr">
        <is>
          <t>USD</t>
        </is>
      </c>
      <c r="O2923" s="58" t="n">
        <v>0</v>
      </c>
      <c r="P2923" t="n">
        <v>0</v>
      </c>
      <c r="Q2923" s="59" t="n">
        <v>95</v>
      </c>
      <c r="R2923" s="60">
        <f>IF(N2923="TL",1,IF(N2923="USD",VLOOKUP(C2923,$X$2:$Z$19,2,FALSE),VLOOKUP(C2923,$X$2:$Z$19,3,FALSE)))</f>
        <v/>
      </c>
      <c r="S2923" s="61">
        <f>IF(P2923=1,0,L2923*M2923*R2923*(1-O2923/100))</f>
        <v/>
      </c>
      <c r="T2923" s="61">
        <f>IF(P2923=1,0,L2923*Q2923)</f>
        <v/>
      </c>
      <c r="U2923" s="61">
        <f>S2923-T2923</f>
        <v/>
      </c>
    </row>
    <row r="2924">
      <c r="A2924" t="inlineStr">
        <is>
          <t>S002923</t>
        </is>
      </c>
      <c r="B2924" t="inlineStr">
        <is>
          <t>2025-11-21</t>
        </is>
      </c>
      <c r="C2924" t="inlineStr">
        <is>
          <t>2025-11</t>
        </is>
      </c>
      <c r="D2924" t="inlineStr">
        <is>
          <t>2025-Q4</t>
        </is>
      </c>
      <c r="E2924" t="inlineStr">
        <is>
          <t>T05</t>
        </is>
      </c>
      <c r="F2924" t="inlineStr">
        <is>
          <t>Burak Çelik</t>
        </is>
      </c>
      <c r="G2924" t="inlineStr">
        <is>
          <t>İhracat-Körfez</t>
        </is>
      </c>
      <c r="H2924" t="inlineStr">
        <is>
          <t>EM-AYD-18</t>
        </is>
      </c>
      <c r="I2924" t="inlineStr">
        <is>
          <t>LED Ampul 18W (10'lu)</t>
        </is>
      </c>
      <c r="J2924" t="inlineStr">
        <is>
          <t>Aydınlatma</t>
        </is>
      </c>
      <c r="K2924" t="inlineStr">
        <is>
          <t>Perakende</t>
        </is>
      </c>
      <c r="L2924" t="n">
        <v>4</v>
      </c>
      <c r="M2924" s="57" t="n">
        <v>4.57</v>
      </c>
      <c r="N2924" t="inlineStr">
        <is>
          <t>USD</t>
        </is>
      </c>
      <c r="O2924" s="58" t="n">
        <v>0</v>
      </c>
      <c r="P2924" t="n">
        <v>0</v>
      </c>
      <c r="Q2924" s="59" t="n">
        <v>95</v>
      </c>
      <c r="R2924" s="60">
        <f>IF(N2924="TL",1,IF(N2924="USD",VLOOKUP(C2924,$X$2:$Z$19,2,FALSE),VLOOKUP(C2924,$X$2:$Z$19,3,FALSE)))</f>
        <v/>
      </c>
      <c r="S2924" s="61">
        <f>IF(P2924=1,0,L2924*M2924*R2924*(1-O2924/100))</f>
        <v/>
      </c>
      <c r="T2924" s="61">
        <f>IF(P2924=1,0,L2924*Q2924)</f>
        <v/>
      </c>
      <c r="U2924" s="61">
        <f>S2924-T2924</f>
        <v/>
      </c>
    </row>
    <row r="2925">
      <c r="A2925" t="inlineStr">
        <is>
          <t>S002924</t>
        </is>
      </c>
      <c r="B2925" t="inlineStr">
        <is>
          <t>2025-11-15</t>
        </is>
      </c>
      <c r="C2925" t="inlineStr">
        <is>
          <t>2025-11</t>
        </is>
      </c>
      <c r="D2925" t="inlineStr">
        <is>
          <t>2025-Q4</t>
        </is>
      </c>
      <c r="E2925" t="inlineStr">
        <is>
          <t>T05</t>
        </is>
      </c>
      <c r="F2925" t="inlineStr">
        <is>
          <t>Burak Çelik</t>
        </is>
      </c>
      <c r="G2925" t="inlineStr">
        <is>
          <t>İhracat-Körfez</t>
        </is>
      </c>
      <c r="H2925" t="inlineStr">
        <is>
          <t>EM-SNS-06</t>
        </is>
      </c>
      <c r="I2925" t="inlineStr">
        <is>
          <t>Hareket Sensörü PIR</t>
        </is>
      </c>
      <c r="J2925" t="inlineStr">
        <is>
          <t>Otomasyon</t>
        </is>
      </c>
      <c r="K2925" t="inlineStr">
        <is>
          <t>Bayi</t>
        </is>
      </c>
      <c r="L2925" t="n">
        <v>2</v>
      </c>
      <c r="M2925" s="57" t="n">
        <v>5.72</v>
      </c>
      <c r="N2925" t="inlineStr">
        <is>
          <t>USD</t>
        </is>
      </c>
      <c r="O2925" s="58" t="n">
        <v>8</v>
      </c>
      <c r="P2925" t="n">
        <v>0</v>
      </c>
      <c r="Q2925" s="59" t="n">
        <v>120</v>
      </c>
      <c r="R2925" s="60">
        <f>IF(N2925="TL",1,IF(N2925="USD",VLOOKUP(C2925,$X$2:$Z$19,2,FALSE),VLOOKUP(C2925,$X$2:$Z$19,3,FALSE)))</f>
        <v/>
      </c>
      <c r="S2925" s="61">
        <f>IF(P2925=1,0,L2925*M2925*R2925*(1-O2925/100))</f>
        <v/>
      </c>
      <c r="T2925" s="61">
        <f>IF(P2925=1,0,L2925*Q2925)</f>
        <v/>
      </c>
      <c r="U2925" s="61">
        <f>S2925-T2925</f>
        <v/>
      </c>
    </row>
    <row r="2926">
      <c r="A2926" t="inlineStr">
        <is>
          <t>S002925</t>
        </is>
      </c>
      <c r="B2926" t="inlineStr">
        <is>
          <t>2025-11-02</t>
        </is>
      </c>
      <c r="C2926" t="inlineStr">
        <is>
          <t>2025-11</t>
        </is>
      </c>
      <c r="D2926" t="inlineStr">
        <is>
          <t>2025-Q4</t>
        </is>
      </c>
      <c r="E2926" t="inlineStr">
        <is>
          <t>T05</t>
        </is>
      </c>
      <c r="F2926" t="inlineStr">
        <is>
          <t>Burak Çelik</t>
        </is>
      </c>
      <c r="G2926" t="inlineStr">
        <is>
          <t>İhracat-Körfez</t>
        </is>
      </c>
      <c r="H2926" t="inlineStr">
        <is>
          <t>EM-AYD-18</t>
        </is>
      </c>
      <c r="I2926" t="inlineStr">
        <is>
          <t>LED Ampul 18W (10'lu)</t>
        </is>
      </c>
      <c r="J2926" t="inlineStr">
        <is>
          <t>Aydınlatma</t>
        </is>
      </c>
      <c r="K2926" t="inlineStr">
        <is>
          <t>Bayi</t>
        </is>
      </c>
      <c r="L2926" t="n">
        <v>24</v>
      </c>
      <c r="M2926" s="57" t="n">
        <v>4.52</v>
      </c>
      <c r="N2926" t="inlineStr">
        <is>
          <t>USD</t>
        </is>
      </c>
      <c r="O2926" s="58" t="n">
        <v>5</v>
      </c>
      <c r="P2926" t="n">
        <v>0</v>
      </c>
      <c r="Q2926" s="59" t="n">
        <v>95</v>
      </c>
      <c r="R2926" s="60">
        <f>IF(N2926="TL",1,IF(N2926="USD",VLOOKUP(C2926,$X$2:$Z$19,2,FALSE),VLOOKUP(C2926,$X$2:$Z$19,3,FALSE)))</f>
        <v/>
      </c>
      <c r="S2926" s="61">
        <f>IF(P2926=1,0,L2926*M2926*R2926*(1-O2926/100))</f>
        <v/>
      </c>
      <c r="T2926" s="61">
        <f>IF(P2926=1,0,L2926*Q2926)</f>
        <v/>
      </c>
      <c r="U2926" s="61">
        <f>S2926-T2926</f>
        <v/>
      </c>
    </row>
    <row r="2927">
      <c r="A2927" t="inlineStr">
        <is>
          <t>S002926</t>
        </is>
      </c>
      <c r="B2927" t="inlineStr">
        <is>
          <t>2025-11-15</t>
        </is>
      </c>
      <c r="C2927" t="inlineStr">
        <is>
          <t>2025-11</t>
        </is>
      </c>
      <c r="D2927" t="inlineStr">
        <is>
          <t>2025-Q4</t>
        </is>
      </c>
      <c r="E2927" t="inlineStr">
        <is>
          <t>T05</t>
        </is>
      </c>
      <c r="F2927" t="inlineStr">
        <is>
          <t>Burak Çelik</t>
        </is>
      </c>
      <c r="G2927" t="inlineStr">
        <is>
          <t>İhracat-Körfez</t>
        </is>
      </c>
      <c r="H2927" t="inlineStr">
        <is>
          <t>EM-SGT-01</t>
        </is>
      </c>
      <c r="I2927" t="inlineStr">
        <is>
          <t>Otomatik Sigorta C16 (12'li)</t>
        </is>
      </c>
      <c r="J2927" t="inlineStr">
        <is>
          <t>Koruma</t>
        </is>
      </c>
      <c r="K2927" t="inlineStr">
        <is>
          <t>Proje</t>
        </is>
      </c>
      <c r="L2927" t="n">
        <v>18</v>
      </c>
      <c r="M2927" s="57" t="n">
        <v>9.92</v>
      </c>
      <c r="N2927" t="inlineStr">
        <is>
          <t>USD</t>
        </is>
      </c>
      <c r="O2927" s="58" t="n">
        <v>0</v>
      </c>
      <c r="P2927" t="n">
        <v>1</v>
      </c>
      <c r="Q2927" s="59" t="n">
        <v>240</v>
      </c>
      <c r="R2927" s="60">
        <f>IF(N2927="TL",1,IF(N2927="USD",VLOOKUP(C2927,$X$2:$Z$19,2,FALSE),VLOOKUP(C2927,$X$2:$Z$19,3,FALSE)))</f>
        <v/>
      </c>
      <c r="S2927" s="61">
        <f>IF(P2927=1,0,L2927*M2927*R2927*(1-O2927/100))</f>
        <v/>
      </c>
      <c r="T2927" s="61">
        <f>IF(P2927=1,0,L2927*Q2927)</f>
        <v/>
      </c>
      <c r="U2927" s="61">
        <f>S2927-T2927</f>
        <v/>
      </c>
    </row>
    <row r="2928">
      <c r="A2928" t="inlineStr">
        <is>
          <t>S002927</t>
        </is>
      </c>
      <c r="B2928" t="inlineStr">
        <is>
          <t>2025-11-27</t>
        </is>
      </c>
      <c r="C2928" t="inlineStr">
        <is>
          <t>2025-11</t>
        </is>
      </c>
      <c r="D2928" t="inlineStr">
        <is>
          <t>2025-Q4</t>
        </is>
      </c>
      <c r="E2928" t="inlineStr">
        <is>
          <t>T05</t>
        </is>
      </c>
      <c r="F2928" t="inlineStr">
        <is>
          <t>Burak Çelik</t>
        </is>
      </c>
      <c r="G2928" t="inlineStr">
        <is>
          <t>İhracat-Körfez</t>
        </is>
      </c>
      <c r="H2928" t="inlineStr">
        <is>
          <t>EM-AYD-40</t>
        </is>
      </c>
      <c r="I2928" t="inlineStr">
        <is>
          <t>LED Panel Armatür 40W</t>
        </is>
      </c>
      <c r="J2928" t="inlineStr">
        <is>
          <t>Aydınlatma</t>
        </is>
      </c>
      <c r="K2928" t="inlineStr">
        <is>
          <t>Bayi</t>
        </is>
      </c>
      <c r="L2928" t="n">
        <v>5</v>
      </c>
      <c r="M2928" s="57" t="n">
        <v>7.88</v>
      </c>
      <c r="N2928" t="inlineStr">
        <is>
          <t>USD</t>
        </is>
      </c>
      <c r="O2928" s="58" t="n">
        <v>8</v>
      </c>
      <c r="P2928" t="n">
        <v>0</v>
      </c>
      <c r="Q2928" s="59" t="n">
        <v>190</v>
      </c>
      <c r="R2928" s="60">
        <f>IF(N2928="TL",1,IF(N2928="USD",VLOOKUP(C2928,$X$2:$Z$19,2,FALSE),VLOOKUP(C2928,$X$2:$Z$19,3,FALSE)))</f>
        <v/>
      </c>
      <c r="S2928" s="61">
        <f>IF(P2928=1,0,L2928*M2928*R2928*(1-O2928/100))</f>
        <v/>
      </c>
      <c r="T2928" s="61">
        <f>IF(P2928=1,0,L2928*Q2928)</f>
        <v/>
      </c>
      <c r="U2928" s="61">
        <f>S2928-T2928</f>
        <v/>
      </c>
    </row>
    <row r="2929">
      <c r="A2929" t="inlineStr">
        <is>
          <t>S002928</t>
        </is>
      </c>
      <c r="B2929" t="inlineStr">
        <is>
          <t>2025-11-25</t>
        </is>
      </c>
      <c r="C2929" t="inlineStr">
        <is>
          <t>2025-11</t>
        </is>
      </c>
      <c r="D2929" t="inlineStr">
        <is>
          <t>2025-Q4</t>
        </is>
      </c>
      <c r="E2929" t="inlineStr">
        <is>
          <t>T05</t>
        </is>
      </c>
      <c r="F2929" t="inlineStr">
        <is>
          <t>Burak Çelik</t>
        </is>
      </c>
      <c r="G2929" t="inlineStr">
        <is>
          <t>İhracat-Körfez</t>
        </is>
      </c>
      <c r="H2929" t="inlineStr">
        <is>
          <t>EM-SNS-06</t>
        </is>
      </c>
      <c r="I2929" t="inlineStr">
        <is>
          <t>Hareket Sensörü PIR</t>
        </is>
      </c>
      <c r="J2929" t="inlineStr">
        <is>
          <t>Otomasyon</t>
        </is>
      </c>
      <c r="K2929" t="inlineStr">
        <is>
          <t>Proje</t>
        </is>
      </c>
      <c r="L2929" t="n">
        <v>3</v>
      </c>
      <c r="M2929" s="57" t="n">
        <v>5.76</v>
      </c>
      <c r="N2929" t="inlineStr">
        <is>
          <t>USD</t>
        </is>
      </c>
      <c r="O2929" s="58" t="n">
        <v>12</v>
      </c>
      <c r="P2929" t="n">
        <v>0</v>
      </c>
      <c r="Q2929" s="59" t="n">
        <v>120</v>
      </c>
      <c r="R2929" s="60">
        <f>IF(N2929="TL",1,IF(N2929="USD",VLOOKUP(C2929,$X$2:$Z$19,2,FALSE),VLOOKUP(C2929,$X$2:$Z$19,3,FALSE)))</f>
        <v/>
      </c>
      <c r="S2929" s="61">
        <f>IF(P2929=1,0,L2929*M2929*R2929*(1-O2929/100))</f>
        <v/>
      </c>
      <c r="T2929" s="61">
        <f>IF(P2929=1,0,L2929*Q2929)</f>
        <v/>
      </c>
      <c r="U2929" s="61">
        <f>S2929-T2929</f>
        <v/>
      </c>
    </row>
    <row r="2930">
      <c r="A2930" t="inlineStr">
        <is>
          <t>S002929</t>
        </is>
      </c>
      <c r="B2930" t="inlineStr">
        <is>
          <t>2025-11-22</t>
        </is>
      </c>
      <c r="C2930" t="inlineStr">
        <is>
          <t>2025-11</t>
        </is>
      </c>
      <c r="D2930" t="inlineStr">
        <is>
          <t>2025-Q4</t>
        </is>
      </c>
      <c r="E2930" t="inlineStr">
        <is>
          <t>T05</t>
        </is>
      </c>
      <c r="F2930" t="inlineStr">
        <is>
          <t>Burak Çelik</t>
        </is>
      </c>
      <c r="G2930" t="inlineStr">
        <is>
          <t>İhracat-Körfez</t>
        </is>
      </c>
      <c r="H2930" t="inlineStr">
        <is>
          <t>EM-KBL-16</t>
        </is>
      </c>
      <c r="I2930" t="inlineStr">
        <is>
          <t>NYM Kablo 3x2,5 (100 m)</t>
        </is>
      </c>
      <c r="J2930" t="inlineStr">
        <is>
          <t>Kablo</t>
        </is>
      </c>
      <c r="K2930" t="inlineStr">
        <is>
          <t>Kurumsal</t>
        </is>
      </c>
      <c r="L2930" t="n">
        <v>5</v>
      </c>
      <c r="M2930" s="57" t="n">
        <v>28.13</v>
      </c>
      <c r="N2930" t="inlineStr">
        <is>
          <t>USD</t>
        </is>
      </c>
      <c r="O2930" s="58" t="n">
        <v>5</v>
      </c>
      <c r="P2930" t="n">
        <v>0</v>
      </c>
      <c r="Q2930" s="59" t="n">
        <v>820</v>
      </c>
      <c r="R2930" s="60">
        <f>IF(N2930="TL",1,IF(N2930="USD",VLOOKUP(C2930,$X$2:$Z$19,2,FALSE),VLOOKUP(C2930,$X$2:$Z$19,3,FALSE)))</f>
        <v/>
      </c>
      <c r="S2930" s="61">
        <f>IF(P2930=1,0,L2930*M2930*R2930*(1-O2930/100))</f>
        <v/>
      </c>
      <c r="T2930" s="61">
        <f>IF(P2930=1,0,L2930*Q2930)</f>
        <v/>
      </c>
      <c r="U2930" s="61">
        <f>S2930-T2930</f>
        <v/>
      </c>
    </row>
    <row r="2931">
      <c r="A2931" t="inlineStr">
        <is>
          <t>S002930</t>
        </is>
      </c>
      <c r="B2931" t="inlineStr">
        <is>
          <t>2025-11-03</t>
        </is>
      </c>
      <c r="C2931" t="inlineStr">
        <is>
          <t>2025-11</t>
        </is>
      </c>
      <c r="D2931" t="inlineStr">
        <is>
          <t>2025-Q4</t>
        </is>
      </c>
      <c r="E2931" t="inlineStr">
        <is>
          <t>T05</t>
        </is>
      </c>
      <c r="F2931" t="inlineStr">
        <is>
          <t>Burak Çelik</t>
        </is>
      </c>
      <c r="G2931" t="inlineStr">
        <is>
          <t>İhracat-Körfez</t>
        </is>
      </c>
      <c r="H2931" t="inlineStr">
        <is>
          <t>EM-PRZ-02</t>
        </is>
      </c>
      <c r="I2931" t="inlineStr">
        <is>
          <t>Priz-Anahtar Seti (20'li)</t>
        </is>
      </c>
      <c r="J2931" t="inlineStr">
        <is>
          <t>Anahtar</t>
        </is>
      </c>
      <c r="K2931" t="inlineStr">
        <is>
          <t>Proje</t>
        </is>
      </c>
      <c r="L2931" t="n">
        <v>24</v>
      </c>
      <c r="M2931" s="57" t="n">
        <v>12.21</v>
      </c>
      <c r="N2931" t="inlineStr">
        <is>
          <t>USD</t>
        </is>
      </c>
      <c r="O2931" s="58" t="n">
        <v>18</v>
      </c>
      <c r="P2931" t="n">
        <v>0</v>
      </c>
      <c r="Q2931" s="59" t="n">
        <v>310</v>
      </c>
      <c r="R2931" s="60">
        <f>IF(N2931="TL",1,IF(N2931="USD",VLOOKUP(C2931,$X$2:$Z$19,2,FALSE),VLOOKUP(C2931,$X$2:$Z$19,3,FALSE)))</f>
        <v/>
      </c>
      <c r="S2931" s="61">
        <f>IF(P2931=1,0,L2931*M2931*R2931*(1-O2931/100))</f>
        <v/>
      </c>
      <c r="T2931" s="61">
        <f>IF(P2931=1,0,L2931*Q2931)</f>
        <v/>
      </c>
      <c r="U2931" s="61">
        <f>S2931-T2931</f>
        <v/>
      </c>
    </row>
    <row r="2932">
      <c r="A2932" t="inlineStr">
        <is>
          <t>S002931</t>
        </is>
      </c>
      <c r="B2932" t="inlineStr">
        <is>
          <t>2025-11-13</t>
        </is>
      </c>
      <c r="C2932" t="inlineStr">
        <is>
          <t>2025-11</t>
        </is>
      </c>
      <c r="D2932" t="inlineStr">
        <is>
          <t>2025-Q4</t>
        </is>
      </c>
      <c r="E2932" t="inlineStr">
        <is>
          <t>T05</t>
        </is>
      </c>
      <c r="F2932" t="inlineStr">
        <is>
          <t>Burak Çelik</t>
        </is>
      </c>
      <c r="G2932" t="inlineStr">
        <is>
          <t>İhracat-Körfez</t>
        </is>
      </c>
      <c r="H2932" t="inlineStr">
        <is>
          <t>EM-KND-03</t>
        </is>
      </c>
      <c r="I2932" t="inlineStr">
        <is>
          <t>Kablo Kanalı 40x40 (2 m)</t>
        </is>
      </c>
      <c r="J2932" t="inlineStr">
        <is>
          <t>Tesisat</t>
        </is>
      </c>
      <c r="K2932" t="inlineStr">
        <is>
          <t>Perakende</t>
        </is>
      </c>
      <c r="L2932" t="n">
        <v>1</v>
      </c>
      <c r="M2932" s="57" t="n">
        <v>2.89</v>
      </c>
      <c r="N2932" t="inlineStr">
        <is>
          <t>USD</t>
        </is>
      </c>
      <c r="O2932" s="58" t="n">
        <v>0</v>
      </c>
      <c r="P2932" t="n">
        <v>0</v>
      </c>
      <c r="Q2932" s="59" t="n">
        <v>65</v>
      </c>
      <c r="R2932" s="60">
        <f>IF(N2932="TL",1,IF(N2932="USD",VLOOKUP(C2932,$X$2:$Z$19,2,FALSE),VLOOKUP(C2932,$X$2:$Z$19,3,FALSE)))</f>
        <v/>
      </c>
      <c r="S2932" s="61">
        <f>IF(P2932=1,0,L2932*M2932*R2932*(1-O2932/100))</f>
        <v/>
      </c>
      <c r="T2932" s="61">
        <f>IF(P2932=1,0,L2932*Q2932)</f>
        <v/>
      </c>
      <c r="U2932" s="61">
        <f>S2932-T2932</f>
        <v/>
      </c>
    </row>
    <row r="2933">
      <c r="A2933" t="inlineStr">
        <is>
          <t>S002932</t>
        </is>
      </c>
      <c r="B2933" t="inlineStr">
        <is>
          <t>2025-11-16</t>
        </is>
      </c>
      <c r="C2933" t="inlineStr">
        <is>
          <t>2025-11</t>
        </is>
      </c>
      <c r="D2933" t="inlineStr">
        <is>
          <t>2025-Q4</t>
        </is>
      </c>
      <c r="E2933" t="inlineStr">
        <is>
          <t>T05</t>
        </is>
      </c>
      <c r="F2933" t="inlineStr">
        <is>
          <t>Burak Çelik</t>
        </is>
      </c>
      <c r="G2933" t="inlineStr">
        <is>
          <t>İhracat-Körfez</t>
        </is>
      </c>
      <c r="H2933" t="inlineStr">
        <is>
          <t>EM-TOP-08</t>
        </is>
      </c>
      <c r="I2933" t="inlineStr">
        <is>
          <t>Topraklama Seti</t>
        </is>
      </c>
      <c r="J2933" t="inlineStr">
        <is>
          <t>Koruma</t>
        </is>
      </c>
      <c r="K2933" t="inlineStr">
        <is>
          <t>Bayi</t>
        </is>
      </c>
      <c r="L2933" t="n">
        <v>4</v>
      </c>
      <c r="M2933" s="57" t="n">
        <v>20.68</v>
      </c>
      <c r="N2933" t="inlineStr">
        <is>
          <t>USD</t>
        </is>
      </c>
      <c r="O2933" s="58" t="n">
        <v>8</v>
      </c>
      <c r="P2933" t="n">
        <v>0</v>
      </c>
      <c r="Q2933" s="59" t="n">
        <v>540</v>
      </c>
      <c r="R2933" s="60">
        <f>IF(N2933="TL",1,IF(N2933="USD",VLOOKUP(C2933,$X$2:$Z$19,2,FALSE),VLOOKUP(C2933,$X$2:$Z$19,3,FALSE)))</f>
        <v/>
      </c>
      <c r="S2933" s="61">
        <f>IF(P2933=1,0,L2933*M2933*R2933*(1-O2933/100))</f>
        <v/>
      </c>
      <c r="T2933" s="61">
        <f>IF(P2933=1,0,L2933*Q2933)</f>
        <v/>
      </c>
      <c r="U2933" s="61">
        <f>S2933-T2933</f>
        <v/>
      </c>
    </row>
    <row r="2934">
      <c r="A2934" t="inlineStr">
        <is>
          <t>S002933</t>
        </is>
      </c>
      <c r="B2934" t="inlineStr">
        <is>
          <t>2025-11-06</t>
        </is>
      </c>
      <c r="C2934" t="inlineStr">
        <is>
          <t>2025-11</t>
        </is>
      </c>
      <c r="D2934" t="inlineStr">
        <is>
          <t>2025-Q4</t>
        </is>
      </c>
      <c r="E2934" t="inlineStr">
        <is>
          <t>T05</t>
        </is>
      </c>
      <c r="F2934" t="inlineStr">
        <is>
          <t>Burak Çelik</t>
        </is>
      </c>
      <c r="G2934" t="inlineStr">
        <is>
          <t>İhracat-Körfez</t>
        </is>
      </c>
      <c r="H2934" t="inlineStr">
        <is>
          <t>EM-UPS-10</t>
        </is>
      </c>
      <c r="I2934" t="inlineStr">
        <is>
          <t>Kesintisiz Güç Kaynağı 3 kVA</t>
        </is>
      </c>
      <c r="J2934" t="inlineStr">
        <is>
          <t>Güç</t>
        </is>
      </c>
      <c r="K2934" t="inlineStr">
        <is>
          <t>Proje</t>
        </is>
      </c>
      <c r="L2934" t="n">
        <v>25</v>
      </c>
      <c r="M2934" s="57" t="n">
        <v>298.09</v>
      </c>
      <c r="N2934" t="inlineStr">
        <is>
          <t>USD</t>
        </is>
      </c>
      <c r="O2934" s="58" t="n">
        <v>8</v>
      </c>
      <c r="P2934" t="n">
        <v>0</v>
      </c>
      <c r="Q2934" s="59" t="n">
        <v>8200</v>
      </c>
      <c r="R2934" s="60">
        <f>IF(N2934="TL",1,IF(N2934="USD",VLOOKUP(C2934,$X$2:$Z$19,2,FALSE),VLOOKUP(C2934,$X$2:$Z$19,3,FALSE)))</f>
        <v/>
      </c>
      <c r="S2934" s="61">
        <f>IF(P2934=1,0,L2934*M2934*R2934*(1-O2934/100))</f>
        <v/>
      </c>
      <c r="T2934" s="61">
        <f>IF(P2934=1,0,L2934*Q2934)</f>
        <v/>
      </c>
      <c r="U2934" s="61">
        <f>S2934-T2934</f>
        <v/>
      </c>
    </row>
    <row r="2935">
      <c r="A2935" t="inlineStr">
        <is>
          <t>S002934</t>
        </is>
      </c>
      <c r="B2935" t="inlineStr">
        <is>
          <t>2025-11-26</t>
        </is>
      </c>
      <c r="C2935" t="inlineStr">
        <is>
          <t>2025-11</t>
        </is>
      </c>
      <c r="D2935" t="inlineStr">
        <is>
          <t>2025-Q4</t>
        </is>
      </c>
      <c r="E2935" t="inlineStr">
        <is>
          <t>T05</t>
        </is>
      </c>
      <c r="F2935" t="inlineStr">
        <is>
          <t>Burak Çelik</t>
        </is>
      </c>
      <c r="G2935" t="inlineStr">
        <is>
          <t>İhracat-Körfez</t>
        </is>
      </c>
      <c r="H2935" t="inlineStr">
        <is>
          <t>EM-KND-03</t>
        </is>
      </c>
      <c r="I2935" t="inlineStr">
        <is>
          <t>Kablo Kanalı 40x40 (2 m)</t>
        </is>
      </c>
      <c r="J2935" t="inlineStr">
        <is>
          <t>Tesisat</t>
        </is>
      </c>
      <c r="K2935" t="inlineStr">
        <is>
          <t>Bayi</t>
        </is>
      </c>
      <c r="L2935" t="n">
        <v>5</v>
      </c>
      <c r="M2935" s="57" t="n">
        <v>3.01</v>
      </c>
      <c r="N2935" t="inlineStr">
        <is>
          <t>USD</t>
        </is>
      </c>
      <c r="O2935" s="58" t="n">
        <v>5</v>
      </c>
      <c r="P2935" t="n">
        <v>0</v>
      </c>
      <c r="Q2935" s="59" t="n">
        <v>65</v>
      </c>
      <c r="R2935" s="60">
        <f>IF(N2935="TL",1,IF(N2935="USD",VLOOKUP(C2935,$X$2:$Z$19,2,FALSE),VLOOKUP(C2935,$X$2:$Z$19,3,FALSE)))</f>
        <v/>
      </c>
      <c r="S2935" s="61">
        <f>IF(P2935=1,0,L2935*M2935*R2935*(1-O2935/100))</f>
        <v/>
      </c>
      <c r="T2935" s="61">
        <f>IF(P2935=1,0,L2935*Q2935)</f>
        <v/>
      </c>
      <c r="U2935" s="61">
        <f>S2935-T2935</f>
        <v/>
      </c>
    </row>
    <row r="2936">
      <c r="A2936" t="inlineStr">
        <is>
          <t>S002935</t>
        </is>
      </c>
      <c r="B2936" t="inlineStr">
        <is>
          <t>2025-11-02</t>
        </is>
      </c>
      <c r="C2936" t="inlineStr">
        <is>
          <t>2025-11</t>
        </is>
      </c>
      <c r="D2936" t="inlineStr">
        <is>
          <t>2025-Q4</t>
        </is>
      </c>
      <c r="E2936" t="inlineStr">
        <is>
          <t>T05</t>
        </is>
      </c>
      <c r="F2936" t="inlineStr">
        <is>
          <t>Burak Çelik</t>
        </is>
      </c>
      <c r="G2936" t="inlineStr">
        <is>
          <t>İhracat-Körfez</t>
        </is>
      </c>
      <c r="H2936" t="inlineStr">
        <is>
          <t>EM-SNS-06</t>
        </is>
      </c>
      <c r="I2936" t="inlineStr">
        <is>
          <t>Hareket Sensörü PIR</t>
        </is>
      </c>
      <c r="J2936" t="inlineStr">
        <is>
          <t>Otomasyon</t>
        </is>
      </c>
      <c r="K2936" t="inlineStr">
        <is>
          <t>Bayi</t>
        </is>
      </c>
      <c r="L2936" t="n">
        <v>19</v>
      </c>
      <c r="M2936" s="57" t="n">
        <v>5.77</v>
      </c>
      <c r="N2936" t="inlineStr">
        <is>
          <t>USD</t>
        </is>
      </c>
      <c r="O2936" s="58" t="n">
        <v>0</v>
      </c>
      <c r="P2936" t="n">
        <v>0</v>
      </c>
      <c r="Q2936" s="59" t="n">
        <v>120</v>
      </c>
      <c r="R2936" s="60">
        <f>IF(N2936="TL",1,IF(N2936="USD",VLOOKUP(C2936,$X$2:$Z$19,2,FALSE),VLOOKUP(C2936,$X$2:$Z$19,3,FALSE)))</f>
        <v/>
      </c>
      <c r="S2936" s="61">
        <f>IF(P2936=1,0,L2936*M2936*R2936*(1-O2936/100))</f>
        <v/>
      </c>
      <c r="T2936" s="61">
        <f>IF(P2936=1,0,L2936*Q2936)</f>
        <v/>
      </c>
      <c r="U2936" s="61">
        <f>S2936-T2936</f>
        <v/>
      </c>
    </row>
    <row r="2937">
      <c r="A2937" t="inlineStr">
        <is>
          <t>S002936</t>
        </is>
      </c>
      <c r="B2937" t="inlineStr">
        <is>
          <t>2025-11-01</t>
        </is>
      </c>
      <c r="C2937" t="inlineStr">
        <is>
          <t>2025-11</t>
        </is>
      </c>
      <c r="D2937" t="inlineStr">
        <is>
          <t>2025-Q4</t>
        </is>
      </c>
      <c r="E2937" t="inlineStr">
        <is>
          <t>T05</t>
        </is>
      </c>
      <c r="F2937" t="inlineStr">
        <is>
          <t>Burak Çelik</t>
        </is>
      </c>
      <c r="G2937" t="inlineStr">
        <is>
          <t>İhracat-Körfez</t>
        </is>
      </c>
      <c r="H2937" t="inlineStr">
        <is>
          <t>EM-AYD-40</t>
        </is>
      </c>
      <c r="I2937" t="inlineStr">
        <is>
          <t>LED Panel Armatür 40W</t>
        </is>
      </c>
      <c r="J2937" t="inlineStr">
        <is>
          <t>Aydınlatma</t>
        </is>
      </c>
      <c r="K2937" t="inlineStr">
        <is>
          <t>Bayi</t>
        </is>
      </c>
      <c r="L2937" t="n">
        <v>30</v>
      </c>
      <c r="M2937" s="57" t="n">
        <v>7.58</v>
      </c>
      <c r="N2937" t="inlineStr">
        <is>
          <t>USD</t>
        </is>
      </c>
      <c r="O2937" s="58" t="n">
        <v>0</v>
      </c>
      <c r="P2937" t="n">
        <v>0</v>
      </c>
      <c r="Q2937" s="59" t="n">
        <v>190</v>
      </c>
      <c r="R2937" s="60">
        <f>IF(N2937="TL",1,IF(N2937="USD",VLOOKUP(C2937,$X$2:$Z$19,2,FALSE),VLOOKUP(C2937,$X$2:$Z$19,3,FALSE)))</f>
        <v/>
      </c>
      <c r="S2937" s="61">
        <f>IF(P2937=1,0,L2937*M2937*R2937*(1-O2937/100))</f>
        <v/>
      </c>
      <c r="T2937" s="61">
        <f>IF(P2937=1,0,L2937*Q2937)</f>
        <v/>
      </c>
      <c r="U2937" s="61">
        <f>S2937-T2937</f>
        <v/>
      </c>
    </row>
    <row r="2938">
      <c r="A2938" t="inlineStr">
        <is>
          <t>S002937</t>
        </is>
      </c>
      <c r="B2938" t="inlineStr">
        <is>
          <t>2025-11-09</t>
        </is>
      </c>
      <c r="C2938" t="inlineStr">
        <is>
          <t>2025-11</t>
        </is>
      </c>
      <c r="D2938" t="inlineStr">
        <is>
          <t>2025-Q4</t>
        </is>
      </c>
      <c r="E2938" t="inlineStr">
        <is>
          <t>T06</t>
        </is>
      </c>
      <c r="F2938" t="inlineStr">
        <is>
          <t>Gizem Aydın</t>
        </is>
      </c>
      <c r="G2938" t="inlineStr">
        <is>
          <t>İhracat-Avrupa</t>
        </is>
      </c>
      <c r="H2938" t="inlineStr">
        <is>
          <t>EM-TRF-05</t>
        </is>
      </c>
      <c r="I2938" t="inlineStr">
        <is>
          <t>İzole Trafo 1 kVA</t>
        </is>
      </c>
      <c r="J2938" t="inlineStr">
        <is>
          <t>Güç</t>
        </is>
      </c>
      <c r="K2938" t="inlineStr">
        <is>
          <t>Kurumsal</t>
        </is>
      </c>
      <c r="L2938" t="n">
        <v>10</v>
      </c>
      <c r="M2938" s="57" t="n">
        <v>136.52</v>
      </c>
      <c r="N2938" t="inlineStr">
        <is>
          <t>EUR</t>
        </is>
      </c>
      <c r="O2938" s="58" t="n">
        <v>0</v>
      </c>
      <c r="P2938" t="n">
        <v>0</v>
      </c>
      <c r="Q2938" s="59" t="n">
        <v>3900</v>
      </c>
      <c r="R2938" s="60">
        <f>IF(N2938="TL",1,IF(N2938="USD",VLOOKUP(C2938,$X$2:$Z$19,2,FALSE),VLOOKUP(C2938,$X$2:$Z$19,3,FALSE)))</f>
        <v/>
      </c>
      <c r="S2938" s="61">
        <f>IF(P2938=1,0,L2938*M2938*R2938*(1-O2938/100))</f>
        <v/>
      </c>
      <c r="T2938" s="61">
        <f>IF(P2938=1,0,L2938*Q2938)</f>
        <v/>
      </c>
      <c r="U2938" s="61">
        <f>S2938-T2938</f>
        <v/>
      </c>
    </row>
    <row r="2939">
      <c r="A2939" t="inlineStr">
        <is>
          <t>S002938</t>
        </is>
      </c>
      <c r="B2939" t="inlineStr">
        <is>
          <t>2025-11-04</t>
        </is>
      </c>
      <c r="C2939" t="inlineStr">
        <is>
          <t>2025-11</t>
        </is>
      </c>
      <c r="D2939" t="inlineStr">
        <is>
          <t>2025-Q4</t>
        </is>
      </c>
      <c r="E2939" t="inlineStr">
        <is>
          <t>T06</t>
        </is>
      </c>
      <c r="F2939" t="inlineStr">
        <is>
          <t>Gizem Aydın</t>
        </is>
      </c>
      <c r="G2939" t="inlineStr">
        <is>
          <t>İhracat-Avrupa</t>
        </is>
      </c>
      <c r="H2939" t="inlineStr">
        <is>
          <t>EM-KBL-16</t>
        </is>
      </c>
      <c r="I2939" t="inlineStr">
        <is>
          <t>NYM Kablo 3x2,5 (100 m)</t>
        </is>
      </c>
      <c r="J2939" t="inlineStr">
        <is>
          <t>Kablo</t>
        </is>
      </c>
      <c r="K2939" t="inlineStr">
        <is>
          <t>Bayi</t>
        </is>
      </c>
      <c r="L2939" t="n">
        <v>1</v>
      </c>
      <c r="M2939" s="57" t="n">
        <v>27.53</v>
      </c>
      <c r="N2939" t="inlineStr">
        <is>
          <t>EUR</t>
        </is>
      </c>
      <c r="O2939" s="58" t="n">
        <v>8</v>
      </c>
      <c r="P2939" t="n">
        <v>0</v>
      </c>
      <c r="Q2939" s="59" t="n">
        <v>820</v>
      </c>
      <c r="R2939" s="60">
        <f>IF(N2939="TL",1,IF(N2939="USD",VLOOKUP(C2939,$X$2:$Z$19,2,FALSE),VLOOKUP(C2939,$X$2:$Z$19,3,FALSE)))</f>
        <v/>
      </c>
      <c r="S2939" s="61">
        <f>IF(P2939=1,0,L2939*M2939*R2939*(1-O2939/100))</f>
        <v/>
      </c>
      <c r="T2939" s="61">
        <f>IF(P2939=1,0,L2939*Q2939)</f>
        <v/>
      </c>
      <c r="U2939" s="61">
        <f>S2939-T2939</f>
        <v/>
      </c>
    </row>
    <row r="2940">
      <c r="A2940" t="inlineStr">
        <is>
          <t>S002939</t>
        </is>
      </c>
      <c r="B2940" t="inlineStr">
        <is>
          <t>2025-11-05</t>
        </is>
      </c>
      <c r="C2940" t="inlineStr">
        <is>
          <t>2025-11</t>
        </is>
      </c>
      <c r="D2940" t="inlineStr">
        <is>
          <t>2025-Q4</t>
        </is>
      </c>
      <c r="E2940" t="inlineStr">
        <is>
          <t>T06</t>
        </is>
      </c>
      <c r="F2940" t="inlineStr">
        <is>
          <t>Gizem Aydın</t>
        </is>
      </c>
      <c r="G2940" t="inlineStr">
        <is>
          <t>İhracat-Avrupa</t>
        </is>
      </c>
      <c r="H2940" t="inlineStr">
        <is>
          <t>EM-AYD-18</t>
        </is>
      </c>
      <c r="I2940" t="inlineStr">
        <is>
          <t>LED Ampul 18W (10'lu)</t>
        </is>
      </c>
      <c r="J2940" t="inlineStr">
        <is>
          <t>Aydınlatma</t>
        </is>
      </c>
      <c r="K2940" t="inlineStr">
        <is>
          <t>Proje</t>
        </is>
      </c>
      <c r="L2940" t="n">
        <v>104</v>
      </c>
      <c r="M2940" s="57" t="n">
        <v>4.27</v>
      </c>
      <c r="N2940" t="inlineStr">
        <is>
          <t>EUR</t>
        </is>
      </c>
      <c r="O2940" s="58" t="n">
        <v>8</v>
      </c>
      <c r="P2940" t="n">
        <v>0</v>
      </c>
      <c r="Q2940" s="59" t="n">
        <v>95</v>
      </c>
      <c r="R2940" s="60">
        <f>IF(N2940="TL",1,IF(N2940="USD",VLOOKUP(C2940,$X$2:$Z$19,2,FALSE),VLOOKUP(C2940,$X$2:$Z$19,3,FALSE)))</f>
        <v/>
      </c>
      <c r="S2940" s="61">
        <f>IF(P2940=1,0,L2940*M2940*R2940*(1-O2940/100))</f>
        <v/>
      </c>
      <c r="T2940" s="61">
        <f>IF(P2940=1,0,L2940*Q2940)</f>
        <v/>
      </c>
      <c r="U2940" s="61">
        <f>S2940-T2940</f>
        <v/>
      </c>
    </row>
    <row r="2941">
      <c r="A2941" t="inlineStr">
        <is>
          <t>S002940</t>
        </is>
      </c>
      <c r="B2941" t="inlineStr">
        <is>
          <t>2025-11-15</t>
        </is>
      </c>
      <c r="C2941" t="inlineStr">
        <is>
          <t>2025-11</t>
        </is>
      </c>
      <c r="D2941" t="inlineStr">
        <is>
          <t>2025-Q4</t>
        </is>
      </c>
      <c r="E2941" t="inlineStr">
        <is>
          <t>T06</t>
        </is>
      </c>
      <c r="F2941" t="inlineStr">
        <is>
          <t>Gizem Aydın</t>
        </is>
      </c>
      <c r="G2941" t="inlineStr">
        <is>
          <t>İhracat-Avrupa</t>
        </is>
      </c>
      <c r="H2941" t="inlineStr">
        <is>
          <t>EM-AYD-18</t>
        </is>
      </c>
      <c r="I2941" t="inlineStr">
        <is>
          <t>LED Ampul 18W (10'lu)</t>
        </is>
      </c>
      <c r="J2941" t="inlineStr">
        <is>
          <t>Aydınlatma</t>
        </is>
      </c>
      <c r="K2941" t="inlineStr">
        <is>
          <t>Perakende</t>
        </is>
      </c>
      <c r="L2941" t="n">
        <v>2</v>
      </c>
      <c r="M2941" s="57" t="n">
        <v>4.19</v>
      </c>
      <c r="N2941" t="inlineStr">
        <is>
          <t>EUR</t>
        </is>
      </c>
      <c r="O2941" s="58" t="n">
        <v>5</v>
      </c>
      <c r="P2941" t="n">
        <v>0</v>
      </c>
      <c r="Q2941" s="59" t="n">
        <v>95</v>
      </c>
      <c r="R2941" s="60">
        <f>IF(N2941="TL",1,IF(N2941="USD",VLOOKUP(C2941,$X$2:$Z$19,2,FALSE),VLOOKUP(C2941,$X$2:$Z$19,3,FALSE)))</f>
        <v/>
      </c>
      <c r="S2941" s="61">
        <f>IF(P2941=1,0,L2941*M2941*R2941*(1-O2941/100))</f>
        <v/>
      </c>
      <c r="T2941" s="61">
        <f>IF(P2941=1,0,L2941*Q2941)</f>
        <v/>
      </c>
      <c r="U2941" s="61">
        <f>S2941-T2941</f>
        <v/>
      </c>
    </row>
    <row r="2942">
      <c r="A2942" t="inlineStr">
        <is>
          <t>S002941</t>
        </is>
      </c>
      <c r="B2942" t="inlineStr">
        <is>
          <t>2025-11-22</t>
        </is>
      </c>
      <c r="C2942" t="inlineStr">
        <is>
          <t>2025-11</t>
        </is>
      </c>
      <c r="D2942" t="inlineStr">
        <is>
          <t>2025-Q4</t>
        </is>
      </c>
      <c r="E2942" t="inlineStr">
        <is>
          <t>T06</t>
        </is>
      </c>
      <c r="F2942" t="inlineStr">
        <is>
          <t>Gizem Aydın</t>
        </is>
      </c>
      <c r="G2942" t="inlineStr">
        <is>
          <t>İhracat-Avrupa</t>
        </is>
      </c>
      <c r="H2942" t="inlineStr">
        <is>
          <t>EM-KBL-16</t>
        </is>
      </c>
      <c r="I2942" t="inlineStr">
        <is>
          <t>NYM Kablo 3x2,5 (100 m)</t>
        </is>
      </c>
      <c r="J2942" t="inlineStr">
        <is>
          <t>Kablo</t>
        </is>
      </c>
      <c r="K2942" t="inlineStr">
        <is>
          <t>Proje</t>
        </is>
      </c>
      <c r="L2942" t="n">
        <v>29</v>
      </c>
      <c r="M2942" s="57" t="n">
        <v>28.62</v>
      </c>
      <c r="N2942" t="inlineStr">
        <is>
          <t>EUR</t>
        </is>
      </c>
      <c r="O2942" s="58" t="n">
        <v>5</v>
      </c>
      <c r="P2942" t="n">
        <v>0</v>
      </c>
      <c r="Q2942" s="59" t="n">
        <v>820</v>
      </c>
      <c r="R2942" s="60">
        <f>IF(N2942="TL",1,IF(N2942="USD",VLOOKUP(C2942,$X$2:$Z$19,2,FALSE),VLOOKUP(C2942,$X$2:$Z$19,3,FALSE)))</f>
        <v/>
      </c>
      <c r="S2942" s="61">
        <f>IF(P2942=1,0,L2942*M2942*R2942*(1-O2942/100))</f>
        <v/>
      </c>
      <c r="T2942" s="61">
        <f>IF(P2942=1,0,L2942*Q2942)</f>
        <v/>
      </c>
      <c r="U2942" s="61">
        <f>S2942-T2942</f>
        <v/>
      </c>
    </row>
    <row r="2943">
      <c r="A2943" t="inlineStr">
        <is>
          <t>S002942</t>
        </is>
      </c>
      <c r="B2943" t="inlineStr">
        <is>
          <t>2025-11-09</t>
        </is>
      </c>
      <c r="C2943" t="inlineStr">
        <is>
          <t>2025-11</t>
        </is>
      </c>
      <c r="D2943" t="inlineStr">
        <is>
          <t>2025-Q4</t>
        </is>
      </c>
      <c r="E2943" t="inlineStr">
        <is>
          <t>T06</t>
        </is>
      </c>
      <c r="F2943" t="inlineStr">
        <is>
          <t>Gizem Aydın</t>
        </is>
      </c>
      <c r="G2943" t="inlineStr">
        <is>
          <t>İhracat-Avrupa</t>
        </is>
      </c>
      <c r="H2943" t="inlineStr">
        <is>
          <t>EM-KBL-25</t>
        </is>
      </c>
      <c r="I2943" t="inlineStr">
        <is>
          <t>NYY Kablo 4x6 (100 m)</t>
        </is>
      </c>
      <c r="J2943" t="inlineStr">
        <is>
          <t>Kablo</t>
        </is>
      </c>
      <c r="K2943" t="inlineStr">
        <is>
          <t>Bayi</t>
        </is>
      </c>
      <c r="L2943" t="n">
        <v>8</v>
      </c>
      <c r="M2943" s="57" t="n">
        <v>72.84</v>
      </c>
      <c r="N2943" t="inlineStr">
        <is>
          <t>EUR</t>
        </is>
      </c>
      <c r="O2943" s="58" t="n">
        <v>5</v>
      </c>
      <c r="P2943" t="n">
        <v>0</v>
      </c>
      <c r="Q2943" s="59" t="n">
        <v>2150</v>
      </c>
      <c r="R2943" s="60">
        <f>IF(N2943="TL",1,IF(N2943="USD",VLOOKUP(C2943,$X$2:$Z$19,2,FALSE),VLOOKUP(C2943,$X$2:$Z$19,3,FALSE)))</f>
        <v/>
      </c>
      <c r="S2943" s="61">
        <f>IF(P2943=1,0,L2943*M2943*R2943*(1-O2943/100))</f>
        <v/>
      </c>
      <c r="T2943" s="61">
        <f>IF(P2943=1,0,L2943*Q2943)</f>
        <v/>
      </c>
      <c r="U2943" s="61">
        <f>S2943-T2943</f>
        <v/>
      </c>
    </row>
    <row r="2944">
      <c r="A2944" t="inlineStr">
        <is>
          <t>S002943</t>
        </is>
      </c>
      <c r="B2944" t="inlineStr">
        <is>
          <t>2025-11-27</t>
        </is>
      </c>
      <c r="C2944" t="inlineStr">
        <is>
          <t>2025-11</t>
        </is>
      </c>
      <c r="D2944" t="inlineStr">
        <is>
          <t>2025-Q4</t>
        </is>
      </c>
      <c r="E2944" t="inlineStr">
        <is>
          <t>T06</t>
        </is>
      </c>
      <c r="F2944" t="inlineStr">
        <is>
          <t>Gizem Aydın</t>
        </is>
      </c>
      <c r="G2944" t="inlineStr">
        <is>
          <t>İhracat-Avrupa</t>
        </is>
      </c>
      <c r="H2944" t="inlineStr">
        <is>
          <t>EM-SNS-06</t>
        </is>
      </c>
      <c r="I2944" t="inlineStr">
        <is>
          <t>Hareket Sensörü PIR</t>
        </is>
      </c>
      <c r="J2944" t="inlineStr">
        <is>
          <t>Otomasyon</t>
        </is>
      </c>
      <c r="K2944" t="inlineStr">
        <is>
          <t>Bayi</t>
        </is>
      </c>
      <c r="L2944" t="n">
        <v>11</v>
      </c>
      <c r="M2944" s="57" t="n">
        <v>5.59</v>
      </c>
      <c r="N2944" t="inlineStr">
        <is>
          <t>EUR</t>
        </is>
      </c>
      <c r="O2944" s="58" t="n">
        <v>18</v>
      </c>
      <c r="P2944" t="n">
        <v>0</v>
      </c>
      <c r="Q2944" s="59" t="n">
        <v>120</v>
      </c>
      <c r="R2944" s="60">
        <f>IF(N2944="TL",1,IF(N2944="USD",VLOOKUP(C2944,$X$2:$Z$19,2,FALSE),VLOOKUP(C2944,$X$2:$Z$19,3,FALSE)))</f>
        <v/>
      </c>
      <c r="S2944" s="61">
        <f>IF(P2944=1,0,L2944*M2944*R2944*(1-O2944/100))</f>
        <v/>
      </c>
      <c r="T2944" s="61">
        <f>IF(P2944=1,0,L2944*Q2944)</f>
        <v/>
      </c>
      <c r="U2944" s="61">
        <f>S2944-T2944</f>
        <v/>
      </c>
    </row>
    <row r="2945">
      <c r="A2945" t="inlineStr">
        <is>
          <t>S002944</t>
        </is>
      </c>
      <c r="B2945" t="inlineStr">
        <is>
          <t>2025-11-20</t>
        </is>
      </c>
      <c r="C2945" t="inlineStr">
        <is>
          <t>2025-11</t>
        </is>
      </c>
      <c r="D2945" t="inlineStr">
        <is>
          <t>2025-Q4</t>
        </is>
      </c>
      <c r="E2945" t="inlineStr">
        <is>
          <t>T06</t>
        </is>
      </c>
      <c r="F2945" t="inlineStr">
        <is>
          <t>Gizem Aydın</t>
        </is>
      </c>
      <c r="G2945" t="inlineStr">
        <is>
          <t>İhracat-Avrupa</t>
        </is>
      </c>
      <c r="H2945" t="inlineStr">
        <is>
          <t>EM-KND-03</t>
        </is>
      </c>
      <c r="I2945" t="inlineStr">
        <is>
          <t>Kablo Kanalı 40x40 (2 m)</t>
        </is>
      </c>
      <c r="J2945" t="inlineStr">
        <is>
          <t>Tesisat</t>
        </is>
      </c>
      <c r="K2945" t="inlineStr">
        <is>
          <t>Perakende</t>
        </is>
      </c>
      <c r="L2945" t="n">
        <v>2</v>
      </c>
      <c r="M2945" s="57" t="n">
        <v>2.8</v>
      </c>
      <c r="N2945" t="inlineStr">
        <is>
          <t>EUR</t>
        </is>
      </c>
      <c r="O2945" s="58" t="n">
        <v>12</v>
      </c>
      <c r="P2945" t="n">
        <v>0</v>
      </c>
      <c r="Q2945" s="59" t="n">
        <v>65</v>
      </c>
      <c r="R2945" s="60">
        <f>IF(N2945="TL",1,IF(N2945="USD",VLOOKUP(C2945,$X$2:$Z$19,2,FALSE),VLOOKUP(C2945,$X$2:$Z$19,3,FALSE)))</f>
        <v/>
      </c>
      <c r="S2945" s="61">
        <f>IF(P2945=1,0,L2945*M2945*R2945*(1-O2945/100))</f>
        <v/>
      </c>
      <c r="T2945" s="61">
        <f>IF(P2945=1,0,L2945*Q2945)</f>
        <v/>
      </c>
      <c r="U2945" s="61">
        <f>S2945-T2945</f>
        <v/>
      </c>
    </row>
    <row r="2946">
      <c r="A2946" t="inlineStr">
        <is>
          <t>S002945</t>
        </is>
      </c>
      <c r="B2946" t="inlineStr">
        <is>
          <t>2025-11-17</t>
        </is>
      </c>
      <c r="C2946" t="inlineStr">
        <is>
          <t>2025-11</t>
        </is>
      </c>
      <c r="D2946" t="inlineStr">
        <is>
          <t>2025-Q4</t>
        </is>
      </c>
      <c r="E2946" t="inlineStr">
        <is>
          <t>T06</t>
        </is>
      </c>
      <c r="F2946" t="inlineStr">
        <is>
          <t>Gizem Aydın</t>
        </is>
      </c>
      <c r="G2946" t="inlineStr">
        <is>
          <t>İhracat-Avrupa</t>
        </is>
      </c>
      <c r="H2946" t="inlineStr">
        <is>
          <t>EM-KND-03</t>
        </is>
      </c>
      <c r="I2946" t="inlineStr">
        <is>
          <t>Kablo Kanalı 40x40 (2 m)</t>
        </is>
      </c>
      <c r="J2946" t="inlineStr">
        <is>
          <t>Tesisat</t>
        </is>
      </c>
      <c r="K2946" t="inlineStr">
        <is>
          <t>Proje</t>
        </is>
      </c>
      <c r="L2946" t="n">
        <v>5</v>
      </c>
      <c r="M2946" s="57" t="n">
        <v>2.76</v>
      </c>
      <c r="N2946" t="inlineStr">
        <is>
          <t>EUR</t>
        </is>
      </c>
      <c r="O2946" s="58" t="n">
        <v>12</v>
      </c>
      <c r="P2946" t="n">
        <v>0</v>
      </c>
      <c r="Q2946" s="59" t="n">
        <v>65</v>
      </c>
      <c r="R2946" s="60">
        <f>IF(N2946="TL",1,IF(N2946="USD",VLOOKUP(C2946,$X$2:$Z$19,2,FALSE),VLOOKUP(C2946,$X$2:$Z$19,3,FALSE)))</f>
        <v/>
      </c>
      <c r="S2946" s="61">
        <f>IF(P2946=1,0,L2946*M2946*R2946*(1-O2946/100))</f>
        <v/>
      </c>
      <c r="T2946" s="61">
        <f>IF(P2946=1,0,L2946*Q2946)</f>
        <v/>
      </c>
      <c r="U2946" s="61">
        <f>S2946-T2946</f>
        <v/>
      </c>
    </row>
    <row r="2947">
      <c r="A2947" t="inlineStr">
        <is>
          <t>S002946</t>
        </is>
      </c>
      <c r="B2947" t="inlineStr">
        <is>
          <t>2025-11-25</t>
        </is>
      </c>
      <c r="C2947" t="inlineStr">
        <is>
          <t>2025-11</t>
        </is>
      </c>
      <c r="D2947" t="inlineStr">
        <is>
          <t>2025-Q4</t>
        </is>
      </c>
      <c r="E2947" t="inlineStr">
        <is>
          <t>T06</t>
        </is>
      </c>
      <c r="F2947" t="inlineStr">
        <is>
          <t>Gizem Aydın</t>
        </is>
      </c>
      <c r="G2947" t="inlineStr">
        <is>
          <t>İhracat-Avrupa</t>
        </is>
      </c>
      <c r="H2947" t="inlineStr">
        <is>
          <t>EM-SNS-06</t>
        </is>
      </c>
      <c r="I2947" t="inlineStr">
        <is>
          <t>Hareket Sensörü PIR</t>
        </is>
      </c>
      <c r="J2947" t="inlineStr">
        <is>
          <t>Otomasyon</t>
        </is>
      </c>
      <c r="K2947" t="inlineStr">
        <is>
          <t>Perakende</t>
        </is>
      </c>
      <c r="L2947" t="n">
        <v>15</v>
      </c>
      <c r="M2947" s="57" t="n">
        <v>5.23</v>
      </c>
      <c r="N2947" t="inlineStr">
        <is>
          <t>EUR</t>
        </is>
      </c>
      <c r="O2947" s="58" t="n">
        <v>12</v>
      </c>
      <c r="P2947" t="n">
        <v>0</v>
      </c>
      <c r="Q2947" s="59" t="n">
        <v>120</v>
      </c>
      <c r="R2947" s="60">
        <f>IF(N2947="TL",1,IF(N2947="USD",VLOOKUP(C2947,$X$2:$Z$19,2,FALSE),VLOOKUP(C2947,$X$2:$Z$19,3,FALSE)))</f>
        <v/>
      </c>
      <c r="S2947" s="61">
        <f>IF(P2947=1,0,L2947*M2947*R2947*(1-O2947/100))</f>
        <v/>
      </c>
      <c r="T2947" s="61">
        <f>IF(P2947=1,0,L2947*Q2947)</f>
        <v/>
      </c>
      <c r="U2947" s="61">
        <f>S2947-T2947</f>
        <v/>
      </c>
    </row>
    <row r="2948">
      <c r="A2948" t="inlineStr">
        <is>
          <t>S002947</t>
        </is>
      </c>
      <c r="B2948" t="inlineStr">
        <is>
          <t>2025-11-18</t>
        </is>
      </c>
      <c r="C2948" t="inlineStr">
        <is>
          <t>2025-11</t>
        </is>
      </c>
      <c r="D2948" t="inlineStr">
        <is>
          <t>2025-Q4</t>
        </is>
      </c>
      <c r="E2948" t="inlineStr">
        <is>
          <t>T06</t>
        </is>
      </c>
      <c r="F2948" t="inlineStr">
        <is>
          <t>Gizem Aydın</t>
        </is>
      </c>
      <c r="G2948" t="inlineStr">
        <is>
          <t>İhracat-Avrupa</t>
        </is>
      </c>
      <c r="H2948" t="inlineStr">
        <is>
          <t>EM-SNS-06</t>
        </is>
      </c>
      <c r="I2948" t="inlineStr">
        <is>
          <t>Hareket Sensörü PIR</t>
        </is>
      </c>
      <c r="J2948" t="inlineStr">
        <is>
          <t>Otomasyon</t>
        </is>
      </c>
      <c r="K2948" t="inlineStr">
        <is>
          <t>Perakende</t>
        </is>
      </c>
      <c r="L2948" t="n">
        <v>22</v>
      </c>
      <c r="M2948" s="57" t="n">
        <v>5.51</v>
      </c>
      <c r="N2948" t="inlineStr">
        <is>
          <t>EUR</t>
        </is>
      </c>
      <c r="O2948" s="58" t="n">
        <v>12</v>
      </c>
      <c r="P2948" t="n">
        <v>0</v>
      </c>
      <c r="Q2948" s="59" t="n">
        <v>120</v>
      </c>
      <c r="R2948" s="60">
        <f>IF(N2948="TL",1,IF(N2948="USD",VLOOKUP(C2948,$X$2:$Z$19,2,FALSE),VLOOKUP(C2948,$X$2:$Z$19,3,FALSE)))</f>
        <v/>
      </c>
      <c r="S2948" s="61">
        <f>IF(P2948=1,0,L2948*M2948*R2948*(1-O2948/100))</f>
        <v/>
      </c>
      <c r="T2948" s="61">
        <f>IF(P2948=1,0,L2948*Q2948)</f>
        <v/>
      </c>
      <c r="U2948" s="61">
        <f>S2948-T2948</f>
        <v/>
      </c>
    </row>
    <row r="2949">
      <c r="A2949" t="inlineStr">
        <is>
          <t>S002948</t>
        </is>
      </c>
      <c r="B2949" t="inlineStr">
        <is>
          <t>2025-11-22</t>
        </is>
      </c>
      <c r="C2949" t="inlineStr">
        <is>
          <t>2025-11</t>
        </is>
      </c>
      <c r="D2949" t="inlineStr">
        <is>
          <t>2025-Q4</t>
        </is>
      </c>
      <c r="E2949" t="inlineStr">
        <is>
          <t>T06</t>
        </is>
      </c>
      <c r="F2949" t="inlineStr">
        <is>
          <t>Gizem Aydın</t>
        </is>
      </c>
      <c r="G2949" t="inlineStr">
        <is>
          <t>İhracat-Avrupa</t>
        </is>
      </c>
      <c r="H2949" t="inlineStr">
        <is>
          <t>EM-AYD-18</t>
        </is>
      </c>
      <c r="I2949" t="inlineStr">
        <is>
          <t>LED Ampul 18W (10'lu)</t>
        </is>
      </c>
      <c r="J2949" t="inlineStr">
        <is>
          <t>Aydınlatma</t>
        </is>
      </c>
      <c r="K2949" t="inlineStr">
        <is>
          <t>Bayi</t>
        </is>
      </c>
      <c r="L2949" t="n">
        <v>7</v>
      </c>
      <c r="M2949" s="57" t="n">
        <v>4.4</v>
      </c>
      <c r="N2949" t="inlineStr">
        <is>
          <t>EUR</t>
        </is>
      </c>
      <c r="O2949" s="58" t="n">
        <v>5</v>
      </c>
      <c r="P2949" t="n">
        <v>0</v>
      </c>
      <c r="Q2949" s="59" t="n">
        <v>95</v>
      </c>
      <c r="R2949" s="60">
        <f>IF(N2949="TL",1,IF(N2949="USD",VLOOKUP(C2949,$X$2:$Z$19,2,FALSE),VLOOKUP(C2949,$X$2:$Z$19,3,FALSE)))</f>
        <v/>
      </c>
      <c r="S2949" s="61">
        <f>IF(P2949=1,0,L2949*M2949*R2949*(1-O2949/100))</f>
        <v/>
      </c>
      <c r="T2949" s="61">
        <f>IF(P2949=1,0,L2949*Q2949)</f>
        <v/>
      </c>
      <c r="U2949" s="61">
        <f>S2949-T2949</f>
        <v/>
      </c>
    </row>
    <row r="2950">
      <c r="A2950" t="inlineStr">
        <is>
          <t>S002949</t>
        </is>
      </c>
      <c r="B2950" t="inlineStr">
        <is>
          <t>2025-11-16</t>
        </is>
      </c>
      <c r="C2950" t="inlineStr">
        <is>
          <t>2025-11</t>
        </is>
      </c>
      <c r="D2950" t="inlineStr">
        <is>
          <t>2025-Q4</t>
        </is>
      </c>
      <c r="E2950" t="inlineStr">
        <is>
          <t>T06</t>
        </is>
      </c>
      <c r="F2950" t="inlineStr">
        <is>
          <t>Gizem Aydın</t>
        </is>
      </c>
      <c r="G2950" t="inlineStr">
        <is>
          <t>İhracat-Avrupa</t>
        </is>
      </c>
      <c r="H2950" t="inlineStr">
        <is>
          <t>EM-KBL-25</t>
        </is>
      </c>
      <c r="I2950" t="inlineStr">
        <is>
          <t>NYY Kablo 4x6 (100 m)</t>
        </is>
      </c>
      <c r="J2950" t="inlineStr">
        <is>
          <t>Kablo</t>
        </is>
      </c>
      <c r="K2950" t="inlineStr">
        <is>
          <t>Perakende</t>
        </is>
      </c>
      <c r="L2950" t="n">
        <v>117</v>
      </c>
      <c r="M2950" s="57" t="n">
        <v>76.3</v>
      </c>
      <c r="N2950" t="inlineStr">
        <is>
          <t>EUR</t>
        </is>
      </c>
      <c r="O2950" s="58" t="n">
        <v>0</v>
      </c>
      <c r="P2950" t="n">
        <v>0</v>
      </c>
      <c r="Q2950" s="59" t="n">
        <v>2150</v>
      </c>
      <c r="R2950" s="60">
        <f>IF(N2950="TL",1,IF(N2950="USD",VLOOKUP(C2950,$X$2:$Z$19,2,FALSE),VLOOKUP(C2950,$X$2:$Z$19,3,FALSE)))</f>
        <v/>
      </c>
      <c r="S2950" s="61">
        <f>IF(P2950=1,0,L2950*M2950*R2950*(1-O2950/100))</f>
        <v/>
      </c>
      <c r="T2950" s="61">
        <f>IF(P2950=1,0,L2950*Q2950)</f>
        <v/>
      </c>
      <c r="U2950" s="61">
        <f>S2950-T2950</f>
        <v/>
      </c>
    </row>
    <row r="2951">
      <c r="A2951" t="inlineStr">
        <is>
          <t>S002950</t>
        </is>
      </c>
      <c r="B2951" t="inlineStr">
        <is>
          <t>2025-11-14</t>
        </is>
      </c>
      <c r="C2951" t="inlineStr">
        <is>
          <t>2025-11</t>
        </is>
      </c>
      <c r="D2951" t="inlineStr">
        <is>
          <t>2025-Q4</t>
        </is>
      </c>
      <c r="E2951" t="inlineStr">
        <is>
          <t>T06</t>
        </is>
      </c>
      <c r="F2951" t="inlineStr">
        <is>
          <t>Gizem Aydın</t>
        </is>
      </c>
      <c r="G2951" t="inlineStr">
        <is>
          <t>İhracat-Avrupa</t>
        </is>
      </c>
      <c r="H2951" t="inlineStr">
        <is>
          <t>EM-SNS-06</t>
        </is>
      </c>
      <c r="I2951" t="inlineStr">
        <is>
          <t>Hareket Sensörü PIR</t>
        </is>
      </c>
      <c r="J2951" t="inlineStr">
        <is>
          <t>Otomasyon</t>
        </is>
      </c>
      <c r="K2951" t="inlineStr">
        <is>
          <t>Proje</t>
        </is>
      </c>
      <c r="L2951" t="n">
        <v>2</v>
      </c>
      <c r="M2951" s="57" t="n">
        <v>5.22</v>
      </c>
      <c r="N2951" t="inlineStr">
        <is>
          <t>EUR</t>
        </is>
      </c>
      <c r="O2951" s="58" t="n">
        <v>0</v>
      </c>
      <c r="P2951" t="n">
        <v>0</v>
      </c>
      <c r="Q2951" s="59" t="n">
        <v>120</v>
      </c>
      <c r="R2951" s="60">
        <f>IF(N2951="TL",1,IF(N2951="USD",VLOOKUP(C2951,$X$2:$Z$19,2,FALSE),VLOOKUP(C2951,$X$2:$Z$19,3,FALSE)))</f>
        <v/>
      </c>
      <c r="S2951" s="61">
        <f>IF(P2951=1,0,L2951*M2951*R2951*(1-O2951/100))</f>
        <v/>
      </c>
      <c r="T2951" s="61">
        <f>IF(P2951=1,0,L2951*Q2951)</f>
        <v/>
      </c>
      <c r="U2951" s="61">
        <f>S2951-T2951</f>
        <v/>
      </c>
    </row>
    <row r="2952">
      <c r="A2952" t="inlineStr">
        <is>
          <t>S002951</t>
        </is>
      </c>
      <c r="B2952" t="inlineStr">
        <is>
          <t>2025-11-15</t>
        </is>
      </c>
      <c r="C2952" t="inlineStr">
        <is>
          <t>2025-11</t>
        </is>
      </c>
      <c r="D2952" t="inlineStr">
        <is>
          <t>2025-Q4</t>
        </is>
      </c>
      <c r="E2952" t="inlineStr">
        <is>
          <t>T06</t>
        </is>
      </c>
      <c r="F2952" t="inlineStr">
        <is>
          <t>Gizem Aydın</t>
        </is>
      </c>
      <c r="G2952" t="inlineStr">
        <is>
          <t>İhracat-Avrupa</t>
        </is>
      </c>
      <c r="H2952" t="inlineStr">
        <is>
          <t>EM-SGT-01</t>
        </is>
      </c>
      <c r="I2952" t="inlineStr">
        <is>
          <t>Otomatik Sigorta C16 (12'li)</t>
        </is>
      </c>
      <c r="J2952" t="inlineStr">
        <is>
          <t>Koruma</t>
        </is>
      </c>
      <c r="K2952" t="inlineStr">
        <is>
          <t>Bayi</t>
        </is>
      </c>
      <c r="L2952" t="n">
        <v>3</v>
      </c>
      <c r="M2952" s="57" t="n">
        <v>9.43</v>
      </c>
      <c r="N2952" t="inlineStr">
        <is>
          <t>EUR</t>
        </is>
      </c>
      <c r="O2952" s="58" t="n">
        <v>8</v>
      </c>
      <c r="P2952" t="n">
        <v>0</v>
      </c>
      <c r="Q2952" s="59" t="n">
        <v>240</v>
      </c>
      <c r="R2952" s="60">
        <f>IF(N2952="TL",1,IF(N2952="USD",VLOOKUP(C2952,$X$2:$Z$19,2,FALSE),VLOOKUP(C2952,$X$2:$Z$19,3,FALSE)))</f>
        <v/>
      </c>
      <c r="S2952" s="61">
        <f>IF(P2952=1,0,L2952*M2952*R2952*(1-O2952/100))</f>
        <v/>
      </c>
      <c r="T2952" s="61">
        <f>IF(P2952=1,0,L2952*Q2952)</f>
        <v/>
      </c>
      <c r="U2952" s="61">
        <f>S2952-T2952</f>
        <v/>
      </c>
    </row>
    <row r="2953">
      <c r="A2953" t="inlineStr">
        <is>
          <t>S002952</t>
        </is>
      </c>
      <c r="B2953" t="inlineStr">
        <is>
          <t>2025-11-12</t>
        </is>
      </c>
      <c r="C2953" t="inlineStr">
        <is>
          <t>2025-11</t>
        </is>
      </c>
      <c r="D2953" t="inlineStr">
        <is>
          <t>2025-Q4</t>
        </is>
      </c>
      <c r="E2953" t="inlineStr">
        <is>
          <t>T06</t>
        </is>
      </c>
      <c r="F2953" t="inlineStr">
        <is>
          <t>Gizem Aydın</t>
        </is>
      </c>
      <c r="G2953" t="inlineStr">
        <is>
          <t>İhracat-Avrupa</t>
        </is>
      </c>
      <c r="H2953" t="inlineStr">
        <is>
          <t>EM-UPS-10</t>
        </is>
      </c>
      <c r="I2953" t="inlineStr">
        <is>
          <t>Kesintisiz Güç Kaynağı 3 kVA</t>
        </is>
      </c>
      <c r="J2953" t="inlineStr">
        <is>
          <t>Güç</t>
        </is>
      </c>
      <c r="K2953" t="inlineStr">
        <is>
          <t>Bayi</t>
        </is>
      </c>
      <c r="L2953" t="n">
        <v>19</v>
      </c>
      <c r="M2953" s="57" t="n">
        <v>290.72</v>
      </c>
      <c r="N2953" t="inlineStr">
        <is>
          <t>EUR</t>
        </is>
      </c>
      <c r="O2953" s="58" t="n">
        <v>8</v>
      </c>
      <c r="P2953" t="n">
        <v>0</v>
      </c>
      <c r="Q2953" s="59" t="n">
        <v>8200</v>
      </c>
      <c r="R2953" s="60">
        <f>IF(N2953="TL",1,IF(N2953="USD",VLOOKUP(C2953,$X$2:$Z$19,2,FALSE),VLOOKUP(C2953,$X$2:$Z$19,3,FALSE)))</f>
        <v/>
      </c>
      <c r="S2953" s="61">
        <f>IF(P2953=1,0,L2953*M2953*R2953*(1-O2953/100))</f>
        <v/>
      </c>
      <c r="T2953" s="61">
        <f>IF(P2953=1,0,L2953*Q2953)</f>
        <v/>
      </c>
      <c r="U2953" s="61">
        <f>S2953-T2953</f>
        <v/>
      </c>
    </row>
    <row r="2954">
      <c r="A2954" t="inlineStr">
        <is>
          <t>S002953</t>
        </is>
      </c>
      <c r="B2954" t="inlineStr">
        <is>
          <t>2025-11-28</t>
        </is>
      </c>
      <c r="C2954" t="inlineStr">
        <is>
          <t>2025-11</t>
        </is>
      </c>
      <c r="D2954" t="inlineStr">
        <is>
          <t>2025-Q4</t>
        </is>
      </c>
      <c r="E2954" t="inlineStr">
        <is>
          <t>T06</t>
        </is>
      </c>
      <c r="F2954" t="inlineStr">
        <is>
          <t>Gizem Aydın</t>
        </is>
      </c>
      <c r="G2954" t="inlineStr">
        <is>
          <t>İhracat-Avrupa</t>
        </is>
      </c>
      <c r="H2954" t="inlineStr">
        <is>
          <t>EM-SNS-06</t>
        </is>
      </c>
      <c r="I2954" t="inlineStr">
        <is>
          <t>Hareket Sensörü PIR</t>
        </is>
      </c>
      <c r="J2954" t="inlineStr">
        <is>
          <t>Otomasyon</t>
        </is>
      </c>
      <c r="K2954" t="inlineStr">
        <is>
          <t>Perakende</t>
        </is>
      </c>
      <c r="L2954" t="n">
        <v>4</v>
      </c>
      <c r="M2954" s="57" t="n">
        <v>5.5</v>
      </c>
      <c r="N2954" t="inlineStr">
        <is>
          <t>EUR</t>
        </is>
      </c>
      <c r="O2954" s="58" t="n">
        <v>8</v>
      </c>
      <c r="P2954" t="n">
        <v>0</v>
      </c>
      <c r="Q2954" s="59" t="n">
        <v>120</v>
      </c>
      <c r="R2954" s="60">
        <f>IF(N2954="TL",1,IF(N2954="USD",VLOOKUP(C2954,$X$2:$Z$19,2,FALSE),VLOOKUP(C2954,$X$2:$Z$19,3,FALSE)))</f>
        <v/>
      </c>
      <c r="S2954" s="61">
        <f>IF(P2954=1,0,L2954*M2954*R2954*(1-O2954/100))</f>
        <v/>
      </c>
      <c r="T2954" s="61">
        <f>IF(P2954=1,0,L2954*Q2954)</f>
        <v/>
      </c>
      <c r="U2954" s="61">
        <f>S2954-T2954</f>
        <v/>
      </c>
    </row>
    <row r="2955">
      <c r="A2955" t="inlineStr">
        <is>
          <t>S002954</t>
        </is>
      </c>
      <c r="B2955" t="inlineStr">
        <is>
          <t>2025-11-22</t>
        </is>
      </c>
      <c r="C2955" t="inlineStr">
        <is>
          <t>2025-11</t>
        </is>
      </c>
      <c r="D2955" t="inlineStr">
        <is>
          <t>2025-Q4</t>
        </is>
      </c>
      <c r="E2955" t="inlineStr">
        <is>
          <t>T06</t>
        </is>
      </c>
      <c r="F2955" t="inlineStr">
        <is>
          <t>Gizem Aydın</t>
        </is>
      </c>
      <c r="G2955" t="inlineStr">
        <is>
          <t>İhracat-Avrupa</t>
        </is>
      </c>
      <c r="H2955" t="inlineStr">
        <is>
          <t>EM-UPS-10</t>
        </is>
      </c>
      <c r="I2955" t="inlineStr">
        <is>
          <t>Kesintisiz Güç Kaynağı 3 kVA</t>
        </is>
      </c>
      <c r="J2955" t="inlineStr">
        <is>
          <t>Güç</t>
        </is>
      </c>
      <c r="K2955" t="inlineStr">
        <is>
          <t>Bayi</t>
        </is>
      </c>
      <c r="L2955" t="n">
        <v>4</v>
      </c>
      <c r="M2955" s="57" t="n">
        <v>272.81</v>
      </c>
      <c r="N2955" t="inlineStr">
        <is>
          <t>EUR</t>
        </is>
      </c>
      <c r="O2955" s="58" t="n">
        <v>8</v>
      </c>
      <c r="P2955" t="n">
        <v>0</v>
      </c>
      <c r="Q2955" s="59" t="n">
        <v>8200</v>
      </c>
      <c r="R2955" s="60">
        <f>IF(N2955="TL",1,IF(N2955="USD",VLOOKUP(C2955,$X$2:$Z$19,2,FALSE),VLOOKUP(C2955,$X$2:$Z$19,3,FALSE)))</f>
        <v/>
      </c>
      <c r="S2955" s="61">
        <f>IF(P2955=1,0,L2955*M2955*R2955*(1-O2955/100))</f>
        <v/>
      </c>
      <c r="T2955" s="61">
        <f>IF(P2955=1,0,L2955*Q2955)</f>
        <v/>
      </c>
      <c r="U2955" s="61">
        <f>S2955-T2955</f>
        <v/>
      </c>
    </row>
    <row r="2956">
      <c r="A2956" t="inlineStr">
        <is>
          <t>S002955</t>
        </is>
      </c>
      <c r="B2956" t="inlineStr">
        <is>
          <t>2025-11-13</t>
        </is>
      </c>
      <c r="C2956" t="inlineStr">
        <is>
          <t>2025-11</t>
        </is>
      </c>
      <c r="D2956" t="inlineStr">
        <is>
          <t>2025-Q4</t>
        </is>
      </c>
      <c r="E2956" t="inlineStr">
        <is>
          <t>T07</t>
        </is>
      </c>
      <c r="F2956" t="inlineStr">
        <is>
          <t>Onur Arslan</t>
        </is>
      </c>
      <c r="G2956" t="inlineStr">
        <is>
          <t>Marmara</t>
        </is>
      </c>
      <c r="H2956" t="inlineStr">
        <is>
          <t>EM-TRF-05</t>
        </is>
      </c>
      <c r="I2956" t="inlineStr">
        <is>
          <t>İzole Trafo 1 kVA</t>
        </is>
      </c>
      <c r="J2956" t="inlineStr">
        <is>
          <t>Güç</t>
        </is>
      </c>
      <c r="K2956" t="inlineStr">
        <is>
          <t>Bayi</t>
        </is>
      </c>
      <c r="L2956" t="n">
        <v>23</v>
      </c>
      <c r="M2956" s="57" t="n">
        <v>6520</v>
      </c>
      <c r="N2956" t="inlineStr">
        <is>
          <t>TL</t>
        </is>
      </c>
      <c r="O2956" s="58" t="n">
        <v>0</v>
      </c>
      <c r="P2956" t="n">
        <v>0</v>
      </c>
      <c r="Q2956" s="59" t="n">
        <v>3900</v>
      </c>
      <c r="R2956" s="60">
        <f>IF(N2956="TL",1,IF(N2956="USD",VLOOKUP(C2956,$X$2:$Z$19,2,FALSE),VLOOKUP(C2956,$X$2:$Z$19,3,FALSE)))</f>
        <v/>
      </c>
      <c r="S2956" s="61">
        <f>IF(P2956=1,0,L2956*M2956*R2956*(1-O2956/100))</f>
        <v/>
      </c>
      <c r="T2956" s="61">
        <f>IF(P2956=1,0,L2956*Q2956)</f>
        <v/>
      </c>
      <c r="U2956" s="61">
        <f>S2956-T2956</f>
        <v/>
      </c>
    </row>
    <row r="2957">
      <c r="A2957" t="inlineStr">
        <is>
          <t>S002956</t>
        </is>
      </c>
      <c r="B2957" t="inlineStr">
        <is>
          <t>2025-11-02</t>
        </is>
      </c>
      <c r="C2957" t="inlineStr">
        <is>
          <t>2025-11</t>
        </is>
      </c>
      <c r="D2957" t="inlineStr">
        <is>
          <t>2025-Q4</t>
        </is>
      </c>
      <c r="E2957" t="inlineStr">
        <is>
          <t>T07</t>
        </is>
      </c>
      <c r="F2957" t="inlineStr">
        <is>
          <t>Onur Arslan</t>
        </is>
      </c>
      <c r="G2957" t="inlineStr">
        <is>
          <t>Marmara</t>
        </is>
      </c>
      <c r="H2957" t="inlineStr">
        <is>
          <t>EM-KBL-16</t>
        </is>
      </c>
      <c r="I2957" t="inlineStr">
        <is>
          <t>NYM Kablo 3x2,5 (100 m)</t>
        </is>
      </c>
      <c r="J2957" t="inlineStr">
        <is>
          <t>Kablo</t>
        </is>
      </c>
      <c r="K2957" t="inlineStr">
        <is>
          <t>Kurumsal</t>
        </is>
      </c>
      <c r="L2957" t="n">
        <v>16</v>
      </c>
      <c r="M2957" s="57" t="n">
        <v>1348</v>
      </c>
      <c r="N2957" t="inlineStr">
        <is>
          <t>TL</t>
        </is>
      </c>
      <c r="O2957" s="58" t="n">
        <v>5</v>
      </c>
      <c r="P2957" t="n">
        <v>1</v>
      </c>
      <c r="Q2957" s="59" t="n">
        <v>820</v>
      </c>
      <c r="R2957" s="60">
        <f>IF(N2957="TL",1,IF(N2957="USD",VLOOKUP(C2957,$X$2:$Z$19,2,FALSE),VLOOKUP(C2957,$X$2:$Z$19,3,FALSE)))</f>
        <v/>
      </c>
      <c r="S2957" s="61">
        <f>IF(P2957=1,0,L2957*M2957*R2957*(1-O2957/100))</f>
        <v/>
      </c>
      <c r="T2957" s="61">
        <f>IF(P2957=1,0,L2957*Q2957)</f>
        <v/>
      </c>
      <c r="U2957" s="61">
        <f>S2957-T2957</f>
        <v/>
      </c>
    </row>
    <row r="2958">
      <c r="A2958" t="inlineStr">
        <is>
          <t>S002957</t>
        </is>
      </c>
      <c r="B2958" t="inlineStr">
        <is>
          <t>2025-11-02</t>
        </is>
      </c>
      <c r="C2958" t="inlineStr">
        <is>
          <t>2025-11</t>
        </is>
      </c>
      <c r="D2958" t="inlineStr">
        <is>
          <t>2025-Q4</t>
        </is>
      </c>
      <c r="E2958" t="inlineStr">
        <is>
          <t>T07</t>
        </is>
      </c>
      <c r="F2958" t="inlineStr">
        <is>
          <t>Onur Arslan</t>
        </is>
      </c>
      <c r="G2958" t="inlineStr">
        <is>
          <t>Marmara</t>
        </is>
      </c>
      <c r="H2958" t="inlineStr">
        <is>
          <t>EM-SGT-01</t>
        </is>
      </c>
      <c r="I2958" t="inlineStr">
        <is>
          <t>Otomatik Sigorta C16 (12'li)</t>
        </is>
      </c>
      <c r="J2958" t="inlineStr">
        <is>
          <t>Koruma</t>
        </is>
      </c>
      <c r="K2958" t="inlineStr">
        <is>
          <t>Perakende</t>
        </is>
      </c>
      <c r="L2958" t="n">
        <v>111</v>
      </c>
      <c r="M2958" s="57" t="n">
        <v>438</v>
      </c>
      <c r="N2958" t="inlineStr">
        <is>
          <t>TL</t>
        </is>
      </c>
      <c r="O2958" s="58" t="n">
        <v>5</v>
      </c>
      <c r="P2958" t="n">
        <v>0</v>
      </c>
      <c r="Q2958" s="59" t="n">
        <v>240</v>
      </c>
      <c r="R2958" s="60">
        <f>IF(N2958="TL",1,IF(N2958="USD",VLOOKUP(C2958,$X$2:$Z$19,2,FALSE),VLOOKUP(C2958,$X$2:$Z$19,3,FALSE)))</f>
        <v/>
      </c>
      <c r="S2958" s="61">
        <f>IF(P2958=1,0,L2958*M2958*R2958*(1-O2958/100))</f>
        <v/>
      </c>
      <c r="T2958" s="61">
        <f>IF(P2958=1,0,L2958*Q2958)</f>
        <v/>
      </c>
      <c r="U2958" s="61">
        <f>S2958-T2958</f>
        <v/>
      </c>
    </row>
    <row r="2959">
      <c r="A2959" t="inlineStr">
        <is>
          <t>S002958</t>
        </is>
      </c>
      <c r="B2959" t="inlineStr">
        <is>
          <t>2025-11-04</t>
        </is>
      </c>
      <c r="C2959" t="inlineStr">
        <is>
          <t>2025-11</t>
        </is>
      </c>
      <c r="D2959" t="inlineStr">
        <is>
          <t>2025-Q4</t>
        </is>
      </c>
      <c r="E2959" t="inlineStr">
        <is>
          <t>T07</t>
        </is>
      </c>
      <c r="F2959" t="inlineStr">
        <is>
          <t>Onur Arslan</t>
        </is>
      </c>
      <c r="G2959" t="inlineStr">
        <is>
          <t>Marmara</t>
        </is>
      </c>
      <c r="H2959" t="inlineStr">
        <is>
          <t>EM-PNO-12</t>
        </is>
      </c>
      <c r="I2959" t="inlineStr">
        <is>
          <t>Sıva Üstü Dağıtım Panosu 24'lü</t>
        </is>
      </c>
      <c r="J2959" t="inlineStr">
        <is>
          <t>Pano</t>
        </is>
      </c>
      <c r="K2959" t="inlineStr">
        <is>
          <t>Bayi</t>
        </is>
      </c>
      <c r="L2959" t="n">
        <v>17</v>
      </c>
      <c r="M2959" s="57" t="n">
        <v>2104</v>
      </c>
      <c r="N2959" t="inlineStr">
        <is>
          <t>TL</t>
        </is>
      </c>
      <c r="O2959" s="58" t="n">
        <v>8</v>
      </c>
      <c r="P2959" t="n">
        <v>0</v>
      </c>
      <c r="Q2959" s="59" t="n">
        <v>1180</v>
      </c>
      <c r="R2959" s="60">
        <f>IF(N2959="TL",1,IF(N2959="USD",VLOOKUP(C2959,$X$2:$Z$19,2,FALSE),VLOOKUP(C2959,$X$2:$Z$19,3,FALSE)))</f>
        <v/>
      </c>
      <c r="S2959" s="61">
        <f>IF(P2959=1,0,L2959*M2959*R2959*(1-O2959/100))</f>
        <v/>
      </c>
      <c r="T2959" s="61">
        <f>IF(P2959=1,0,L2959*Q2959)</f>
        <v/>
      </c>
      <c r="U2959" s="61">
        <f>S2959-T2959</f>
        <v/>
      </c>
    </row>
    <row r="2960">
      <c r="A2960" t="inlineStr">
        <is>
          <t>S002959</t>
        </is>
      </c>
      <c r="B2960" t="inlineStr">
        <is>
          <t>2025-11-28</t>
        </is>
      </c>
      <c r="C2960" t="inlineStr">
        <is>
          <t>2025-11</t>
        </is>
      </c>
      <c r="D2960" t="inlineStr">
        <is>
          <t>2025-Q4</t>
        </is>
      </c>
      <c r="E2960" t="inlineStr">
        <is>
          <t>T07</t>
        </is>
      </c>
      <c r="F2960" t="inlineStr">
        <is>
          <t>Onur Arslan</t>
        </is>
      </c>
      <c r="G2960" t="inlineStr">
        <is>
          <t>Marmara</t>
        </is>
      </c>
      <c r="H2960" t="inlineStr">
        <is>
          <t>EM-TRF-05</t>
        </is>
      </c>
      <c r="I2960" t="inlineStr">
        <is>
          <t>İzole Trafo 1 kVA</t>
        </is>
      </c>
      <c r="J2960" t="inlineStr">
        <is>
          <t>Güç</t>
        </is>
      </c>
      <c r="K2960" t="inlineStr">
        <is>
          <t>Proje</t>
        </is>
      </c>
      <c r="L2960" t="n">
        <v>2</v>
      </c>
      <c r="M2960" s="57" t="n">
        <v>6528</v>
      </c>
      <c r="N2960" t="inlineStr">
        <is>
          <t>TL</t>
        </is>
      </c>
      <c r="O2960" s="58" t="n">
        <v>5</v>
      </c>
      <c r="P2960" t="n">
        <v>0</v>
      </c>
      <c r="Q2960" s="59" t="n">
        <v>3900</v>
      </c>
      <c r="R2960" s="60">
        <f>IF(N2960="TL",1,IF(N2960="USD",VLOOKUP(C2960,$X$2:$Z$19,2,FALSE),VLOOKUP(C2960,$X$2:$Z$19,3,FALSE)))</f>
        <v/>
      </c>
      <c r="S2960" s="61">
        <f>IF(P2960=1,0,L2960*M2960*R2960*(1-O2960/100))</f>
        <v/>
      </c>
      <c r="T2960" s="61">
        <f>IF(P2960=1,0,L2960*Q2960)</f>
        <v/>
      </c>
      <c r="U2960" s="61">
        <f>S2960-T2960</f>
        <v/>
      </c>
    </row>
    <row r="2961">
      <c r="A2961" t="inlineStr">
        <is>
          <t>S002960</t>
        </is>
      </c>
      <c r="B2961" t="inlineStr">
        <is>
          <t>2025-11-23</t>
        </is>
      </c>
      <c r="C2961" t="inlineStr">
        <is>
          <t>2025-11</t>
        </is>
      </c>
      <c r="D2961" t="inlineStr">
        <is>
          <t>2025-Q4</t>
        </is>
      </c>
      <c r="E2961" t="inlineStr">
        <is>
          <t>T07</t>
        </is>
      </c>
      <c r="F2961" t="inlineStr">
        <is>
          <t>Onur Arslan</t>
        </is>
      </c>
      <c r="G2961" t="inlineStr">
        <is>
          <t>Marmara</t>
        </is>
      </c>
      <c r="H2961" t="inlineStr">
        <is>
          <t>EM-KBL-25</t>
        </is>
      </c>
      <c r="I2961" t="inlineStr">
        <is>
          <t>NYY Kablo 4x6 (100 m)</t>
        </is>
      </c>
      <c r="J2961" t="inlineStr">
        <is>
          <t>Kablo</t>
        </is>
      </c>
      <c r="K2961" t="inlineStr">
        <is>
          <t>Bayi</t>
        </is>
      </c>
      <c r="L2961" t="n">
        <v>20</v>
      </c>
      <c r="M2961" s="57" t="n">
        <v>3392</v>
      </c>
      <c r="N2961" t="inlineStr">
        <is>
          <t>TL</t>
        </is>
      </c>
      <c r="O2961" s="58" t="n">
        <v>5</v>
      </c>
      <c r="P2961" t="n">
        <v>0</v>
      </c>
      <c r="Q2961" s="59" t="n">
        <v>2150</v>
      </c>
      <c r="R2961" s="60">
        <f>IF(N2961="TL",1,IF(N2961="USD",VLOOKUP(C2961,$X$2:$Z$19,2,FALSE),VLOOKUP(C2961,$X$2:$Z$19,3,FALSE)))</f>
        <v/>
      </c>
      <c r="S2961" s="61">
        <f>IF(P2961=1,0,L2961*M2961*R2961*(1-O2961/100))</f>
        <v/>
      </c>
      <c r="T2961" s="61">
        <f>IF(P2961=1,0,L2961*Q2961)</f>
        <v/>
      </c>
      <c r="U2961" s="61">
        <f>S2961-T2961</f>
        <v/>
      </c>
    </row>
    <row r="2962">
      <c r="A2962" t="inlineStr">
        <is>
          <t>S002961</t>
        </is>
      </c>
      <c r="B2962" t="inlineStr">
        <is>
          <t>2025-11-15</t>
        </is>
      </c>
      <c r="C2962" t="inlineStr">
        <is>
          <t>2025-11</t>
        </is>
      </c>
      <c r="D2962" t="inlineStr">
        <is>
          <t>2025-Q4</t>
        </is>
      </c>
      <c r="E2962" t="inlineStr">
        <is>
          <t>T07</t>
        </is>
      </c>
      <c r="F2962" t="inlineStr">
        <is>
          <t>Onur Arslan</t>
        </is>
      </c>
      <c r="G2962" t="inlineStr">
        <is>
          <t>Marmara</t>
        </is>
      </c>
      <c r="H2962" t="inlineStr">
        <is>
          <t>EM-AYD-40</t>
        </is>
      </c>
      <c r="I2962" t="inlineStr">
        <is>
          <t>LED Panel Armatür 40W</t>
        </is>
      </c>
      <c r="J2962" t="inlineStr">
        <is>
          <t>Aydınlatma</t>
        </is>
      </c>
      <c r="K2962" t="inlineStr">
        <is>
          <t>Proje</t>
        </is>
      </c>
      <c r="L2962" t="n">
        <v>8</v>
      </c>
      <c r="M2962" s="57" t="n">
        <v>351</v>
      </c>
      <c r="N2962" t="inlineStr">
        <is>
          <t>TL</t>
        </is>
      </c>
      <c r="O2962" s="58" t="n">
        <v>18</v>
      </c>
      <c r="P2962" t="n">
        <v>0</v>
      </c>
      <c r="Q2962" s="59" t="n">
        <v>190</v>
      </c>
      <c r="R2962" s="60">
        <f>IF(N2962="TL",1,IF(N2962="USD",VLOOKUP(C2962,$X$2:$Z$19,2,FALSE),VLOOKUP(C2962,$X$2:$Z$19,3,FALSE)))</f>
        <v/>
      </c>
      <c r="S2962" s="61">
        <f>IF(P2962=1,0,L2962*M2962*R2962*(1-O2962/100))</f>
        <v/>
      </c>
      <c r="T2962" s="61">
        <f>IF(P2962=1,0,L2962*Q2962)</f>
        <v/>
      </c>
      <c r="U2962" s="61">
        <f>S2962-T2962</f>
        <v/>
      </c>
    </row>
    <row r="2963">
      <c r="A2963" t="inlineStr">
        <is>
          <t>S002962</t>
        </is>
      </c>
      <c r="B2963" t="inlineStr">
        <is>
          <t>2025-11-18</t>
        </is>
      </c>
      <c r="C2963" t="inlineStr">
        <is>
          <t>2025-11</t>
        </is>
      </c>
      <c r="D2963" t="inlineStr">
        <is>
          <t>2025-Q4</t>
        </is>
      </c>
      <c r="E2963" t="inlineStr">
        <is>
          <t>T07</t>
        </is>
      </c>
      <c r="F2963" t="inlineStr">
        <is>
          <t>Onur Arslan</t>
        </is>
      </c>
      <c r="G2963" t="inlineStr">
        <is>
          <t>Marmara</t>
        </is>
      </c>
      <c r="H2963" t="inlineStr">
        <is>
          <t>EM-SGT-01</t>
        </is>
      </c>
      <c r="I2963" t="inlineStr">
        <is>
          <t>Otomatik Sigorta C16 (12'li)</t>
        </is>
      </c>
      <c r="J2963" t="inlineStr">
        <is>
          <t>Koruma</t>
        </is>
      </c>
      <c r="K2963" t="inlineStr">
        <is>
          <t>Perakende</t>
        </is>
      </c>
      <c r="L2963" t="n">
        <v>22</v>
      </c>
      <c r="M2963" s="57" t="n">
        <v>443</v>
      </c>
      <c r="N2963" t="inlineStr">
        <is>
          <t>TL</t>
        </is>
      </c>
      <c r="O2963" s="58" t="n">
        <v>12</v>
      </c>
      <c r="P2963" t="n">
        <v>0</v>
      </c>
      <c r="Q2963" s="59" t="n">
        <v>240</v>
      </c>
      <c r="R2963" s="60">
        <f>IF(N2963="TL",1,IF(N2963="USD",VLOOKUP(C2963,$X$2:$Z$19,2,FALSE),VLOOKUP(C2963,$X$2:$Z$19,3,FALSE)))</f>
        <v/>
      </c>
      <c r="S2963" s="61">
        <f>IF(P2963=1,0,L2963*M2963*R2963*(1-O2963/100))</f>
        <v/>
      </c>
      <c r="T2963" s="61">
        <f>IF(P2963=1,0,L2963*Q2963)</f>
        <v/>
      </c>
      <c r="U2963" s="61">
        <f>S2963-T2963</f>
        <v/>
      </c>
    </row>
    <row r="2964">
      <c r="A2964" t="inlineStr">
        <is>
          <t>S002963</t>
        </is>
      </c>
      <c r="B2964" t="inlineStr">
        <is>
          <t>2025-11-10</t>
        </is>
      </c>
      <c r="C2964" t="inlineStr">
        <is>
          <t>2025-11</t>
        </is>
      </c>
      <c r="D2964" t="inlineStr">
        <is>
          <t>2025-Q4</t>
        </is>
      </c>
      <c r="E2964" t="inlineStr">
        <is>
          <t>T07</t>
        </is>
      </c>
      <c r="F2964" t="inlineStr">
        <is>
          <t>Onur Arslan</t>
        </is>
      </c>
      <c r="G2964" t="inlineStr">
        <is>
          <t>Marmara</t>
        </is>
      </c>
      <c r="H2964" t="inlineStr">
        <is>
          <t>EM-KBL-25</t>
        </is>
      </c>
      <c r="I2964" t="inlineStr">
        <is>
          <t>NYY Kablo 4x6 (100 m)</t>
        </is>
      </c>
      <c r="J2964" t="inlineStr">
        <is>
          <t>Kablo</t>
        </is>
      </c>
      <c r="K2964" t="inlineStr">
        <is>
          <t>Bayi</t>
        </is>
      </c>
      <c r="L2964" t="n">
        <v>50</v>
      </c>
      <c r="M2964" s="57" t="n">
        <v>3370</v>
      </c>
      <c r="N2964" t="inlineStr">
        <is>
          <t>TL</t>
        </is>
      </c>
      <c r="O2964" s="58" t="n">
        <v>0</v>
      </c>
      <c r="P2964" t="n">
        <v>0</v>
      </c>
      <c r="Q2964" s="59" t="n">
        <v>2150</v>
      </c>
      <c r="R2964" s="60">
        <f>IF(N2964="TL",1,IF(N2964="USD",VLOOKUP(C2964,$X$2:$Z$19,2,FALSE),VLOOKUP(C2964,$X$2:$Z$19,3,FALSE)))</f>
        <v/>
      </c>
      <c r="S2964" s="61">
        <f>IF(P2964=1,0,L2964*M2964*R2964*(1-O2964/100))</f>
        <v/>
      </c>
      <c r="T2964" s="61">
        <f>IF(P2964=1,0,L2964*Q2964)</f>
        <v/>
      </c>
      <c r="U2964" s="61">
        <f>S2964-T2964</f>
        <v/>
      </c>
    </row>
    <row r="2965">
      <c r="A2965" t="inlineStr">
        <is>
          <t>S002964</t>
        </is>
      </c>
      <c r="B2965" t="inlineStr">
        <is>
          <t>2025-11-26</t>
        </is>
      </c>
      <c r="C2965" t="inlineStr">
        <is>
          <t>2025-11</t>
        </is>
      </c>
      <c r="D2965" t="inlineStr">
        <is>
          <t>2025-Q4</t>
        </is>
      </c>
      <c r="E2965" t="inlineStr">
        <is>
          <t>T07</t>
        </is>
      </c>
      <c r="F2965" t="inlineStr">
        <is>
          <t>Onur Arslan</t>
        </is>
      </c>
      <c r="G2965" t="inlineStr">
        <is>
          <t>Marmara</t>
        </is>
      </c>
      <c r="H2965" t="inlineStr">
        <is>
          <t>EM-PRZ-02</t>
        </is>
      </c>
      <c r="I2965" t="inlineStr">
        <is>
          <t>Priz-Anahtar Seti (20'li)</t>
        </is>
      </c>
      <c r="J2965" t="inlineStr">
        <is>
          <t>Anahtar</t>
        </is>
      </c>
      <c r="K2965" t="inlineStr">
        <is>
          <t>Perakende</t>
        </is>
      </c>
      <c r="L2965" t="n">
        <v>11</v>
      </c>
      <c r="M2965" s="57" t="n">
        <v>554</v>
      </c>
      <c r="N2965" t="inlineStr">
        <is>
          <t>TL</t>
        </is>
      </c>
      <c r="O2965" s="58" t="n">
        <v>8</v>
      </c>
      <c r="P2965" t="n">
        <v>0</v>
      </c>
      <c r="Q2965" s="59" t="n">
        <v>310</v>
      </c>
      <c r="R2965" s="60">
        <f>IF(N2965="TL",1,IF(N2965="USD",VLOOKUP(C2965,$X$2:$Z$19,2,FALSE),VLOOKUP(C2965,$X$2:$Z$19,3,FALSE)))</f>
        <v/>
      </c>
      <c r="S2965" s="61">
        <f>IF(P2965=1,0,L2965*M2965*R2965*(1-O2965/100))</f>
        <v/>
      </c>
      <c r="T2965" s="61">
        <f>IF(P2965=1,0,L2965*Q2965)</f>
        <v/>
      </c>
      <c r="U2965" s="61">
        <f>S2965-T2965</f>
        <v/>
      </c>
    </row>
    <row r="2966">
      <c r="A2966" t="inlineStr">
        <is>
          <t>S002965</t>
        </is>
      </c>
      <c r="B2966" t="inlineStr">
        <is>
          <t>2025-11-20</t>
        </is>
      </c>
      <c r="C2966" t="inlineStr">
        <is>
          <t>2025-11</t>
        </is>
      </c>
      <c r="D2966" t="inlineStr">
        <is>
          <t>2025-Q4</t>
        </is>
      </c>
      <c r="E2966" t="inlineStr">
        <is>
          <t>T07</t>
        </is>
      </c>
      <c r="F2966" t="inlineStr">
        <is>
          <t>Onur Arslan</t>
        </is>
      </c>
      <c r="G2966" t="inlineStr">
        <is>
          <t>Marmara</t>
        </is>
      </c>
      <c r="H2966" t="inlineStr">
        <is>
          <t>EM-KBL-25</t>
        </is>
      </c>
      <c r="I2966" t="inlineStr">
        <is>
          <t>NYY Kablo 4x6 (100 m)</t>
        </is>
      </c>
      <c r="J2966" t="inlineStr">
        <is>
          <t>Kablo</t>
        </is>
      </c>
      <c r="K2966" t="inlineStr">
        <is>
          <t>Kurumsal</t>
        </is>
      </c>
      <c r="L2966" t="n">
        <v>19</v>
      </c>
      <c r="M2966" s="57" t="n">
        <v>3456</v>
      </c>
      <c r="N2966" t="inlineStr">
        <is>
          <t>TL</t>
        </is>
      </c>
      <c r="O2966" s="58" t="n">
        <v>0</v>
      </c>
      <c r="P2966" t="n">
        <v>0</v>
      </c>
      <c r="Q2966" s="59" t="n">
        <v>2150</v>
      </c>
      <c r="R2966" s="60">
        <f>IF(N2966="TL",1,IF(N2966="USD",VLOOKUP(C2966,$X$2:$Z$19,2,FALSE),VLOOKUP(C2966,$X$2:$Z$19,3,FALSE)))</f>
        <v/>
      </c>
      <c r="S2966" s="61">
        <f>IF(P2966=1,0,L2966*M2966*R2966*(1-O2966/100))</f>
        <v/>
      </c>
      <c r="T2966" s="61">
        <f>IF(P2966=1,0,L2966*Q2966)</f>
        <v/>
      </c>
      <c r="U2966" s="61">
        <f>S2966-T2966</f>
        <v/>
      </c>
    </row>
    <row r="2967">
      <c r="A2967" t="inlineStr">
        <is>
          <t>S002966</t>
        </is>
      </c>
      <c r="B2967" t="inlineStr">
        <is>
          <t>2025-11-27</t>
        </is>
      </c>
      <c r="C2967" t="inlineStr">
        <is>
          <t>2025-11</t>
        </is>
      </c>
      <c r="D2967" t="inlineStr">
        <is>
          <t>2025-Q4</t>
        </is>
      </c>
      <c r="E2967" t="inlineStr">
        <is>
          <t>T07</t>
        </is>
      </c>
      <c r="F2967" t="inlineStr">
        <is>
          <t>Onur Arslan</t>
        </is>
      </c>
      <c r="G2967" t="inlineStr">
        <is>
          <t>Marmara</t>
        </is>
      </c>
      <c r="H2967" t="inlineStr">
        <is>
          <t>EM-TOP-08</t>
        </is>
      </c>
      <c r="I2967" t="inlineStr">
        <is>
          <t>Topraklama Seti</t>
        </is>
      </c>
      <c r="J2967" t="inlineStr">
        <is>
          <t>Koruma</t>
        </is>
      </c>
      <c r="K2967" t="inlineStr">
        <is>
          <t>Bayi</t>
        </is>
      </c>
      <c r="L2967" t="n">
        <v>10</v>
      </c>
      <c r="M2967" s="57" t="n">
        <v>952</v>
      </c>
      <c r="N2967" t="inlineStr">
        <is>
          <t>TL</t>
        </is>
      </c>
      <c r="O2967" s="58" t="n">
        <v>5</v>
      </c>
      <c r="P2967" t="n">
        <v>0</v>
      </c>
      <c r="Q2967" s="59" t="n">
        <v>540</v>
      </c>
      <c r="R2967" s="60">
        <f>IF(N2967="TL",1,IF(N2967="USD",VLOOKUP(C2967,$X$2:$Z$19,2,FALSE),VLOOKUP(C2967,$X$2:$Z$19,3,FALSE)))</f>
        <v/>
      </c>
      <c r="S2967" s="61">
        <f>IF(P2967=1,0,L2967*M2967*R2967*(1-O2967/100))</f>
        <v/>
      </c>
      <c r="T2967" s="61">
        <f>IF(P2967=1,0,L2967*Q2967)</f>
        <v/>
      </c>
      <c r="U2967" s="61">
        <f>S2967-T2967</f>
        <v/>
      </c>
    </row>
    <row r="2968">
      <c r="A2968" t="inlineStr">
        <is>
          <t>S002967</t>
        </is>
      </c>
      <c r="B2968" t="inlineStr">
        <is>
          <t>2025-11-05</t>
        </is>
      </c>
      <c r="C2968" t="inlineStr">
        <is>
          <t>2025-11</t>
        </is>
      </c>
      <c r="D2968" t="inlineStr">
        <is>
          <t>2025-Q4</t>
        </is>
      </c>
      <c r="E2968" t="inlineStr">
        <is>
          <t>T07</t>
        </is>
      </c>
      <c r="F2968" t="inlineStr">
        <is>
          <t>Onur Arslan</t>
        </is>
      </c>
      <c r="G2968" t="inlineStr">
        <is>
          <t>Marmara</t>
        </is>
      </c>
      <c r="H2968" t="inlineStr">
        <is>
          <t>EM-KBL-25</t>
        </is>
      </c>
      <c r="I2968" t="inlineStr">
        <is>
          <t>NYY Kablo 4x6 (100 m)</t>
        </is>
      </c>
      <c r="J2968" t="inlineStr">
        <is>
          <t>Kablo</t>
        </is>
      </c>
      <c r="K2968" t="inlineStr">
        <is>
          <t>Kurumsal</t>
        </is>
      </c>
      <c r="L2968" t="n">
        <v>12</v>
      </c>
      <c r="M2968" s="57" t="n">
        <v>3507</v>
      </c>
      <c r="N2968" t="inlineStr">
        <is>
          <t>TL</t>
        </is>
      </c>
      <c r="O2968" s="58" t="n">
        <v>0</v>
      </c>
      <c r="P2968" t="n">
        <v>1</v>
      </c>
      <c r="Q2968" s="59" t="n">
        <v>2150</v>
      </c>
      <c r="R2968" s="60">
        <f>IF(N2968="TL",1,IF(N2968="USD",VLOOKUP(C2968,$X$2:$Z$19,2,FALSE),VLOOKUP(C2968,$X$2:$Z$19,3,FALSE)))</f>
        <v/>
      </c>
      <c r="S2968" s="61">
        <f>IF(P2968=1,0,L2968*M2968*R2968*(1-O2968/100))</f>
        <v/>
      </c>
      <c r="T2968" s="61">
        <f>IF(P2968=1,0,L2968*Q2968)</f>
        <v/>
      </c>
      <c r="U2968" s="61">
        <f>S2968-T2968</f>
        <v/>
      </c>
    </row>
    <row r="2969">
      <c r="A2969" t="inlineStr">
        <is>
          <t>S002968</t>
        </is>
      </c>
      <c r="B2969" t="inlineStr">
        <is>
          <t>2025-11-25</t>
        </is>
      </c>
      <c r="C2969" t="inlineStr">
        <is>
          <t>2025-11</t>
        </is>
      </c>
      <c r="D2969" t="inlineStr">
        <is>
          <t>2025-Q4</t>
        </is>
      </c>
      <c r="E2969" t="inlineStr">
        <is>
          <t>T07</t>
        </is>
      </c>
      <c r="F2969" t="inlineStr">
        <is>
          <t>Onur Arslan</t>
        </is>
      </c>
      <c r="G2969" t="inlineStr">
        <is>
          <t>Marmara</t>
        </is>
      </c>
      <c r="H2969" t="inlineStr">
        <is>
          <t>EM-SGT-01</t>
        </is>
      </c>
      <c r="I2969" t="inlineStr">
        <is>
          <t>Otomatik Sigorta C16 (12'li)</t>
        </is>
      </c>
      <c r="J2969" t="inlineStr">
        <is>
          <t>Koruma</t>
        </is>
      </c>
      <c r="K2969" t="inlineStr">
        <is>
          <t>Perakende</t>
        </is>
      </c>
      <c r="L2969" t="n">
        <v>18</v>
      </c>
      <c r="M2969" s="57" t="n">
        <v>423</v>
      </c>
      <c r="N2969" t="inlineStr">
        <is>
          <t>TL</t>
        </is>
      </c>
      <c r="O2969" s="58" t="n">
        <v>0</v>
      </c>
      <c r="P2969" t="n">
        <v>0</v>
      </c>
      <c r="Q2969" s="59" t="n">
        <v>240</v>
      </c>
      <c r="R2969" s="60">
        <f>IF(N2969="TL",1,IF(N2969="USD",VLOOKUP(C2969,$X$2:$Z$19,2,FALSE),VLOOKUP(C2969,$X$2:$Z$19,3,FALSE)))</f>
        <v/>
      </c>
      <c r="S2969" s="61">
        <f>IF(P2969=1,0,L2969*M2969*R2969*(1-O2969/100))</f>
        <v/>
      </c>
      <c r="T2969" s="61">
        <f>IF(P2969=1,0,L2969*Q2969)</f>
        <v/>
      </c>
      <c r="U2969" s="61">
        <f>S2969-T2969</f>
        <v/>
      </c>
    </row>
    <row r="2970">
      <c r="A2970" t="inlineStr">
        <is>
          <t>S002969</t>
        </is>
      </c>
      <c r="B2970" t="inlineStr">
        <is>
          <t>2025-11-24</t>
        </is>
      </c>
      <c r="C2970" t="inlineStr">
        <is>
          <t>2025-11</t>
        </is>
      </c>
      <c r="D2970" t="inlineStr">
        <is>
          <t>2025-Q4</t>
        </is>
      </c>
      <c r="E2970" t="inlineStr">
        <is>
          <t>T07</t>
        </is>
      </c>
      <c r="F2970" t="inlineStr">
        <is>
          <t>Onur Arslan</t>
        </is>
      </c>
      <c r="G2970" t="inlineStr">
        <is>
          <t>Marmara</t>
        </is>
      </c>
      <c r="H2970" t="inlineStr">
        <is>
          <t>EM-PNO-12</t>
        </is>
      </c>
      <c r="I2970" t="inlineStr">
        <is>
          <t>Sıva Üstü Dağıtım Panosu 24'lü</t>
        </is>
      </c>
      <c r="J2970" t="inlineStr">
        <is>
          <t>Pano</t>
        </is>
      </c>
      <c r="K2970" t="inlineStr">
        <is>
          <t>Bayi</t>
        </is>
      </c>
      <c r="L2970" t="n">
        <v>25</v>
      </c>
      <c r="M2970" s="57" t="n">
        <v>2037</v>
      </c>
      <c r="N2970" t="inlineStr">
        <is>
          <t>TL</t>
        </is>
      </c>
      <c r="O2970" s="58" t="n">
        <v>5</v>
      </c>
      <c r="P2970" t="n">
        <v>0</v>
      </c>
      <c r="Q2970" s="59" t="n">
        <v>1180</v>
      </c>
      <c r="R2970" s="60">
        <f>IF(N2970="TL",1,IF(N2970="USD",VLOOKUP(C2970,$X$2:$Z$19,2,FALSE),VLOOKUP(C2970,$X$2:$Z$19,3,FALSE)))</f>
        <v/>
      </c>
      <c r="S2970" s="61">
        <f>IF(P2970=1,0,L2970*M2970*R2970*(1-O2970/100))</f>
        <v/>
      </c>
      <c r="T2970" s="61">
        <f>IF(P2970=1,0,L2970*Q2970)</f>
        <v/>
      </c>
      <c r="U2970" s="61">
        <f>S2970-T2970</f>
        <v/>
      </c>
    </row>
    <row r="2971">
      <c r="A2971" t="inlineStr">
        <is>
          <t>S002970</t>
        </is>
      </c>
      <c r="B2971" t="inlineStr">
        <is>
          <t>2025-11-07</t>
        </is>
      </c>
      <c r="C2971" t="inlineStr">
        <is>
          <t>2025-11</t>
        </is>
      </c>
      <c r="D2971" t="inlineStr">
        <is>
          <t>2025-Q4</t>
        </is>
      </c>
      <c r="E2971" t="inlineStr">
        <is>
          <t>T07</t>
        </is>
      </c>
      <c r="F2971" t="inlineStr">
        <is>
          <t>Onur Arslan</t>
        </is>
      </c>
      <c r="G2971" t="inlineStr">
        <is>
          <t>Marmara</t>
        </is>
      </c>
      <c r="H2971" t="inlineStr">
        <is>
          <t>EM-PRZ-02</t>
        </is>
      </c>
      <c r="I2971" t="inlineStr">
        <is>
          <t>Priz-Anahtar Seti (20'li)</t>
        </is>
      </c>
      <c r="J2971" t="inlineStr">
        <is>
          <t>Anahtar</t>
        </is>
      </c>
      <c r="K2971" t="inlineStr">
        <is>
          <t>Perakende</t>
        </is>
      </c>
      <c r="L2971" t="n">
        <v>4</v>
      </c>
      <c r="M2971" s="57" t="n">
        <v>564</v>
      </c>
      <c r="N2971" t="inlineStr">
        <is>
          <t>TL</t>
        </is>
      </c>
      <c r="O2971" s="58" t="n">
        <v>5</v>
      </c>
      <c r="P2971" t="n">
        <v>0</v>
      </c>
      <c r="Q2971" s="59" t="n">
        <v>310</v>
      </c>
      <c r="R2971" s="60">
        <f>IF(N2971="TL",1,IF(N2971="USD",VLOOKUP(C2971,$X$2:$Z$19,2,FALSE),VLOOKUP(C2971,$X$2:$Z$19,3,FALSE)))</f>
        <v/>
      </c>
      <c r="S2971" s="61">
        <f>IF(P2971=1,0,L2971*M2971*R2971*(1-O2971/100))</f>
        <v/>
      </c>
      <c r="T2971" s="61">
        <f>IF(P2971=1,0,L2971*Q2971)</f>
        <v/>
      </c>
      <c r="U2971" s="61">
        <f>S2971-T2971</f>
        <v/>
      </c>
    </row>
    <row r="2972">
      <c r="A2972" t="inlineStr">
        <is>
          <t>S002971</t>
        </is>
      </c>
      <c r="B2972" t="inlineStr">
        <is>
          <t>2025-11-23</t>
        </is>
      </c>
      <c r="C2972" t="inlineStr">
        <is>
          <t>2025-11</t>
        </is>
      </c>
      <c r="D2972" t="inlineStr">
        <is>
          <t>2025-Q4</t>
        </is>
      </c>
      <c r="E2972" t="inlineStr">
        <is>
          <t>T07</t>
        </is>
      </c>
      <c r="F2972" t="inlineStr">
        <is>
          <t>Onur Arslan</t>
        </is>
      </c>
      <c r="G2972" t="inlineStr">
        <is>
          <t>Marmara</t>
        </is>
      </c>
      <c r="H2972" t="inlineStr">
        <is>
          <t>EM-TOP-08</t>
        </is>
      </c>
      <c r="I2972" t="inlineStr">
        <is>
          <t>Topraklama Seti</t>
        </is>
      </c>
      <c r="J2972" t="inlineStr">
        <is>
          <t>Koruma</t>
        </is>
      </c>
      <c r="K2972" t="inlineStr">
        <is>
          <t>Proje</t>
        </is>
      </c>
      <c r="L2972" t="n">
        <v>5</v>
      </c>
      <c r="M2972" s="57" t="n">
        <v>902</v>
      </c>
      <c r="N2972" t="inlineStr">
        <is>
          <t>TL</t>
        </is>
      </c>
      <c r="O2972" s="58" t="n">
        <v>8</v>
      </c>
      <c r="P2972" t="n">
        <v>0</v>
      </c>
      <c r="Q2972" s="59" t="n">
        <v>540</v>
      </c>
      <c r="R2972" s="60">
        <f>IF(N2972="TL",1,IF(N2972="USD",VLOOKUP(C2972,$X$2:$Z$19,2,FALSE),VLOOKUP(C2972,$X$2:$Z$19,3,FALSE)))</f>
        <v/>
      </c>
      <c r="S2972" s="61">
        <f>IF(P2972=1,0,L2972*M2972*R2972*(1-O2972/100))</f>
        <v/>
      </c>
      <c r="T2972" s="61">
        <f>IF(P2972=1,0,L2972*Q2972)</f>
        <v/>
      </c>
      <c r="U2972" s="61">
        <f>S2972-T2972</f>
        <v/>
      </c>
    </row>
    <row r="2973">
      <c r="A2973" t="inlineStr">
        <is>
          <t>S002972</t>
        </is>
      </c>
      <c r="B2973" t="inlineStr">
        <is>
          <t>2025-11-01</t>
        </is>
      </c>
      <c r="C2973" t="inlineStr">
        <is>
          <t>2025-11</t>
        </is>
      </c>
      <c r="D2973" t="inlineStr">
        <is>
          <t>2025-Q4</t>
        </is>
      </c>
      <c r="E2973" t="inlineStr">
        <is>
          <t>T07</t>
        </is>
      </c>
      <c r="F2973" t="inlineStr">
        <is>
          <t>Onur Arslan</t>
        </is>
      </c>
      <c r="G2973" t="inlineStr">
        <is>
          <t>Marmara</t>
        </is>
      </c>
      <c r="H2973" t="inlineStr">
        <is>
          <t>EM-SGT-01</t>
        </is>
      </c>
      <c r="I2973" t="inlineStr">
        <is>
          <t>Otomatik Sigorta C16 (12'li)</t>
        </is>
      </c>
      <c r="J2973" t="inlineStr">
        <is>
          <t>Koruma</t>
        </is>
      </c>
      <c r="K2973" t="inlineStr">
        <is>
          <t>Bayi</t>
        </is>
      </c>
      <c r="L2973" t="n">
        <v>17</v>
      </c>
      <c r="M2973" s="57" t="n">
        <v>421</v>
      </c>
      <c r="N2973" t="inlineStr">
        <is>
          <t>TL</t>
        </is>
      </c>
      <c r="O2973" s="58" t="n">
        <v>8</v>
      </c>
      <c r="P2973" t="n">
        <v>0</v>
      </c>
      <c r="Q2973" s="59" t="n">
        <v>240</v>
      </c>
      <c r="R2973" s="60">
        <f>IF(N2973="TL",1,IF(N2973="USD",VLOOKUP(C2973,$X$2:$Z$19,2,FALSE),VLOOKUP(C2973,$X$2:$Z$19,3,FALSE)))</f>
        <v/>
      </c>
      <c r="S2973" s="61">
        <f>IF(P2973=1,0,L2973*M2973*R2973*(1-O2973/100))</f>
        <v/>
      </c>
      <c r="T2973" s="61">
        <f>IF(P2973=1,0,L2973*Q2973)</f>
        <v/>
      </c>
      <c r="U2973" s="61">
        <f>S2973-T2973</f>
        <v/>
      </c>
    </row>
    <row r="2974">
      <c r="A2974" t="inlineStr">
        <is>
          <t>S002973</t>
        </is>
      </c>
      <c r="B2974" t="inlineStr">
        <is>
          <t>2025-11-05</t>
        </is>
      </c>
      <c r="C2974" t="inlineStr">
        <is>
          <t>2025-11</t>
        </is>
      </c>
      <c r="D2974" t="inlineStr">
        <is>
          <t>2025-Q4</t>
        </is>
      </c>
      <c r="E2974" t="inlineStr">
        <is>
          <t>T07</t>
        </is>
      </c>
      <c r="F2974" t="inlineStr">
        <is>
          <t>Onur Arslan</t>
        </is>
      </c>
      <c r="G2974" t="inlineStr">
        <is>
          <t>Marmara</t>
        </is>
      </c>
      <c r="H2974" t="inlineStr">
        <is>
          <t>EM-SNS-06</t>
        </is>
      </c>
      <c r="I2974" t="inlineStr">
        <is>
          <t>Hareket Sensörü PIR</t>
        </is>
      </c>
      <c r="J2974" t="inlineStr">
        <is>
          <t>Otomasyon</t>
        </is>
      </c>
      <c r="K2974" t="inlineStr">
        <is>
          <t>Perakende</t>
        </is>
      </c>
      <c r="L2974" t="n">
        <v>19</v>
      </c>
      <c r="M2974" s="57" t="n">
        <v>259</v>
      </c>
      <c r="N2974" t="inlineStr">
        <is>
          <t>TL</t>
        </is>
      </c>
      <c r="O2974" s="58" t="n">
        <v>0</v>
      </c>
      <c r="P2974" t="n">
        <v>0</v>
      </c>
      <c r="Q2974" s="59" t="n">
        <v>120</v>
      </c>
      <c r="R2974" s="60">
        <f>IF(N2974="TL",1,IF(N2974="USD",VLOOKUP(C2974,$X$2:$Z$19,2,FALSE),VLOOKUP(C2974,$X$2:$Z$19,3,FALSE)))</f>
        <v/>
      </c>
      <c r="S2974" s="61">
        <f>IF(P2974=1,0,L2974*M2974*R2974*(1-O2974/100))</f>
        <v/>
      </c>
      <c r="T2974" s="61">
        <f>IF(P2974=1,0,L2974*Q2974)</f>
        <v/>
      </c>
      <c r="U2974" s="61">
        <f>S2974-T2974</f>
        <v/>
      </c>
    </row>
    <row r="2975">
      <c r="A2975" t="inlineStr">
        <is>
          <t>S002974</t>
        </is>
      </c>
      <c r="B2975" t="inlineStr">
        <is>
          <t>2025-11-09</t>
        </is>
      </c>
      <c r="C2975" t="inlineStr">
        <is>
          <t>2025-11</t>
        </is>
      </c>
      <c r="D2975" t="inlineStr">
        <is>
          <t>2025-Q4</t>
        </is>
      </c>
      <c r="E2975" t="inlineStr">
        <is>
          <t>T07</t>
        </is>
      </c>
      <c r="F2975" t="inlineStr">
        <is>
          <t>Onur Arslan</t>
        </is>
      </c>
      <c r="G2975" t="inlineStr">
        <is>
          <t>Marmara</t>
        </is>
      </c>
      <c r="H2975" t="inlineStr">
        <is>
          <t>EM-AYD-40</t>
        </is>
      </c>
      <c r="I2975" t="inlineStr">
        <is>
          <t>LED Panel Armatür 40W</t>
        </is>
      </c>
      <c r="J2975" t="inlineStr">
        <is>
          <t>Aydınlatma</t>
        </is>
      </c>
      <c r="K2975" t="inlineStr">
        <is>
          <t>Proje</t>
        </is>
      </c>
      <c r="L2975" t="n">
        <v>6</v>
      </c>
      <c r="M2975" s="57" t="n">
        <v>359</v>
      </c>
      <c r="N2975" t="inlineStr">
        <is>
          <t>TL</t>
        </is>
      </c>
      <c r="O2975" s="58" t="n">
        <v>0</v>
      </c>
      <c r="P2975" t="n">
        <v>0</v>
      </c>
      <c r="Q2975" s="59" t="n">
        <v>190</v>
      </c>
      <c r="R2975" s="60">
        <f>IF(N2975="TL",1,IF(N2975="USD",VLOOKUP(C2975,$X$2:$Z$19,2,FALSE),VLOOKUP(C2975,$X$2:$Z$19,3,FALSE)))</f>
        <v/>
      </c>
      <c r="S2975" s="61">
        <f>IF(P2975=1,0,L2975*M2975*R2975*(1-O2975/100))</f>
        <v/>
      </c>
      <c r="T2975" s="61">
        <f>IF(P2975=1,0,L2975*Q2975)</f>
        <v/>
      </c>
      <c r="U2975" s="61">
        <f>S2975-T2975</f>
        <v/>
      </c>
    </row>
    <row r="2976">
      <c r="A2976" t="inlineStr">
        <is>
          <t>S002975</t>
        </is>
      </c>
      <c r="B2976" t="inlineStr">
        <is>
          <t>2025-11-10</t>
        </is>
      </c>
      <c r="C2976" t="inlineStr">
        <is>
          <t>2025-11</t>
        </is>
      </c>
      <c r="D2976" t="inlineStr">
        <is>
          <t>2025-Q4</t>
        </is>
      </c>
      <c r="E2976" t="inlineStr">
        <is>
          <t>T08</t>
        </is>
      </c>
      <c r="F2976" t="inlineStr">
        <is>
          <t>Zeynep Koç</t>
        </is>
      </c>
      <c r="G2976" t="inlineStr">
        <is>
          <t>İç Anadolu</t>
        </is>
      </c>
      <c r="H2976" t="inlineStr">
        <is>
          <t>EM-AYD-40</t>
        </is>
      </c>
      <c r="I2976" t="inlineStr">
        <is>
          <t>LED Panel Armatür 40W</t>
        </is>
      </c>
      <c r="J2976" t="inlineStr">
        <is>
          <t>Aydınlatma</t>
        </is>
      </c>
      <c r="K2976" t="inlineStr">
        <is>
          <t>Bayi</t>
        </is>
      </c>
      <c r="L2976" t="n">
        <v>28</v>
      </c>
      <c r="M2976" s="57" t="n">
        <v>363</v>
      </c>
      <c r="N2976" t="inlineStr">
        <is>
          <t>TL</t>
        </is>
      </c>
      <c r="O2976" s="58" t="n">
        <v>5</v>
      </c>
      <c r="P2976" t="n">
        <v>0</v>
      </c>
      <c r="Q2976" s="59" t="n">
        <v>190</v>
      </c>
      <c r="R2976" s="60">
        <f>IF(N2976="TL",1,IF(N2976="USD",VLOOKUP(C2976,$X$2:$Z$19,2,FALSE),VLOOKUP(C2976,$X$2:$Z$19,3,FALSE)))</f>
        <v/>
      </c>
      <c r="S2976" s="61">
        <f>IF(P2976=1,0,L2976*M2976*R2976*(1-O2976/100))</f>
        <v/>
      </c>
      <c r="T2976" s="61">
        <f>IF(P2976=1,0,L2976*Q2976)</f>
        <v/>
      </c>
      <c r="U2976" s="61">
        <f>S2976-T2976</f>
        <v/>
      </c>
    </row>
    <row r="2977">
      <c r="A2977" t="inlineStr">
        <is>
          <t>S002976</t>
        </is>
      </c>
      <c r="B2977" t="inlineStr">
        <is>
          <t>2025-11-27</t>
        </is>
      </c>
      <c r="C2977" t="inlineStr">
        <is>
          <t>2025-11</t>
        </is>
      </c>
      <c r="D2977" t="inlineStr">
        <is>
          <t>2025-Q4</t>
        </is>
      </c>
      <c r="E2977" t="inlineStr">
        <is>
          <t>T08</t>
        </is>
      </c>
      <c r="F2977" t="inlineStr">
        <is>
          <t>Zeynep Koç</t>
        </is>
      </c>
      <c r="G2977" t="inlineStr">
        <is>
          <t>İç Anadolu</t>
        </is>
      </c>
      <c r="H2977" t="inlineStr">
        <is>
          <t>EM-TOP-08</t>
        </is>
      </c>
      <c r="I2977" t="inlineStr">
        <is>
          <t>Topraklama Seti</t>
        </is>
      </c>
      <c r="J2977" t="inlineStr">
        <is>
          <t>Koruma</t>
        </is>
      </c>
      <c r="K2977" t="inlineStr">
        <is>
          <t>Kurumsal</t>
        </is>
      </c>
      <c r="L2977" t="n">
        <v>1</v>
      </c>
      <c r="M2977" s="57" t="n">
        <v>942</v>
      </c>
      <c r="N2977" t="inlineStr">
        <is>
          <t>TL</t>
        </is>
      </c>
      <c r="O2977" s="58" t="n">
        <v>5</v>
      </c>
      <c r="P2977" t="n">
        <v>0</v>
      </c>
      <c r="Q2977" s="59" t="n">
        <v>540</v>
      </c>
      <c r="R2977" s="60">
        <f>IF(N2977="TL",1,IF(N2977="USD",VLOOKUP(C2977,$X$2:$Z$19,2,FALSE),VLOOKUP(C2977,$X$2:$Z$19,3,FALSE)))</f>
        <v/>
      </c>
      <c r="S2977" s="61">
        <f>IF(P2977=1,0,L2977*M2977*R2977*(1-O2977/100))</f>
        <v/>
      </c>
      <c r="T2977" s="61">
        <f>IF(P2977=1,0,L2977*Q2977)</f>
        <v/>
      </c>
      <c r="U2977" s="61">
        <f>S2977-T2977</f>
        <v/>
      </c>
    </row>
    <row r="2978">
      <c r="A2978" t="inlineStr">
        <is>
          <t>S002977</t>
        </is>
      </c>
      <c r="B2978" t="inlineStr">
        <is>
          <t>2025-11-04</t>
        </is>
      </c>
      <c r="C2978" t="inlineStr">
        <is>
          <t>2025-11</t>
        </is>
      </c>
      <c r="D2978" t="inlineStr">
        <is>
          <t>2025-Q4</t>
        </is>
      </c>
      <c r="E2978" t="inlineStr">
        <is>
          <t>T08</t>
        </is>
      </c>
      <c r="F2978" t="inlineStr">
        <is>
          <t>Zeynep Koç</t>
        </is>
      </c>
      <c r="G2978" t="inlineStr">
        <is>
          <t>İç Anadolu</t>
        </is>
      </c>
      <c r="H2978" t="inlineStr">
        <is>
          <t>EM-PNO-12</t>
        </is>
      </c>
      <c r="I2978" t="inlineStr">
        <is>
          <t>Sıva Üstü Dağıtım Panosu 24'lü</t>
        </is>
      </c>
      <c r="J2978" t="inlineStr">
        <is>
          <t>Pano</t>
        </is>
      </c>
      <c r="K2978" t="inlineStr">
        <is>
          <t>Bayi</t>
        </is>
      </c>
      <c r="L2978" t="n">
        <v>4</v>
      </c>
      <c r="M2978" s="57" t="n">
        <v>1977</v>
      </c>
      <c r="N2978" t="inlineStr">
        <is>
          <t>TL</t>
        </is>
      </c>
      <c r="O2978" s="58" t="n">
        <v>0</v>
      </c>
      <c r="P2978" t="n">
        <v>0</v>
      </c>
      <c r="Q2978" s="59" t="n">
        <v>1180</v>
      </c>
      <c r="R2978" s="60">
        <f>IF(N2978="TL",1,IF(N2978="USD",VLOOKUP(C2978,$X$2:$Z$19,2,FALSE),VLOOKUP(C2978,$X$2:$Z$19,3,FALSE)))</f>
        <v/>
      </c>
      <c r="S2978" s="61">
        <f>IF(P2978=1,0,L2978*M2978*R2978*(1-O2978/100))</f>
        <v/>
      </c>
      <c r="T2978" s="61">
        <f>IF(P2978=1,0,L2978*Q2978)</f>
        <v/>
      </c>
      <c r="U2978" s="61">
        <f>S2978-T2978</f>
        <v/>
      </c>
    </row>
    <row r="2979">
      <c r="A2979" t="inlineStr">
        <is>
          <t>S002978</t>
        </is>
      </c>
      <c r="B2979" t="inlineStr">
        <is>
          <t>2025-11-18</t>
        </is>
      </c>
      <c r="C2979" t="inlineStr">
        <is>
          <t>2025-11</t>
        </is>
      </c>
      <c r="D2979" t="inlineStr">
        <is>
          <t>2025-Q4</t>
        </is>
      </c>
      <c r="E2979" t="inlineStr">
        <is>
          <t>T08</t>
        </is>
      </c>
      <c r="F2979" t="inlineStr">
        <is>
          <t>Zeynep Koç</t>
        </is>
      </c>
      <c r="G2979" t="inlineStr">
        <is>
          <t>İç Anadolu</t>
        </is>
      </c>
      <c r="H2979" t="inlineStr">
        <is>
          <t>EM-KBL-16</t>
        </is>
      </c>
      <c r="I2979" t="inlineStr">
        <is>
          <t>NYM Kablo 3x2,5 (100 m)</t>
        </is>
      </c>
      <c r="J2979" t="inlineStr">
        <is>
          <t>Kablo</t>
        </is>
      </c>
      <c r="K2979" t="inlineStr">
        <is>
          <t>Proje</t>
        </is>
      </c>
      <c r="L2979" t="n">
        <v>3</v>
      </c>
      <c r="M2979" s="57" t="n">
        <v>1360</v>
      </c>
      <c r="N2979" t="inlineStr">
        <is>
          <t>TL</t>
        </is>
      </c>
      <c r="O2979" s="58" t="n">
        <v>12</v>
      </c>
      <c r="P2979" t="n">
        <v>0</v>
      </c>
      <c r="Q2979" s="59" t="n">
        <v>820</v>
      </c>
      <c r="R2979" s="60">
        <f>IF(N2979="TL",1,IF(N2979="USD",VLOOKUP(C2979,$X$2:$Z$19,2,FALSE),VLOOKUP(C2979,$X$2:$Z$19,3,FALSE)))</f>
        <v/>
      </c>
      <c r="S2979" s="61">
        <f>IF(P2979=1,0,L2979*M2979*R2979*(1-O2979/100))</f>
        <v/>
      </c>
      <c r="T2979" s="61">
        <f>IF(P2979=1,0,L2979*Q2979)</f>
        <v/>
      </c>
      <c r="U2979" s="61">
        <f>S2979-T2979</f>
        <v/>
      </c>
    </row>
    <row r="2980">
      <c r="A2980" t="inlineStr">
        <is>
          <t>S002979</t>
        </is>
      </c>
      <c r="B2980" t="inlineStr">
        <is>
          <t>2025-11-21</t>
        </is>
      </c>
      <c r="C2980" t="inlineStr">
        <is>
          <t>2025-11</t>
        </is>
      </c>
      <c r="D2980" t="inlineStr">
        <is>
          <t>2025-Q4</t>
        </is>
      </c>
      <c r="E2980" t="inlineStr">
        <is>
          <t>T08</t>
        </is>
      </c>
      <c r="F2980" t="inlineStr">
        <is>
          <t>Zeynep Koç</t>
        </is>
      </c>
      <c r="G2980" t="inlineStr">
        <is>
          <t>İç Anadolu</t>
        </is>
      </c>
      <c r="H2980" t="inlineStr">
        <is>
          <t>EM-PNO-12</t>
        </is>
      </c>
      <c r="I2980" t="inlineStr">
        <is>
          <t>Sıva Üstü Dağıtım Panosu 24'lü</t>
        </is>
      </c>
      <c r="J2980" t="inlineStr">
        <is>
          <t>Pano</t>
        </is>
      </c>
      <c r="K2980" t="inlineStr">
        <is>
          <t>Perakende</t>
        </is>
      </c>
      <c r="L2980" t="n">
        <v>25</v>
      </c>
      <c r="M2980" s="57" t="n">
        <v>1988</v>
      </c>
      <c r="N2980" t="inlineStr">
        <is>
          <t>TL</t>
        </is>
      </c>
      <c r="O2980" s="58" t="n">
        <v>8</v>
      </c>
      <c r="P2980" t="n">
        <v>0</v>
      </c>
      <c r="Q2980" s="59" t="n">
        <v>1180</v>
      </c>
      <c r="R2980" s="60">
        <f>IF(N2980="TL",1,IF(N2980="USD",VLOOKUP(C2980,$X$2:$Z$19,2,FALSE),VLOOKUP(C2980,$X$2:$Z$19,3,FALSE)))</f>
        <v/>
      </c>
      <c r="S2980" s="61">
        <f>IF(P2980=1,0,L2980*M2980*R2980*(1-O2980/100))</f>
        <v/>
      </c>
      <c r="T2980" s="61">
        <f>IF(P2980=1,0,L2980*Q2980)</f>
        <v/>
      </c>
      <c r="U2980" s="61">
        <f>S2980-T2980</f>
        <v/>
      </c>
    </row>
    <row r="2981">
      <c r="A2981" t="inlineStr">
        <is>
          <t>S002980</t>
        </is>
      </c>
      <c r="B2981" t="inlineStr">
        <is>
          <t>2025-11-09</t>
        </is>
      </c>
      <c r="C2981" t="inlineStr">
        <is>
          <t>2025-11</t>
        </is>
      </c>
      <c r="D2981" t="inlineStr">
        <is>
          <t>2025-Q4</t>
        </is>
      </c>
      <c r="E2981" t="inlineStr">
        <is>
          <t>T08</t>
        </is>
      </c>
      <c r="F2981" t="inlineStr">
        <is>
          <t>Zeynep Koç</t>
        </is>
      </c>
      <c r="G2981" t="inlineStr">
        <is>
          <t>İç Anadolu</t>
        </is>
      </c>
      <c r="H2981" t="inlineStr">
        <is>
          <t>EM-PNO-12</t>
        </is>
      </c>
      <c r="I2981" t="inlineStr">
        <is>
          <t>Sıva Üstü Dağıtım Panosu 24'lü</t>
        </is>
      </c>
      <c r="J2981" t="inlineStr">
        <is>
          <t>Pano</t>
        </is>
      </c>
      <c r="K2981" t="inlineStr">
        <is>
          <t>Perakende</t>
        </is>
      </c>
      <c r="L2981" t="n">
        <v>1</v>
      </c>
      <c r="M2981" s="57" t="n">
        <v>2022</v>
      </c>
      <c r="N2981" t="inlineStr">
        <is>
          <t>TL</t>
        </is>
      </c>
      <c r="O2981" s="58" t="n">
        <v>18</v>
      </c>
      <c r="P2981" t="n">
        <v>0</v>
      </c>
      <c r="Q2981" s="59" t="n">
        <v>1180</v>
      </c>
      <c r="R2981" s="60">
        <f>IF(N2981="TL",1,IF(N2981="USD",VLOOKUP(C2981,$X$2:$Z$19,2,FALSE),VLOOKUP(C2981,$X$2:$Z$19,3,FALSE)))</f>
        <v/>
      </c>
      <c r="S2981" s="61">
        <f>IF(P2981=1,0,L2981*M2981*R2981*(1-O2981/100))</f>
        <v/>
      </c>
      <c r="T2981" s="61">
        <f>IF(P2981=1,0,L2981*Q2981)</f>
        <v/>
      </c>
      <c r="U2981" s="61">
        <f>S2981-T2981</f>
        <v/>
      </c>
    </row>
    <row r="2982">
      <c r="A2982" t="inlineStr">
        <is>
          <t>S002981</t>
        </is>
      </c>
      <c r="B2982" t="inlineStr">
        <is>
          <t>2025-11-05</t>
        </is>
      </c>
      <c r="C2982" t="inlineStr">
        <is>
          <t>2025-11</t>
        </is>
      </c>
      <c r="D2982" t="inlineStr">
        <is>
          <t>2025-Q4</t>
        </is>
      </c>
      <c r="E2982" t="inlineStr">
        <is>
          <t>T08</t>
        </is>
      </c>
      <c r="F2982" t="inlineStr">
        <is>
          <t>Zeynep Koç</t>
        </is>
      </c>
      <c r="G2982" t="inlineStr">
        <is>
          <t>İç Anadolu</t>
        </is>
      </c>
      <c r="H2982" t="inlineStr">
        <is>
          <t>EM-PNO-12</t>
        </is>
      </c>
      <c r="I2982" t="inlineStr">
        <is>
          <t>Sıva Üstü Dağıtım Panosu 24'lü</t>
        </is>
      </c>
      <c r="J2982" t="inlineStr">
        <is>
          <t>Pano</t>
        </is>
      </c>
      <c r="K2982" t="inlineStr">
        <is>
          <t>Bayi</t>
        </is>
      </c>
      <c r="L2982" t="n">
        <v>2</v>
      </c>
      <c r="M2982" s="57" t="n">
        <v>2008</v>
      </c>
      <c r="N2982" t="inlineStr">
        <is>
          <t>TL</t>
        </is>
      </c>
      <c r="O2982" s="58" t="n">
        <v>12</v>
      </c>
      <c r="P2982" t="n">
        <v>0</v>
      </c>
      <c r="Q2982" s="59" t="n">
        <v>1180</v>
      </c>
      <c r="R2982" s="60">
        <f>IF(N2982="TL",1,IF(N2982="USD",VLOOKUP(C2982,$X$2:$Z$19,2,FALSE),VLOOKUP(C2982,$X$2:$Z$19,3,FALSE)))</f>
        <v/>
      </c>
      <c r="S2982" s="61">
        <f>IF(P2982=1,0,L2982*M2982*R2982*(1-O2982/100))</f>
        <v/>
      </c>
      <c r="T2982" s="61">
        <f>IF(P2982=1,0,L2982*Q2982)</f>
        <v/>
      </c>
      <c r="U2982" s="61">
        <f>S2982-T2982</f>
        <v/>
      </c>
    </row>
    <row r="2983">
      <c r="A2983" t="inlineStr">
        <is>
          <t>S002982</t>
        </is>
      </c>
      <c r="B2983" t="inlineStr">
        <is>
          <t>2025-11-26</t>
        </is>
      </c>
      <c r="C2983" t="inlineStr">
        <is>
          <t>2025-11</t>
        </is>
      </c>
      <c r="D2983" t="inlineStr">
        <is>
          <t>2025-Q4</t>
        </is>
      </c>
      <c r="E2983" t="inlineStr">
        <is>
          <t>T08</t>
        </is>
      </c>
      <c r="F2983" t="inlineStr">
        <is>
          <t>Zeynep Koç</t>
        </is>
      </c>
      <c r="G2983" t="inlineStr">
        <is>
          <t>İç Anadolu</t>
        </is>
      </c>
      <c r="H2983" t="inlineStr">
        <is>
          <t>EM-TOP-08</t>
        </is>
      </c>
      <c r="I2983" t="inlineStr">
        <is>
          <t>Topraklama Seti</t>
        </is>
      </c>
      <c r="J2983" t="inlineStr">
        <is>
          <t>Koruma</t>
        </is>
      </c>
      <c r="K2983" t="inlineStr">
        <is>
          <t>Bayi</t>
        </is>
      </c>
      <c r="L2983" t="n">
        <v>22</v>
      </c>
      <c r="M2983" s="57" t="n">
        <v>883</v>
      </c>
      <c r="N2983" t="inlineStr">
        <is>
          <t>TL</t>
        </is>
      </c>
      <c r="O2983" s="58" t="n">
        <v>8</v>
      </c>
      <c r="P2983" t="n">
        <v>0</v>
      </c>
      <c r="Q2983" s="59" t="n">
        <v>540</v>
      </c>
      <c r="R2983" s="60">
        <f>IF(N2983="TL",1,IF(N2983="USD",VLOOKUP(C2983,$X$2:$Z$19,2,FALSE),VLOOKUP(C2983,$X$2:$Z$19,3,FALSE)))</f>
        <v/>
      </c>
      <c r="S2983" s="61">
        <f>IF(P2983=1,0,L2983*M2983*R2983*(1-O2983/100))</f>
        <v/>
      </c>
      <c r="T2983" s="61">
        <f>IF(P2983=1,0,L2983*Q2983)</f>
        <v/>
      </c>
      <c r="U2983" s="61">
        <f>S2983-T2983</f>
        <v/>
      </c>
    </row>
    <row r="2984">
      <c r="A2984" t="inlineStr">
        <is>
          <t>S002983</t>
        </is>
      </c>
      <c r="B2984" t="inlineStr">
        <is>
          <t>2025-11-09</t>
        </is>
      </c>
      <c r="C2984" t="inlineStr">
        <is>
          <t>2025-11</t>
        </is>
      </c>
      <c r="D2984" t="inlineStr">
        <is>
          <t>2025-Q4</t>
        </is>
      </c>
      <c r="E2984" t="inlineStr">
        <is>
          <t>T08</t>
        </is>
      </c>
      <c r="F2984" t="inlineStr">
        <is>
          <t>Zeynep Koç</t>
        </is>
      </c>
      <c r="G2984" t="inlineStr">
        <is>
          <t>İç Anadolu</t>
        </is>
      </c>
      <c r="H2984" t="inlineStr">
        <is>
          <t>EM-PNO-12</t>
        </is>
      </c>
      <c r="I2984" t="inlineStr">
        <is>
          <t>Sıva Üstü Dağıtım Panosu 24'lü</t>
        </is>
      </c>
      <c r="J2984" t="inlineStr">
        <is>
          <t>Pano</t>
        </is>
      </c>
      <c r="K2984" t="inlineStr">
        <is>
          <t>Kurumsal</t>
        </is>
      </c>
      <c r="L2984" t="n">
        <v>16</v>
      </c>
      <c r="M2984" s="57" t="n">
        <v>2060</v>
      </c>
      <c r="N2984" t="inlineStr">
        <is>
          <t>TL</t>
        </is>
      </c>
      <c r="O2984" s="58" t="n">
        <v>0</v>
      </c>
      <c r="P2984" t="n">
        <v>0</v>
      </c>
      <c r="Q2984" s="59" t="n">
        <v>1180</v>
      </c>
      <c r="R2984" s="60">
        <f>IF(N2984="TL",1,IF(N2984="USD",VLOOKUP(C2984,$X$2:$Z$19,2,FALSE),VLOOKUP(C2984,$X$2:$Z$19,3,FALSE)))</f>
        <v/>
      </c>
      <c r="S2984" s="61">
        <f>IF(P2984=1,0,L2984*M2984*R2984*(1-O2984/100))</f>
        <v/>
      </c>
      <c r="T2984" s="61">
        <f>IF(P2984=1,0,L2984*Q2984)</f>
        <v/>
      </c>
      <c r="U2984" s="61">
        <f>S2984-T2984</f>
        <v/>
      </c>
    </row>
    <row r="2985">
      <c r="A2985" t="inlineStr">
        <is>
          <t>S002984</t>
        </is>
      </c>
      <c r="B2985" t="inlineStr">
        <is>
          <t>2025-11-21</t>
        </is>
      </c>
      <c r="C2985" t="inlineStr">
        <is>
          <t>2025-11</t>
        </is>
      </c>
      <c r="D2985" t="inlineStr">
        <is>
          <t>2025-Q4</t>
        </is>
      </c>
      <c r="E2985" t="inlineStr">
        <is>
          <t>T08</t>
        </is>
      </c>
      <c r="F2985" t="inlineStr">
        <is>
          <t>Zeynep Koç</t>
        </is>
      </c>
      <c r="G2985" t="inlineStr">
        <is>
          <t>İç Anadolu</t>
        </is>
      </c>
      <c r="H2985" t="inlineStr">
        <is>
          <t>EM-TOP-08</t>
        </is>
      </c>
      <c r="I2985" t="inlineStr">
        <is>
          <t>Topraklama Seti</t>
        </is>
      </c>
      <c r="J2985" t="inlineStr">
        <is>
          <t>Koruma</t>
        </is>
      </c>
      <c r="K2985" t="inlineStr">
        <is>
          <t>Proje</t>
        </is>
      </c>
      <c r="L2985" t="n">
        <v>15</v>
      </c>
      <c r="M2985" s="57" t="n">
        <v>911</v>
      </c>
      <c r="N2985" t="inlineStr">
        <is>
          <t>TL</t>
        </is>
      </c>
      <c r="O2985" s="58" t="n">
        <v>0</v>
      </c>
      <c r="P2985" t="n">
        <v>0</v>
      </c>
      <c r="Q2985" s="59" t="n">
        <v>540</v>
      </c>
      <c r="R2985" s="60">
        <f>IF(N2985="TL",1,IF(N2985="USD",VLOOKUP(C2985,$X$2:$Z$19,2,FALSE),VLOOKUP(C2985,$X$2:$Z$19,3,FALSE)))</f>
        <v/>
      </c>
      <c r="S2985" s="61">
        <f>IF(P2985=1,0,L2985*M2985*R2985*(1-O2985/100))</f>
        <v/>
      </c>
      <c r="T2985" s="61">
        <f>IF(P2985=1,0,L2985*Q2985)</f>
        <v/>
      </c>
      <c r="U2985" s="61">
        <f>S2985-T2985</f>
        <v/>
      </c>
    </row>
    <row r="2986">
      <c r="A2986" t="inlineStr">
        <is>
          <t>S002985</t>
        </is>
      </c>
      <c r="B2986" t="inlineStr">
        <is>
          <t>2025-11-09</t>
        </is>
      </c>
      <c r="C2986" t="inlineStr">
        <is>
          <t>2025-11</t>
        </is>
      </c>
      <c r="D2986" t="inlineStr">
        <is>
          <t>2025-Q4</t>
        </is>
      </c>
      <c r="E2986" t="inlineStr">
        <is>
          <t>T08</t>
        </is>
      </c>
      <c r="F2986" t="inlineStr">
        <is>
          <t>Zeynep Koç</t>
        </is>
      </c>
      <c r="G2986" t="inlineStr">
        <is>
          <t>İç Anadolu</t>
        </is>
      </c>
      <c r="H2986" t="inlineStr">
        <is>
          <t>EM-KND-03</t>
        </is>
      </c>
      <c r="I2986" t="inlineStr">
        <is>
          <t>Kablo Kanalı 40x40 (2 m)</t>
        </is>
      </c>
      <c r="J2986" t="inlineStr">
        <is>
          <t>Tesisat</t>
        </is>
      </c>
      <c r="K2986" t="inlineStr">
        <is>
          <t>Kurumsal</t>
        </is>
      </c>
      <c r="L2986" t="n">
        <v>25</v>
      </c>
      <c r="M2986" s="57" t="n">
        <v>130</v>
      </c>
      <c r="N2986" t="inlineStr">
        <is>
          <t>TL</t>
        </is>
      </c>
      <c r="O2986" s="58" t="n">
        <v>8</v>
      </c>
      <c r="P2986" t="n">
        <v>0</v>
      </c>
      <c r="Q2986" s="59" t="n">
        <v>65</v>
      </c>
      <c r="R2986" s="60">
        <f>IF(N2986="TL",1,IF(N2986="USD",VLOOKUP(C2986,$X$2:$Z$19,2,FALSE),VLOOKUP(C2986,$X$2:$Z$19,3,FALSE)))</f>
        <v/>
      </c>
      <c r="S2986" s="61">
        <f>IF(P2986=1,0,L2986*M2986*R2986*(1-O2986/100))</f>
        <v/>
      </c>
      <c r="T2986" s="61">
        <f>IF(P2986=1,0,L2986*Q2986)</f>
        <v/>
      </c>
      <c r="U2986" s="61">
        <f>S2986-T2986</f>
        <v/>
      </c>
    </row>
    <row r="2987">
      <c r="A2987" t="inlineStr">
        <is>
          <t>S002986</t>
        </is>
      </c>
      <c r="B2987" t="inlineStr">
        <is>
          <t>2025-11-26</t>
        </is>
      </c>
      <c r="C2987" t="inlineStr">
        <is>
          <t>2025-11</t>
        </is>
      </c>
      <c r="D2987" t="inlineStr">
        <is>
          <t>2025-Q4</t>
        </is>
      </c>
      <c r="E2987" t="inlineStr">
        <is>
          <t>T08</t>
        </is>
      </c>
      <c r="F2987" t="inlineStr">
        <is>
          <t>Zeynep Koç</t>
        </is>
      </c>
      <c r="G2987" t="inlineStr">
        <is>
          <t>İç Anadolu</t>
        </is>
      </c>
      <c r="H2987" t="inlineStr">
        <is>
          <t>EM-AYD-40</t>
        </is>
      </c>
      <c r="I2987" t="inlineStr">
        <is>
          <t>LED Panel Armatür 40W</t>
        </is>
      </c>
      <c r="J2987" t="inlineStr">
        <is>
          <t>Aydınlatma</t>
        </is>
      </c>
      <c r="K2987" t="inlineStr">
        <is>
          <t>Proje</t>
        </is>
      </c>
      <c r="L2987" t="n">
        <v>94</v>
      </c>
      <c r="M2987" s="57" t="n">
        <v>353</v>
      </c>
      <c r="N2987" t="inlineStr">
        <is>
          <t>TL</t>
        </is>
      </c>
      <c r="O2987" s="58" t="n">
        <v>8</v>
      </c>
      <c r="P2987" t="n">
        <v>0</v>
      </c>
      <c r="Q2987" s="59" t="n">
        <v>190</v>
      </c>
      <c r="R2987" s="60">
        <f>IF(N2987="TL",1,IF(N2987="USD",VLOOKUP(C2987,$X$2:$Z$19,2,FALSE),VLOOKUP(C2987,$X$2:$Z$19,3,FALSE)))</f>
        <v/>
      </c>
      <c r="S2987" s="61">
        <f>IF(P2987=1,0,L2987*M2987*R2987*(1-O2987/100))</f>
        <v/>
      </c>
      <c r="T2987" s="61">
        <f>IF(P2987=1,0,L2987*Q2987)</f>
        <v/>
      </c>
      <c r="U2987" s="61">
        <f>S2987-T2987</f>
        <v/>
      </c>
    </row>
    <row r="2988">
      <c r="A2988" t="inlineStr">
        <is>
          <t>S002987</t>
        </is>
      </c>
      <c r="B2988" t="inlineStr">
        <is>
          <t>2025-11-26</t>
        </is>
      </c>
      <c r="C2988" t="inlineStr">
        <is>
          <t>2025-11</t>
        </is>
      </c>
      <c r="D2988" t="inlineStr">
        <is>
          <t>2025-Q4</t>
        </is>
      </c>
      <c r="E2988" t="inlineStr">
        <is>
          <t>T08</t>
        </is>
      </c>
      <c r="F2988" t="inlineStr">
        <is>
          <t>Zeynep Koç</t>
        </is>
      </c>
      <c r="G2988" t="inlineStr">
        <is>
          <t>İç Anadolu</t>
        </is>
      </c>
      <c r="H2988" t="inlineStr">
        <is>
          <t>EM-SGT-01</t>
        </is>
      </c>
      <c r="I2988" t="inlineStr">
        <is>
          <t>Otomatik Sigorta C16 (12'li)</t>
        </is>
      </c>
      <c r="J2988" t="inlineStr">
        <is>
          <t>Koruma</t>
        </is>
      </c>
      <c r="K2988" t="inlineStr">
        <is>
          <t>Proje</t>
        </is>
      </c>
      <c r="L2988" t="n">
        <v>1</v>
      </c>
      <c r="M2988" s="57" t="n">
        <v>429</v>
      </c>
      <c r="N2988" t="inlineStr">
        <is>
          <t>TL</t>
        </is>
      </c>
      <c r="O2988" s="58" t="n">
        <v>5</v>
      </c>
      <c r="P2988" t="n">
        <v>0</v>
      </c>
      <c r="Q2988" s="59" t="n">
        <v>240</v>
      </c>
      <c r="R2988" s="60">
        <f>IF(N2988="TL",1,IF(N2988="USD",VLOOKUP(C2988,$X$2:$Z$19,2,FALSE),VLOOKUP(C2988,$X$2:$Z$19,3,FALSE)))</f>
        <v/>
      </c>
      <c r="S2988" s="61">
        <f>IF(P2988=1,0,L2988*M2988*R2988*(1-O2988/100))</f>
        <v/>
      </c>
      <c r="T2988" s="61">
        <f>IF(P2988=1,0,L2988*Q2988)</f>
        <v/>
      </c>
      <c r="U2988" s="61">
        <f>S2988-T2988</f>
        <v/>
      </c>
    </row>
    <row r="2989">
      <c r="A2989" t="inlineStr">
        <is>
          <t>S002988</t>
        </is>
      </c>
      <c r="B2989" t="inlineStr">
        <is>
          <t>2025-11-11</t>
        </is>
      </c>
      <c r="C2989" t="inlineStr">
        <is>
          <t>2025-11</t>
        </is>
      </c>
      <c r="D2989" t="inlineStr">
        <is>
          <t>2025-Q4</t>
        </is>
      </c>
      <c r="E2989" t="inlineStr">
        <is>
          <t>T08</t>
        </is>
      </c>
      <c r="F2989" t="inlineStr">
        <is>
          <t>Zeynep Koç</t>
        </is>
      </c>
      <c r="G2989" t="inlineStr">
        <is>
          <t>İç Anadolu</t>
        </is>
      </c>
      <c r="H2989" t="inlineStr">
        <is>
          <t>EM-SGT-01</t>
        </is>
      </c>
      <c r="I2989" t="inlineStr">
        <is>
          <t>Otomatik Sigorta C16 (12'li)</t>
        </is>
      </c>
      <c r="J2989" t="inlineStr">
        <is>
          <t>Koruma</t>
        </is>
      </c>
      <c r="K2989" t="inlineStr">
        <is>
          <t>Bayi</t>
        </is>
      </c>
      <c r="L2989" t="n">
        <v>4</v>
      </c>
      <c r="M2989" s="57" t="n">
        <v>423</v>
      </c>
      <c r="N2989" t="inlineStr">
        <is>
          <t>TL</t>
        </is>
      </c>
      <c r="O2989" s="58" t="n">
        <v>0</v>
      </c>
      <c r="P2989" t="n">
        <v>1</v>
      </c>
      <c r="Q2989" s="59" t="n">
        <v>240</v>
      </c>
      <c r="R2989" s="60">
        <f>IF(N2989="TL",1,IF(N2989="USD",VLOOKUP(C2989,$X$2:$Z$19,2,FALSE),VLOOKUP(C2989,$X$2:$Z$19,3,FALSE)))</f>
        <v/>
      </c>
      <c r="S2989" s="61">
        <f>IF(P2989=1,0,L2989*M2989*R2989*(1-O2989/100))</f>
        <v/>
      </c>
      <c r="T2989" s="61">
        <f>IF(P2989=1,0,L2989*Q2989)</f>
        <v/>
      </c>
      <c r="U2989" s="61">
        <f>S2989-T2989</f>
        <v/>
      </c>
    </row>
    <row r="2990">
      <c r="A2990" t="inlineStr">
        <is>
          <t>S002989</t>
        </is>
      </c>
      <c r="B2990" t="inlineStr">
        <is>
          <t>2025-11-28</t>
        </is>
      </c>
      <c r="C2990" t="inlineStr">
        <is>
          <t>2025-11</t>
        </is>
      </c>
      <c r="D2990" t="inlineStr">
        <is>
          <t>2025-Q4</t>
        </is>
      </c>
      <c r="E2990" t="inlineStr">
        <is>
          <t>T08</t>
        </is>
      </c>
      <c r="F2990" t="inlineStr">
        <is>
          <t>Zeynep Koç</t>
        </is>
      </c>
      <c r="G2990" t="inlineStr">
        <is>
          <t>İç Anadolu</t>
        </is>
      </c>
      <c r="H2990" t="inlineStr">
        <is>
          <t>EM-AYD-18</t>
        </is>
      </c>
      <c r="I2990" t="inlineStr">
        <is>
          <t>LED Ampul 18W (10'lu)</t>
        </is>
      </c>
      <c r="J2990" t="inlineStr">
        <is>
          <t>Aydınlatma</t>
        </is>
      </c>
      <c r="K2990" t="inlineStr">
        <is>
          <t>Bayi</t>
        </is>
      </c>
      <c r="L2990" t="n">
        <v>2</v>
      </c>
      <c r="M2990" s="57" t="n">
        <v>206</v>
      </c>
      <c r="N2990" t="inlineStr">
        <is>
          <t>TL</t>
        </is>
      </c>
      <c r="O2990" s="58" t="n">
        <v>18</v>
      </c>
      <c r="P2990" t="n">
        <v>0</v>
      </c>
      <c r="Q2990" s="59" t="n">
        <v>95</v>
      </c>
      <c r="R2990" s="60">
        <f>IF(N2990="TL",1,IF(N2990="USD",VLOOKUP(C2990,$X$2:$Z$19,2,FALSE),VLOOKUP(C2990,$X$2:$Z$19,3,FALSE)))</f>
        <v/>
      </c>
      <c r="S2990" s="61">
        <f>IF(P2990=1,0,L2990*M2990*R2990*(1-O2990/100))</f>
        <v/>
      </c>
      <c r="T2990" s="61">
        <f>IF(P2990=1,0,L2990*Q2990)</f>
        <v/>
      </c>
      <c r="U2990" s="61">
        <f>S2990-T2990</f>
        <v/>
      </c>
    </row>
    <row r="2991">
      <c r="A2991" t="inlineStr">
        <is>
          <t>S002990</t>
        </is>
      </c>
      <c r="B2991" t="inlineStr">
        <is>
          <t>2025-11-19</t>
        </is>
      </c>
      <c r="C2991" t="inlineStr">
        <is>
          <t>2025-11</t>
        </is>
      </c>
      <c r="D2991" t="inlineStr">
        <is>
          <t>2025-Q4</t>
        </is>
      </c>
      <c r="E2991" t="inlineStr">
        <is>
          <t>T08</t>
        </is>
      </c>
      <c r="F2991" t="inlineStr">
        <is>
          <t>Zeynep Koç</t>
        </is>
      </c>
      <c r="G2991" t="inlineStr">
        <is>
          <t>İç Anadolu</t>
        </is>
      </c>
      <c r="H2991" t="inlineStr">
        <is>
          <t>EM-PRZ-02</t>
        </is>
      </c>
      <c r="I2991" t="inlineStr">
        <is>
          <t>Priz-Anahtar Seti (20'li)</t>
        </is>
      </c>
      <c r="J2991" t="inlineStr">
        <is>
          <t>Anahtar</t>
        </is>
      </c>
      <c r="K2991" t="inlineStr">
        <is>
          <t>Proje</t>
        </is>
      </c>
      <c r="L2991" t="n">
        <v>2</v>
      </c>
      <c r="M2991" s="57" t="n">
        <v>560</v>
      </c>
      <c r="N2991" t="inlineStr">
        <is>
          <t>TL</t>
        </is>
      </c>
      <c r="O2991" s="58" t="n">
        <v>8</v>
      </c>
      <c r="P2991" t="n">
        <v>0</v>
      </c>
      <c r="Q2991" s="59" t="n">
        <v>310</v>
      </c>
      <c r="R2991" s="60">
        <f>IF(N2991="TL",1,IF(N2991="USD",VLOOKUP(C2991,$X$2:$Z$19,2,FALSE),VLOOKUP(C2991,$X$2:$Z$19,3,FALSE)))</f>
        <v/>
      </c>
      <c r="S2991" s="61">
        <f>IF(P2991=1,0,L2991*M2991*R2991*(1-O2991/100))</f>
        <v/>
      </c>
      <c r="T2991" s="61">
        <f>IF(P2991=1,0,L2991*Q2991)</f>
        <v/>
      </c>
      <c r="U2991" s="61">
        <f>S2991-T2991</f>
        <v/>
      </c>
    </row>
    <row r="2992">
      <c r="A2992" t="inlineStr">
        <is>
          <t>S002991</t>
        </is>
      </c>
      <c r="B2992" t="inlineStr">
        <is>
          <t>2025-11-03</t>
        </is>
      </c>
      <c r="C2992" t="inlineStr">
        <is>
          <t>2025-11</t>
        </is>
      </c>
      <c r="D2992" t="inlineStr">
        <is>
          <t>2025-Q4</t>
        </is>
      </c>
      <c r="E2992" t="inlineStr">
        <is>
          <t>T08</t>
        </is>
      </c>
      <c r="F2992" t="inlineStr">
        <is>
          <t>Zeynep Koç</t>
        </is>
      </c>
      <c r="G2992" t="inlineStr">
        <is>
          <t>İç Anadolu</t>
        </is>
      </c>
      <c r="H2992" t="inlineStr">
        <is>
          <t>EM-SNS-06</t>
        </is>
      </c>
      <c r="I2992" t="inlineStr">
        <is>
          <t>Hareket Sensörü PIR</t>
        </is>
      </c>
      <c r="J2992" t="inlineStr">
        <is>
          <t>Otomasyon</t>
        </is>
      </c>
      <c r="K2992" t="inlineStr">
        <is>
          <t>Proje</t>
        </is>
      </c>
      <c r="L2992" t="n">
        <v>25</v>
      </c>
      <c r="M2992" s="57" t="n">
        <v>249</v>
      </c>
      <c r="N2992" t="inlineStr">
        <is>
          <t>TL</t>
        </is>
      </c>
      <c r="O2992" s="58" t="n">
        <v>8</v>
      </c>
      <c r="P2992" t="n">
        <v>0</v>
      </c>
      <c r="Q2992" s="59" t="n">
        <v>120</v>
      </c>
      <c r="R2992" s="60">
        <f>IF(N2992="TL",1,IF(N2992="USD",VLOOKUP(C2992,$X$2:$Z$19,2,FALSE),VLOOKUP(C2992,$X$2:$Z$19,3,FALSE)))</f>
        <v/>
      </c>
      <c r="S2992" s="61">
        <f>IF(P2992=1,0,L2992*M2992*R2992*(1-O2992/100))</f>
        <v/>
      </c>
      <c r="T2992" s="61">
        <f>IF(P2992=1,0,L2992*Q2992)</f>
        <v/>
      </c>
      <c r="U2992" s="61">
        <f>S2992-T2992</f>
        <v/>
      </c>
    </row>
    <row r="2993">
      <c r="A2993" t="inlineStr">
        <is>
          <t>S002992</t>
        </is>
      </c>
      <c r="B2993" t="inlineStr">
        <is>
          <t>2025-11-22</t>
        </is>
      </c>
      <c r="C2993" t="inlineStr">
        <is>
          <t>2025-11</t>
        </is>
      </c>
      <c r="D2993" t="inlineStr">
        <is>
          <t>2025-Q4</t>
        </is>
      </c>
      <c r="E2993" t="inlineStr">
        <is>
          <t>T09</t>
        </is>
      </c>
      <c r="F2993" t="inlineStr">
        <is>
          <t>Emre Doğan</t>
        </is>
      </c>
      <c r="G2993" t="inlineStr">
        <is>
          <t>Ege</t>
        </is>
      </c>
      <c r="H2993" t="inlineStr">
        <is>
          <t>EM-TRF-05</t>
        </is>
      </c>
      <c r="I2993" t="inlineStr">
        <is>
          <t>İzole Trafo 1 kVA</t>
        </is>
      </c>
      <c r="J2993" t="inlineStr">
        <is>
          <t>Güç</t>
        </is>
      </c>
      <c r="K2993" t="inlineStr">
        <is>
          <t>Bayi</t>
        </is>
      </c>
      <c r="L2993" t="n">
        <v>88</v>
      </c>
      <c r="M2993" s="57" t="n">
        <v>6591</v>
      </c>
      <c r="N2993" t="inlineStr">
        <is>
          <t>TL</t>
        </is>
      </c>
      <c r="O2993" s="58" t="n">
        <v>0</v>
      </c>
      <c r="P2993" t="n">
        <v>0</v>
      </c>
      <c r="Q2993" s="59" t="n">
        <v>3900</v>
      </c>
      <c r="R2993" s="60">
        <f>IF(N2993="TL",1,IF(N2993="USD",VLOOKUP(C2993,$X$2:$Z$19,2,FALSE),VLOOKUP(C2993,$X$2:$Z$19,3,FALSE)))</f>
        <v/>
      </c>
      <c r="S2993" s="61">
        <f>IF(P2993=1,0,L2993*M2993*R2993*(1-O2993/100))</f>
        <v/>
      </c>
      <c r="T2993" s="61">
        <f>IF(P2993=1,0,L2993*Q2993)</f>
        <v/>
      </c>
      <c r="U2993" s="61">
        <f>S2993-T2993</f>
        <v/>
      </c>
    </row>
    <row r="2994">
      <c r="A2994" t="inlineStr">
        <is>
          <t>S002993</t>
        </is>
      </c>
      <c r="B2994" t="inlineStr">
        <is>
          <t>2025-11-21</t>
        </is>
      </c>
      <c r="C2994" t="inlineStr">
        <is>
          <t>2025-11</t>
        </is>
      </c>
      <c r="D2994" t="inlineStr">
        <is>
          <t>2025-Q4</t>
        </is>
      </c>
      <c r="E2994" t="inlineStr">
        <is>
          <t>T09</t>
        </is>
      </c>
      <c r="F2994" t="inlineStr">
        <is>
          <t>Emre Doğan</t>
        </is>
      </c>
      <c r="G2994" t="inlineStr">
        <is>
          <t>Ege</t>
        </is>
      </c>
      <c r="H2994" t="inlineStr">
        <is>
          <t>EM-KBL-16</t>
        </is>
      </c>
      <c r="I2994" t="inlineStr">
        <is>
          <t>NYM Kablo 3x2,5 (100 m)</t>
        </is>
      </c>
      <c r="J2994" t="inlineStr">
        <is>
          <t>Kablo</t>
        </is>
      </c>
      <c r="K2994" t="inlineStr">
        <is>
          <t>Bayi</t>
        </is>
      </c>
      <c r="L2994" t="n">
        <v>20</v>
      </c>
      <c r="M2994" s="57" t="n">
        <v>1285</v>
      </c>
      <c r="N2994" t="inlineStr">
        <is>
          <t>TL</t>
        </is>
      </c>
      <c r="O2994" s="58" t="n">
        <v>5</v>
      </c>
      <c r="P2994" t="n">
        <v>0</v>
      </c>
      <c r="Q2994" s="59" t="n">
        <v>820</v>
      </c>
      <c r="R2994" s="60">
        <f>IF(N2994="TL",1,IF(N2994="USD",VLOOKUP(C2994,$X$2:$Z$19,2,FALSE),VLOOKUP(C2994,$X$2:$Z$19,3,FALSE)))</f>
        <v/>
      </c>
      <c r="S2994" s="61">
        <f>IF(P2994=1,0,L2994*M2994*R2994*(1-O2994/100))</f>
        <v/>
      </c>
      <c r="T2994" s="61">
        <f>IF(P2994=1,0,L2994*Q2994)</f>
        <v/>
      </c>
      <c r="U2994" s="61">
        <f>S2994-T2994</f>
        <v/>
      </c>
    </row>
    <row r="2995">
      <c r="A2995" t="inlineStr">
        <is>
          <t>S002994</t>
        </is>
      </c>
      <c r="B2995" t="inlineStr">
        <is>
          <t>2025-11-05</t>
        </is>
      </c>
      <c r="C2995" t="inlineStr">
        <is>
          <t>2025-11</t>
        </is>
      </c>
      <c r="D2995" t="inlineStr">
        <is>
          <t>2025-Q4</t>
        </is>
      </c>
      <c r="E2995" t="inlineStr">
        <is>
          <t>T09</t>
        </is>
      </c>
      <c r="F2995" t="inlineStr">
        <is>
          <t>Emre Doğan</t>
        </is>
      </c>
      <c r="G2995" t="inlineStr">
        <is>
          <t>Ege</t>
        </is>
      </c>
      <c r="H2995" t="inlineStr">
        <is>
          <t>EM-KBL-25</t>
        </is>
      </c>
      <c r="I2995" t="inlineStr">
        <is>
          <t>NYY Kablo 4x6 (100 m)</t>
        </is>
      </c>
      <c r="J2995" t="inlineStr">
        <is>
          <t>Kablo</t>
        </is>
      </c>
      <c r="K2995" t="inlineStr">
        <is>
          <t>Proje</t>
        </is>
      </c>
      <c r="L2995" t="n">
        <v>25</v>
      </c>
      <c r="M2995" s="57" t="n">
        <v>3512</v>
      </c>
      <c r="N2995" t="inlineStr">
        <is>
          <t>TL</t>
        </is>
      </c>
      <c r="O2995" s="58" t="n">
        <v>5</v>
      </c>
      <c r="P2995" t="n">
        <v>0</v>
      </c>
      <c r="Q2995" s="59" t="n">
        <v>2150</v>
      </c>
      <c r="R2995" s="60">
        <f>IF(N2995="TL",1,IF(N2995="USD",VLOOKUP(C2995,$X$2:$Z$19,2,FALSE),VLOOKUP(C2995,$X$2:$Z$19,3,FALSE)))</f>
        <v/>
      </c>
      <c r="S2995" s="61">
        <f>IF(P2995=1,0,L2995*M2995*R2995*(1-O2995/100))</f>
        <v/>
      </c>
      <c r="T2995" s="61">
        <f>IF(P2995=1,0,L2995*Q2995)</f>
        <v/>
      </c>
      <c r="U2995" s="61">
        <f>S2995-T2995</f>
        <v/>
      </c>
    </row>
    <row r="2996">
      <c r="A2996" t="inlineStr">
        <is>
          <t>S002995</t>
        </is>
      </c>
      <c r="B2996" t="inlineStr">
        <is>
          <t>2025-11-12</t>
        </is>
      </c>
      <c r="C2996" t="inlineStr">
        <is>
          <t>2025-11</t>
        </is>
      </c>
      <c r="D2996" t="inlineStr">
        <is>
          <t>2025-Q4</t>
        </is>
      </c>
      <c r="E2996" t="inlineStr">
        <is>
          <t>T09</t>
        </is>
      </c>
      <c r="F2996" t="inlineStr">
        <is>
          <t>Emre Doğan</t>
        </is>
      </c>
      <c r="G2996" t="inlineStr">
        <is>
          <t>Ege</t>
        </is>
      </c>
      <c r="H2996" t="inlineStr">
        <is>
          <t>EM-SNS-06</t>
        </is>
      </c>
      <c r="I2996" t="inlineStr">
        <is>
          <t>Hareket Sensörü PIR</t>
        </is>
      </c>
      <c r="J2996" t="inlineStr">
        <is>
          <t>Otomasyon</t>
        </is>
      </c>
      <c r="K2996" t="inlineStr">
        <is>
          <t>Proje</t>
        </is>
      </c>
      <c r="L2996" t="n">
        <v>3</v>
      </c>
      <c r="M2996" s="57" t="n">
        <v>244</v>
      </c>
      <c r="N2996" t="inlineStr">
        <is>
          <t>TL</t>
        </is>
      </c>
      <c r="O2996" s="58" t="n">
        <v>8</v>
      </c>
      <c r="P2996" t="n">
        <v>0</v>
      </c>
      <c r="Q2996" s="59" t="n">
        <v>120</v>
      </c>
      <c r="R2996" s="60">
        <f>IF(N2996="TL",1,IF(N2996="USD",VLOOKUP(C2996,$X$2:$Z$19,2,FALSE),VLOOKUP(C2996,$X$2:$Z$19,3,FALSE)))</f>
        <v/>
      </c>
      <c r="S2996" s="61">
        <f>IF(P2996=1,0,L2996*M2996*R2996*(1-O2996/100))</f>
        <v/>
      </c>
      <c r="T2996" s="61">
        <f>IF(P2996=1,0,L2996*Q2996)</f>
        <v/>
      </c>
      <c r="U2996" s="61">
        <f>S2996-T2996</f>
        <v/>
      </c>
    </row>
    <row r="2997">
      <c r="A2997" t="inlineStr">
        <is>
          <t>S002996</t>
        </is>
      </c>
      <c r="B2997" t="inlineStr">
        <is>
          <t>2025-11-14</t>
        </is>
      </c>
      <c r="C2997" t="inlineStr">
        <is>
          <t>2025-11</t>
        </is>
      </c>
      <c r="D2997" t="inlineStr">
        <is>
          <t>2025-Q4</t>
        </is>
      </c>
      <c r="E2997" t="inlineStr">
        <is>
          <t>T09</t>
        </is>
      </c>
      <c r="F2997" t="inlineStr">
        <is>
          <t>Emre Doğan</t>
        </is>
      </c>
      <c r="G2997" t="inlineStr">
        <is>
          <t>Ege</t>
        </is>
      </c>
      <c r="H2997" t="inlineStr">
        <is>
          <t>EM-SGT-01</t>
        </is>
      </c>
      <c r="I2997" t="inlineStr">
        <is>
          <t>Otomatik Sigorta C16 (12'li)</t>
        </is>
      </c>
      <c r="J2997" t="inlineStr">
        <is>
          <t>Koruma</t>
        </is>
      </c>
      <c r="K2997" t="inlineStr">
        <is>
          <t>Bayi</t>
        </is>
      </c>
      <c r="L2997" t="n">
        <v>77</v>
      </c>
      <c r="M2997" s="57" t="n">
        <v>446</v>
      </c>
      <c r="N2997" t="inlineStr">
        <is>
          <t>TL</t>
        </is>
      </c>
      <c r="O2997" s="58" t="n">
        <v>8</v>
      </c>
      <c r="P2997" t="n">
        <v>0</v>
      </c>
      <c r="Q2997" s="59" t="n">
        <v>240</v>
      </c>
      <c r="R2997" s="60">
        <f>IF(N2997="TL",1,IF(N2997="USD",VLOOKUP(C2997,$X$2:$Z$19,2,FALSE),VLOOKUP(C2997,$X$2:$Z$19,3,FALSE)))</f>
        <v/>
      </c>
      <c r="S2997" s="61">
        <f>IF(P2997=1,0,L2997*M2997*R2997*(1-O2997/100))</f>
        <v/>
      </c>
      <c r="T2997" s="61">
        <f>IF(P2997=1,0,L2997*Q2997)</f>
        <v/>
      </c>
      <c r="U2997" s="61">
        <f>S2997-T2997</f>
        <v/>
      </c>
    </row>
    <row r="2998">
      <c r="A2998" t="inlineStr">
        <is>
          <t>S002997</t>
        </is>
      </c>
      <c r="B2998" t="inlineStr">
        <is>
          <t>2025-11-22</t>
        </is>
      </c>
      <c r="C2998" t="inlineStr">
        <is>
          <t>2025-11</t>
        </is>
      </c>
      <c r="D2998" t="inlineStr">
        <is>
          <t>2025-Q4</t>
        </is>
      </c>
      <c r="E2998" t="inlineStr">
        <is>
          <t>T09</t>
        </is>
      </c>
      <c r="F2998" t="inlineStr">
        <is>
          <t>Emre Doğan</t>
        </is>
      </c>
      <c r="G2998" t="inlineStr">
        <is>
          <t>Ege</t>
        </is>
      </c>
      <c r="H2998" t="inlineStr">
        <is>
          <t>EM-KBL-16</t>
        </is>
      </c>
      <c r="I2998" t="inlineStr">
        <is>
          <t>NYM Kablo 3x2,5 (100 m)</t>
        </is>
      </c>
      <c r="J2998" t="inlineStr">
        <is>
          <t>Kablo</t>
        </is>
      </c>
      <c r="K2998" t="inlineStr">
        <is>
          <t>Bayi</t>
        </is>
      </c>
      <c r="L2998" t="n">
        <v>4</v>
      </c>
      <c r="M2998" s="57" t="n">
        <v>1362</v>
      </c>
      <c r="N2998" t="inlineStr">
        <is>
          <t>TL</t>
        </is>
      </c>
      <c r="O2998" s="58" t="n">
        <v>5</v>
      </c>
      <c r="P2998" t="n">
        <v>0</v>
      </c>
      <c r="Q2998" s="59" t="n">
        <v>820</v>
      </c>
      <c r="R2998" s="60">
        <f>IF(N2998="TL",1,IF(N2998="USD",VLOOKUP(C2998,$X$2:$Z$19,2,FALSE),VLOOKUP(C2998,$X$2:$Z$19,3,FALSE)))</f>
        <v/>
      </c>
      <c r="S2998" s="61">
        <f>IF(P2998=1,0,L2998*M2998*R2998*(1-O2998/100))</f>
        <v/>
      </c>
      <c r="T2998" s="61">
        <f>IF(P2998=1,0,L2998*Q2998)</f>
        <v/>
      </c>
      <c r="U2998" s="61">
        <f>S2998-T2998</f>
        <v/>
      </c>
    </row>
    <row r="2999">
      <c r="A2999" t="inlineStr">
        <is>
          <t>S002998</t>
        </is>
      </c>
      <c r="B2999" t="inlineStr">
        <is>
          <t>2025-11-19</t>
        </is>
      </c>
      <c r="C2999" t="inlineStr">
        <is>
          <t>2025-11</t>
        </is>
      </c>
      <c r="D2999" t="inlineStr">
        <is>
          <t>2025-Q4</t>
        </is>
      </c>
      <c r="E2999" t="inlineStr">
        <is>
          <t>T09</t>
        </is>
      </c>
      <c r="F2999" t="inlineStr">
        <is>
          <t>Emre Doğan</t>
        </is>
      </c>
      <c r="G2999" t="inlineStr">
        <is>
          <t>Ege</t>
        </is>
      </c>
      <c r="H2999" t="inlineStr">
        <is>
          <t>EM-AYD-18</t>
        </is>
      </c>
      <c r="I2999" t="inlineStr">
        <is>
          <t>LED Ampul 18W (10'lu)</t>
        </is>
      </c>
      <c r="J2999" t="inlineStr">
        <is>
          <t>Aydınlatma</t>
        </is>
      </c>
      <c r="K2999" t="inlineStr">
        <is>
          <t>Bayi</t>
        </is>
      </c>
      <c r="L2999" t="n">
        <v>21</v>
      </c>
      <c r="M2999" s="57" t="n">
        <v>195</v>
      </c>
      <c r="N2999" t="inlineStr">
        <is>
          <t>TL</t>
        </is>
      </c>
      <c r="O2999" s="58" t="n">
        <v>8</v>
      </c>
      <c r="P2999" t="n">
        <v>0</v>
      </c>
      <c r="Q2999" s="59" t="n">
        <v>95</v>
      </c>
      <c r="R2999" s="60">
        <f>IF(N2999="TL",1,IF(N2999="USD",VLOOKUP(C2999,$X$2:$Z$19,2,FALSE),VLOOKUP(C2999,$X$2:$Z$19,3,FALSE)))</f>
        <v/>
      </c>
      <c r="S2999" s="61">
        <f>IF(P2999=1,0,L2999*M2999*R2999*(1-O2999/100))</f>
        <v/>
      </c>
      <c r="T2999" s="61">
        <f>IF(P2999=1,0,L2999*Q2999)</f>
        <v/>
      </c>
      <c r="U2999" s="61">
        <f>S2999-T2999</f>
        <v/>
      </c>
    </row>
    <row r="3000">
      <c r="A3000" t="inlineStr">
        <is>
          <t>S002999</t>
        </is>
      </c>
      <c r="B3000" t="inlineStr">
        <is>
          <t>2025-11-02</t>
        </is>
      </c>
      <c r="C3000" t="inlineStr">
        <is>
          <t>2025-11</t>
        </is>
      </c>
      <c r="D3000" t="inlineStr">
        <is>
          <t>2025-Q4</t>
        </is>
      </c>
      <c r="E3000" t="inlineStr">
        <is>
          <t>T09</t>
        </is>
      </c>
      <c r="F3000" t="inlineStr">
        <is>
          <t>Emre Doğan</t>
        </is>
      </c>
      <c r="G3000" t="inlineStr">
        <is>
          <t>Ege</t>
        </is>
      </c>
      <c r="H3000" t="inlineStr">
        <is>
          <t>EM-AYD-18</t>
        </is>
      </c>
      <c r="I3000" t="inlineStr">
        <is>
          <t>LED Ampul 18W (10'lu)</t>
        </is>
      </c>
      <c r="J3000" t="inlineStr">
        <is>
          <t>Aydınlatma</t>
        </is>
      </c>
      <c r="K3000" t="inlineStr">
        <is>
          <t>Kurumsal</t>
        </is>
      </c>
      <c r="L3000" t="n">
        <v>10</v>
      </c>
      <c r="M3000" s="57" t="n">
        <v>196</v>
      </c>
      <c r="N3000" t="inlineStr">
        <is>
          <t>TL</t>
        </is>
      </c>
      <c r="O3000" s="58" t="n">
        <v>0</v>
      </c>
      <c r="P3000" t="n">
        <v>0</v>
      </c>
      <c r="Q3000" s="59" t="n">
        <v>95</v>
      </c>
      <c r="R3000" s="60">
        <f>IF(N3000="TL",1,IF(N3000="USD",VLOOKUP(C3000,$X$2:$Z$19,2,FALSE),VLOOKUP(C3000,$X$2:$Z$19,3,FALSE)))</f>
        <v/>
      </c>
      <c r="S3000" s="61">
        <f>IF(P3000=1,0,L3000*M3000*R3000*(1-O3000/100))</f>
        <v/>
      </c>
      <c r="T3000" s="61">
        <f>IF(P3000=1,0,L3000*Q3000)</f>
        <v/>
      </c>
      <c r="U3000" s="61">
        <f>S3000-T3000</f>
        <v/>
      </c>
    </row>
    <row r="3001">
      <c r="A3001" t="inlineStr">
        <is>
          <t>S003000</t>
        </is>
      </c>
      <c r="B3001" t="inlineStr">
        <is>
          <t>2025-11-02</t>
        </is>
      </c>
      <c r="C3001" t="inlineStr">
        <is>
          <t>2025-11</t>
        </is>
      </c>
      <c r="D3001" t="inlineStr">
        <is>
          <t>2025-Q4</t>
        </is>
      </c>
      <c r="E3001" t="inlineStr">
        <is>
          <t>T09</t>
        </is>
      </c>
      <c r="F3001" t="inlineStr">
        <is>
          <t>Emre Doğan</t>
        </is>
      </c>
      <c r="G3001" t="inlineStr">
        <is>
          <t>Ege</t>
        </is>
      </c>
      <c r="H3001" t="inlineStr">
        <is>
          <t>EM-AYD-40</t>
        </is>
      </c>
      <c r="I3001" t="inlineStr">
        <is>
          <t>LED Panel Armatür 40W</t>
        </is>
      </c>
      <c r="J3001" t="inlineStr">
        <is>
          <t>Aydınlatma</t>
        </is>
      </c>
      <c r="K3001" t="inlineStr">
        <is>
          <t>Perakende</t>
        </is>
      </c>
      <c r="L3001" t="n">
        <v>117</v>
      </c>
      <c r="M3001" s="57" t="n">
        <v>353</v>
      </c>
      <c r="N3001" t="inlineStr">
        <is>
          <t>TL</t>
        </is>
      </c>
      <c r="O3001" s="58" t="n">
        <v>12</v>
      </c>
      <c r="P3001" t="n">
        <v>0</v>
      </c>
      <c r="Q3001" s="59" t="n">
        <v>190</v>
      </c>
      <c r="R3001" s="60">
        <f>IF(N3001="TL",1,IF(N3001="USD",VLOOKUP(C3001,$X$2:$Z$19,2,FALSE),VLOOKUP(C3001,$X$2:$Z$19,3,FALSE)))</f>
        <v/>
      </c>
      <c r="S3001" s="61">
        <f>IF(P3001=1,0,L3001*M3001*R3001*(1-O3001/100))</f>
        <v/>
      </c>
      <c r="T3001" s="61">
        <f>IF(P3001=1,0,L3001*Q3001)</f>
        <v/>
      </c>
      <c r="U3001" s="61">
        <f>S3001-T3001</f>
        <v/>
      </c>
    </row>
    <row r="3002">
      <c r="A3002" t="inlineStr">
        <is>
          <t>S003001</t>
        </is>
      </c>
      <c r="B3002" t="inlineStr">
        <is>
          <t>2025-11-21</t>
        </is>
      </c>
      <c r="C3002" t="inlineStr">
        <is>
          <t>2025-11</t>
        </is>
      </c>
      <c r="D3002" t="inlineStr">
        <is>
          <t>2025-Q4</t>
        </is>
      </c>
      <c r="E3002" t="inlineStr">
        <is>
          <t>T09</t>
        </is>
      </c>
      <c r="F3002" t="inlineStr">
        <is>
          <t>Emre Doğan</t>
        </is>
      </c>
      <c r="G3002" t="inlineStr">
        <is>
          <t>Ege</t>
        </is>
      </c>
      <c r="H3002" t="inlineStr">
        <is>
          <t>EM-SNS-06</t>
        </is>
      </c>
      <c r="I3002" t="inlineStr">
        <is>
          <t>Hareket Sensörü PIR</t>
        </is>
      </c>
      <c r="J3002" t="inlineStr">
        <is>
          <t>Otomasyon</t>
        </is>
      </c>
      <c r="K3002" t="inlineStr">
        <is>
          <t>Proje</t>
        </is>
      </c>
      <c r="L3002" t="n">
        <v>8</v>
      </c>
      <c r="M3002" s="57" t="n">
        <v>254</v>
      </c>
      <c r="N3002" t="inlineStr">
        <is>
          <t>TL</t>
        </is>
      </c>
      <c r="O3002" s="58" t="n">
        <v>12</v>
      </c>
      <c r="P3002" t="n">
        <v>0</v>
      </c>
      <c r="Q3002" s="59" t="n">
        <v>120</v>
      </c>
      <c r="R3002" s="60">
        <f>IF(N3002="TL",1,IF(N3002="USD",VLOOKUP(C3002,$X$2:$Z$19,2,FALSE),VLOOKUP(C3002,$X$2:$Z$19,3,FALSE)))</f>
        <v/>
      </c>
      <c r="S3002" s="61">
        <f>IF(P3002=1,0,L3002*M3002*R3002*(1-O3002/100))</f>
        <v/>
      </c>
      <c r="T3002" s="61">
        <f>IF(P3002=1,0,L3002*Q3002)</f>
        <v/>
      </c>
      <c r="U3002" s="61">
        <f>S3002-T3002</f>
        <v/>
      </c>
    </row>
    <row r="3003">
      <c r="A3003" t="inlineStr">
        <is>
          <t>S003002</t>
        </is>
      </c>
      <c r="B3003" t="inlineStr">
        <is>
          <t>2025-11-18</t>
        </is>
      </c>
      <c r="C3003" t="inlineStr">
        <is>
          <t>2025-11</t>
        </is>
      </c>
      <c r="D3003" t="inlineStr">
        <is>
          <t>2025-Q4</t>
        </is>
      </c>
      <c r="E3003" t="inlineStr">
        <is>
          <t>T09</t>
        </is>
      </c>
      <c r="F3003" t="inlineStr">
        <is>
          <t>Emre Doğan</t>
        </is>
      </c>
      <c r="G3003" t="inlineStr">
        <is>
          <t>Ege</t>
        </is>
      </c>
      <c r="H3003" t="inlineStr">
        <is>
          <t>EM-PRZ-02</t>
        </is>
      </c>
      <c r="I3003" t="inlineStr">
        <is>
          <t>Priz-Anahtar Seti (20'li)</t>
        </is>
      </c>
      <c r="J3003" t="inlineStr">
        <is>
          <t>Anahtar</t>
        </is>
      </c>
      <c r="K3003" t="inlineStr">
        <is>
          <t>Kurumsal</t>
        </is>
      </c>
      <c r="L3003" t="n">
        <v>5</v>
      </c>
      <c r="M3003" s="57" t="n">
        <v>555</v>
      </c>
      <c r="N3003" t="inlineStr">
        <is>
          <t>TL</t>
        </is>
      </c>
      <c r="O3003" s="58" t="n">
        <v>0</v>
      </c>
      <c r="P3003" t="n">
        <v>0</v>
      </c>
      <c r="Q3003" s="59" t="n">
        <v>310</v>
      </c>
      <c r="R3003" s="60">
        <f>IF(N3003="TL",1,IF(N3003="USD",VLOOKUP(C3003,$X$2:$Z$19,2,FALSE),VLOOKUP(C3003,$X$2:$Z$19,3,FALSE)))</f>
        <v/>
      </c>
      <c r="S3003" s="61">
        <f>IF(P3003=1,0,L3003*M3003*R3003*(1-O3003/100))</f>
        <v/>
      </c>
      <c r="T3003" s="61">
        <f>IF(P3003=1,0,L3003*Q3003)</f>
        <v/>
      </c>
      <c r="U3003" s="61">
        <f>S3003-T3003</f>
        <v/>
      </c>
    </row>
    <row r="3004">
      <c r="A3004" t="inlineStr">
        <is>
          <t>S003003</t>
        </is>
      </c>
      <c r="B3004" t="inlineStr">
        <is>
          <t>2025-11-01</t>
        </is>
      </c>
      <c r="C3004" t="inlineStr">
        <is>
          <t>2025-11</t>
        </is>
      </c>
      <c r="D3004" t="inlineStr">
        <is>
          <t>2025-Q4</t>
        </is>
      </c>
      <c r="E3004" t="inlineStr">
        <is>
          <t>T09</t>
        </is>
      </c>
      <c r="F3004" t="inlineStr">
        <is>
          <t>Emre Doğan</t>
        </is>
      </c>
      <c r="G3004" t="inlineStr">
        <is>
          <t>Ege</t>
        </is>
      </c>
      <c r="H3004" t="inlineStr">
        <is>
          <t>EM-AYD-18</t>
        </is>
      </c>
      <c r="I3004" t="inlineStr">
        <is>
          <t>LED Ampul 18W (10'lu)</t>
        </is>
      </c>
      <c r="J3004" t="inlineStr">
        <is>
          <t>Aydınlatma</t>
        </is>
      </c>
      <c r="K3004" t="inlineStr">
        <is>
          <t>Proje</t>
        </is>
      </c>
      <c r="L3004" t="n">
        <v>5</v>
      </c>
      <c r="M3004" s="57" t="n">
        <v>195</v>
      </c>
      <c r="N3004" t="inlineStr">
        <is>
          <t>TL</t>
        </is>
      </c>
      <c r="O3004" s="58" t="n">
        <v>0</v>
      </c>
      <c r="P3004" t="n">
        <v>0</v>
      </c>
      <c r="Q3004" s="59" t="n">
        <v>95</v>
      </c>
      <c r="R3004" s="60">
        <f>IF(N3004="TL",1,IF(N3004="USD",VLOOKUP(C3004,$X$2:$Z$19,2,FALSE),VLOOKUP(C3004,$X$2:$Z$19,3,FALSE)))</f>
        <v/>
      </c>
      <c r="S3004" s="61">
        <f>IF(P3004=1,0,L3004*M3004*R3004*(1-O3004/100))</f>
        <v/>
      </c>
      <c r="T3004" s="61">
        <f>IF(P3004=1,0,L3004*Q3004)</f>
        <v/>
      </c>
      <c r="U3004" s="61">
        <f>S3004-T3004</f>
        <v/>
      </c>
    </row>
    <row r="3005">
      <c r="A3005" t="inlineStr">
        <is>
          <t>S003004</t>
        </is>
      </c>
      <c r="B3005" t="inlineStr">
        <is>
          <t>2025-11-11</t>
        </is>
      </c>
      <c r="C3005" t="inlineStr">
        <is>
          <t>2025-11</t>
        </is>
      </c>
      <c r="D3005" t="inlineStr">
        <is>
          <t>2025-Q4</t>
        </is>
      </c>
      <c r="E3005" t="inlineStr">
        <is>
          <t>T09</t>
        </is>
      </c>
      <c r="F3005" t="inlineStr">
        <is>
          <t>Emre Doğan</t>
        </is>
      </c>
      <c r="G3005" t="inlineStr">
        <is>
          <t>Ege</t>
        </is>
      </c>
      <c r="H3005" t="inlineStr">
        <is>
          <t>EM-TOP-08</t>
        </is>
      </c>
      <c r="I3005" t="inlineStr">
        <is>
          <t>Topraklama Seti</t>
        </is>
      </c>
      <c r="J3005" t="inlineStr">
        <is>
          <t>Koruma</t>
        </is>
      </c>
      <c r="K3005" t="inlineStr">
        <is>
          <t>Perakende</t>
        </is>
      </c>
      <c r="L3005" t="n">
        <v>12</v>
      </c>
      <c r="M3005" s="57" t="n">
        <v>935</v>
      </c>
      <c r="N3005" t="inlineStr">
        <is>
          <t>TL</t>
        </is>
      </c>
      <c r="O3005" s="58" t="n">
        <v>8</v>
      </c>
      <c r="P3005" t="n">
        <v>0</v>
      </c>
      <c r="Q3005" s="59" t="n">
        <v>540</v>
      </c>
      <c r="R3005" s="60">
        <f>IF(N3005="TL",1,IF(N3005="USD",VLOOKUP(C3005,$X$2:$Z$19,2,FALSE),VLOOKUP(C3005,$X$2:$Z$19,3,FALSE)))</f>
        <v/>
      </c>
      <c r="S3005" s="61">
        <f>IF(P3005=1,0,L3005*M3005*R3005*(1-O3005/100))</f>
        <v/>
      </c>
      <c r="T3005" s="61">
        <f>IF(P3005=1,0,L3005*Q3005)</f>
        <v/>
      </c>
      <c r="U3005" s="61">
        <f>S3005-T3005</f>
        <v/>
      </c>
    </row>
    <row r="3006">
      <c r="A3006" t="inlineStr">
        <is>
          <t>S003005</t>
        </is>
      </c>
      <c r="B3006" t="inlineStr">
        <is>
          <t>2025-11-20</t>
        </is>
      </c>
      <c r="C3006" t="inlineStr">
        <is>
          <t>2025-11</t>
        </is>
      </c>
      <c r="D3006" t="inlineStr">
        <is>
          <t>2025-Q4</t>
        </is>
      </c>
      <c r="E3006" t="inlineStr">
        <is>
          <t>T09</t>
        </is>
      </c>
      <c r="F3006" t="inlineStr">
        <is>
          <t>Emre Doğan</t>
        </is>
      </c>
      <c r="G3006" t="inlineStr">
        <is>
          <t>Ege</t>
        </is>
      </c>
      <c r="H3006" t="inlineStr">
        <is>
          <t>EM-PNO-12</t>
        </is>
      </c>
      <c r="I3006" t="inlineStr">
        <is>
          <t>Sıva Üstü Dağıtım Panosu 24'lü</t>
        </is>
      </c>
      <c r="J3006" t="inlineStr">
        <is>
          <t>Pano</t>
        </is>
      </c>
      <c r="K3006" t="inlineStr">
        <is>
          <t>Perakende</t>
        </is>
      </c>
      <c r="L3006" t="n">
        <v>45</v>
      </c>
      <c r="M3006" s="57" t="n">
        <v>1958</v>
      </c>
      <c r="N3006" t="inlineStr">
        <is>
          <t>TL</t>
        </is>
      </c>
      <c r="O3006" s="58" t="n">
        <v>0</v>
      </c>
      <c r="P3006" t="n">
        <v>0</v>
      </c>
      <c r="Q3006" s="59" t="n">
        <v>1180</v>
      </c>
      <c r="R3006" s="60">
        <f>IF(N3006="TL",1,IF(N3006="USD",VLOOKUP(C3006,$X$2:$Z$19,2,FALSE),VLOOKUP(C3006,$X$2:$Z$19,3,FALSE)))</f>
        <v/>
      </c>
      <c r="S3006" s="61">
        <f>IF(P3006=1,0,L3006*M3006*R3006*(1-O3006/100))</f>
        <v/>
      </c>
      <c r="T3006" s="61">
        <f>IF(P3006=1,0,L3006*Q3006)</f>
        <v/>
      </c>
      <c r="U3006" s="61">
        <f>S3006-T3006</f>
        <v/>
      </c>
    </row>
    <row r="3007">
      <c r="A3007" t="inlineStr">
        <is>
          <t>S003006</t>
        </is>
      </c>
      <c r="B3007" t="inlineStr">
        <is>
          <t>2025-11-04</t>
        </is>
      </c>
      <c r="C3007" t="inlineStr">
        <is>
          <t>2025-11</t>
        </is>
      </c>
      <c r="D3007" t="inlineStr">
        <is>
          <t>2025-Q4</t>
        </is>
      </c>
      <c r="E3007" t="inlineStr">
        <is>
          <t>T09</t>
        </is>
      </c>
      <c r="F3007" t="inlineStr">
        <is>
          <t>Emre Doğan</t>
        </is>
      </c>
      <c r="G3007" t="inlineStr">
        <is>
          <t>Ege</t>
        </is>
      </c>
      <c r="H3007" t="inlineStr">
        <is>
          <t>EM-AYD-40</t>
        </is>
      </c>
      <c r="I3007" t="inlineStr">
        <is>
          <t>LED Panel Armatür 40W</t>
        </is>
      </c>
      <c r="J3007" t="inlineStr">
        <is>
          <t>Aydınlatma</t>
        </is>
      </c>
      <c r="K3007" t="inlineStr">
        <is>
          <t>Proje</t>
        </is>
      </c>
      <c r="L3007" t="n">
        <v>22</v>
      </c>
      <c r="M3007" s="57" t="n">
        <v>355</v>
      </c>
      <c r="N3007" t="inlineStr">
        <is>
          <t>TL</t>
        </is>
      </c>
      <c r="O3007" s="58" t="n">
        <v>5</v>
      </c>
      <c r="P3007" t="n">
        <v>0</v>
      </c>
      <c r="Q3007" s="59" t="n">
        <v>190</v>
      </c>
      <c r="R3007" s="60">
        <f>IF(N3007="TL",1,IF(N3007="USD",VLOOKUP(C3007,$X$2:$Z$19,2,FALSE),VLOOKUP(C3007,$X$2:$Z$19,3,FALSE)))</f>
        <v/>
      </c>
      <c r="S3007" s="61">
        <f>IF(P3007=1,0,L3007*M3007*R3007*(1-O3007/100))</f>
        <v/>
      </c>
      <c r="T3007" s="61">
        <f>IF(P3007=1,0,L3007*Q3007)</f>
        <v/>
      </c>
      <c r="U3007" s="61">
        <f>S3007-T3007</f>
        <v/>
      </c>
    </row>
    <row r="3008">
      <c r="A3008" t="inlineStr">
        <is>
          <t>S003007</t>
        </is>
      </c>
      <c r="B3008" t="inlineStr">
        <is>
          <t>2025-11-02</t>
        </is>
      </c>
      <c r="C3008" t="inlineStr">
        <is>
          <t>2025-11</t>
        </is>
      </c>
      <c r="D3008" t="inlineStr">
        <is>
          <t>2025-Q4</t>
        </is>
      </c>
      <c r="E3008" t="inlineStr">
        <is>
          <t>T09</t>
        </is>
      </c>
      <c r="F3008" t="inlineStr">
        <is>
          <t>Emre Doğan</t>
        </is>
      </c>
      <c r="G3008" t="inlineStr">
        <is>
          <t>Ege</t>
        </is>
      </c>
      <c r="H3008" t="inlineStr">
        <is>
          <t>EM-UPS-10</t>
        </is>
      </c>
      <c r="I3008" t="inlineStr">
        <is>
          <t>Kesintisiz Güç Kaynağı 3 kVA</t>
        </is>
      </c>
      <c r="J3008" t="inlineStr">
        <is>
          <t>Güç</t>
        </is>
      </c>
      <c r="K3008" t="inlineStr">
        <is>
          <t>Proje</t>
        </is>
      </c>
      <c r="L3008" t="n">
        <v>8</v>
      </c>
      <c r="M3008" s="57" t="n">
        <v>12919</v>
      </c>
      <c r="N3008" t="inlineStr">
        <is>
          <t>TL</t>
        </is>
      </c>
      <c r="O3008" s="58" t="n">
        <v>18</v>
      </c>
      <c r="P3008" t="n">
        <v>0</v>
      </c>
      <c r="Q3008" s="59" t="n">
        <v>8200</v>
      </c>
      <c r="R3008" s="60">
        <f>IF(N3008="TL",1,IF(N3008="USD",VLOOKUP(C3008,$X$2:$Z$19,2,FALSE),VLOOKUP(C3008,$X$2:$Z$19,3,FALSE)))</f>
        <v/>
      </c>
      <c r="S3008" s="61">
        <f>IF(P3008=1,0,L3008*M3008*R3008*(1-O3008/100))</f>
        <v/>
      </c>
      <c r="T3008" s="61">
        <f>IF(P3008=1,0,L3008*Q3008)</f>
        <v/>
      </c>
      <c r="U3008" s="61">
        <f>S3008-T3008</f>
        <v/>
      </c>
    </row>
    <row r="3009">
      <c r="A3009" t="inlineStr">
        <is>
          <t>S003008</t>
        </is>
      </c>
      <c r="B3009" t="inlineStr">
        <is>
          <t>2025-11-17</t>
        </is>
      </c>
      <c r="C3009" t="inlineStr">
        <is>
          <t>2025-11</t>
        </is>
      </c>
      <c r="D3009" t="inlineStr">
        <is>
          <t>2025-Q4</t>
        </is>
      </c>
      <c r="E3009" t="inlineStr">
        <is>
          <t>T09</t>
        </is>
      </c>
      <c r="F3009" t="inlineStr">
        <is>
          <t>Emre Doğan</t>
        </is>
      </c>
      <c r="G3009" t="inlineStr">
        <is>
          <t>Ege</t>
        </is>
      </c>
      <c r="H3009" t="inlineStr">
        <is>
          <t>EM-SNS-06</t>
        </is>
      </c>
      <c r="I3009" t="inlineStr">
        <is>
          <t>Hareket Sensörü PIR</t>
        </is>
      </c>
      <c r="J3009" t="inlineStr">
        <is>
          <t>Otomasyon</t>
        </is>
      </c>
      <c r="K3009" t="inlineStr">
        <is>
          <t>Proje</t>
        </is>
      </c>
      <c r="L3009" t="n">
        <v>100</v>
      </c>
      <c r="M3009" s="57" t="n">
        <v>252</v>
      </c>
      <c r="N3009" t="inlineStr">
        <is>
          <t>TL</t>
        </is>
      </c>
      <c r="O3009" s="58" t="n">
        <v>8</v>
      </c>
      <c r="P3009" t="n">
        <v>0</v>
      </c>
      <c r="Q3009" s="59" t="n">
        <v>120</v>
      </c>
      <c r="R3009" s="60">
        <f>IF(N3009="TL",1,IF(N3009="USD",VLOOKUP(C3009,$X$2:$Z$19,2,FALSE),VLOOKUP(C3009,$X$2:$Z$19,3,FALSE)))</f>
        <v/>
      </c>
      <c r="S3009" s="61">
        <f>IF(P3009=1,0,L3009*M3009*R3009*(1-O3009/100))</f>
        <v/>
      </c>
      <c r="T3009" s="61">
        <f>IF(P3009=1,0,L3009*Q3009)</f>
        <v/>
      </c>
      <c r="U3009" s="61">
        <f>S3009-T3009</f>
        <v/>
      </c>
    </row>
    <row r="3010">
      <c r="A3010" t="inlineStr">
        <is>
          <t>S003009</t>
        </is>
      </c>
      <c r="B3010" t="inlineStr">
        <is>
          <t>2025-11-06</t>
        </is>
      </c>
      <c r="C3010" t="inlineStr">
        <is>
          <t>2025-11</t>
        </is>
      </c>
      <c r="D3010" t="inlineStr">
        <is>
          <t>2025-Q4</t>
        </is>
      </c>
      <c r="E3010" t="inlineStr">
        <is>
          <t>T09</t>
        </is>
      </c>
      <c r="F3010" t="inlineStr">
        <is>
          <t>Emre Doğan</t>
        </is>
      </c>
      <c r="G3010" t="inlineStr">
        <is>
          <t>Ege</t>
        </is>
      </c>
      <c r="H3010" t="inlineStr">
        <is>
          <t>EM-AYD-18</t>
        </is>
      </c>
      <c r="I3010" t="inlineStr">
        <is>
          <t>LED Ampul 18W (10'lu)</t>
        </is>
      </c>
      <c r="J3010" t="inlineStr">
        <is>
          <t>Aydınlatma</t>
        </is>
      </c>
      <c r="K3010" t="inlineStr">
        <is>
          <t>Perakende</t>
        </is>
      </c>
      <c r="L3010" t="n">
        <v>37</v>
      </c>
      <c r="M3010" s="57" t="n">
        <v>199</v>
      </c>
      <c r="N3010" t="inlineStr">
        <is>
          <t>TL</t>
        </is>
      </c>
      <c r="O3010" s="58" t="n">
        <v>8</v>
      </c>
      <c r="P3010" t="n">
        <v>0</v>
      </c>
      <c r="Q3010" s="59" t="n">
        <v>95</v>
      </c>
      <c r="R3010" s="60">
        <f>IF(N3010="TL",1,IF(N3010="USD",VLOOKUP(C3010,$X$2:$Z$19,2,FALSE),VLOOKUP(C3010,$X$2:$Z$19,3,FALSE)))</f>
        <v/>
      </c>
      <c r="S3010" s="61">
        <f>IF(P3010=1,0,L3010*M3010*R3010*(1-O3010/100))</f>
        <v/>
      </c>
      <c r="T3010" s="61">
        <f>IF(P3010=1,0,L3010*Q3010)</f>
        <v/>
      </c>
      <c r="U3010" s="61">
        <f>S3010-T3010</f>
        <v/>
      </c>
    </row>
    <row r="3011">
      <c r="A3011" t="inlineStr">
        <is>
          <t>S003010</t>
        </is>
      </c>
      <c r="B3011" t="inlineStr">
        <is>
          <t>2025-11-16</t>
        </is>
      </c>
      <c r="C3011" t="inlineStr">
        <is>
          <t>2025-11</t>
        </is>
      </c>
      <c r="D3011" t="inlineStr">
        <is>
          <t>2025-Q4</t>
        </is>
      </c>
      <c r="E3011" t="inlineStr">
        <is>
          <t>T09</t>
        </is>
      </c>
      <c r="F3011" t="inlineStr">
        <is>
          <t>Emre Doğan</t>
        </is>
      </c>
      <c r="G3011" t="inlineStr">
        <is>
          <t>Ege</t>
        </is>
      </c>
      <c r="H3011" t="inlineStr">
        <is>
          <t>EM-TOP-08</t>
        </is>
      </c>
      <c r="I3011" t="inlineStr">
        <is>
          <t>Topraklama Seti</t>
        </is>
      </c>
      <c r="J3011" t="inlineStr">
        <is>
          <t>Koruma</t>
        </is>
      </c>
      <c r="K3011" t="inlineStr">
        <is>
          <t>Perakende</t>
        </is>
      </c>
      <c r="L3011" t="n">
        <v>3</v>
      </c>
      <c r="M3011" s="57" t="n">
        <v>896</v>
      </c>
      <c r="N3011" t="inlineStr">
        <is>
          <t>TL</t>
        </is>
      </c>
      <c r="O3011" s="58" t="n">
        <v>5</v>
      </c>
      <c r="P3011" t="n">
        <v>0</v>
      </c>
      <c r="Q3011" s="59" t="n">
        <v>540</v>
      </c>
      <c r="R3011" s="60">
        <f>IF(N3011="TL",1,IF(N3011="USD",VLOOKUP(C3011,$X$2:$Z$19,2,FALSE),VLOOKUP(C3011,$X$2:$Z$19,3,FALSE)))</f>
        <v/>
      </c>
      <c r="S3011" s="61">
        <f>IF(P3011=1,0,L3011*M3011*R3011*(1-O3011/100))</f>
        <v/>
      </c>
      <c r="T3011" s="61">
        <f>IF(P3011=1,0,L3011*Q3011)</f>
        <v/>
      </c>
      <c r="U3011" s="61">
        <f>S3011-T3011</f>
        <v/>
      </c>
    </row>
    <row r="3012">
      <c r="A3012" t="inlineStr">
        <is>
          <t>S003011</t>
        </is>
      </c>
      <c r="B3012" t="inlineStr">
        <is>
          <t>2025-11-15</t>
        </is>
      </c>
      <c r="C3012" t="inlineStr">
        <is>
          <t>2025-11</t>
        </is>
      </c>
      <c r="D3012" t="inlineStr">
        <is>
          <t>2025-Q4</t>
        </is>
      </c>
      <c r="E3012" t="inlineStr">
        <is>
          <t>T09</t>
        </is>
      </c>
      <c r="F3012" t="inlineStr">
        <is>
          <t>Emre Doğan</t>
        </is>
      </c>
      <c r="G3012" t="inlineStr">
        <is>
          <t>Ege</t>
        </is>
      </c>
      <c r="H3012" t="inlineStr">
        <is>
          <t>EM-SNS-06</t>
        </is>
      </c>
      <c r="I3012" t="inlineStr">
        <is>
          <t>Hareket Sensörü PIR</t>
        </is>
      </c>
      <c r="J3012" t="inlineStr">
        <is>
          <t>Otomasyon</t>
        </is>
      </c>
      <c r="K3012" t="inlineStr">
        <is>
          <t>Proje</t>
        </is>
      </c>
      <c r="L3012" t="n">
        <v>49</v>
      </c>
      <c r="M3012" s="57" t="n">
        <v>251</v>
      </c>
      <c r="N3012" t="inlineStr">
        <is>
          <t>TL</t>
        </is>
      </c>
      <c r="O3012" s="58" t="n">
        <v>0</v>
      </c>
      <c r="P3012" t="n">
        <v>0</v>
      </c>
      <c r="Q3012" s="59" t="n">
        <v>120</v>
      </c>
      <c r="R3012" s="60">
        <f>IF(N3012="TL",1,IF(N3012="USD",VLOOKUP(C3012,$X$2:$Z$19,2,FALSE),VLOOKUP(C3012,$X$2:$Z$19,3,FALSE)))</f>
        <v/>
      </c>
      <c r="S3012" s="61">
        <f>IF(P3012=1,0,L3012*M3012*R3012*(1-O3012/100))</f>
        <v/>
      </c>
      <c r="T3012" s="61">
        <f>IF(P3012=1,0,L3012*Q3012)</f>
        <v/>
      </c>
      <c r="U3012" s="61">
        <f>S3012-T3012</f>
        <v/>
      </c>
    </row>
    <row r="3013">
      <c r="A3013" t="inlineStr">
        <is>
          <t>S003012</t>
        </is>
      </c>
      <c r="B3013" t="inlineStr">
        <is>
          <t>2025-11-27</t>
        </is>
      </c>
      <c r="C3013" t="inlineStr">
        <is>
          <t>2025-11</t>
        </is>
      </c>
      <c r="D3013" t="inlineStr">
        <is>
          <t>2025-Q4</t>
        </is>
      </c>
      <c r="E3013" t="inlineStr">
        <is>
          <t>T09</t>
        </is>
      </c>
      <c r="F3013" t="inlineStr">
        <is>
          <t>Emre Doğan</t>
        </is>
      </c>
      <c r="G3013" t="inlineStr">
        <is>
          <t>Ege</t>
        </is>
      </c>
      <c r="H3013" t="inlineStr">
        <is>
          <t>EM-TRF-05</t>
        </is>
      </c>
      <c r="I3013" t="inlineStr">
        <is>
          <t>İzole Trafo 1 kVA</t>
        </is>
      </c>
      <c r="J3013" t="inlineStr">
        <is>
          <t>Güç</t>
        </is>
      </c>
      <c r="K3013" t="inlineStr">
        <is>
          <t>Bayi</t>
        </is>
      </c>
      <c r="L3013" t="n">
        <v>6</v>
      </c>
      <c r="M3013" s="57" t="n">
        <v>6383</v>
      </c>
      <c r="N3013" t="inlineStr">
        <is>
          <t>TL</t>
        </is>
      </c>
      <c r="O3013" s="58" t="n">
        <v>0</v>
      </c>
      <c r="P3013" t="n">
        <v>0</v>
      </c>
      <c r="Q3013" s="59" t="n">
        <v>3900</v>
      </c>
      <c r="R3013" s="60">
        <f>IF(N3013="TL",1,IF(N3013="USD",VLOOKUP(C3013,$X$2:$Z$19,2,FALSE),VLOOKUP(C3013,$X$2:$Z$19,3,FALSE)))</f>
        <v/>
      </c>
      <c r="S3013" s="61">
        <f>IF(P3013=1,0,L3013*M3013*R3013*(1-O3013/100))</f>
        <v/>
      </c>
      <c r="T3013" s="61">
        <f>IF(P3013=1,0,L3013*Q3013)</f>
        <v/>
      </c>
      <c r="U3013" s="61">
        <f>S3013-T3013</f>
        <v/>
      </c>
    </row>
    <row r="3014">
      <c r="A3014" t="inlineStr">
        <is>
          <t>S003013</t>
        </is>
      </c>
      <c r="B3014" t="inlineStr">
        <is>
          <t>2025-11-04</t>
        </is>
      </c>
      <c r="C3014" t="inlineStr">
        <is>
          <t>2025-11</t>
        </is>
      </c>
      <c r="D3014" t="inlineStr">
        <is>
          <t>2025-Q4</t>
        </is>
      </c>
      <c r="E3014" t="inlineStr">
        <is>
          <t>T10</t>
        </is>
      </c>
      <c r="F3014" t="inlineStr">
        <is>
          <t>Ayşe Yıldız</t>
        </is>
      </c>
      <c r="G3014" t="inlineStr">
        <is>
          <t>Akdeniz</t>
        </is>
      </c>
      <c r="H3014" t="inlineStr">
        <is>
          <t>EM-TOP-08</t>
        </is>
      </c>
      <c r="I3014" t="inlineStr">
        <is>
          <t>Topraklama Seti</t>
        </is>
      </c>
      <c r="J3014" t="inlineStr">
        <is>
          <t>Koruma</t>
        </is>
      </c>
      <c r="K3014" t="inlineStr">
        <is>
          <t>Perakende</t>
        </is>
      </c>
      <c r="L3014" t="n">
        <v>5</v>
      </c>
      <c r="M3014" s="57" t="n">
        <v>881</v>
      </c>
      <c r="N3014" t="inlineStr">
        <is>
          <t>TL</t>
        </is>
      </c>
      <c r="O3014" s="58" t="n">
        <v>12</v>
      </c>
      <c r="P3014" t="n">
        <v>0</v>
      </c>
      <c r="Q3014" s="59" t="n">
        <v>540</v>
      </c>
      <c r="R3014" s="60">
        <f>IF(N3014="TL",1,IF(N3014="USD",VLOOKUP(C3014,$X$2:$Z$19,2,FALSE),VLOOKUP(C3014,$X$2:$Z$19,3,FALSE)))</f>
        <v/>
      </c>
      <c r="S3014" s="61">
        <f>IF(P3014=1,0,L3014*M3014*R3014*(1-O3014/100))</f>
        <v/>
      </c>
      <c r="T3014" s="61">
        <f>IF(P3014=1,0,L3014*Q3014)</f>
        <v/>
      </c>
      <c r="U3014" s="61">
        <f>S3014-T3014</f>
        <v/>
      </c>
    </row>
    <row r="3015">
      <c r="A3015" t="inlineStr">
        <is>
          <t>S003014</t>
        </is>
      </c>
      <c r="B3015" t="inlineStr">
        <is>
          <t>2025-11-26</t>
        </is>
      </c>
      <c r="C3015" t="inlineStr">
        <is>
          <t>2025-11</t>
        </is>
      </c>
      <c r="D3015" t="inlineStr">
        <is>
          <t>2025-Q4</t>
        </is>
      </c>
      <c r="E3015" t="inlineStr">
        <is>
          <t>T10</t>
        </is>
      </c>
      <c r="F3015" t="inlineStr">
        <is>
          <t>Ayşe Yıldız</t>
        </is>
      </c>
      <c r="G3015" t="inlineStr">
        <is>
          <t>Akdeniz</t>
        </is>
      </c>
      <c r="H3015" t="inlineStr">
        <is>
          <t>EM-TRF-05</t>
        </is>
      </c>
      <c r="I3015" t="inlineStr">
        <is>
          <t>İzole Trafo 1 kVA</t>
        </is>
      </c>
      <c r="J3015" t="inlineStr">
        <is>
          <t>Güç</t>
        </is>
      </c>
      <c r="K3015" t="inlineStr">
        <is>
          <t>Bayi</t>
        </is>
      </c>
      <c r="L3015" t="n">
        <v>1</v>
      </c>
      <c r="M3015" s="57" t="n">
        <v>6470</v>
      </c>
      <c r="N3015" t="inlineStr">
        <is>
          <t>TL</t>
        </is>
      </c>
      <c r="O3015" s="58" t="n">
        <v>0</v>
      </c>
      <c r="P3015" t="n">
        <v>0</v>
      </c>
      <c r="Q3015" s="59" t="n">
        <v>3900</v>
      </c>
      <c r="R3015" s="60">
        <f>IF(N3015="TL",1,IF(N3015="USD",VLOOKUP(C3015,$X$2:$Z$19,2,FALSE),VLOOKUP(C3015,$X$2:$Z$19,3,FALSE)))</f>
        <v/>
      </c>
      <c r="S3015" s="61">
        <f>IF(P3015=1,0,L3015*M3015*R3015*(1-O3015/100))</f>
        <v/>
      </c>
      <c r="T3015" s="61">
        <f>IF(P3015=1,0,L3015*Q3015)</f>
        <v/>
      </c>
      <c r="U3015" s="61">
        <f>S3015-T3015</f>
        <v/>
      </c>
    </row>
    <row r="3016">
      <c r="A3016" t="inlineStr">
        <is>
          <t>S003015</t>
        </is>
      </c>
      <c r="B3016" t="inlineStr">
        <is>
          <t>2025-11-10</t>
        </is>
      </c>
      <c r="C3016" t="inlineStr">
        <is>
          <t>2025-11</t>
        </is>
      </c>
      <c r="D3016" t="inlineStr">
        <is>
          <t>2025-Q4</t>
        </is>
      </c>
      <c r="E3016" t="inlineStr">
        <is>
          <t>T10</t>
        </is>
      </c>
      <c r="F3016" t="inlineStr">
        <is>
          <t>Ayşe Yıldız</t>
        </is>
      </c>
      <c r="G3016" t="inlineStr">
        <is>
          <t>Akdeniz</t>
        </is>
      </c>
      <c r="H3016" t="inlineStr">
        <is>
          <t>EM-KBL-25</t>
        </is>
      </c>
      <c r="I3016" t="inlineStr">
        <is>
          <t>NYY Kablo 4x6 (100 m)</t>
        </is>
      </c>
      <c r="J3016" t="inlineStr">
        <is>
          <t>Kablo</t>
        </is>
      </c>
      <c r="K3016" t="inlineStr">
        <is>
          <t>Perakende</t>
        </is>
      </c>
      <c r="L3016" t="n">
        <v>5</v>
      </c>
      <c r="M3016" s="57" t="n">
        <v>3401</v>
      </c>
      <c r="N3016" t="inlineStr">
        <is>
          <t>TL</t>
        </is>
      </c>
      <c r="O3016" s="58" t="n">
        <v>5</v>
      </c>
      <c r="P3016" t="n">
        <v>0</v>
      </c>
      <c r="Q3016" s="59" t="n">
        <v>2150</v>
      </c>
      <c r="R3016" s="60">
        <f>IF(N3016="TL",1,IF(N3016="USD",VLOOKUP(C3016,$X$2:$Z$19,2,FALSE),VLOOKUP(C3016,$X$2:$Z$19,3,FALSE)))</f>
        <v/>
      </c>
      <c r="S3016" s="61">
        <f>IF(P3016=1,0,L3016*M3016*R3016*(1-O3016/100))</f>
        <v/>
      </c>
      <c r="T3016" s="61">
        <f>IF(P3016=1,0,L3016*Q3016)</f>
        <v/>
      </c>
      <c r="U3016" s="61">
        <f>S3016-T3016</f>
        <v/>
      </c>
    </row>
    <row r="3017">
      <c r="A3017" t="inlineStr">
        <is>
          <t>S003016</t>
        </is>
      </c>
      <c r="B3017" t="inlineStr">
        <is>
          <t>2025-11-03</t>
        </is>
      </c>
      <c r="C3017" t="inlineStr">
        <is>
          <t>2025-11</t>
        </is>
      </c>
      <c r="D3017" t="inlineStr">
        <is>
          <t>2025-Q4</t>
        </is>
      </c>
      <c r="E3017" t="inlineStr">
        <is>
          <t>T10</t>
        </is>
      </c>
      <c r="F3017" t="inlineStr">
        <is>
          <t>Ayşe Yıldız</t>
        </is>
      </c>
      <c r="G3017" t="inlineStr">
        <is>
          <t>Akdeniz</t>
        </is>
      </c>
      <c r="H3017" t="inlineStr">
        <is>
          <t>EM-KND-03</t>
        </is>
      </c>
      <c r="I3017" t="inlineStr">
        <is>
          <t>Kablo Kanalı 40x40 (2 m)</t>
        </is>
      </c>
      <c r="J3017" t="inlineStr">
        <is>
          <t>Tesisat</t>
        </is>
      </c>
      <c r="K3017" t="inlineStr">
        <is>
          <t>Proje</t>
        </is>
      </c>
      <c r="L3017" t="n">
        <v>24</v>
      </c>
      <c r="M3017" s="57" t="n">
        <v>128</v>
      </c>
      <c r="N3017" t="inlineStr">
        <is>
          <t>TL</t>
        </is>
      </c>
      <c r="O3017" s="58" t="n">
        <v>12</v>
      </c>
      <c r="P3017" t="n">
        <v>0</v>
      </c>
      <c r="Q3017" s="59" t="n">
        <v>65</v>
      </c>
      <c r="R3017" s="60">
        <f>IF(N3017="TL",1,IF(N3017="USD",VLOOKUP(C3017,$X$2:$Z$19,2,FALSE),VLOOKUP(C3017,$X$2:$Z$19,3,FALSE)))</f>
        <v/>
      </c>
      <c r="S3017" s="61">
        <f>IF(P3017=1,0,L3017*M3017*R3017*(1-O3017/100))</f>
        <v/>
      </c>
      <c r="T3017" s="61">
        <f>IF(P3017=1,0,L3017*Q3017)</f>
        <v/>
      </c>
      <c r="U3017" s="61">
        <f>S3017-T3017</f>
        <v/>
      </c>
    </row>
    <row r="3018">
      <c r="A3018" t="inlineStr">
        <is>
          <t>S003017</t>
        </is>
      </c>
      <c r="B3018" t="inlineStr">
        <is>
          <t>2025-11-15</t>
        </is>
      </c>
      <c r="C3018" t="inlineStr">
        <is>
          <t>2025-11</t>
        </is>
      </c>
      <c r="D3018" t="inlineStr">
        <is>
          <t>2025-Q4</t>
        </is>
      </c>
      <c r="E3018" t="inlineStr">
        <is>
          <t>T10</t>
        </is>
      </c>
      <c r="F3018" t="inlineStr">
        <is>
          <t>Ayşe Yıldız</t>
        </is>
      </c>
      <c r="G3018" t="inlineStr">
        <is>
          <t>Akdeniz</t>
        </is>
      </c>
      <c r="H3018" t="inlineStr">
        <is>
          <t>EM-SNS-06</t>
        </is>
      </c>
      <c r="I3018" t="inlineStr">
        <is>
          <t>Hareket Sensörü PIR</t>
        </is>
      </c>
      <c r="J3018" t="inlineStr">
        <is>
          <t>Otomasyon</t>
        </is>
      </c>
      <c r="K3018" t="inlineStr">
        <is>
          <t>Proje</t>
        </is>
      </c>
      <c r="L3018" t="n">
        <v>7</v>
      </c>
      <c r="M3018" s="57" t="n">
        <v>262</v>
      </c>
      <c r="N3018" t="inlineStr">
        <is>
          <t>TL</t>
        </is>
      </c>
      <c r="O3018" s="58" t="n">
        <v>5</v>
      </c>
      <c r="P3018" t="n">
        <v>0</v>
      </c>
      <c r="Q3018" s="59" t="n">
        <v>120</v>
      </c>
      <c r="R3018" s="60">
        <f>IF(N3018="TL",1,IF(N3018="USD",VLOOKUP(C3018,$X$2:$Z$19,2,FALSE),VLOOKUP(C3018,$X$2:$Z$19,3,FALSE)))</f>
        <v/>
      </c>
      <c r="S3018" s="61">
        <f>IF(P3018=1,0,L3018*M3018*R3018*(1-O3018/100))</f>
        <v/>
      </c>
      <c r="T3018" s="61">
        <f>IF(P3018=1,0,L3018*Q3018)</f>
        <v/>
      </c>
      <c r="U3018" s="61">
        <f>S3018-T3018</f>
        <v/>
      </c>
    </row>
    <row r="3019">
      <c r="A3019" t="inlineStr">
        <is>
          <t>S003018</t>
        </is>
      </c>
      <c r="B3019" t="inlineStr">
        <is>
          <t>2025-11-06</t>
        </is>
      </c>
      <c r="C3019" t="inlineStr">
        <is>
          <t>2025-11</t>
        </is>
      </c>
      <c r="D3019" t="inlineStr">
        <is>
          <t>2025-Q4</t>
        </is>
      </c>
      <c r="E3019" t="inlineStr">
        <is>
          <t>T10</t>
        </is>
      </c>
      <c r="F3019" t="inlineStr">
        <is>
          <t>Ayşe Yıldız</t>
        </is>
      </c>
      <c r="G3019" t="inlineStr">
        <is>
          <t>Akdeniz</t>
        </is>
      </c>
      <c r="H3019" t="inlineStr">
        <is>
          <t>EM-PRZ-02</t>
        </is>
      </c>
      <c r="I3019" t="inlineStr">
        <is>
          <t>Priz-Anahtar Seti (20'li)</t>
        </is>
      </c>
      <c r="J3019" t="inlineStr">
        <is>
          <t>Anahtar</t>
        </is>
      </c>
      <c r="K3019" t="inlineStr">
        <is>
          <t>Perakende</t>
        </is>
      </c>
      <c r="L3019" t="n">
        <v>9</v>
      </c>
      <c r="M3019" s="57" t="n">
        <v>577</v>
      </c>
      <c r="N3019" t="inlineStr">
        <is>
          <t>TL</t>
        </is>
      </c>
      <c r="O3019" s="58" t="n">
        <v>8</v>
      </c>
      <c r="P3019" t="n">
        <v>0</v>
      </c>
      <c r="Q3019" s="59" t="n">
        <v>310</v>
      </c>
      <c r="R3019" s="60">
        <f>IF(N3019="TL",1,IF(N3019="USD",VLOOKUP(C3019,$X$2:$Z$19,2,FALSE),VLOOKUP(C3019,$X$2:$Z$19,3,FALSE)))</f>
        <v/>
      </c>
      <c r="S3019" s="61">
        <f>IF(P3019=1,0,L3019*M3019*R3019*(1-O3019/100))</f>
        <v/>
      </c>
      <c r="T3019" s="61">
        <f>IF(P3019=1,0,L3019*Q3019)</f>
        <v/>
      </c>
      <c r="U3019" s="61">
        <f>S3019-T3019</f>
        <v/>
      </c>
    </row>
    <row r="3020">
      <c r="A3020" t="inlineStr">
        <is>
          <t>S003019</t>
        </is>
      </c>
      <c r="B3020" t="inlineStr">
        <is>
          <t>2025-11-16</t>
        </is>
      </c>
      <c r="C3020" t="inlineStr">
        <is>
          <t>2025-11</t>
        </is>
      </c>
      <c r="D3020" t="inlineStr">
        <is>
          <t>2025-Q4</t>
        </is>
      </c>
      <c r="E3020" t="inlineStr">
        <is>
          <t>T10</t>
        </is>
      </c>
      <c r="F3020" t="inlineStr">
        <is>
          <t>Ayşe Yıldız</t>
        </is>
      </c>
      <c r="G3020" t="inlineStr">
        <is>
          <t>Akdeniz</t>
        </is>
      </c>
      <c r="H3020" t="inlineStr">
        <is>
          <t>EM-AYD-40</t>
        </is>
      </c>
      <c r="I3020" t="inlineStr">
        <is>
          <t>LED Panel Armatür 40W</t>
        </is>
      </c>
      <c r="J3020" t="inlineStr">
        <is>
          <t>Aydınlatma</t>
        </is>
      </c>
      <c r="K3020" t="inlineStr">
        <is>
          <t>Bayi</t>
        </is>
      </c>
      <c r="L3020" t="n">
        <v>4</v>
      </c>
      <c r="M3020" s="57" t="n">
        <v>369</v>
      </c>
      <c r="N3020" t="inlineStr">
        <is>
          <t>TL</t>
        </is>
      </c>
      <c r="O3020" s="58" t="n">
        <v>8</v>
      </c>
      <c r="P3020" t="n">
        <v>0</v>
      </c>
      <c r="Q3020" s="59" t="n">
        <v>190</v>
      </c>
      <c r="R3020" s="60">
        <f>IF(N3020="TL",1,IF(N3020="USD",VLOOKUP(C3020,$X$2:$Z$19,2,FALSE),VLOOKUP(C3020,$X$2:$Z$19,3,FALSE)))</f>
        <v/>
      </c>
      <c r="S3020" s="61">
        <f>IF(P3020=1,0,L3020*M3020*R3020*(1-O3020/100))</f>
        <v/>
      </c>
      <c r="T3020" s="61">
        <f>IF(P3020=1,0,L3020*Q3020)</f>
        <v/>
      </c>
      <c r="U3020" s="61">
        <f>S3020-T3020</f>
        <v/>
      </c>
    </row>
    <row r="3021">
      <c r="A3021" t="inlineStr">
        <is>
          <t>S003020</t>
        </is>
      </c>
      <c r="B3021" t="inlineStr">
        <is>
          <t>2025-11-14</t>
        </is>
      </c>
      <c r="C3021" t="inlineStr">
        <is>
          <t>2025-11</t>
        </is>
      </c>
      <c r="D3021" t="inlineStr">
        <is>
          <t>2025-Q4</t>
        </is>
      </c>
      <c r="E3021" t="inlineStr">
        <is>
          <t>T10</t>
        </is>
      </c>
      <c r="F3021" t="inlineStr">
        <is>
          <t>Ayşe Yıldız</t>
        </is>
      </c>
      <c r="G3021" t="inlineStr">
        <is>
          <t>Akdeniz</t>
        </is>
      </c>
      <c r="H3021" t="inlineStr">
        <is>
          <t>EM-UPS-10</t>
        </is>
      </c>
      <c r="I3021" t="inlineStr">
        <is>
          <t>Kesintisiz Güç Kaynağı 3 kVA</t>
        </is>
      </c>
      <c r="J3021" t="inlineStr">
        <is>
          <t>Güç</t>
        </is>
      </c>
      <c r="K3021" t="inlineStr">
        <is>
          <t>Bayi</t>
        </is>
      </c>
      <c r="L3021" t="n">
        <v>9</v>
      </c>
      <c r="M3021" s="57" t="n">
        <v>13208</v>
      </c>
      <c r="N3021" t="inlineStr">
        <is>
          <t>TL</t>
        </is>
      </c>
      <c r="O3021" s="58" t="n">
        <v>8</v>
      </c>
      <c r="P3021" t="n">
        <v>0</v>
      </c>
      <c r="Q3021" s="59" t="n">
        <v>8200</v>
      </c>
      <c r="R3021" s="60">
        <f>IF(N3021="TL",1,IF(N3021="USD",VLOOKUP(C3021,$X$2:$Z$19,2,FALSE),VLOOKUP(C3021,$X$2:$Z$19,3,FALSE)))</f>
        <v/>
      </c>
      <c r="S3021" s="61">
        <f>IF(P3021=1,0,L3021*M3021*R3021*(1-O3021/100))</f>
        <v/>
      </c>
      <c r="T3021" s="61">
        <f>IF(P3021=1,0,L3021*Q3021)</f>
        <v/>
      </c>
      <c r="U3021" s="61">
        <f>S3021-T3021</f>
        <v/>
      </c>
    </row>
    <row r="3022">
      <c r="A3022" t="inlineStr">
        <is>
          <t>S003021</t>
        </is>
      </c>
      <c r="B3022" t="inlineStr">
        <is>
          <t>2025-11-26</t>
        </is>
      </c>
      <c r="C3022" t="inlineStr">
        <is>
          <t>2025-11</t>
        </is>
      </c>
      <c r="D3022" t="inlineStr">
        <is>
          <t>2025-Q4</t>
        </is>
      </c>
      <c r="E3022" t="inlineStr">
        <is>
          <t>T10</t>
        </is>
      </c>
      <c r="F3022" t="inlineStr">
        <is>
          <t>Ayşe Yıldız</t>
        </is>
      </c>
      <c r="G3022" t="inlineStr">
        <is>
          <t>Akdeniz</t>
        </is>
      </c>
      <c r="H3022" t="inlineStr">
        <is>
          <t>EM-TRF-05</t>
        </is>
      </c>
      <c r="I3022" t="inlineStr">
        <is>
          <t>İzole Trafo 1 kVA</t>
        </is>
      </c>
      <c r="J3022" t="inlineStr">
        <is>
          <t>Güç</t>
        </is>
      </c>
      <c r="K3022" t="inlineStr">
        <is>
          <t>Perakende</t>
        </is>
      </c>
      <c r="L3022" t="n">
        <v>25</v>
      </c>
      <c r="M3022" s="57" t="n">
        <v>6666</v>
      </c>
      <c r="N3022" t="inlineStr">
        <is>
          <t>TL</t>
        </is>
      </c>
      <c r="O3022" s="58" t="n">
        <v>18</v>
      </c>
      <c r="P3022" t="n">
        <v>1</v>
      </c>
      <c r="Q3022" s="59" t="n">
        <v>3900</v>
      </c>
      <c r="R3022" s="60">
        <f>IF(N3022="TL",1,IF(N3022="USD",VLOOKUP(C3022,$X$2:$Z$19,2,FALSE),VLOOKUP(C3022,$X$2:$Z$19,3,FALSE)))</f>
        <v/>
      </c>
      <c r="S3022" s="61">
        <f>IF(P3022=1,0,L3022*M3022*R3022*(1-O3022/100))</f>
        <v/>
      </c>
      <c r="T3022" s="61">
        <f>IF(P3022=1,0,L3022*Q3022)</f>
        <v/>
      </c>
      <c r="U3022" s="61">
        <f>S3022-T3022</f>
        <v/>
      </c>
    </row>
    <row r="3023">
      <c r="A3023" t="inlineStr">
        <is>
          <t>S003022</t>
        </is>
      </c>
      <c r="B3023" t="inlineStr">
        <is>
          <t>2025-11-08</t>
        </is>
      </c>
      <c r="C3023" t="inlineStr">
        <is>
          <t>2025-11</t>
        </is>
      </c>
      <c r="D3023" t="inlineStr">
        <is>
          <t>2025-Q4</t>
        </is>
      </c>
      <c r="E3023" t="inlineStr">
        <is>
          <t>T10</t>
        </is>
      </c>
      <c r="F3023" t="inlineStr">
        <is>
          <t>Ayşe Yıldız</t>
        </is>
      </c>
      <c r="G3023" t="inlineStr">
        <is>
          <t>Akdeniz</t>
        </is>
      </c>
      <c r="H3023" t="inlineStr">
        <is>
          <t>EM-AYD-40</t>
        </is>
      </c>
      <c r="I3023" t="inlineStr">
        <is>
          <t>LED Panel Armatür 40W</t>
        </is>
      </c>
      <c r="J3023" t="inlineStr">
        <is>
          <t>Aydınlatma</t>
        </is>
      </c>
      <c r="K3023" t="inlineStr">
        <is>
          <t>Perakende</t>
        </is>
      </c>
      <c r="L3023" t="n">
        <v>5</v>
      </c>
      <c r="M3023" s="57" t="n">
        <v>358</v>
      </c>
      <c r="N3023" t="inlineStr">
        <is>
          <t>TL</t>
        </is>
      </c>
      <c r="O3023" s="58" t="n">
        <v>0</v>
      </c>
      <c r="P3023" t="n">
        <v>0</v>
      </c>
      <c r="Q3023" s="59" t="n">
        <v>190</v>
      </c>
      <c r="R3023" s="60">
        <f>IF(N3023="TL",1,IF(N3023="USD",VLOOKUP(C3023,$X$2:$Z$19,2,FALSE),VLOOKUP(C3023,$X$2:$Z$19,3,FALSE)))</f>
        <v/>
      </c>
      <c r="S3023" s="61">
        <f>IF(P3023=1,0,L3023*M3023*R3023*(1-O3023/100))</f>
        <v/>
      </c>
      <c r="T3023" s="61">
        <f>IF(P3023=1,0,L3023*Q3023)</f>
        <v/>
      </c>
      <c r="U3023" s="61">
        <f>S3023-T3023</f>
        <v/>
      </c>
    </row>
    <row r="3024">
      <c r="A3024" t="inlineStr">
        <is>
          <t>S003023</t>
        </is>
      </c>
      <c r="B3024" t="inlineStr">
        <is>
          <t>2025-11-24</t>
        </is>
      </c>
      <c r="C3024" t="inlineStr">
        <is>
          <t>2025-11</t>
        </is>
      </c>
      <c r="D3024" t="inlineStr">
        <is>
          <t>2025-Q4</t>
        </is>
      </c>
      <c r="E3024" t="inlineStr">
        <is>
          <t>T10</t>
        </is>
      </c>
      <c r="F3024" t="inlineStr">
        <is>
          <t>Ayşe Yıldız</t>
        </is>
      </c>
      <c r="G3024" t="inlineStr">
        <is>
          <t>Akdeniz</t>
        </is>
      </c>
      <c r="H3024" t="inlineStr">
        <is>
          <t>EM-PRZ-02</t>
        </is>
      </c>
      <c r="I3024" t="inlineStr">
        <is>
          <t>Priz-Anahtar Seti (20'li)</t>
        </is>
      </c>
      <c r="J3024" t="inlineStr">
        <is>
          <t>Anahtar</t>
        </is>
      </c>
      <c r="K3024" t="inlineStr">
        <is>
          <t>Perakende</t>
        </is>
      </c>
      <c r="L3024" t="n">
        <v>2</v>
      </c>
      <c r="M3024" s="57" t="n">
        <v>590</v>
      </c>
      <c r="N3024" t="inlineStr">
        <is>
          <t>TL</t>
        </is>
      </c>
      <c r="O3024" s="58" t="n">
        <v>8</v>
      </c>
      <c r="P3024" t="n">
        <v>0</v>
      </c>
      <c r="Q3024" s="59" t="n">
        <v>310</v>
      </c>
      <c r="R3024" s="60">
        <f>IF(N3024="TL",1,IF(N3024="USD",VLOOKUP(C3024,$X$2:$Z$19,2,FALSE),VLOOKUP(C3024,$X$2:$Z$19,3,FALSE)))</f>
        <v/>
      </c>
      <c r="S3024" s="61">
        <f>IF(P3024=1,0,L3024*M3024*R3024*(1-O3024/100))</f>
        <v/>
      </c>
      <c r="T3024" s="61">
        <f>IF(P3024=1,0,L3024*Q3024)</f>
        <v/>
      </c>
      <c r="U3024" s="61">
        <f>S3024-T3024</f>
        <v/>
      </c>
    </row>
    <row r="3025">
      <c r="A3025" t="inlineStr">
        <is>
          <t>S003024</t>
        </is>
      </c>
      <c r="B3025" t="inlineStr">
        <is>
          <t>2025-11-23</t>
        </is>
      </c>
      <c r="C3025" t="inlineStr">
        <is>
          <t>2025-11</t>
        </is>
      </c>
      <c r="D3025" t="inlineStr">
        <is>
          <t>2025-Q4</t>
        </is>
      </c>
      <c r="E3025" t="inlineStr">
        <is>
          <t>T10</t>
        </is>
      </c>
      <c r="F3025" t="inlineStr">
        <is>
          <t>Ayşe Yıldız</t>
        </is>
      </c>
      <c r="G3025" t="inlineStr">
        <is>
          <t>Akdeniz</t>
        </is>
      </c>
      <c r="H3025" t="inlineStr">
        <is>
          <t>EM-KBL-25</t>
        </is>
      </c>
      <c r="I3025" t="inlineStr">
        <is>
          <t>NYY Kablo 4x6 (100 m)</t>
        </is>
      </c>
      <c r="J3025" t="inlineStr">
        <is>
          <t>Kablo</t>
        </is>
      </c>
      <c r="K3025" t="inlineStr">
        <is>
          <t>Proje</t>
        </is>
      </c>
      <c r="L3025" t="n">
        <v>2</v>
      </c>
      <c r="M3025" s="57" t="n">
        <v>3452</v>
      </c>
      <c r="N3025" t="inlineStr">
        <is>
          <t>TL</t>
        </is>
      </c>
      <c r="O3025" s="58" t="n">
        <v>5</v>
      </c>
      <c r="P3025" t="n">
        <v>0</v>
      </c>
      <c r="Q3025" s="59" t="n">
        <v>2150</v>
      </c>
      <c r="R3025" s="60">
        <f>IF(N3025="TL",1,IF(N3025="USD",VLOOKUP(C3025,$X$2:$Z$19,2,FALSE),VLOOKUP(C3025,$X$2:$Z$19,3,FALSE)))</f>
        <v/>
      </c>
      <c r="S3025" s="61">
        <f>IF(P3025=1,0,L3025*M3025*R3025*(1-O3025/100))</f>
        <v/>
      </c>
      <c r="T3025" s="61">
        <f>IF(P3025=1,0,L3025*Q3025)</f>
        <v/>
      </c>
      <c r="U3025" s="61">
        <f>S3025-T3025</f>
        <v/>
      </c>
    </row>
    <row r="3026">
      <c r="A3026" t="inlineStr">
        <is>
          <t>S003025</t>
        </is>
      </c>
      <c r="B3026" t="inlineStr">
        <is>
          <t>2025-11-19</t>
        </is>
      </c>
      <c r="C3026" t="inlineStr">
        <is>
          <t>2025-11</t>
        </is>
      </c>
      <c r="D3026" t="inlineStr">
        <is>
          <t>2025-Q4</t>
        </is>
      </c>
      <c r="E3026" t="inlineStr">
        <is>
          <t>T10</t>
        </is>
      </c>
      <c r="F3026" t="inlineStr">
        <is>
          <t>Ayşe Yıldız</t>
        </is>
      </c>
      <c r="G3026" t="inlineStr">
        <is>
          <t>Akdeniz</t>
        </is>
      </c>
      <c r="H3026" t="inlineStr">
        <is>
          <t>EM-KBL-16</t>
        </is>
      </c>
      <c r="I3026" t="inlineStr">
        <is>
          <t>NYM Kablo 3x2,5 (100 m)</t>
        </is>
      </c>
      <c r="J3026" t="inlineStr">
        <is>
          <t>Kablo</t>
        </is>
      </c>
      <c r="K3026" t="inlineStr">
        <is>
          <t>Bayi</t>
        </is>
      </c>
      <c r="L3026" t="n">
        <v>6</v>
      </c>
      <c r="M3026" s="57" t="n">
        <v>1336</v>
      </c>
      <c r="N3026" t="inlineStr">
        <is>
          <t>TL</t>
        </is>
      </c>
      <c r="O3026" s="58" t="n">
        <v>18</v>
      </c>
      <c r="P3026" t="n">
        <v>0</v>
      </c>
      <c r="Q3026" s="59" t="n">
        <v>820</v>
      </c>
      <c r="R3026" s="60">
        <f>IF(N3026="TL",1,IF(N3026="USD",VLOOKUP(C3026,$X$2:$Z$19,2,FALSE),VLOOKUP(C3026,$X$2:$Z$19,3,FALSE)))</f>
        <v/>
      </c>
      <c r="S3026" s="61">
        <f>IF(P3026=1,0,L3026*M3026*R3026*(1-O3026/100))</f>
        <v/>
      </c>
      <c r="T3026" s="61">
        <f>IF(P3026=1,0,L3026*Q3026)</f>
        <v/>
      </c>
      <c r="U3026" s="61">
        <f>S3026-T3026</f>
        <v/>
      </c>
    </row>
    <row r="3027">
      <c r="A3027" t="inlineStr">
        <is>
          <t>S003026</t>
        </is>
      </c>
      <c r="B3027" t="inlineStr">
        <is>
          <t>2025-11-27</t>
        </is>
      </c>
      <c r="C3027" t="inlineStr">
        <is>
          <t>2025-11</t>
        </is>
      </c>
      <c r="D3027" t="inlineStr">
        <is>
          <t>2025-Q4</t>
        </is>
      </c>
      <c r="E3027" t="inlineStr">
        <is>
          <t>T10</t>
        </is>
      </c>
      <c r="F3027" t="inlineStr">
        <is>
          <t>Ayşe Yıldız</t>
        </is>
      </c>
      <c r="G3027" t="inlineStr">
        <is>
          <t>Akdeniz</t>
        </is>
      </c>
      <c r="H3027" t="inlineStr">
        <is>
          <t>EM-AYD-40</t>
        </is>
      </c>
      <c r="I3027" t="inlineStr">
        <is>
          <t>LED Panel Armatür 40W</t>
        </is>
      </c>
      <c r="J3027" t="inlineStr">
        <is>
          <t>Aydınlatma</t>
        </is>
      </c>
      <c r="K3027" t="inlineStr">
        <is>
          <t>Bayi</t>
        </is>
      </c>
      <c r="L3027" t="n">
        <v>12</v>
      </c>
      <c r="M3027" s="57" t="n">
        <v>345</v>
      </c>
      <c r="N3027" t="inlineStr">
        <is>
          <t>TL</t>
        </is>
      </c>
      <c r="O3027" s="58" t="n">
        <v>5</v>
      </c>
      <c r="P3027" t="n">
        <v>0</v>
      </c>
      <c r="Q3027" s="59" t="n">
        <v>190</v>
      </c>
      <c r="R3027" s="60">
        <f>IF(N3027="TL",1,IF(N3027="USD",VLOOKUP(C3027,$X$2:$Z$19,2,FALSE),VLOOKUP(C3027,$X$2:$Z$19,3,FALSE)))</f>
        <v/>
      </c>
      <c r="S3027" s="61">
        <f>IF(P3027=1,0,L3027*M3027*R3027*(1-O3027/100))</f>
        <v/>
      </c>
      <c r="T3027" s="61">
        <f>IF(P3027=1,0,L3027*Q3027)</f>
        <v/>
      </c>
      <c r="U3027" s="61">
        <f>S3027-T3027</f>
        <v/>
      </c>
    </row>
    <row r="3028">
      <c r="A3028" t="inlineStr">
        <is>
          <t>S003027</t>
        </is>
      </c>
      <c r="B3028" t="inlineStr">
        <is>
          <t>2025-11-28</t>
        </is>
      </c>
      <c r="C3028" t="inlineStr">
        <is>
          <t>2025-11</t>
        </is>
      </c>
      <c r="D3028" t="inlineStr">
        <is>
          <t>2025-Q4</t>
        </is>
      </c>
      <c r="E3028" t="inlineStr">
        <is>
          <t>T10</t>
        </is>
      </c>
      <c r="F3028" t="inlineStr">
        <is>
          <t>Ayşe Yıldız</t>
        </is>
      </c>
      <c r="G3028" t="inlineStr">
        <is>
          <t>Akdeniz</t>
        </is>
      </c>
      <c r="H3028" t="inlineStr">
        <is>
          <t>EM-SGT-01</t>
        </is>
      </c>
      <c r="I3028" t="inlineStr">
        <is>
          <t>Otomatik Sigorta C16 (12'li)</t>
        </is>
      </c>
      <c r="J3028" t="inlineStr">
        <is>
          <t>Koruma</t>
        </is>
      </c>
      <c r="K3028" t="inlineStr">
        <is>
          <t>Bayi</t>
        </is>
      </c>
      <c r="L3028" t="n">
        <v>4</v>
      </c>
      <c r="M3028" s="57" t="n">
        <v>442</v>
      </c>
      <c r="N3028" t="inlineStr">
        <is>
          <t>TL</t>
        </is>
      </c>
      <c r="O3028" s="58" t="n">
        <v>8</v>
      </c>
      <c r="P3028" t="n">
        <v>0</v>
      </c>
      <c r="Q3028" s="59" t="n">
        <v>240</v>
      </c>
      <c r="R3028" s="60">
        <f>IF(N3028="TL",1,IF(N3028="USD",VLOOKUP(C3028,$X$2:$Z$19,2,FALSE),VLOOKUP(C3028,$X$2:$Z$19,3,FALSE)))</f>
        <v/>
      </c>
      <c r="S3028" s="61">
        <f>IF(P3028=1,0,L3028*M3028*R3028*(1-O3028/100))</f>
        <v/>
      </c>
      <c r="T3028" s="61">
        <f>IF(P3028=1,0,L3028*Q3028)</f>
        <v/>
      </c>
      <c r="U3028" s="61">
        <f>S3028-T3028</f>
        <v/>
      </c>
    </row>
    <row r="3029">
      <c r="A3029" t="inlineStr">
        <is>
          <t>S003028</t>
        </is>
      </c>
      <c r="B3029" t="inlineStr">
        <is>
          <t>2025-11-10</t>
        </is>
      </c>
      <c r="C3029" t="inlineStr">
        <is>
          <t>2025-11</t>
        </is>
      </c>
      <c r="D3029" t="inlineStr">
        <is>
          <t>2025-Q4</t>
        </is>
      </c>
      <c r="E3029" t="inlineStr">
        <is>
          <t>T10</t>
        </is>
      </c>
      <c r="F3029" t="inlineStr">
        <is>
          <t>Ayşe Yıldız</t>
        </is>
      </c>
      <c r="G3029" t="inlineStr">
        <is>
          <t>Akdeniz</t>
        </is>
      </c>
      <c r="H3029" t="inlineStr">
        <is>
          <t>EM-KBL-16</t>
        </is>
      </c>
      <c r="I3029" t="inlineStr">
        <is>
          <t>NYM Kablo 3x2,5 (100 m)</t>
        </is>
      </c>
      <c r="J3029" t="inlineStr">
        <is>
          <t>Kablo</t>
        </is>
      </c>
      <c r="K3029" t="inlineStr">
        <is>
          <t>Perakende</t>
        </is>
      </c>
      <c r="L3029" t="n">
        <v>17</v>
      </c>
      <c r="M3029" s="57" t="n">
        <v>1283</v>
      </c>
      <c r="N3029" t="inlineStr">
        <is>
          <t>TL</t>
        </is>
      </c>
      <c r="O3029" s="58" t="n">
        <v>0</v>
      </c>
      <c r="P3029" t="n">
        <v>0</v>
      </c>
      <c r="Q3029" s="59" t="n">
        <v>820</v>
      </c>
      <c r="R3029" s="60">
        <f>IF(N3029="TL",1,IF(N3029="USD",VLOOKUP(C3029,$X$2:$Z$19,2,FALSE),VLOOKUP(C3029,$X$2:$Z$19,3,FALSE)))</f>
        <v/>
      </c>
      <c r="S3029" s="61">
        <f>IF(P3029=1,0,L3029*M3029*R3029*(1-O3029/100))</f>
        <v/>
      </c>
      <c r="T3029" s="61">
        <f>IF(P3029=1,0,L3029*Q3029)</f>
        <v/>
      </c>
      <c r="U3029" s="61">
        <f>S3029-T3029</f>
        <v/>
      </c>
    </row>
    <row r="3030">
      <c r="A3030" t="inlineStr">
        <is>
          <t>S003029</t>
        </is>
      </c>
      <c r="B3030" t="inlineStr">
        <is>
          <t>2025-11-23</t>
        </is>
      </c>
      <c r="C3030" t="inlineStr">
        <is>
          <t>2025-11</t>
        </is>
      </c>
      <c r="D3030" t="inlineStr">
        <is>
          <t>2025-Q4</t>
        </is>
      </c>
      <c r="E3030" t="inlineStr">
        <is>
          <t>T10</t>
        </is>
      </c>
      <c r="F3030" t="inlineStr">
        <is>
          <t>Ayşe Yıldız</t>
        </is>
      </c>
      <c r="G3030" t="inlineStr">
        <is>
          <t>Akdeniz</t>
        </is>
      </c>
      <c r="H3030" t="inlineStr">
        <is>
          <t>EM-KND-03</t>
        </is>
      </c>
      <c r="I3030" t="inlineStr">
        <is>
          <t>Kablo Kanalı 40x40 (2 m)</t>
        </is>
      </c>
      <c r="J3030" t="inlineStr">
        <is>
          <t>Tesisat</t>
        </is>
      </c>
      <c r="K3030" t="inlineStr">
        <is>
          <t>Perakende</t>
        </is>
      </c>
      <c r="L3030" t="n">
        <v>21</v>
      </c>
      <c r="M3030" s="57" t="n">
        <v>129</v>
      </c>
      <c r="N3030" t="inlineStr">
        <is>
          <t>TL</t>
        </is>
      </c>
      <c r="O3030" s="58" t="n">
        <v>12</v>
      </c>
      <c r="P3030" t="n">
        <v>0</v>
      </c>
      <c r="Q3030" s="59" t="n">
        <v>65</v>
      </c>
      <c r="R3030" s="60">
        <f>IF(N3030="TL",1,IF(N3030="USD",VLOOKUP(C3030,$X$2:$Z$19,2,FALSE),VLOOKUP(C3030,$X$2:$Z$19,3,FALSE)))</f>
        <v/>
      </c>
      <c r="S3030" s="61">
        <f>IF(P3030=1,0,L3030*M3030*R3030*(1-O3030/100))</f>
        <v/>
      </c>
      <c r="T3030" s="61">
        <f>IF(P3030=1,0,L3030*Q3030)</f>
        <v/>
      </c>
      <c r="U3030" s="61">
        <f>S3030-T3030</f>
        <v/>
      </c>
    </row>
    <row r="3031">
      <c r="A3031" t="inlineStr">
        <is>
          <t>S003030</t>
        </is>
      </c>
      <c r="B3031" t="inlineStr">
        <is>
          <t>2025-11-23</t>
        </is>
      </c>
      <c r="C3031" t="inlineStr">
        <is>
          <t>2025-11</t>
        </is>
      </c>
      <c r="D3031" t="inlineStr">
        <is>
          <t>2025-Q4</t>
        </is>
      </c>
      <c r="E3031" t="inlineStr">
        <is>
          <t>T10</t>
        </is>
      </c>
      <c r="F3031" t="inlineStr">
        <is>
          <t>Ayşe Yıldız</t>
        </is>
      </c>
      <c r="G3031" t="inlineStr">
        <is>
          <t>Akdeniz</t>
        </is>
      </c>
      <c r="H3031" t="inlineStr">
        <is>
          <t>EM-PRZ-02</t>
        </is>
      </c>
      <c r="I3031" t="inlineStr">
        <is>
          <t>Priz-Anahtar Seti (20'li)</t>
        </is>
      </c>
      <c r="J3031" t="inlineStr">
        <is>
          <t>Anahtar</t>
        </is>
      </c>
      <c r="K3031" t="inlineStr">
        <is>
          <t>Perakende</t>
        </is>
      </c>
      <c r="L3031" t="n">
        <v>3</v>
      </c>
      <c r="M3031" s="57" t="n">
        <v>553</v>
      </c>
      <c r="N3031" t="inlineStr">
        <is>
          <t>TL</t>
        </is>
      </c>
      <c r="O3031" s="58" t="n">
        <v>0</v>
      </c>
      <c r="P3031" t="n">
        <v>0</v>
      </c>
      <c r="Q3031" s="59" t="n">
        <v>310</v>
      </c>
      <c r="R3031" s="60">
        <f>IF(N3031="TL",1,IF(N3031="USD",VLOOKUP(C3031,$X$2:$Z$19,2,FALSE),VLOOKUP(C3031,$X$2:$Z$19,3,FALSE)))</f>
        <v/>
      </c>
      <c r="S3031" s="61">
        <f>IF(P3031=1,0,L3031*M3031*R3031*(1-O3031/100))</f>
        <v/>
      </c>
      <c r="T3031" s="61">
        <f>IF(P3031=1,0,L3031*Q3031)</f>
        <v/>
      </c>
      <c r="U3031" s="61">
        <f>S3031-T3031</f>
        <v/>
      </c>
    </row>
    <row r="3032">
      <c r="A3032" t="inlineStr">
        <is>
          <t>S003031</t>
        </is>
      </c>
      <c r="B3032" t="inlineStr">
        <is>
          <t>2025-11-16</t>
        </is>
      </c>
      <c r="C3032" t="inlineStr">
        <is>
          <t>2025-11</t>
        </is>
      </c>
      <c r="D3032" t="inlineStr">
        <is>
          <t>2025-Q4</t>
        </is>
      </c>
      <c r="E3032" t="inlineStr">
        <is>
          <t>T11</t>
        </is>
      </c>
      <c r="F3032" t="inlineStr">
        <is>
          <t>Kaan Öztürk</t>
        </is>
      </c>
      <c r="G3032" t="inlineStr">
        <is>
          <t>İhracat-Körfez</t>
        </is>
      </c>
      <c r="H3032" t="inlineStr">
        <is>
          <t>EM-PRZ-02</t>
        </is>
      </c>
      <c r="I3032" t="inlineStr">
        <is>
          <t>Priz-Anahtar Seti (20'li)</t>
        </is>
      </c>
      <c r="J3032" t="inlineStr">
        <is>
          <t>Anahtar</t>
        </is>
      </c>
      <c r="K3032" t="inlineStr">
        <is>
          <t>Perakende</t>
        </is>
      </c>
      <c r="L3032" t="n">
        <v>18</v>
      </c>
      <c r="M3032" s="57" t="n">
        <v>12.16</v>
      </c>
      <c r="N3032" t="inlineStr">
        <is>
          <t>USD</t>
        </is>
      </c>
      <c r="O3032" s="58" t="n">
        <v>0</v>
      </c>
      <c r="P3032" t="n">
        <v>0</v>
      </c>
      <c r="Q3032" s="59" t="n">
        <v>310</v>
      </c>
      <c r="R3032" s="60">
        <f>IF(N3032="TL",1,IF(N3032="USD",VLOOKUP(C3032,$X$2:$Z$19,2,FALSE),VLOOKUP(C3032,$X$2:$Z$19,3,FALSE)))</f>
        <v/>
      </c>
      <c r="S3032" s="61">
        <f>IF(P3032=1,0,L3032*M3032*R3032*(1-O3032/100))</f>
        <v/>
      </c>
      <c r="T3032" s="61">
        <f>IF(P3032=1,0,L3032*Q3032)</f>
        <v/>
      </c>
      <c r="U3032" s="61">
        <f>S3032-T3032</f>
        <v/>
      </c>
    </row>
    <row r="3033">
      <c r="A3033" t="inlineStr">
        <is>
          <t>S003032</t>
        </is>
      </c>
      <c r="B3033" t="inlineStr">
        <is>
          <t>2025-11-10</t>
        </is>
      </c>
      <c r="C3033" t="inlineStr">
        <is>
          <t>2025-11</t>
        </is>
      </c>
      <c r="D3033" t="inlineStr">
        <is>
          <t>2025-Q4</t>
        </is>
      </c>
      <c r="E3033" t="inlineStr">
        <is>
          <t>T11</t>
        </is>
      </c>
      <c r="F3033" t="inlineStr">
        <is>
          <t>Kaan Öztürk</t>
        </is>
      </c>
      <c r="G3033" t="inlineStr">
        <is>
          <t>İhracat-Körfez</t>
        </is>
      </c>
      <c r="H3033" t="inlineStr">
        <is>
          <t>EM-KND-03</t>
        </is>
      </c>
      <c r="I3033" t="inlineStr">
        <is>
          <t>Kablo Kanalı 40x40 (2 m)</t>
        </is>
      </c>
      <c r="J3033" t="inlineStr">
        <is>
          <t>Tesisat</t>
        </is>
      </c>
      <c r="K3033" t="inlineStr">
        <is>
          <t>Proje</t>
        </is>
      </c>
      <c r="L3033" t="n">
        <v>4</v>
      </c>
      <c r="M3033" s="57" t="n">
        <v>2.94</v>
      </c>
      <c r="N3033" t="inlineStr">
        <is>
          <t>USD</t>
        </is>
      </c>
      <c r="O3033" s="58" t="n">
        <v>12</v>
      </c>
      <c r="P3033" t="n">
        <v>1</v>
      </c>
      <c r="Q3033" s="59" t="n">
        <v>65</v>
      </c>
      <c r="R3033" s="60">
        <f>IF(N3033="TL",1,IF(N3033="USD",VLOOKUP(C3033,$X$2:$Z$19,2,FALSE),VLOOKUP(C3033,$X$2:$Z$19,3,FALSE)))</f>
        <v/>
      </c>
      <c r="S3033" s="61">
        <f>IF(P3033=1,0,L3033*M3033*R3033*(1-O3033/100))</f>
        <v/>
      </c>
      <c r="T3033" s="61">
        <f>IF(P3033=1,0,L3033*Q3033)</f>
        <v/>
      </c>
      <c r="U3033" s="61">
        <f>S3033-T3033</f>
        <v/>
      </c>
    </row>
    <row r="3034">
      <c r="A3034" t="inlineStr">
        <is>
          <t>S003033</t>
        </is>
      </c>
      <c r="B3034" t="inlineStr">
        <is>
          <t>2025-11-13</t>
        </is>
      </c>
      <c r="C3034" t="inlineStr">
        <is>
          <t>2025-11</t>
        </is>
      </c>
      <c r="D3034" t="inlineStr">
        <is>
          <t>2025-Q4</t>
        </is>
      </c>
      <c r="E3034" t="inlineStr">
        <is>
          <t>T11</t>
        </is>
      </c>
      <c r="F3034" t="inlineStr">
        <is>
          <t>Kaan Öztürk</t>
        </is>
      </c>
      <c r="G3034" t="inlineStr">
        <is>
          <t>İhracat-Körfez</t>
        </is>
      </c>
      <c r="H3034" t="inlineStr">
        <is>
          <t>EM-AYD-40</t>
        </is>
      </c>
      <c r="I3034" t="inlineStr">
        <is>
          <t>LED Panel Armatür 40W</t>
        </is>
      </c>
      <c r="J3034" t="inlineStr">
        <is>
          <t>Aydınlatma</t>
        </is>
      </c>
      <c r="K3034" t="inlineStr">
        <is>
          <t>Perakende</t>
        </is>
      </c>
      <c r="L3034" t="n">
        <v>25</v>
      </c>
      <c r="M3034" s="57" t="n">
        <v>7.98</v>
      </c>
      <c r="N3034" t="inlineStr">
        <is>
          <t>USD</t>
        </is>
      </c>
      <c r="O3034" s="58" t="n">
        <v>5</v>
      </c>
      <c r="P3034" t="n">
        <v>0</v>
      </c>
      <c r="Q3034" s="59" t="n">
        <v>190</v>
      </c>
      <c r="R3034" s="60">
        <f>IF(N3034="TL",1,IF(N3034="USD",VLOOKUP(C3034,$X$2:$Z$19,2,FALSE),VLOOKUP(C3034,$X$2:$Z$19,3,FALSE)))</f>
        <v/>
      </c>
      <c r="S3034" s="61">
        <f>IF(P3034=1,0,L3034*M3034*R3034*(1-O3034/100))</f>
        <v/>
      </c>
      <c r="T3034" s="61">
        <f>IF(P3034=1,0,L3034*Q3034)</f>
        <v/>
      </c>
      <c r="U3034" s="61">
        <f>S3034-T3034</f>
        <v/>
      </c>
    </row>
    <row r="3035">
      <c r="A3035" t="inlineStr">
        <is>
          <t>S003034</t>
        </is>
      </c>
      <c r="B3035" t="inlineStr">
        <is>
          <t>2025-11-09</t>
        </is>
      </c>
      <c r="C3035" t="inlineStr">
        <is>
          <t>2025-11</t>
        </is>
      </c>
      <c r="D3035" t="inlineStr">
        <is>
          <t>2025-Q4</t>
        </is>
      </c>
      <c r="E3035" t="inlineStr">
        <is>
          <t>T11</t>
        </is>
      </c>
      <c r="F3035" t="inlineStr">
        <is>
          <t>Kaan Öztürk</t>
        </is>
      </c>
      <c r="G3035" t="inlineStr">
        <is>
          <t>İhracat-Körfez</t>
        </is>
      </c>
      <c r="H3035" t="inlineStr">
        <is>
          <t>EM-UPS-10</t>
        </is>
      </c>
      <c r="I3035" t="inlineStr">
        <is>
          <t>Kesintisiz Güç Kaynağı 3 kVA</t>
        </is>
      </c>
      <c r="J3035" t="inlineStr">
        <is>
          <t>Güç</t>
        </is>
      </c>
      <c r="K3035" t="inlineStr">
        <is>
          <t>Perakende</t>
        </is>
      </c>
      <c r="L3035" t="n">
        <v>2</v>
      </c>
      <c r="M3035" s="57" t="n">
        <v>281.64</v>
      </c>
      <c r="N3035" t="inlineStr">
        <is>
          <t>USD</t>
        </is>
      </c>
      <c r="O3035" s="58" t="n">
        <v>12</v>
      </c>
      <c r="P3035" t="n">
        <v>0</v>
      </c>
      <c r="Q3035" s="59" t="n">
        <v>8200</v>
      </c>
      <c r="R3035" s="60">
        <f>IF(N3035="TL",1,IF(N3035="USD",VLOOKUP(C3035,$X$2:$Z$19,2,FALSE),VLOOKUP(C3035,$X$2:$Z$19,3,FALSE)))</f>
        <v/>
      </c>
      <c r="S3035" s="61">
        <f>IF(P3035=1,0,L3035*M3035*R3035*(1-O3035/100))</f>
        <v/>
      </c>
      <c r="T3035" s="61">
        <f>IF(P3035=1,0,L3035*Q3035)</f>
        <v/>
      </c>
      <c r="U3035" s="61">
        <f>S3035-T3035</f>
        <v/>
      </c>
    </row>
    <row r="3036">
      <c r="A3036" t="inlineStr">
        <is>
          <t>S003035</t>
        </is>
      </c>
      <c r="B3036" t="inlineStr">
        <is>
          <t>2025-11-04</t>
        </is>
      </c>
      <c r="C3036" t="inlineStr">
        <is>
          <t>2025-11</t>
        </is>
      </c>
      <c r="D3036" t="inlineStr">
        <is>
          <t>2025-Q4</t>
        </is>
      </c>
      <c r="E3036" t="inlineStr">
        <is>
          <t>T11</t>
        </is>
      </c>
      <c r="F3036" t="inlineStr">
        <is>
          <t>Kaan Öztürk</t>
        </is>
      </c>
      <c r="G3036" t="inlineStr">
        <is>
          <t>İhracat-Körfez</t>
        </is>
      </c>
      <c r="H3036" t="inlineStr">
        <is>
          <t>EM-PNO-12</t>
        </is>
      </c>
      <c r="I3036" t="inlineStr">
        <is>
          <t>Sıva Üstü Dağıtım Panosu 24'lü</t>
        </is>
      </c>
      <c r="J3036" t="inlineStr">
        <is>
          <t>Pano</t>
        </is>
      </c>
      <c r="K3036" t="inlineStr">
        <is>
          <t>Bayi</t>
        </is>
      </c>
      <c r="L3036" t="n">
        <v>1</v>
      </c>
      <c r="M3036" s="57" t="n">
        <v>45.78</v>
      </c>
      <c r="N3036" t="inlineStr">
        <is>
          <t>USD</t>
        </is>
      </c>
      <c r="O3036" s="58" t="n">
        <v>18</v>
      </c>
      <c r="P3036" t="n">
        <v>0</v>
      </c>
      <c r="Q3036" s="59" t="n">
        <v>1180</v>
      </c>
      <c r="R3036" s="60">
        <f>IF(N3036="TL",1,IF(N3036="USD",VLOOKUP(C3036,$X$2:$Z$19,2,FALSE),VLOOKUP(C3036,$X$2:$Z$19,3,FALSE)))</f>
        <v/>
      </c>
      <c r="S3036" s="61">
        <f>IF(P3036=1,0,L3036*M3036*R3036*(1-O3036/100))</f>
        <v/>
      </c>
      <c r="T3036" s="61">
        <f>IF(P3036=1,0,L3036*Q3036)</f>
        <v/>
      </c>
      <c r="U3036" s="61">
        <f>S3036-T3036</f>
        <v/>
      </c>
    </row>
    <row r="3037">
      <c r="A3037" t="inlineStr">
        <is>
          <t>S003036</t>
        </is>
      </c>
      <c r="B3037" t="inlineStr">
        <is>
          <t>2025-11-22</t>
        </is>
      </c>
      <c r="C3037" t="inlineStr">
        <is>
          <t>2025-11</t>
        </is>
      </c>
      <c r="D3037" t="inlineStr">
        <is>
          <t>2025-Q4</t>
        </is>
      </c>
      <c r="E3037" t="inlineStr">
        <is>
          <t>T11</t>
        </is>
      </c>
      <c r="F3037" t="inlineStr">
        <is>
          <t>Kaan Öztürk</t>
        </is>
      </c>
      <c r="G3037" t="inlineStr">
        <is>
          <t>İhracat-Körfez</t>
        </is>
      </c>
      <c r="H3037" t="inlineStr">
        <is>
          <t>EM-KBL-25</t>
        </is>
      </c>
      <c r="I3037" t="inlineStr">
        <is>
          <t>NYY Kablo 4x6 (100 m)</t>
        </is>
      </c>
      <c r="J3037" t="inlineStr">
        <is>
          <t>Kablo</t>
        </is>
      </c>
      <c r="K3037" t="inlineStr">
        <is>
          <t>Bayi</t>
        </is>
      </c>
      <c r="L3037" t="n">
        <v>80</v>
      </c>
      <c r="M3037" s="57" t="n">
        <v>79.51000000000001</v>
      </c>
      <c r="N3037" t="inlineStr">
        <is>
          <t>USD</t>
        </is>
      </c>
      <c r="O3037" s="58" t="n">
        <v>0</v>
      </c>
      <c r="P3037" t="n">
        <v>0</v>
      </c>
      <c r="Q3037" s="59" t="n">
        <v>2150</v>
      </c>
      <c r="R3037" s="60">
        <f>IF(N3037="TL",1,IF(N3037="USD",VLOOKUP(C3037,$X$2:$Z$19,2,FALSE),VLOOKUP(C3037,$X$2:$Z$19,3,FALSE)))</f>
        <v/>
      </c>
      <c r="S3037" s="61">
        <f>IF(P3037=1,0,L3037*M3037*R3037*(1-O3037/100))</f>
        <v/>
      </c>
      <c r="T3037" s="61">
        <f>IF(P3037=1,0,L3037*Q3037)</f>
        <v/>
      </c>
      <c r="U3037" s="61">
        <f>S3037-T3037</f>
        <v/>
      </c>
    </row>
    <row r="3038">
      <c r="A3038" t="inlineStr">
        <is>
          <t>S003037</t>
        </is>
      </c>
      <c r="B3038" t="inlineStr">
        <is>
          <t>2025-11-13</t>
        </is>
      </c>
      <c r="C3038" t="inlineStr">
        <is>
          <t>2025-11</t>
        </is>
      </c>
      <c r="D3038" t="inlineStr">
        <is>
          <t>2025-Q4</t>
        </is>
      </c>
      <c r="E3038" t="inlineStr">
        <is>
          <t>T11</t>
        </is>
      </c>
      <c r="F3038" t="inlineStr">
        <is>
          <t>Kaan Öztürk</t>
        </is>
      </c>
      <c r="G3038" t="inlineStr">
        <is>
          <t>İhracat-Körfez</t>
        </is>
      </c>
      <c r="H3038" t="inlineStr">
        <is>
          <t>EM-AYD-40</t>
        </is>
      </c>
      <c r="I3038" t="inlineStr">
        <is>
          <t>LED Panel Armatür 40W</t>
        </is>
      </c>
      <c r="J3038" t="inlineStr">
        <is>
          <t>Aydınlatma</t>
        </is>
      </c>
      <c r="K3038" t="inlineStr">
        <is>
          <t>Bayi</t>
        </is>
      </c>
      <c r="L3038" t="n">
        <v>23</v>
      </c>
      <c r="M3038" s="57" t="n">
        <v>7.65</v>
      </c>
      <c r="N3038" t="inlineStr">
        <is>
          <t>USD</t>
        </is>
      </c>
      <c r="O3038" s="58" t="n">
        <v>0</v>
      </c>
      <c r="P3038" t="n">
        <v>0</v>
      </c>
      <c r="Q3038" s="59" t="n">
        <v>190</v>
      </c>
      <c r="R3038" s="60">
        <f>IF(N3038="TL",1,IF(N3038="USD",VLOOKUP(C3038,$X$2:$Z$19,2,FALSE),VLOOKUP(C3038,$X$2:$Z$19,3,FALSE)))</f>
        <v/>
      </c>
      <c r="S3038" s="61">
        <f>IF(P3038=1,0,L3038*M3038*R3038*(1-O3038/100))</f>
        <v/>
      </c>
      <c r="T3038" s="61">
        <f>IF(P3038=1,0,L3038*Q3038)</f>
        <v/>
      </c>
      <c r="U3038" s="61">
        <f>S3038-T3038</f>
        <v/>
      </c>
    </row>
    <row r="3039">
      <c r="A3039" t="inlineStr">
        <is>
          <t>S003038</t>
        </is>
      </c>
      <c r="B3039" t="inlineStr">
        <is>
          <t>2025-11-13</t>
        </is>
      </c>
      <c r="C3039" t="inlineStr">
        <is>
          <t>2025-11</t>
        </is>
      </c>
      <c r="D3039" t="inlineStr">
        <is>
          <t>2025-Q4</t>
        </is>
      </c>
      <c r="E3039" t="inlineStr">
        <is>
          <t>T11</t>
        </is>
      </c>
      <c r="F3039" t="inlineStr">
        <is>
          <t>Kaan Öztürk</t>
        </is>
      </c>
      <c r="G3039" t="inlineStr">
        <is>
          <t>İhracat-Körfez</t>
        </is>
      </c>
      <c r="H3039" t="inlineStr">
        <is>
          <t>EM-SNS-06</t>
        </is>
      </c>
      <c r="I3039" t="inlineStr">
        <is>
          <t>Hareket Sensörü PIR</t>
        </is>
      </c>
      <c r="J3039" t="inlineStr">
        <is>
          <t>Otomasyon</t>
        </is>
      </c>
      <c r="K3039" t="inlineStr">
        <is>
          <t>Bayi</t>
        </is>
      </c>
      <c r="L3039" t="n">
        <v>5</v>
      </c>
      <c r="M3039" s="57" t="n">
        <v>5.84</v>
      </c>
      <c r="N3039" t="inlineStr">
        <is>
          <t>USD</t>
        </is>
      </c>
      <c r="O3039" s="58" t="n">
        <v>5</v>
      </c>
      <c r="P3039" t="n">
        <v>0</v>
      </c>
      <c r="Q3039" s="59" t="n">
        <v>120</v>
      </c>
      <c r="R3039" s="60">
        <f>IF(N3039="TL",1,IF(N3039="USD",VLOOKUP(C3039,$X$2:$Z$19,2,FALSE),VLOOKUP(C3039,$X$2:$Z$19,3,FALSE)))</f>
        <v/>
      </c>
      <c r="S3039" s="61">
        <f>IF(P3039=1,0,L3039*M3039*R3039*(1-O3039/100))</f>
        <v/>
      </c>
      <c r="T3039" s="61">
        <f>IF(P3039=1,0,L3039*Q3039)</f>
        <v/>
      </c>
      <c r="U3039" s="61">
        <f>S3039-T3039</f>
        <v/>
      </c>
    </row>
    <row r="3040">
      <c r="A3040" t="inlineStr">
        <is>
          <t>S003039</t>
        </is>
      </c>
      <c r="B3040" t="inlineStr">
        <is>
          <t>2025-11-17</t>
        </is>
      </c>
      <c r="C3040" t="inlineStr">
        <is>
          <t>2025-11</t>
        </is>
      </c>
      <c r="D3040" t="inlineStr">
        <is>
          <t>2025-Q4</t>
        </is>
      </c>
      <c r="E3040" t="inlineStr">
        <is>
          <t>T11</t>
        </is>
      </c>
      <c r="F3040" t="inlineStr">
        <is>
          <t>Kaan Öztürk</t>
        </is>
      </c>
      <c r="G3040" t="inlineStr">
        <is>
          <t>İhracat-Körfez</t>
        </is>
      </c>
      <c r="H3040" t="inlineStr">
        <is>
          <t>EM-AYD-18</t>
        </is>
      </c>
      <c r="I3040" t="inlineStr">
        <is>
          <t>LED Ampul 18W (10'lu)</t>
        </is>
      </c>
      <c r="J3040" t="inlineStr">
        <is>
          <t>Aydınlatma</t>
        </is>
      </c>
      <c r="K3040" t="inlineStr">
        <is>
          <t>Bayi</t>
        </is>
      </c>
      <c r="L3040" t="n">
        <v>4</v>
      </c>
      <c r="M3040" s="57" t="n">
        <v>4.53</v>
      </c>
      <c r="N3040" t="inlineStr">
        <is>
          <t>USD</t>
        </is>
      </c>
      <c r="O3040" s="58" t="n">
        <v>8</v>
      </c>
      <c r="P3040" t="n">
        <v>0</v>
      </c>
      <c r="Q3040" s="59" t="n">
        <v>95</v>
      </c>
      <c r="R3040" s="60">
        <f>IF(N3040="TL",1,IF(N3040="USD",VLOOKUP(C3040,$X$2:$Z$19,2,FALSE),VLOOKUP(C3040,$X$2:$Z$19,3,FALSE)))</f>
        <v/>
      </c>
      <c r="S3040" s="61">
        <f>IF(P3040=1,0,L3040*M3040*R3040*(1-O3040/100))</f>
        <v/>
      </c>
      <c r="T3040" s="61">
        <f>IF(P3040=1,0,L3040*Q3040)</f>
        <v/>
      </c>
      <c r="U3040" s="61">
        <f>S3040-T3040</f>
        <v/>
      </c>
    </row>
    <row r="3041">
      <c r="A3041" t="inlineStr">
        <is>
          <t>S003040</t>
        </is>
      </c>
      <c r="B3041" t="inlineStr">
        <is>
          <t>2025-11-02</t>
        </is>
      </c>
      <c r="C3041" t="inlineStr">
        <is>
          <t>2025-11</t>
        </is>
      </c>
      <c r="D3041" t="inlineStr">
        <is>
          <t>2025-Q4</t>
        </is>
      </c>
      <c r="E3041" t="inlineStr">
        <is>
          <t>T11</t>
        </is>
      </c>
      <c r="F3041" t="inlineStr">
        <is>
          <t>Kaan Öztürk</t>
        </is>
      </c>
      <c r="G3041" t="inlineStr">
        <is>
          <t>İhracat-Körfez</t>
        </is>
      </c>
      <c r="H3041" t="inlineStr">
        <is>
          <t>EM-KND-03</t>
        </is>
      </c>
      <c r="I3041" t="inlineStr">
        <is>
          <t>Kablo Kanalı 40x40 (2 m)</t>
        </is>
      </c>
      <c r="J3041" t="inlineStr">
        <is>
          <t>Tesisat</t>
        </is>
      </c>
      <c r="K3041" t="inlineStr">
        <is>
          <t>Bayi</t>
        </is>
      </c>
      <c r="L3041" t="n">
        <v>17</v>
      </c>
      <c r="M3041" s="57" t="n">
        <v>2.87</v>
      </c>
      <c r="N3041" t="inlineStr">
        <is>
          <t>USD</t>
        </is>
      </c>
      <c r="O3041" s="58" t="n">
        <v>12</v>
      </c>
      <c r="P3041" t="n">
        <v>0</v>
      </c>
      <c r="Q3041" s="59" t="n">
        <v>65</v>
      </c>
      <c r="R3041" s="60">
        <f>IF(N3041="TL",1,IF(N3041="USD",VLOOKUP(C3041,$X$2:$Z$19,2,FALSE),VLOOKUP(C3041,$X$2:$Z$19,3,FALSE)))</f>
        <v/>
      </c>
      <c r="S3041" s="61">
        <f>IF(P3041=1,0,L3041*M3041*R3041*(1-O3041/100))</f>
        <v/>
      </c>
      <c r="T3041" s="61">
        <f>IF(P3041=1,0,L3041*Q3041)</f>
        <v/>
      </c>
      <c r="U3041" s="61">
        <f>S3041-T3041</f>
        <v/>
      </c>
    </row>
    <row r="3042">
      <c r="A3042" t="inlineStr">
        <is>
          <t>S003041</t>
        </is>
      </c>
      <c r="B3042" t="inlineStr">
        <is>
          <t>2025-11-01</t>
        </is>
      </c>
      <c r="C3042" t="inlineStr">
        <is>
          <t>2025-11</t>
        </is>
      </c>
      <c r="D3042" t="inlineStr">
        <is>
          <t>2025-Q4</t>
        </is>
      </c>
      <c r="E3042" t="inlineStr">
        <is>
          <t>T12</t>
        </is>
      </c>
      <c r="F3042" t="inlineStr">
        <is>
          <t>Buse Aksoy</t>
        </is>
      </c>
      <c r="G3042" t="inlineStr">
        <is>
          <t>İhracat-Avrupa</t>
        </is>
      </c>
      <c r="H3042" t="inlineStr">
        <is>
          <t>EM-KND-03</t>
        </is>
      </c>
      <c r="I3042" t="inlineStr">
        <is>
          <t>Kablo Kanalı 40x40 (2 m)</t>
        </is>
      </c>
      <c r="J3042" t="inlineStr">
        <is>
          <t>Tesisat</t>
        </is>
      </c>
      <c r="K3042" t="inlineStr">
        <is>
          <t>Bayi</t>
        </is>
      </c>
      <c r="L3042" t="n">
        <v>21</v>
      </c>
      <c r="M3042" s="57" t="n">
        <v>2.82</v>
      </c>
      <c r="N3042" t="inlineStr">
        <is>
          <t>EUR</t>
        </is>
      </c>
      <c r="O3042" s="58" t="n">
        <v>8</v>
      </c>
      <c r="P3042" t="n">
        <v>0</v>
      </c>
      <c r="Q3042" s="59" t="n">
        <v>65</v>
      </c>
      <c r="R3042" s="60">
        <f>IF(N3042="TL",1,IF(N3042="USD",VLOOKUP(C3042,$X$2:$Z$19,2,FALSE),VLOOKUP(C3042,$X$2:$Z$19,3,FALSE)))</f>
        <v/>
      </c>
      <c r="S3042" s="61">
        <f>IF(P3042=1,0,L3042*M3042*R3042*(1-O3042/100))</f>
        <v/>
      </c>
      <c r="T3042" s="61">
        <f>IF(P3042=1,0,L3042*Q3042)</f>
        <v/>
      </c>
      <c r="U3042" s="61">
        <f>S3042-T3042</f>
        <v/>
      </c>
    </row>
    <row r="3043">
      <c r="A3043" t="inlineStr">
        <is>
          <t>S003042</t>
        </is>
      </c>
      <c r="B3043" t="inlineStr">
        <is>
          <t>2025-11-14</t>
        </is>
      </c>
      <c r="C3043" t="inlineStr">
        <is>
          <t>2025-11</t>
        </is>
      </c>
      <c r="D3043" t="inlineStr">
        <is>
          <t>2025-Q4</t>
        </is>
      </c>
      <c r="E3043" t="inlineStr">
        <is>
          <t>T12</t>
        </is>
      </c>
      <c r="F3043" t="inlineStr">
        <is>
          <t>Buse Aksoy</t>
        </is>
      </c>
      <c r="G3043" t="inlineStr">
        <is>
          <t>İhracat-Avrupa</t>
        </is>
      </c>
      <c r="H3043" t="inlineStr">
        <is>
          <t>EM-TOP-08</t>
        </is>
      </c>
      <c r="I3043" t="inlineStr">
        <is>
          <t>Topraklama Seti</t>
        </is>
      </c>
      <c r="J3043" t="inlineStr">
        <is>
          <t>Koruma</t>
        </is>
      </c>
      <c r="K3043" t="inlineStr">
        <is>
          <t>Proje</t>
        </is>
      </c>
      <c r="L3043" t="n">
        <v>7</v>
      </c>
      <c r="M3043" s="57" t="n">
        <v>18.76</v>
      </c>
      <c r="N3043" t="inlineStr">
        <is>
          <t>EUR</t>
        </is>
      </c>
      <c r="O3043" s="58" t="n">
        <v>0</v>
      </c>
      <c r="P3043" t="n">
        <v>0</v>
      </c>
      <c r="Q3043" s="59" t="n">
        <v>540</v>
      </c>
      <c r="R3043" s="60">
        <f>IF(N3043="TL",1,IF(N3043="USD",VLOOKUP(C3043,$X$2:$Z$19,2,FALSE),VLOOKUP(C3043,$X$2:$Z$19,3,FALSE)))</f>
        <v/>
      </c>
      <c r="S3043" s="61">
        <f>IF(P3043=1,0,L3043*M3043*R3043*(1-O3043/100))</f>
        <v/>
      </c>
      <c r="T3043" s="61">
        <f>IF(P3043=1,0,L3043*Q3043)</f>
        <v/>
      </c>
      <c r="U3043" s="61">
        <f>S3043-T3043</f>
        <v/>
      </c>
    </row>
    <row r="3044">
      <c r="A3044" t="inlineStr">
        <is>
          <t>S003043</t>
        </is>
      </c>
      <c r="B3044" t="inlineStr">
        <is>
          <t>2025-11-13</t>
        </is>
      </c>
      <c r="C3044" t="inlineStr">
        <is>
          <t>2025-11</t>
        </is>
      </c>
      <c r="D3044" t="inlineStr">
        <is>
          <t>2025-Q4</t>
        </is>
      </c>
      <c r="E3044" t="inlineStr">
        <is>
          <t>T12</t>
        </is>
      </c>
      <c r="F3044" t="inlineStr">
        <is>
          <t>Buse Aksoy</t>
        </is>
      </c>
      <c r="G3044" t="inlineStr">
        <is>
          <t>İhracat-Avrupa</t>
        </is>
      </c>
      <c r="H3044" t="inlineStr">
        <is>
          <t>EM-AYD-40</t>
        </is>
      </c>
      <c r="I3044" t="inlineStr">
        <is>
          <t>LED Panel Armatür 40W</t>
        </is>
      </c>
      <c r="J3044" t="inlineStr">
        <is>
          <t>Aydınlatma</t>
        </is>
      </c>
      <c r="K3044" t="inlineStr">
        <is>
          <t>Bayi</t>
        </is>
      </c>
      <c r="L3044" t="n">
        <v>11</v>
      </c>
      <c r="M3044" s="57" t="n">
        <v>7.81</v>
      </c>
      <c r="N3044" t="inlineStr">
        <is>
          <t>EUR</t>
        </is>
      </c>
      <c r="O3044" s="58" t="n">
        <v>0</v>
      </c>
      <c r="P3044" t="n">
        <v>0</v>
      </c>
      <c r="Q3044" s="59" t="n">
        <v>190</v>
      </c>
      <c r="R3044" s="60">
        <f>IF(N3044="TL",1,IF(N3044="USD",VLOOKUP(C3044,$X$2:$Z$19,2,FALSE),VLOOKUP(C3044,$X$2:$Z$19,3,FALSE)))</f>
        <v/>
      </c>
      <c r="S3044" s="61">
        <f>IF(P3044=1,0,L3044*M3044*R3044*(1-O3044/100))</f>
        <v/>
      </c>
      <c r="T3044" s="61">
        <f>IF(P3044=1,0,L3044*Q3044)</f>
        <v/>
      </c>
      <c r="U3044" s="61">
        <f>S3044-T3044</f>
        <v/>
      </c>
    </row>
    <row r="3045">
      <c r="A3045" t="inlineStr">
        <is>
          <t>S003044</t>
        </is>
      </c>
      <c r="B3045" t="inlineStr">
        <is>
          <t>2025-11-15</t>
        </is>
      </c>
      <c r="C3045" t="inlineStr">
        <is>
          <t>2025-11</t>
        </is>
      </c>
      <c r="D3045" t="inlineStr">
        <is>
          <t>2025-Q4</t>
        </is>
      </c>
      <c r="E3045" t="inlineStr">
        <is>
          <t>T12</t>
        </is>
      </c>
      <c r="F3045" t="inlineStr">
        <is>
          <t>Buse Aksoy</t>
        </is>
      </c>
      <c r="G3045" t="inlineStr">
        <is>
          <t>İhracat-Avrupa</t>
        </is>
      </c>
      <c r="H3045" t="inlineStr">
        <is>
          <t>EM-KBL-25</t>
        </is>
      </c>
      <c r="I3045" t="inlineStr">
        <is>
          <t>NYY Kablo 4x6 (100 m)</t>
        </is>
      </c>
      <c r="J3045" t="inlineStr">
        <is>
          <t>Kablo</t>
        </is>
      </c>
      <c r="K3045" t="inlineStr">
        <is>
          <t>Proje</t>
        </is>
      </c>
      <c r="L3045" t="n">
        <v>4</v>
      </c>
      <c r="M3045" s="57" t="n">
        <v>73.31</v>
      </c>
      <c r="N3045" t="inlineStr">
        <is>
          <t>EUR</t>
        </is>
      </c>
      <c r="O3045" s="58" t="n">
        <v>0</v>
      </c>
      <c r="P3045" t="n">
        <v>0</v>
      </c>
      <c r="Q3045" s="59" t="n">
        <v>2150</v>
      </c>
      <c r="R3045" s="60">
        <f>IF(N3045="TL",1,IF(N3045="USD",VLOOKUP(C3045,$X$2:$Z$19,2,FALSE),VLOOKUP(C3045,$X$2:$Z$19,3,FALSE)))</f>
        <v/>
      </c>
      <c r="S3045" s="61">
        <f>IF(P3045=1,0,L3045*M3045*R3045*(1-O3045/100))</f>
        <v/>
      </c>
      <c r="T3045" s="61">
        <f>IF(P3045=1,0,L3045*Q3045)</f>
        <v/>
      </c>
      <c r="U3045" s="61">
        <f>S3045-T3045</f>
        <v/>
      </c>
    </row>
    <row r="3046">
      <c r="A3046" t="inlineStr">
        <is>
          <t>S003045</t>
        </is>
      </c>
      <c r="B3046" t="inlineStr">
        <is>
          <t>2025-11-10</t>
        </is>
      </c>
      <c r="C3046" t="inlineStr">
        <is>
          <t>2025-11</t>
        </is>
      </c>
      <c r="D3046" t="inlineStr">
        <is>
          <t>2025-Q4</t>
        </is>
      </c>
      <c r="E3046" t="inlineStr">
        <is>
          <t>T12</t>
        </is>
      </c>
      <c r="F3046" t="inlineStr">
        <is>
          <t>Buse Aksoy</t>
        </is>
      </c>
      <c r="G3046" t="inlineStr">
        <is>
          <t>İhracat-Avrupa</t>
        </is>
      </c>
      <c r="H3046" t="inlineStr">
        <is>
          <t>EM-UPS-10</t>
        </is>
      </c>
      <c r="I3046" t="inlineStr">
        <is>
          <t>Kesintisiz Güç Kaynağı 3 kVA</t>
        </is>
      </c>
      <c r="J3046" t="inlineStr">
        <is>
          <t>Güç</t>
        </is>
      </c>
      <c r="K3046" t="inlineStr">
        <is>
          <t>Kurumsal</t>
        </is>
      </c>
      <c r="L3046" t="n">
        <v>11</v>
      </c>
      <c r="M3046" s="57" t="n">
        <v>283.16</v>
      </c>
      <c r="N3046" t="inlineStr">
        <is>
          <t>EUR</t>
        </is>
      </c>
      <c r="O3046" s="58" t="n">
        <v>0</v>
      </c>
      <c r="P3046" t="n">
        <v>0</v>
      </c>
      <c r="Q3046" s="59" t="n">
        <v>8200</v>
      </c>
      <c r="R3046" s="60">
        <f>IF(N3046="TL",1,IF(N3046="USD",VLOOKUP(C3046,$X$2:$Z$19,2,FALSE),VLOOKUP(C3046,$X$2:$Z$19,3,FALSE)))</f>
        <v/>
      </c>
      <c r="S3046" s="61">
        <f>IF(P3046=1,0,L3046*M3046*R3046*(1-O3046/100))</f>
        <v/>
      </c>
      <c r="T3046" s="61">
        <f>IF(P3046=1,0,L3046*Q3046)</f>
        <v/>
      </c>
      <c r="U3046" s="61">
        <f>S3046-T3046</f>
        <v/>
      </c>
    </row>
    <row r="3047">
      <c r="A3047" t="inlineStr">
        <is>
          <t>S003046</t>
        </is>
      </c>
      <c r="B3047" t="inlineStr">
        <is>
          <t>2025-11-26</t>
        </is>
      </c>
      <c r="C3047" t="inlineStr">
        <is>
          <t>2025-11</t>
        </is>
      </c>
      <c r="D3047" t="inlineStr">
        <is>
          <t>2025-Q4</t>
        </is>
      </c>
      <c r="E3047" t="inlineStr">
        <is>
          <t>T12</t>
        </is>
      </c>
      <c r="F3047" t="inlineStr">
        <is>
          <t>Buse Aksoy</t>
        </is>
      </c>
      <c r="G3047" t="inlineStr">
        <is>
          <t>İhracat-Avrupa</t>
        </is>
      </c>
      <c r="H3047" t="inlineStr">
        <is>
          <t>EM-AYD-40</t>
        </is>
      </c>
      <c r="I3047" t="inlineStr">
        <is>
          <t>LED Panel Armatür 40W</t>
        </is>
      </c>
      <c r="J3047" t="inlineStr">
        <is>
          <t>Aydınlatma</t>
        </is>
      </c>
      <c r="K3047" t="inlineStr">
        <is>
          <t>Bayi</t>
        </is>
      </c>
      <c r="L3047" t="n">
        <v>2</v>
      </c>
      <c r="M3047" s="57" t="n">
        <v>7.46</v>
      </c>
      <c r="N3047" t="inlineStr">
        <is>
          <t>EUR</t>
        </is>
      </c>
      <c r="O3047" s="58" t="n">
        <v>0</v>
      </c>
      <c r="P3047" t="n">
        <v>0</v>
      </c>
      <c r="Q3047" s="59" t="n">
        <v>190</v>
      </c>
      <c r="R3047" s="60">
        <f>IF(N3047="TL",1,IF(N3047="USD",VLOOKUP(C3047,$X$2:$Z$19,2,FALSE),VLOOKUP(C3047,$X$2:$Z$19,3,FALSE)))</f>
        <v/>
      </c>
      <c r="S3047" s="61">
        <f>IF(P3047=1,0,L3047*M3047*R3047*(1-O3047/100))</f>
        <v/>
      </c>
      <c r="T3047" s="61">
        <f>IF(P3047=1,0,L3047*Q3047)</f>
        <v/>
      </c>
      <c r="U3047" s="61">
        <f>S3047-T3047</f>
        <v/>
      </c>
    </row>
    <row r="3048">
      <c r="A3048" t="inlineStr">
        <is>
          <t>S003047</t>
        </is>
      </c>
      <c r="B3048" t="inlineStr">
        <is>
          <t>2025-11-28</t>
        </is>
      </c>
      <c r="C3048" t="inlineStr">
        <is>
          <t>2025-11</t>
        </is>
      </c>
      <c r="D3048" t="inlineStr">
        <is>
          <t>2025-Q4</t>
        </is>
      </c>
      <c r="E3048" t="inlineStr">
        <is>
          <t>T12</t>
        </is>
      </c>
      <c r="F3048" t="inlineStr">
        <is>
          <t>Buse Aksoy</t>
        </is>
      </c>
      <c r="G3048" t="inlineStr">
        <is>
          <t>İhracat-Avrupa</t>
        </is>
      </c>
      <c r="H3048" t="inlineStr">
        <is>
          <t>EM-KND-03</t>
        </is>
      </c>
      <c r="I3048" t="inlineStr">
        <is>
          <t>Kablo Kanalı 40x40 (2 m)</t>
        </is>
      </c>
      <c r="J3048" t="inlineStr">
        <is>
          <t>Tesisat</t>
        </is>
      </c>
      <c r="K3048" t="inlineStr">
        <is>
          <t>Bayi</t>
        </is>
      </c>
      <c r="L3048" t="n">
        <v>113</v>
      </c>
      <c r="M3048" s="57" t="n">
        <v>2.85</v>
      </c>
      <c r="N3048" t="inlineStr">
        <is>
          <t>EUR</t>
        </is>
      </c>
      <c r="O3048" s="58" t="n">
        <v>5</v>
      </c>
      <c r="P3048" t="n">
        <v>0</v>
      </c>
      <c r="Q3048" s="59" t="n">
        <v>65</v>
      </c>
      <c r="R3048" s="60">
        <f>IF(N3048="TL",1,IF(N3048="USD",VLOOKUP(C3048,$X$2:$Z$19,2,FALSE),VLOOKUP(C3048,$X$2:$Z$19,3,FALSE)))</f>
        <v/>
      </c>
      <c r="S3048" s="61">
        <f>IF(P3048=1,0,L3048*M3048*R3048*(1-O3048/100))</f>
        <v/>
      </c>
      <c r="T3048" s="61">
        <f>IF(P3048=1,0,L3048*Q3048)</f>
        <v/>
      </c>
      <c r="U3048" s="61">
        <f>S3048-T3048</f>
        <v/>
      </c>
    </row>
    <row r="3049">
      <c r="A3049" t="inlineStr">
        <is>
          <t>S003048</t>
        </is>
      </c>
      <c r="B3049" t="inlineStr">
        <is>
          <t>2025-11-06</t>
        </is>
      </c>
      <c r="C3049" t="inlineStr">
        <is>
          <t>2025-11</t>
        </is>
      </c>
      <c r="D3049" t="inlineStr">
        <is>
          <t>2025-Q4</t>
        </is>
      </c>
      <c r="E3049" t="inlineStr">
        <is>
          <t>T12</t>
        </is>
      </c>
      <c r="F3049" t="inlineStr">
        <is>
          <t>Buse Aksoy</t>
        </is>
      </c>
      <c r="G3049" t="inlineStr">
        <is>
          <t>İhracat-Avrupa</t>
        </is>
      </c>
      <c r="H3049" t="inlineStr">
        <is>
          <t>EM-KBL-16</t>
        </is>
      </c>
      <c r="I3049" t="inlineStr">
        <is>
          <t>NYM Kablo 3x2,5 (100 m)</t>
        </is>
      </c>
      <c r="J3049" t="inlineStr">
        <is>
          <t>Kablo</t>
        </is>
      </c>
      <c r="K3049" t="inlineStr">
        <is>
          <t>Kurumsal</t>
        </is>
      </c>
      <c r="L3049" t="n">
        <v>8</v>
      </c>
      <c r="M3049" s="57" t="n">
        <v>28.7</v>
      </c>
      <c r="N3049" t="inlineStr">
        <is>
          <t>EUR</t>
        </is>
      </c>
      <c r="O3049" s="58" t="n">
        <v>8</v>
      </c>
      <c r="P3049" t="n">
        <v>0</v>
      </c>
      <c r="Q3049" s="59" t="n">
        <v>820</v>
      </c>
      <c r="R3049" s="60">
        <f>IF(N3049="TL",1,IF(N3049="USD",VLOOKUP(C3049,$X$2:$Z$19,2,FALSE),VLOOKUP(C3049,$X$2:$Z$19,3,FALSE)))</f>
        <v/>
      </c>
      <c r="S3049" s="61">
        <f>IF(P3049=1,0,L3049*M3049*R3049*(1-O3049/100))</f>
        <v/>
      </c>
      <c r="T3049" s="61">
        <f>IF(P3049=1,0,L3049*Q3049)</f>
        <v/>
      </c>
      <c r="U3049" s="61">
        <f>S3049-T3049</f>
        <v/>
      </c>
    </row>
    <row r="3050">
      <c r="A3050" t="inlineStr">
        <is>
          <t>S003049</t>
        </is>
      </c>
      <c r="B3050" t="inlineStr">
        <is>
          <t>2025-11-03</t>
        </is>
      </c>
      <c r="C3050" t="inlineStr">
        <is>
          <t>2025-11</t>
        </is>
      </c>
      <c r="D3050" t="inlineStr">
        <is>
          <t>2025-Q4</t>
        </is>
      </c>
      <c r="E3050" t="inlineStr">
        <is>
          <t>T12</t>
        </is>
      </c>
      <c r="F3050" t="inlineStr">
        <is>
          <t>Buse Aksoy</t>
        </is>
      </c>
      <c r="G3050" t="inlineStr">
        <is>
          <t>İhracat-Avrupa</t>
        </is>
      </c>
      <c r="H3050" t="inlineStr">
        <is>
          <t>EM-UPS-10</t>
        </is>
      </c>
      <c r="I3050" t="inlineStr">
        <is>
          <t>Kesintisiz Güç Kaynağı 3 kVA</t>
        </is>
      </c>
      <c r="J3050" t="inlineStr">
        <is>
          <t>Güç</t>
        </is>
      </c>
      <c r="K3050" t="inlineStr">
        <is>
          <t>Proje</t>
        </is>
      </c>
      <c r="L3050" t="n">
        <v>3</v>
      </c>
      <c r="M3050" s="57" t="n">
        <v>288.39</v>
      </c>
      <c r="N3050" t="inlineStr">
        <is>
          <t>EUR</t>
        </is>
      </c>
      <c r="O3050" s="58" t="n">
        <v>8</v>
      </c>
      <c r="P3050" t="n">
        <v>0</v>
      </c>
      <c r="Q3050" s="59" t="n">
        <v>8200</v>
      </c>
      <c r="R3050" s="60">
        <f>IF(N3050="TL",1,IF(N3050="USD",VLOOKUP(C3050,$X$2:$Z$19,2,FALSE),VLOOKUP(C3050,$X$2:$Z$19,3,FALSE)))</f>
        <v/>
      </c>
      <c r="S3050" s="61">
        <f>IF(P3050=1,0,L3050*M3050*R3050*(1-O3050/100))</f>
        <v/>
      </c>
      <c r="T3050" s="61">
        <f>IF(P3050=1,0,L3050*Q3050)</f>
        <v/>
      </c>
      <c r="U3050" s="61">
        <f>S3050-T3050</f>
        <v/>
      </c>
    </row>
    <row r="3051">
      <c r="A3051" t="inlineStr">
        <is>
          <t>S003050</t>
        </is>
      </c>
      <c r="B3051" t="inlineStr">
        <is>
          <t>2025-11-23</t>
        </is>
      </c>
      <c r="C3051" t="inlineStr">
        <is>
          <t>2025-11</t>
        </is>
      </c>
      <c r="D3051" t="inlineStr">
        <is>
          <t>2025-Q4</t>
        </is>
      </c>
      <c r="E3051" t="inlineStr">
        <is>
          <t>T12</t>
        </is>
      </c>
      <c r="F3051" t="inlineStr">
        <is>
          <t>Buse Aksoy</t>
        </is>
      </c>
      <c r="G3051" t="inlineStr">
        <is>
          <t>İhracat-Avrupa</t>
        </is>
      </c>
      <c r="H3051" t="inlineStr">
        <is>
          <t>EM-UPS-10</t>
        </is>
      </c>
      <c r="I3051" t="inlineStr">
        <is>
          <t>Kesintisiz Güç Kaynağı 3 kVA</t>
        </is>
      </c>
      <c r="J3051" t="inlineStr">
        <is>
          <t>Güç</t>
        </is>
      </c>
      <c r="K3051" t="inlineStr">
        <is>
          <t>Proje</t>
        </is>
      </c>
      <c r="L3051" t="n">
        <v>8</v>
      </c>
      <c r="M3051" s="57" t="n">
        <v>274.58</v>
      </c>
      <c r="N3051" t="inlineStr">
        <is>
          <t>EUR</t>
        </is>
      </c>
      <c r="O3051" s="58" t="n">
        <v>0</v>
      </c>
      <c r="P3051" t="n">
        <v>0</v>
      </c>
      <c r="Q3051" s="59" t="n">
        <v>8200</v>
      </c>
      <c r="R3051" s="60">
        <f>IF(N3051="TL",1,IF(N3051="USD",VLOOKUP(C3051,$X$2:$Z$19,2,FALSE),VLOOKUP(C3051,$X$2:$Z$19,3,FALSE)))</f>
        <v/>
      </c>
      <c r="S3051" s="61">
        <f>IF(P3051=1,0,L3051*M3051*R3051*(1-O3051/100))</f>
        <v/>
      </c>
      <c r="T3051" s="61">
        <f>IF(P3051=1,0,L3051*Q3051)</f>
        <v/>
      </c>
      <c r="U3051" s="61">
        <f>S3051-T3051</f>
        <v/>
      </c>
    </row>
    <row r="3052">
      <c r="A3052" t="inlineStr">
        <is>
          <t>S003051</t>
        </is>
      </c>
      <c r="B3052" t="inlineStr">
        <is>
          <t>2025-11-23</t>
        </is>
      </c>
      <c r="C3052" t="inlineStr">
        <is>
          <t>2025-11</t>
        </is>
      </c>
      <c r="D3052" t="inlineStr">
        <is>
          <t>2025-Q4</t>
        </is>
      </c>
      <c r="E3052" t="inlineStr">
        <is>
          <t>T12</t>
        </is>
      </c>
      <c r="F3052" t="inlineStr">
        <is>
          <t>Buse Aksoy</t>
        </is>
      </c>
      <c r="G3052" t="inlineStr">
        <is>
          <t>İhracat-Avrupa</t>
        </is>
      </c>
      <c r="H3052" t="inlineStr">
        <is>
          <t>EM-PRZ-02</t>
        </is>
      </c>
      <c r="I3052" t="inlineStr">
        <is>
          <t>Priz-Anahtar Seti (20'li)</t>
        </is>
      </c>
      <c r="J3052" t="inlineStr">
        <is>
          <t>Anahtar</t>
        </is>
      </c>
      <c r="K3052" t="inlineStr">
        <is>
          <t>Proje</t>
        </is>
      </c>
      <c r="L3052" t="n">
        <v>93</v>
      </c>
      <c r="M3052" s="57" t="n">
        <v>12.26</v>
      </c>
      <c r="N3052" t="inlineStr">
        <is>
          <t>EUR</t>
        </is>
      </c>
      <c r="O3052" s="58" t="n">
        <v>5</v>
      </c>
      <c r="P3052" t="n">
        <v>0</v>
      </c>
      <c r="Q3052" s="59" t="n">
        <v>310</v>
      </c>
      <c r="R3052" s="60">
        <f>IF(N3052="TL",1,IF(N3052="USD",VLOOKUP(C3052,$X$2:$Z$19,2,FALSE),VLOOKUP(C3052,$X$2:$Z$19,3,FALSE)))</f>
        <v/>
      </c>
      <c r="S3052" s="61">
        <f>IF(P3052=1,0,L3052*M3052*R3052*(1-O3052/100))</f>
        <v/>
      </c>
      <c r="T3052" s="61">
        <f>IF(P3052=1,0,L3052*Q3052)</f>
        <v/>
      </c>
      <c r="U3052" s="61">
        <f>S3052-T3052</f>
        <v/>
      </c>
    </row>
    <row r="3053">
      <c r="A3053" t="inlineStr">
        <is>
          <t>S003052</t>
        </is>
      </c>
      <c r="B3053" t="inlineStr">
        <is>
          <t>2025-11-11</t>
        </is>
      </c>
      <c r="C3053" t="inlineStr">
        <is>
          <t>2025-11</t>
        </is>
      </c>
      <c r="D3053" t="inlineStr">
        <is>
          <t>2025-Q4</t>
        </is>
      </c>
      <c r="E3053" t="inlineStr">
        <is>
          <t>T12</t>
        </is>
      </c>
      <c r="F3053" t="inlineStr">
        <is>
          <t>Buse Aksoy</t>
        </is>
      </c>
      <c r="G3053" t="inlineStr">
        <is>
          <t>İhracat-Avrupa</t>
        </is>
      </c>
      <c r="H3053" t="inlineStr">
        <is>
          <t>EM-AYD-18</t>
        </is>
      </c>
      <c r="I3053" t="inlineStr">
        <is>
          <t>LED Ampul 18W (10'lu)</t>
        </is>
      </c>
      <c r="J3053" t="inlineStr">
        <is>
          <t>Aydınlatma</t>
        </is>
      </c>
      <c r="K3053" t="inlineStr">
        <is>
          <t>Perakende</t>
        </is>
      </c>
      <c r="L3053" t="n">
        <v>9</v>
      </c>
      <c r="M3053" s="57" t="n">
        <v>4.31</v>
      </c>
      <c r="N3053" t="inlineStr">
        <is>
          <t>EUR</t>
        </is>
      </c>
      <c r="O3053" s="58" t="n">
        <v>5</v>
      </c>
      <c r="P3053" t="n">
        <v>0</v>
      </c>
      <c r="Q3053" s="59" t="n">
        <v>95</v>
      </c>
      <c r="R3053" s="60">
        <f>IF(N3053="TL",1,IF(N3053="USD",VLOOKUP(C3053,$X$2:$Z$19,2,FALSE),VLOOKUP(C3053,$X$2:$Z$19,3,FALSE)))</f>
        <v/>
      </c>
      <c r="S3053" s="61">
        <f>IF(P3053=1,0,L3053*M3053*R3053*(1-O3053/100))</f>
        <v/>
      </c>
      <c r="T3053" s="61">
        <f>IF(P3053=1,0,L3053*Q3053)</f>
        <v/>
      </c>
      <c r="U3053" s="61">
        <f>S3053-T3053</f>
        <v/>
      </c>
    </row>
    <row r="3054">
      <c r="A3054" t="inlineStr">
        <is>
          <t>S003053</t>
        </is>
      </c>
      <c r="B3054" t="inlineStr">
        <is>
          <t>2025-11-23</t>
        </is>
      </c>
      <c r="C3054" t="inlineStr">
        <is>
          <t>2025-11</t>
        </is>
      </c>
      <c r="D3054" t="inlineStr">
        <is>
          <t>2025-Q4</t>
        </is>
      </c>
      <c r="E3054" t="inlineStr">
        <is>
          <t>T13</t>
        </is>
      </c>
      <c r="F3054" t="inlineStr">
        <is>
          <t>Cem Kurt</t>
        </is>
      </c>
      <c r="G3054" t="inlineStr">
        <is>
          <t>Marmara</t>
        </is>
      </c>
      <c r="H3054" t="inlineStr">
        <is>
          <t>EM-KND-03</t>
        </is>
      </c>
      <c r="I3054" t="inlineStr">
        <is>
          <t>Kablo Kanalı 40x40 (2 m)</t>
        </is>
      </c>
      <c r="J3054" t="inlineStr">
        <is>
          <t>Tesisat</t>
        </is>
      </c>
      <c r="K3054" t="inlineStr">
        <is>
          <t>Bayi</t>
        </is>
      </c>
      <c r="L3054" t="n">
        <v>2</v>
      </c>
      <c r="M3054" s="57" t="n">
        <v>133</v>
      </c>
      <c r="N3054" t="inlineStr">
        <is>
          <t>TL</t>
        </is>
      </c>
      <c r="O3054" s="58" t="n">
        <v>12</v>
      </c>
      <c r="P3054" t="n">
        <v>0</v>
      </c>
      <c r="Q3054" s="59" t="n">
        <v>65</v>
      </c>
      <c r="R3054" s="60">
        <f>IF(N3054="TL",1,IF(N3054="USD",VLOOKUP(C3054,$X$2:$Z$19,2,FALSE),VLOOKUP(C3054,$X$2:$Z$19,3,FALSE)))</f>
        <v/>
      </c>
      <c r="S3054" s="61">
        <f>IF(P3054=1,0,L3054*M3054*R3054*(1-O3054/100))</f>
        <v/>
      </c>
      <c r="T3054" s="61">
        <f>IF(P3054=1,0,L3054*Q3054)</f>
        <v/>
      </c>
      <c r="U3054" s="61">
        <f>S3054-T3054</f>
        <v/>
      </c>
    </row>
    <row r="3055">
      <c r="A3055" t="inlineStr">
        <is>
          <t>S003054</t>
        </is>
      </c>
      <c r="B3055" t="inlineStr">
        <is>
          <t>2025-11-18</t>
        </is>
      </c>
      <c r="C3055" t="inlineStr">
        <is>
          <t>2025-11</t>
        </is>
      </c>
      <c r="D3055" t="inlineStr">
        <is>
          <t>2025-Q4</t>
        </is>
      </c>
      <c r="E3055" t="inlineStr">
        <is>
          <t>T13</t>
        </is>
      </c>
      <c r="F3055" t="inlineStr">
        <is>
          <t>Cem Kurt</t>
        </is>
      </c>
      <c r="G3055" t="inlineStr">
        <is>
          <t>Marmara</t>
        </is>
      </c>
      <c r="H3055" t="inlineStr">
        <is>
          <t>EM-PRZ-02</t>
        </is>
      </c>
      <c r="I3055" t="inlineStr">
        <is>
          <t>Priz-Anahtar Seti (20'li)</t>
        </is>
      </c>
      <c r="J3055" t="inlineStr">
        <is>
          <t>Anahtar</t>
        </is>
      </c>
      <c r="K3055" t="inlineStr">
        <is>
          <t>Kurumsal</t>
        </is>
      </c>
      <c r="L3055" t="n">
        <v>8</v>
      </c>
      <c r="M3055" s="57" t="n">
        <v>581</v>
      </c>
      <c r="N3055" t="inlineStr">
        <is>
          <t>TL</t>
        </is>
      </c>
      <c r="O3055" s="58" t="n">
        <v>0</v>
      </c>
      <c r="P3055" t="n">
        <v>0</v>
      </c>
      <c r="Q3055" s="59" t="n">
        <v>310</v>
      </c>
      <c r="R3055" s="60">
        <f>IF(N3055="TL",1,IF(N3055="USD",VLOOKUP(C3055,$X$2:$Z$19,2,FALSE),VLOOKUP(C3055,$X$2:$Z$19,3,FALSE)))</f>
        <v/>
      </c>
      <c r="S3055" s="61">
        <f>IF(P3055=1,0,L3055*M3055*R3055*(1-O3055/100))</f>
        <v/>
      </c>
      <c r="T3055" s="61">
        <f>IF(P3055=1,0,L3055*Q3055)</f>
        <v/>
      </c>
      <c r="U3055" s="61">
        <f>S3055-T3055</f>
        <v/>
      </c>
    </row>
    <row r="3056">
      <c r="A3056" t="inlineStr">
        <is>
          <t>S003055</t>
        </is>
      </c>
      <c r="B3056" t="inlineStr">
        <is>
          <t>2025-11-13</t>
        </is>
      </c>
      <c r="C3056" t="inlineStr">
        <is>
          <t>2025-11</t>
        </is>
      </c>
      <c r="D3056" t="inlineStr">
        <is>
          <t>2025-Q4</t>
        </is>
      </c>
      <c r="E3056" t="inlineStr">
        <is>
          <t>T13</t>
        </is>
      </c>
      <c r="F3056" t="inlineStr">
        <is>
          <t>Cem Kurt</t>
        </is>
      </c>
      <c r="G3056" t="inlineStr">
        <is>
          <t>Marmara</t>
        </is>
      </c>
      <c r="H3056" t="inlineStr">
        <is>
          <t>EM-SNS-06</t>
        </is>
      </c>
      <c r="I3056" t="inlineStr">
        <is>
          <t>Hareket Sensörü PIR</t>
        </is>
      </c>
      <c r="J3056" t="inlineStr">
        <is>
          <t>Otomasyon</t>
        </is>
      </c>
      <c r="K3056" t="inlineStr">
        <is>
          <t>Bayi</t>
        </is>
      </c>
      <c r="L3056" t="n">
        <v>16</v>
      </c>
      <c r="M3056" s="57" t="n">
        <v>255</v>
      </c>
      <c r="N3056" t="inlineStr">
        <is>
          <t>TL</t>
        </is>
      </c>
      <c r="O3056" s="58" t="n">
        <v>18</v>
      </c>
      <c r="P3056" t="n">
        <v>0</v>
      </c>
      <c r="Q3056" s="59" t="n">
        <v>120</v>
      </c>
      <c r="R3056" s="60">
        <f>IF(N3056="TL",1,IF(N3056="USD",VLOOKUP(C3056,$X$2:$Z$19,2,FALSE),VLOOKUP(C3056,$X$2:$Z$19,3,FALSE)))</f>
        <v/>
      </c>
      <c r="S3056" s="61">
        <f>IF(P3056=1,0,L3056*M3056*R3056*(1-O3056/100))</f>
        <v/>
      </c>
      <c r="T3056" s="61">
        <f>IF(P3056=1,0,L3056*Q3056)</f>
        <v/>
      </c>
      <c r="U3056" s="61">
        <f>S3056-T3056</f>
        <v/>
      </c>
    </row>
    <row r="3057">
      <c r="A3057" t="inlineStr">
        <is>
          <t>S003056</t>
        </is>
      </c>
      <c r="B3057" t="inlineStr">
        <is>
          <t>2025-11-26</t>
        </is>
      </c>
      <c r="C3057" t="inlineStr">
        <is>
          <t>2025-11</t>
        </is>
      </c>
      <c r="D3057" t="inlineStr">
        <is>
          <t>2025-Q4</t>
        </is>
      </c>
      <c r="E3057" t="inlineStr">
        <is>
          <t>T13</t>
        </is>
      </c>
      <c r="F3057" t="inlineStr">
        <is>
          <t>Cem Kurt</t>
        </is>
      </c>
      <c r="G3057" t="inlineStr">
        <is>
          <t>Marmara</t>
        </is>
      </c>
      <c r="H3057" t="inlineStr">
        <is>
          <t>EM-PRZ-02</t>
        </is>
      </c>
      <c r="I3057" t="inlineStr">
        <is>
          <t>Priz-Anahtar Seti (20'li)</t>
        </is>
      </c>
      <c r="J3057" t="inlineStr">
        <is>
          <t>Anahtar</t>
        </is>
      </c>
      <c r="K3057" t="inlineStr">
        <is>
          <t>Proje</t>
        </is>
      </c>
      <c r="L3057" t="n">
        <v>22</v>
      </c>
      <c r="M3057" s="57" t="n">
        <v>576</v>
      </c>
      <c r="N3057" t="inlineStr">
        <is>
          <t>TL</t>
        </is>
      </c>
      <c r="O3057" s="58" t="n">
        <v>0</v>
      </c>
      <c r="P3057" t="n">
        <v>0</v>
      </c>
      <c r="Q3057" s="59" t="n">
        <v>310</v>
      </c>
      <c r="R3057" s="60">
        <f>IF(N3057="TL",1,IF(N3057="USD",VLOOKUP(C3057,$X$2:$Z$19,2,FALSE),VLOOKUP(C3057,$X$2:$Z$19,3,FALSE)))</f>
        <v/>
      </c>
      <c r="S3057" s="61">
        <f>IF(P3057=1,0,L3057*M3057*R3057*(1-O3057/100))</f>
        <v/>
      </c>
      <c r="T3057" s="61">
        <f>IF(P3057=1,0,L3057*Q3057)</f>
        <v/>
      </c>
      <c r="U3057" s="61">
        <f>S3057-T3057</f>
        <v/>
      </c>
    </row>
    <row r="3058">
      <c r="A3058" t="inlineStr">
        <is>
          <t>S003057</t>
        </is>
      </c>
      <c r="B3058" t="inlineStr">
        <is>
          <t>2025-11-12</t>
        </is>
      </c>
      <c r="C3058" t="inlineStr">
        <is>
          <t>2025-11</t>
        </is>
      </c>
      <c r="D3058" t="inlineStr">
        <is>
          <t>2025-Q4</t>
        </is>
      </c>
      <c r="E3058" t="inlineStr">
        <is>
          <t>T13</t>
        </is>
      </c>
      <c r="F3058" t="inlineStr">
        <is>
          <t>Cem Kurt</t>
        </is>
      </c>
      <c r="G3058" t="inlineStr">
        <is>
          <t>Marmara</t>
        </is>
      </c>
      <c r="H3058" t="inlineStr">
        <is>
          <t>EM-AYD-40</t>
        </is>
      </c>
      <c r="I3058" t="inlineStr">
        <is>
          <t>LED Panel Armatür 40W</t>
        </is>
      </c>
      <c r="J3058" t="inlineStr">
        <is>
          <t>Aydınlatma</t>
        </is>
      </c>
      <c r="K3058" t="inlineStr">
        <is>
          <t>Proje</t>
        </is>
      </c>
      <c r="L3058" t="n">
        <v>5</v>
      </c>
      <c r="M3058" s="57" t="n">
        <v>349</v>
      </c>
      <c r="N3058" t="inlineStr">
        <is>
          <t>TL</t>
        </is>
      </c>
      <c r="O3058" s="58" t="n">
        <v>5</v>
      </c>
      <c r="P3058" t="n">
        <v>0</v>
      </c>
      <c r="Q3058" s="59" t="n">
        <v>190</v>
      </c>
      <c r="R3058" s="60">
        <f>IF(N3058="TL",1,IF(N3058="USD",VLOOKUP(C3058,$X$2:$Z$19,2,FALSE),VLOOKUP(C3058,$X$2:$Z$19,3,FALSE)))</f>
        <v/>
      </c>
      <c r="S3058" s="61">
        <f>IF(P3058=1,0,L3058*M3058*R3058*(1-O3058/100))</f>
        <v/>
      </c>
      <c r="T3058" s="61">
        <f>IF(P3058=1,0,L3058*Q3058)</f>
        <v/>
      </c>
      <c r="U3058" s="61">
        <f>S3058-T3058</f>
        <v/>
      </c>
    </row>
    <row r="3059">
      <c r="A3059" t="inlineStr">
        <is>
          <t>S003058</t>
        </is>
      </c>
      <c r="B3059" t="inlineStr">
        <is>
          <t>2025-11-17</t>
        </is>
      </c>
      <c r="C3059" t="inlineStr">
        <is>
          <t>2025-11</t>
        </is>
      </c>
      <c r="D3059" t="inlineStr">
        <is>
          <t>2025-Q4</t>
        </is>
      </c>
      <c r="E3059" t="inlineStr">
        <is>
          <t>T13</t>
        </is>
      </c>
      <c r="F3059" t="inlineStr">
        <is>
          <t>Cem Kurt</t>
        </is>
      </c>
      <c r="G3059" t="inlineStr">
        <is>
          <t>Marmara</t>
        </is>
      </c>
      <c r="H3059" t="inlineStr">
        <is>
          <t>EM-TRF-05</t>
        </is>
      </c>
      <c r="I3059" t="inlineStr">
        <is>
          <t>İzole Trafo 1 kVA</t>
        </is>
      </c>
      <c r="J3059" t="inlineStr">
        <is>
          <t>Güç</t>
        </is>
      </c>
      <c r="K3059" t="inlineStr">
        <is>
          <t>Bayi</t>
        </is>
      </c>
      <c r="L3059" t="n">
        <v>5</v>
      </c>
      <c r="M3059" s="57" t="n">
        <v>6575</v>
      </c>
      <c r="N3059" t="inlineStr">
        <is>
          <t>TL</t>
        </is>
      </c>
      <c r="O3059" s="58" t="n">
        <v>5</v>
      </c>
      <c r="P3059" t="n">
        <v>0</v>
      </c>
      <c r="Q3059" s="59" t="n">
        <v>3900</v>
      </c>
      <c r="R3059" s="60">
        <f>IF(N3059="TL",1,IF(N3059="USD",VLOOKUP(C3059,$X$2:$Z$19,2,FALSE),VLOOKUP(C3059,$X$2:$Z$19,3,FALSE)))</f>
        <v/>
      </c>
      <c r="S3059" s="61">
        <f>IF(P3059=1,0,L3059*M3059*R3059*(1-O3059/100))</f>
        <v/>
      </c>
      <c r="T3059" s="61">
        <f>IF(P3059=1,0,L3059*Q3059)</f>
        <v/>
      </c>
      <c r="U3059" s="61">
        <f>S3059-T3059</f>
        <v/>
      </c>
    </row>
    <row r="3060">
      <c r="A3060" t="inlineStr">
        <is>
          <t>S003059</t>
        </is>
      </c>
      <c r="B3060" t="inlineStr">
        <is>
          <t>2025-11-15</t>
        </is>
      </c>
      <c r="C3060" t="inlineStr">
        <is>
          <t>2025-11</t>
        </is>
      </c>
      <c r="D3060" t="inlineStr">
        <is>
          <t>2025-Q4</t>
        </is>
      </c>
      <c r="E3060" t="inlineStr">
        <is>
          <t>T13</t>
        </is>
      </c>
      <c r="F3060" t="inlineStr">
        <is>
          <t>Cem Kurt</t>
        </is>
      </c>
      <c r="G3060" t="inlineStr">
        <is>
          <t>Marmara</t>
        </is>
      </c>
      <c r="H3060" t="inlineStr">
        <is>
          <t>EM-SNS-06</t>
        </is>
      </c>
      <c r="I3060" t="inlineStr">
        <is>
          <t>Hareket Sensörü PIR</t>
        </is>
      </c>
      <c r="J3060" t="inlineStr">
        <is>
          <t>Otomasyon</t>
        </is>
      </c>
      <c r="K3060" t="inlineStr">
        <is>
          <t>Proje</t>
        </is>
      </c>
      <c r="L3060" t="n">
        <v>8</v>
      </c>
      <c r="M3060" s="57" t="n">
        <v>248</v>
      </c>
      <c r="N3060" t="inlineStr">
        <is>
          <t>TL</t>
        </is>
      </c>
      <c r="O3060" s="58" t="n">
        <v>5</v>
      </c>
      <c r="P3060" t="n">
        <v>0</v>
      </c>
      <c r="Q3060" s="59" t="n">
        <v>120</v>
      </c>
      <c r="R3060" s="60">
        <f>IF(N3060="TL",1,IF(N3060="USD",VLOOKUP(C3060,$X$2:$Z$19,2,FALSE),VLOOKUP(C3060,$X$2:$Z$19,3,FALSE)))</f>
        <v/>
      </c>
      <c r="S3060" s="61">
        <f>IF(P3060=1,0,L3060*M3060*R3060*(1-O3060/100))</f>
        <v/>
      </c>
      <c r="T3060" s="61">
        <f>IF(P3060=1,0,L3060*Q3060)</f>
        <v/>
      </c>
      <c r="U3060" s="61">
        <f>S3060-T3060</f>
        <v/>
      </c>
    </row>
    <row r="3061">
      <c r="A3061" t="inlineStr">
        <is>
          <t>S003060</t>
        </is>
      </c>
      <c r="B3061" t="inlineStr">
        <is>
          <t>2025-11-10</t>
        </is>
      </c>
      <c r="C3061" t="inlineStr">
        <is>
          <t>2025-11</t>
        </is>
      </c>
      <c r="D3061" t="inlineStr">
        <is>
          <t>2025-Q4</t>
        </is>
      </c>
      <c r="E3061" t="inlineStr">
        <is>
          <t>T13</t>
        </is>
      </c>
      <c r="F3061" t="inlineStr">
        <is>
          <t>Cem Kurt</t>
        </is>
      </c>
      <c r="G3061" t="inlineStr">
        <is>
          <t>Marmara</t>
        </is>
      </c>
      <c r="H3061" t="inlineStr">
        <is>
          <t>EM-KND-03</t>
        </is>
      </c>
      <c r="I3061" t="inlineStr">
        <is>
          <t>Kablo Kanalı 40x40 (2 m)</t>
        </is>
      </c>
      <c r="J3061" t="inlineStr">
        <is>
          <t>Tesisat</t>
        </is>
      </c>
      <c r="K3061" t="inlineStr">
        <is>
          <t>Kurumsal</t>
        </is>
      </c>
      <c r="L3061" t="n">
        <v>10</v>
      </c>
      <c r="M3061" s="57" t="n">
        <v>129</v>
      </c>
      <c r="N3061" t="inlineStr">
        <is>
          <t>TL</t>
        </is>
      </c>
      <c r="O3061" s="58" t="n">
        <v>8</v>
      </c>
      <c r="P3061" t="n">
        <v>0</v>
      </c>
      <c r="Q3061" s="59" t="n">
        <v>65</v>
      </c>
      <c r="R3061" s="60">
        <f>IF(N3061="TL",1,IF(N3061="USD",VLOOKUP(C3061,$X$2:$Z$19,2,FALSE),VLOOKUP(C3061,$X$2:$Z$19,3,FALSE)))</f>
        <v/>
      </c>
      <c r="S3061" s="61">
        <f>IF(P3061=1,0,L3061*M3061*R3061*(1-O3061/100))</f>
        <v/>
      </c>
      <c r="T3061" s="61">
        <f>IF(P3061=1,0,L3061*Q3061)</f>
        <v/>
      </c>
      <c r="U3061" s="61">
        <f>S3061-T3061</f>
        <v/>
      </c>
    </row>
    <row r="3062">
      <c r="A3062" t="inlineStr">
        <is>
          <t>S003061</t>
        </is>
      </c>
      <c r="B3062" t="inlineStr">
        <is>
          <t>2025-11-13</t>
        </is>
      </c>
      <c r="C3062" t="inlineStr">
        <is>
          <t>2025-11</t>
        </is>
      </c>
      <c r="D3062" t="inlineStr">
        <is>
          <t>2025-Q4</t>
        </is>
      </c>
      <c r="E3062" t="inlineStr">
        <is>
          <t>T13</t>
        </is>
      </c>
      <c r="F3062" t="inlineStr">
        <is>
          <t>Cem Kurt</t>
        </is>
      </c>
      <c r="G3062" t="inlineStr">
        <is>
          <t>Marmara</t>
        </is>
      </c>
      <c r="H3062" t="inlineStr">
        <is>
          <t>EM-TOP-08</t>
        </is>
      </c>
      <c r="I3062" t="inlineStr">
        <is>
          <t>Topraklama Seti</t>
        </is>
      </c>
      <c r="J3062" t="inlineStr">
        <is>
          <t>Koruma</t>
        </is>
      </c>
      <c r="K3062" t="inlineStr">
        <is>
          <t>Proje</t>
        </is>
      </c>
      <c r="L3062" t="n">
        <v>24</v>
      </c>
      <c r="M3062" s="57" t="n">
        <v>920</v>
      </c>
      <c r="N3062" t="inlineStr">
        <is>
          <t>TL</t>
        </is>
      </c>
      <c r="O3062" s="58" t="n">
        <v>18</v>
      </c>
      <c r="P3062" t="n">
        <v>0</v>
      </c>
      <c r="Q3062" s="59" t="n">
        <v>540</v>
      </c>
      <c r="R3062" s="60">
        <f>IF(N3062="TL",1,IF(N3062="USD",VLOOKUP(C3062,$X$2:$Z$19,2,FALSE),VLOOKUP(C3062,$X$2:$Z$19,3,FALSE)))</f>
        <v/>
      </c>
      <c r="S3062" s="61">
        <f>IF(P3062=1,0,L3062*M3062*R3062*(1-O3062/100))</f>
        <v/>
      </c>
      <c r="T3062" s="61">
        <f>IF(P3062=1,0,L3062*Q3062)</f>
        <v/>
      </c>
      <c r="U3062" s="61">
        <f>S3062-T3062</f>
        <v/>
      </c>
    </row>
    <row r="3063">
      <c r="A3063" t="inlineStr">
        <is>
          <t>S003062</t>
        </is>
      </c>
      <c r="B3063" t="inlineStr">
        <is>
          <t>2025-11-08</t>
        </is>
      </c>
      <c r="C3063" t="inlineStr">
        <is>
          <t>2025-11</t>
        </is>
      </c>
      <c r="D3063" t="inlineStr">
        <is>
          <t>2025-Q4</t>
        </is>
      </c>
      <c r="E3063" t="inlineStr">
        <is>
          <t>T13</t>
        </is>
      </c>
      <c r="F3063" t="inlineStr">
        <is>
          <t>Cem Kurt</t>
        </is>
      </c>
      <c r="G3063" t="inlineStr">
        <is>
          <t>Marmara</t>
        </is>
      </c>
      <c r="H3063" t="inlineStr">
        <is>
          <t>EM-SNS-06</t>
        </is>
      </c>
      <c r="I3063" t="inlineStr">
        <is>
          <t>Hareket Sensörü PIR</t>
        </is>
      </c>
      <c r="J3063" t="inlineStr">
        <is>
          <t>Otomasyon</t>
        </is>
      </c>
      <c r="K3063" t="inlineStr">
        <is>
          <t>Proje</t>
        </is>
      </c>
      <c r="L3063" t="n">
        <v>3</v>
      </c>
      <c r="M3063" s="57" t="n">
        <v>248</v>
      </c>
      <c r="N3063" t="inlineStr">
        <is>
          <t>TL</t>
        </is>
      </c>
      <c r="O3063" s="58" t="n">
        <v>12</v>
      </c>
      <c r="P3063" t="n">
        <v>0</v>
      </c>
      <c r="Q3063" s="59" t="n">
        <v>120</v>
      </c>
      <c r="R3063" s="60">
        <f>IF(N3063="TL",1,IF(N3063="USD",VLOOKUP(C3063,$X$2:$Z$19,2,FALSE),VLOOKUP(C3063,$X$2:$Z$19,3,FALSE)))</f>
        <v/>
      </c>
      <c r="S3063" s="61">
        <f>IF(P3063=1,0,L3063*M3063*R3063*(1-O3063/100))</f>
        <v/>
      </c>
      <c r="T3063" s="61">
        <f>IF(P3063=1,0,L3063*Q3063)</f>
        <v/>
      </c>
      <c r="U3063" s="61">
        <f>S3063-T3063</f>
        <v/>
      </c>
    </row>
    <row r="3064">
      <c r="A3064" t="inlineStr">
        <is>
          <t>S003063</t>
        </is>
      </c>
      <c r="B3064" t="inlineStr">
        <is>
          <t>2025-11-22</t>
        </is>
      </c>
      <c r="C3064" t="inlineStr">
        <is>
          <t>2025-11</t>
        </is>
      </c>
      <c r="D3064" t="inlineStr">
        <is>
          <t>2025-Q4</t>
        </is>
      </c>
      <c r="E3064" t="inlineStr">
        <is>
          <t>T13</t>
        </is>
      </c>
      <c r="F3064" t="inlineStr">
        <is>
          <t>Cem Kurt</t>
        </is>
      </c>
      <c r="G3064" t="inlineStr">
        <is>
          <t>Marmara</t>
        </is>
      </c>
      <c r="H3064" t="inlineStr">
        <is>
          <t>EM-KBL-16</t>
        </is>
      </c>
      <c r="I3064" t="inlineStr">
        <is>
          <t>NYM Kablo 3x2,5 (100 m)</t>
        </is>
      </c>
      <c r="J3064" t="inlineStr">
        <is>
          <t>Kablo</t>
        </is>
      </c>
      <c r="K3064" t="inlineStr">
        <is>
          <t>Proje</t>
        </is>
      </c>
      <c r="L3064" t="n">
        <v>4</v>
      </c>
      <c r="M3064" s="57" t="n">
        <v>1359</v>
      </c>
      <c r="N3064" t="inlineStr">
        <is>
          <t>TL</t>
        </is>
      </c>
      <c r="O3064" s="58" t="n">
        <v>8</v>
      </c>
      <c r="P3064" t="n">
        <v>0</v>
      </c>
      <c r="Q3064" s="59" t="n">
        <v>820</v>
      </c>
      <c r="R3064" s="60">
        <f>IF(N3064="TL",1,IF(N3064="USD",VLOOKUP(C3064,$X$2:$Z$19,2,FALSE),VLOOKUP(C3064,$X$2:$Z$19,3,FALSE)))</f>
        <v/>
      </c>
      <c r="S3064" s="61">
        <f>IF(P3064=1,0,L3064*M3064*R3064*(1-O3064/100))</f>
        <v/>
      </c>
      <c r="T3064" s="61">
        <f>IF(P3064=1,0,L3064*Q3064)</f>
        <v/>
      </c>
      <c r="U3064" s="61">
        <f>S3064-T3064</f>
        <v/>
      </c>
    </row>
    <row r="3065">
      <c r="A3065" t="inlineStr">
        <is>
          <t>S003064</t>
        </is>
      </c>
      <c r="B3065" t="inlineStr">
        <is>
          <t>2025-11-19</t>
        </is>
      </c>
      <c r="C3065" t="inlineStr">
        <is>
          <t>2025-11</t>
        </is>
      </c>
      <c r="D3065" t="inlineStr">
        <is>
          <t>2025-Q4</t>
        </is>
      </c>
      <c r="E3065" t="inlineStr">
        <is>
          <t>T13</t>
        </is>
      </c>
      <c r="F3065" t="inlineStr">
        <is>
          <t>Cem Kurt</t>
        </is>
      </c>
      <c r="G3065" t="inlineStr">
        <is>
          <t>Marmara</t>
        </is>
      </c>
      <c r="H3065" t="inlineStr">
        <is>
          <t>EM-PRZ-02</t>
        </is>
      </c>
      <c r="I3065" t="inlineStr">
        <is>
          <t>Priz-Anahtar Seti (20'li)</t>
        </is>
      </c>
      <c r="J3065" t="inlineStr">
        <is>
          <t>Anahtar</t>
        </is>
      </c>
      <c r="K3065" t="inlineStr">
        <is>
          <t>Bayi</t>
        </is>
      </c>
      <c r="L3065" t="n">
        <v>5</v>
      </c>
      <c r="M3065" s="57" t="n">
        <v>563</v>
      </c>
      <c r="N3065" t="inlineStr">
        <is>
          <t>TL</t>
        </is>
      </c>
      <c r="O3065" s="58" t="n">
        <v>12</v>
      </c>
      <c r="P3065" t="n">
        <v>0</v>
      </c>
      <c r="Q3065" s="59" t="n">
        <v>310</v>
      </c>
      <c r="R3065" s="60">
        <f>IF(N3065="TL",1,IF(N3065="USD",VLOOKUP(C3065,$X$2:$Z$19,2,FALSE),VLOOKUP(C3065,$X$2:$Z$19,3,FALSE)))</f>
        <v/>
      </c>
      <c r="S3065" s="61">
        <f>IF(P3065=1,0,L3065*M3065*R3065*(1-O3065/100))</f>
        <v/>
      </c>
      <c r="T3065" s="61">
        <f>IF(P3065=1,0,L3065*Q3065)</f>
        <v/>
      </c>
      <c r="U3065" s="61">
        <f>S3065-T3065</f>
        <v/>
      </c>
    </row>
    <row r="3066">
      <c r="A3066" t="inlineStr">
        <is>
          <t>S003065</t>
        </is>
      </c>
      <c r="B3066" t="inlineStr">
        <is>
          <t>2025-11-01</t>
        </is>
      </c>
      <c r="C3066" t="inlineStr">
        <is>
          <t>2025-11</t>
        </is>
      </c>
      <c r="D3066" t="inlineStr">
        <is>
          <t>2025-Q4</t>
        </is>
      </c>
      <c r="E3066" t="inlineStr">
        <is>
          <t>T13</t>
        </is>
      </c>
      <c r="F3066" t="inlineStr">
        <is>
          <t>Cem Kurt</t>
        </is>
      </c>
      <c r="G3066" t="inlineStr">
        <is>
          <t>Marmara</t>
        </is>
      </c>
      <c r="H3066" t="inlineStr">
        <is>
          <t>EM-KBL-16</t>
        </is>
      </c>
      <c r="I3066" t="inlineStr">
        <is>
          <t>NYM Kablo 3x2,5 (100 m)</t>
        </is>
      </c>
      <c r="J3066" t="inlineStr">
        <is>
          <t>Kablo</t>
        </is>
      </c>
      <c r="K3066" t="inlineStr">
        <is>
          <t>Proje</t>
        </is>
      </c>
      <c r="L3066" t="n">
        <v>19</v>
      </c>
      <c r="M3066" s="57" t="n">
        <v>1293</v>
      </c>
      <c r="N3066" t="inlineStr">
        <is>
          <t>TL</t>
        </is>
      </c>
      <c r="O3066" s="58" t="n">
        <v>0</v>
      </c>
      <c r="P3066" t="n">
        <v>0</v>
      </c>
      <c r="Q3066" s="59" t="n">
        <v>820</v>
      </c>
      <c r="R3066" s="60">
        <f>IF(N3066="TL",1,IF(N3066="USD",VLOOKUP(C3066,$X$2:$Z$19,2,FALSE),VLOOKUP(C3066,$X$2:$Z$19,3,FALSE)))</f>
        <v/>
      </c>
      <c r="S3066" s="61">
        <f>IF(P3066=1,0,L3066*M3066*R3066*(1-O3066/100))</f>
        <v/>
      </c>
      <c r="T3066" s="61">
        <f>IF(P3066=1,0,L3066*Q3066)</f>
        <v/>
      </c>
      <c r="U3066" s="61">
        <f>S3066-T3066</f>
        <v/>
      </c>
    </row>
    <row r="3067">
      <c r="A3067" t="inlineStr">
        <is>
          <t>S003066</t>
        </is>
      </c>
      <c r="B3067" t="inlineStr">
        <is>
          <t>2025-11-12</t>
        </is>
      </c>
      <c r="C3067" t="inlineStr">
        <is>
          <t>2025-11</t>
        </is>
      </c>
      <c r="D3067" t="inlineStr">
        <is>
          <t>2025-Q4</t>
        </is>
      </c>
      <c r="E3067" t="inlineStr">
        <is>
          <t>T13</t>
        </is>
      </c>
      <c r="F3067" t="inlineStr">
        <is>
          <t>Cem Kurt</t>
        </is>
      </c>
      <c r="G3067" t="inlineStr">
        <is>
          <t>Marmara</t>
        </is>
      </c>
      <c r="H3067" t="inlineStr">
        <is>
          <t>EM-KND-03</t>
        </is>
      </c>
      <c r="I3067" t="inlineStr">
        <is>
          <t>Kablo Kanalı 40x40 (2 m)</t>
        </is>
      </c>
      <c r="J3067" t="inlineStr">
        <is>
          <t>Tesisat</t>
        </is>
      </c>
      <c r="K3067" t="inlineStr">
        <is>
          <t>Kurumsal</t>
        </is>
      </c>
      <c r="L3067" t="n">
        <v>2</v>
      </c>
      <c r="M3067" s="57" t="n">
        <v>129</v>
      </c>
      <c r="N3067" t="inlineStr">
        <is>
          <t>TL</t>
        </is>
      </c>
      <c r="O3067" s="58" t="n">
        <v>5</v>
      </c>
      <c r="P3067" t="n">
        <v>0</v>
      </c>
      <c r="Q3067" s="59" t="n">
        <v>65</v>
      </c>
      <c r="R3067" s="60">
        <f>IF(N3067="TL",1,IF(N3067="USD",VLOOKUP(C3067,$X$2:$Z$19,2,FALSE),VLOOKUP(C3067,$X$2:$Z$19,3,FALSE)))</f>
        <v/>
      </c>
      <c r="S3067" s="61">
        <f>IF(P3067=1,0,L3067*M3067*R3067*(1-O3067/100))</f>
        <v/>
      </c>
      <c r="T3067" s="61">
        <f>IF(P3067=1,0,L3067*Q3067)</f>
        <v/>
      </c>
      <c r="U3067" s="61">
        <f>S3067-T3067</f>
        <v/>
      </c>
    </row>
    <row r="3068">
      <c r="A3068" t="inlineStr">
        <is>
          <t>S003067</t>
        </is>
      </c>
      <c r="B3068" t="inlineStr">
        <is>
          <t>2025-11-28</t>
        </is>
      </c>
      <c r="C3068" t="inlineStr">
        <is>
          <t>2025-11</t>
        </is>
      </c>
      <c r="D3068" t="inlineStr">
        <is>
          <t>2025-Q4</t>
        </is>
      </c>
      <c r="E3068" t="inlineStr">
        <is>
          <t>T13</t>
        </is>
      </c>
      <c r="F3068" t="inlineStr">
        <is>
          <t>Cem Kurt</t>
        </is>
      </c>
      <c r="G3068" t="inlineStr">
        <is>
          <t>Marmara</t>
        </is>
      </c>
      <c r="H3068" t="inlineStr">
        <is>
          <t>EM-KND-03</t>
        </is>
      </c>
      <c r="I3068" t="inlineStr">
        <is>
          <t>Kablo Kanalı 40x40 (2 m)</t>
        </is>
      </c>
      <c r="J3068" t="inlineStr">
        <is>
          <t>Tesisat</t>
        </is>
      </c>
      <c r="K3068" t="inlineStr">
        <is>
          <t>Bayi</t>
        </is>
      </c>
      <c r="L3068" t="n">
        <v>19</v>
      </c>
      <c r="M3068" s="57" t="n">
        <v>127</v>
      </c>
      <c r="N3068" t="inlineStr">
        <is>
          <t>TL</t>
        </is>
      </c>
      <c r="O3068" s="58" t="n">
        <v>5</v>
      </c>
      <c r="P3068" t="n">
        <v>0</v>
      </c>
      <c r="Q3068" s="59" t="n">
        <v>65</v>
      </c>
      <c r="R3068" s="60">
        <f>IF(N3068="TL",1,IF(N3068="USD",VLOOKUP(C3068,$X$2:$Z$19,2,FALSE),VLOOKUP(C3068,$X$2:$Z$19,3,FALSE)))</f>
        <v/>
      </c>
      <c r="S3068" s="61">
        <f>IF(P3068=1,0,L3068*M3068*R3068*(1-O3068/100))</f>
        <v/>
      </c>
      <c r="T3068" s="61">
        <f>IF(P3068=1,0,L3068*Q3068)</f>
        <v/>
      </c>
      <c r="U3068" s="61">
        <f>S3068-T3068</f>
        <v/>
      </c>
    </row>
    <row r="3069">
      <c r="A3069" t="inlineStr">
        <is>
          <t>S003068</t>
        </is>
      </c>
      <c r="B3069" t="inlineStr">
        <is>
          <t>2025-11-06</t>
        </is>
      </c>
      <c r="C3069" t="inlineStr">
        <is>
          <t>2025-11</t>
        </is>
      </c>
      <c r="D3069" t="inlineStr">
        <is>
          <t>2025-Q4</t>
        </is>
      </c>
      <c r="E3069" t="inlineStr">
        <is>
          <t>T13</t>
        </is>
      </c>
      <c r="F3069" t="inlineStr">
        <is>
          <t>Cem Kurt</t>
        </is>
      </c>
      <c r="G3069" t="inlineStr">
        <is>
          <t>Marmara</t>
        </is>
      </c>
      <c r="H3069" t="inlineStr">
        <is>
          <t>EM-SGT-01</t>
        </is>
      </c>
      <c r="I3069" t="inlineStr">
        <is>
          <t>Otomatik Sigorta C16 (12'li)</t>
        </is>
      </c>
      <c r="J3069" t="inlineStr">
        <is>
          <t>Koruma</t>
        </is>
      </c>
      <c r="K3069" t="inlineStr">
        <is>
          <t>Perakende</t>
        </is>
      </c>
      <c r="L3069" t="n">
        <v>85</v>
      </c>
      <c r="M3069" s="57" t="n">
        <v>423</v>
      </c>
      <c r="N3069" t="inlineStr">
        <is>
          <t>TL</t>
        </is>
      </c>
      <c r="O3069" s="58" t="n">
        <v>12</v>
      </c>
      <c r="P3069" t="n">
        <v>0</v>
      </c>
      <c r="Q3069" s="59" t="n">
        <v>240</v>
      </c>
      <c r="R3069" s="60">
        <f>IF(N3069="TL",1,IF(N3069="USD",VLOOKUP(C3069,$X$2:$Z$19,2,FALSE),VLOOKUP(C3069,$X$2:$Z$19,3,FALSE)))</f>
        <v/>
      </c>
      <c r="S3069" s="61">
        <f>IF(P3069=1,0,L3069*M3069*R3069*(1-O3069/100))</f>
        <v/>
      </c>
      <c r="T3069" s="61">
        <f>IF(P3069=1,0,L3069*Q3069)</f>
        <v/>
      </c>
      <c r="U3069" s="61">
        <f>S3069-T3069</f>
        <v/>
      </c>
    </row>
    <row r="3070">
      <c r="A3070" t="inlineStr">
        <is>
          <t>S003069</t>
        </is>
      </c>
      <c r="B3070" t="inlineStr">
        <is>
          <t>2025-11-10</t>
        </is>
      </c>
      <c r="C3070" t="inlineStr">
        <is>
          <t>2025-11</t>
        </is>
      </c>
      <c r="D3070" t="inlineStr">
        <is>
          <t>2025-Q4</t>
        </is>
      </c>
      <c r="E3070" t="inlineStr">
        <is>
          <t>T13</t>
        </is>
      </c>
      <c r="F3070" t="inlineStr">
        <is>
          <t>Cem Kurt</t>
        </is>
      </c>
      <c r="G3070" t="inlineStr">
        <is>
          <t>Marmara</t>
        </is>
      </c>
      <c r="H3070" t="inlineStr">
        <is>
          <t>EM-AYD-18</t>
        </is>
      </c>
      <c r="I3070" t="inlineStr">
        <is>
          <t>LED Ampul 18W (10'lu)</t>
        </is>
      </c>
      <c r="J3070" t="inlineStr">
        <is>
          <t>Aydınlatma</t>
        </is>
      </c>
      <c r="K3070" t="inlineStr">
        <is>
          <t>Perakende</t>
        </is>
      </c>
      <c r="L3070" t="n">
        <v>1</v>
      </c>
      <c r="M3070" s="57" t="n">
        <v>196</v>
      </c>
      <c r="N3070" t="inlineStr">
        <is>
          <t>TL</t>
        </is>
      </c>
      <c r="O3070" s="58" t="n">
        <v>8</v>
      </c>
      <c r="P3070" t="n">
        <v>0</v>
      </c>
      <c r="Q3070" s="59" t="n">
        <v>95</v>
      </c>
      <c r="R3070" s="60">
        <f>IF(N3070="TL",1,IF(N3070="USD",VLOOKUP(C3070,$X$2:$Z$19,2,FALSE),VLOOKUP(C3070,$X$2:$Z$19,3,FALSE)))</f>
        <v/>
      </c>
      <c r="S3070" s="61">
        <f>IF(P3070=1,0,L3070*M3070*R3070*(1-O3070/100))</f>
        <v/>
      </c>
      <c r="T3070" s="61">
        <f>IF(P3070=1,0,L3070*Q3070)</f>
        <v/>
      </c>
      <c r="U3070" s="61">
        <f>S3070-T3070</f>
        <v/>
      </c>
    </row>
    <row r="3071">
      <c r="A3071" t="inlineStr">
        <is>
          <t>S003070</t>
        </is>
      </c>
      <c r="B3071" t="inlineStr">
        <is>
          <t>2025-11-14</t>
        </is>
      </c>
      <c r="C3071" t="inlineStr">
        <is>
          <t>2025-11</t>
        </is>
      </c>
      <c r="D3071" t="inlineStr">
        <is>
          <t>2025-Q4</t>
        </is>
      </c>
      <c r="E3071" t="inlineStr">
        <is>
          <t>T13</t>
        </is>
      </c>
      <c r="F3071" t="inlineStr">
        <is>
          <t>Cem Kurt</t>
        </is>
      </c>
      <c r="G3071" t="inlineStr">
        <is>
          <t>Marmara</t>
        </is>
      </c>
      <c r="H3071" t="inlineStr">
        <is>
          <t>EM-TRF-05</t>
        </is>
      </c>
      <c r="I3071" t="inlineStr">
        <is>
          <t>İzole Trafo 1 kVA</t>
        </is>
      </c>
      <c r="J3071" t="inlineStr">
        <is>
          <t>Güç</t>
        </is>
      </c>
      <c r="K3071" t="inlineStr">
        <is>
          <t>Kurumsal</t>
        </is>
      </c>
      <c r="L3071" t="n">
        <v>3</v>
      </c>
      <c r="M3071" s="57" t="n">
        <v>6771</v>
      </c>
      <c r="N3071" t="inlineStr">
        <is>
          <t>TL</t>
        </is>
      </c>
      <c r="O3071" s="58" t="n">
        <v>5</v>
      </c>
      <c r="P3071" t="n">
        <v>0</v>
      </c>
      <c r="Q3071" s="59" t="n">
        <v>3900</v>
      </c>
      <c r="R3071" s="60">
        <f>IF(N3071="TL",1,IF(N3071="USD",VLOOKUP(C3071,$X$2:$Z$19,2,FALSE),VLOOKUP(C3071,$X$2:$Z$19,3,FALSE)))</f>
        <v/>
      </c>
      <c r="S3071" s="61">
        <f>IF(P3071=1,0,L3071*M3071*R3071*(1-O3071/100))</f>
        <v/>
      </c>
      <c r="T3071" s="61">
        <f>IF(P3071=1,0,L3071*Q3071)</f>
        <v/>
      </c>
      <c r="U3071" s="61">
        <f>S3071-T3071</f>
        <v/>
      </c>
    </row>
    <row r="3072">
      <c r="A3072" t="inlineStr">
        <is>
          <t>S003071</t>
        </is>
      </c>
      <c r="B3072" t="inlineStr">
        <is>
          <t>2025-11-28</t>
        </is>
      </c>
      <c r="C3072" t="inlineStr">
        <is>
          <t>2025-11</t>
        </is>
      </c>
      <c r="D3072" t="inlineStr">
        <is>
          <t>2025-Q4</t>
        </is>
      </c>
      <c r="E3072" t="inlineStr">
        <is>
          <t>T13</t>
        </is>
      </c>
      <c r="F3072" t="inlineStr">
        <is>
          <t>Cem Kurt</t>
        </is>
      </c>
      <c r="G3072" t="inlineStr">
        <is>
          <t>Marmara</t>
        </is>
      </c>
      <c r="H3072" t="inlineStr">
        <is>
          <t>EM-TRF-05</t>
        </is>
      </c>
      <c r="I3072" t="inlineStr">
        <is>
          <t>İzole Trafo 1 kVA</t>
        </is>
      </c>
      <c r="J3072" t="inlineStr">
        <is>
          <t>Güç</t>
        </is>
      </c>
      <c r="K3072" t="inlineStr">
        <is>
          <t>Perakende</t>
        </is>
      </c>
      <c r="L3072" t="n">
        <v>14</v>
      </c>
      <c r="M3072" s="57" t="n">
        <v>6507</v>
      </c>
      <c r="N3072" t="inlineStr">
        <is>
          <t>TL</t>
        </is>
      </c>
      <c r="O3072" s="58" t="n">
        <v>12</v>
      </c>
      <c r="P3072" t="n">
        <v>0</v>
      </c>
      <c r="Q3072" s="59" t="n">
        <v>3900</v>
      </c>
      <c r="R3072" s="60">
        <f>IF(N3072="TL",1,IF(N3072="USD",VLOOKUP(C3072,$X$2:$Z$19,2,FALSE),VLOOKUP(C3072,$X$2:$Z$19,3,FALSE)))</f>
        <v/>
      </c>
      <c r="S3072" s="61">
        <f>IF(P3072=1,0,L3072*M3072*R3072*(1-O3072/100))</f>
        <v/>
      </c>
      <c r="T3072" s="61">
        <f>IF(P3072=1,0,L3072*Q3072)</f>
        <v/>
      </c>
      <c r="U3072" s="61">
        <f>S3072-T3072</f>
        <v/>
      </c>
    </row>
    <row r="3073">
      <c r="A3073" t="inlineStr">
        <is>
          <t>S003072</t>
        </is>
      </c>
      <c r="B3073" t="inlineStr">
        <is>
          <t>2025-11-15</t>
        </is>
      </c>
      <c r="C3073" t="inlineStr">
        <is>
          <t>2025-11</t>
        </is>
      </c>
      <c r="D3073" t="inlineStr">
        <is>
          <t>2025-Q4</t>
        </is>
      </c>
      <c r="E3073" t="inlineStr">
        <is>
          <t>T13</t>
        </is>
      </c>
      <c r="F3073" t="inlineStr">
        <is>
          <t>Cem Kurt</t>
        </is>
      </c>
      <c r="G3073" t="inlineStr">
        <is>
          <t>Marmara</t>
        </is>
      </c>
      <c r="H3073" t="inlineStr">
        <is>
          <t>EM-AYD-18</t>
        </is>
      </c>
      <c r="I3073" t="inlineStr">
        <is>
          <t>LED Ampul 18W (10'lu)</t>
        </is>
      </c>
      <c r="J3073" t="inlineStr">
        <is>
          <t>Aydınlatma</t>
        </is>
      </c>
      <c r="K3073" t="inlineStr">
        <is>
          <t>Bayi</t>
        </is>
      </c>
      <c r="L3073" t="n">
        <v>105</v>
      </c>
      <c r="M3073" s="57" t="n">
        <v>210</v>
      </c>
      <c r="N3073" t="inlineStr">
        <is>
          <t>TL</t>
        </is>
      </c>
      <c r="O3073" s="58" t="n">
        <v>0</v>
      </c>
      <c r="P3073" t="n">
        <v>0</v>
      </c>
      <c r="Q3073" s="59" t="n">
        <v>95</v>
      </c>
      <c r="R3073" s="60">
        <f>IF(N3073="TL",1,IF(N3073="USD",VLOOKUP(C3073,$X$2:$Z$19,2,FALSE),VLOOKUP(C3073,$X$2:$Z$19,3,FALSE)))</f>
        <v/>
      </c>
      <c r="S3073" s="61">
        <f>IF(P3073=1,0,L3073*M3073*R3073*(1-O3073/100))</f>
        <v/>
      </c>
      <c r="T3073" s="61">
        <f>IF(P3073=1,0,L3073*Q3073)</f>
        <v/>
      </c>
      <c r="U3073" s="61">
        <f>S3073-T3073</f>
        <v/>
      </c>
    </row>
    <row r="3074">
      <c r="A3074" t="inlineStr">
        <is>
          <t>S003073</t>
        </is>
      </c>
      <c r="B3074" t="inlineStr">
        <is>
          <t>2025-11-16</t>
        </is>
      </c>
      <c r="C3074" t="inlineStr">
        <is>
          <t>2025-11</t>
        </is>
      </c>
      <c r="D3074" t="inlineStr">
        <is>
          <t>2025-Q4</t>
        </is>
      </c>
      <c r="E3074" t="inlineStr">
        <is>
          <t>T13</t>
        </is>
      </c>
      <c r="F3074" t="inlineStr">
        <is>
          <t>Cem Kurt</t>
        </is>
      </c>
      <c r="G3074" t="inlineStr">
        <is>
          <t>Marmara</t>
        </is>
      </c>
      <c r="H3074" t="inlineStr">
        <is>
          <t>EM-SNS-06</t>
        </is>
      </c>
      <c r="I3074" t="inlineStr">
        <is>
          <t>Hareket Sensörü PIR</t>
        </is>
      </c>
      <c r="J3074" t="inlineStr">
        <is>
          <t>Otomasyon</t>
        </is>
      </c>
      <c r="K3074" t="inlineStr">
        <is>
          <t>Bayi</t>
        </is>
      </c>
      <c r="L3074" t="n">
        <v>53</v>
      </c>
      <c r="M3074" s="57" t="n">
        <v>257</v>
      </c>
      <c r="N3074" t="inlineStr">
        <is>
          <t>TL</t>
        </is>
      </c>
      <c r="O3074" s="58" t="n">
        <v>0</v>
      </c>
      <c r="P3074" t="n">
        <v>0</v>
      </c>
      <c r="Q3074" s="59" t="n">
        <v>120</v>
      </c>
      <c r="R3074" s="60">
        <f>IF(N3074="TL",1,IF(N3074="USD",VLOOKUP(C3074,$X$2:$Z$19,2,FALSE),VLOOKUP(C3074,$X$2:$Z$19,3,FALSE)))</f>
        <v/>
      </c>
      <c r="S3074" s="61">
        <f>IF(P3074=1,0,L3074*M3074*R3074*(1-O3074/100))</f>
        <v/>
      </c>
      <c r="T3074" s="61">
        <f>IF(P3074=1,0,L3074*Q3074)</f>
        <v/>
      </c>
      <c r="U3074" s="61">
        <f>S3074-T3074</f>
        <v/>
      </c>
    </row>
    <row r="3075">
      <c r="A3075" t="inlineStr">
        <is>
          <t>S003074</t>
        </is>
      </c>
      <c r="B3075" t="inlineStr">
        <is>
          <t>2025-11-04</t>
        </is>
      </c>
      <c r="C3075" t="inlineStr">
        <is>
          <t>2025-11</t>
        </is>
      </c>
      <c r="D3075" t="inlineStr">
        <is>
          <t>2025-Q4</t>
        </is>
      </c>
      <c r="E3075" t="inlineStr">
        <is>
          <t>T13</t>
        </is>
      </c>
      <c r="F3075" t="inlineStr">
        <is>
          <t>Cem Kurt</t>
        </is>
      </c>
      <c r="G3075" t="inlineStr">
        <is>
          <t>Marmara</t>
        </is>
      </c>
      <c r="H3075" t="inlineStr">
        <is>
          <t>EM-UPS-10</t>
        </is>
      </c>
      <c r="I3075" t="inlineStr">
        <is>
          <t>Kesintisiz Güç Kaynağı 3 kVA</t>
        </is>
      </c>
      <c r="J3075" t="inlineStr">
        <is>
          <t>Güç</t>
        </is>
      </c>
      <c r="K3075" t="inlineStr">
        <is>
          <t>Bayi</t>
        </is>
      </c>
      <c r="L3075" t="n">
        <v>17</v>
      </c>
      <c r="M3075" s="57" t="n">
        <v>13351</v>
      </c>
      <c r="N3075" t="inlineStr">
        <is>
          <t>TL</t>
        </is>
      </c>
      <c r="O3075" s="58" t="n">
        <v>8</v>
      </c>
      <c r="P3075" t="n">
        <v>0</v>
      </c>
      <c r="Q3075" s="59" t="n">
        <v>8200</v>
      </c>
      <c r="R3075" s="60">
        <f>IF(N3075="TL",1,IF(N3075="USD",VLOOKUP(C3075,$X$2:$Z$19,2,FALSE),VLOOKUP(C3075,$X$2:$Z$19,3,FALSE)))</f>
        <v/>
      </c>
      <c r="S3075" s="61">
        <f>IF(P3075=1,0,L3075*M3075*R3075*(1-O3075/100))</f>
        <v/>
      </c>
      <c r="T3075" s="61">
        <f>IF(P3075=1,0,L3075*Q3075)</f>
        <v/>
      </c>
      <c r="U3075" s="61">
        <f>S3075-T3075</f>
        <v/>
      </c>
    </row>
    <row r="3076">
      <c r="A3076" t="inlineStr">
        <is>
          <t>S003075</t>
        </is>
      </c>
      <c r="B3076" t="inlineStr">
        <is>
          <t>2025-11-02</t>
        </is>
      </c>
      <c r="C3076" t="inlineStr">
        <is>
          <t>2025-11</t>
        </is>
      </c>
      <c r="D3076" t="inlineStr">
        <is>
          <t>2025-Q4</t>
        </is>
      </c>
      <c r="E3076" t="inlineStr">
        <is>
          <t>T13</t>
        </is>
      </c>
      <c r="F3076" t="inlineStr">
        <is>
          <t>Cem Kurt</t>
        </is>
      </c>
      <c r="G3076" t="inlineStr">
        <is>
          <t>Marmara</t>
        </is>
      </c>
      <c r="H3076" t="inlineStr">
        <is>
          <t>EM-TOP-08</t>
        </is>
      </c>
      <c r="I3076" t="inlineStr">
        <is>
          <t>Topraklama Seti</t>
        </is>
      </c>
      <c r="J3076" t="inlineStr">
        <is>
          <t>Koruma</t>
        </is>
      </c>
      <c r="K3076" t="inlineStr">
        <is>
          <t>Proje</t>
        </is>
      </c>
      <c r="L3076" t="n">
        <v>8</v>
      </c>
      <c r="M3076" s="57" t="n">
        <v>942</v>
      </c>
      <c r="N3076" t="inlineStr">
        <is>
          <t>TL</t>
        </is>
      </c>
      <c r="O3076" s="58" t="n">
        <v>0</v>
      </c>
      <c r="P3076" t="n">
        <v>0</v>
      </c>
      <c r="Q3076" s="59" t="n">
        <v>540</v>
      </c>
      <c r="R3076" s="60">
        <f>IF(N3076="TL",1,IF(N3076="USD",VLOOKUP(C3076,$X$2:$Z$19,2,FALSE),VLOOKUP(C3076,$X$2:$Z$19,3,FALSE)))</f>
        <v/>
      </c>
      <c r="S3076" s="61">
        <f>IF(P3076=1,0,L3076*M3076*R3076*(1-O3076/100))</f>
        <v/>
      </c>
      <c r="T3076" s="61">
        <f>IF(P3076=1,0,L3076*Q3076)</f>
        <v/>
      </c>
      <c r="U3076" s="61">
        <f>S3076-T3076</f>
        <v/>
      </c>
    </row>
    <row r="3077">
      <c r="A3077" t="inlineStr">
        <is>
          <t>S003076</t>
        </is>
      </c>
      <c r="B3077" t="inlineStr">
        <is>
          <t>2025-11-06</t>
        </is>
      </c>
      <c r="C3077" t="inlineStr">
        <is>
          <t>2025-11</t>
        </is>
      </c>
      <c r="D3077" t="inlineStr">
        <is>
          <t>2025-Q4</t>
        </is>
      </c>
      <c r="E3077" t="inlineStr">
        <is>
          <t>T13</t>
        </is>
      </c>
      <c r="F3077" t="inlineStr">
        <is>
          <t>Cem Kurt</t>
        </is>
      </c>
      <c r="G3077" t="inlineStr">
        <is>
          <t>Marmara</t>
        </is>
      </c>
      <c r="H3077" t="inlineStr">
        <is>
          <t>EM-UPS-10</t>
        </is>
      </c>
      <c r="I3077" t="inlineStr">
        <is>
          <t>Kesintisiz Güç Kaynağı 3 kVA</t>
        </is>
      </c>
      <c r="J3077" t="inlineStr">
        <is>
          <t>Güç</t>
        </is>
      </c>
      <c r="K3077" t="inlineStr">
        <is>
          <t>Kurumsal</t>
        </is>
      </c>
      <c r="L3077" t="n">
        <v>9</v>
      </c>
      <c r="M3077" s="57" t="n">
        <v>12643</v>
      </c>
      <c r="N3077" t="inlineStr">
        <is>
          <t>TL</t>
        </is>
      </c>
      <c r="O3077" s="58" t="n">
        <v>0</v>
      </c>
      <c r="P3077" t="n">
        <v>0</v>
      </c>
      <c r="Q3077" s="59" t="n">
        <v>8200</v>
      </c>
      <c r="R3077" s="60">
        <f>IF(N3077="TL",1,IF(N3077="USD",VLOOKUP(C3077,$X$2:$Z$19,2,FALSE),VLOOKUP(C3077,$X$2:$Z$19,3,FALSE)))</f>
        <v/>
      </c>
      <c r="S3077" s="61">
        <f>IF(P3077=1,0,L3077*M3077*R3077*(1-O3077/100))</f>
        <v/>
      </c>
      <c r="T3077" s="61">
        <f>IF(P3077=1,0,L3077*Q3077)</f>
        <v/>
      </c>
      <c r="U3077" s="61">
        <f>S3077-T3077</f>
        <v/>
      </c>
    </row>
    <row r="3078">
      <c r="A3078" t="inlineStr">
        <is>
          <t>S003077</t>
        </is>
      </c>
      <c r="B3078" t="inlineStr">
        <is>
          <t>2025-11-15</t>
        </is>
      </c>
      <c r="C3078" t="inlineStr">
        <is>
          <t>2025-11</t>
        </is>
      </c>
      <c r="D3078" t="inlineStr">
        <is>
          <t>2025-Q4</t>
        </is>
      </c>
      <c r="E3078" t="inlineStr">
        <is>
          <t>T13</t>
        </is>
      </c>
      <c r="F3078" t="inlineStr">
        <is>
          <t>Cem Kurt</t>
        </is>
      </c>
      <c r="G3078" t="inlineStr">
        <is>
          <t>Marmara</t>
        </is>
      </c>
      <c r="H3078" t="inlineStr">
        <is>
          <t>EM-SGT-01</t>
        </is>
      </c>
      <c r="I3078" t="inlineStr">
        <is>
          <t>Otomatik Sigorta C16 (12'li)</t>
        </is>
      </c>
      <c r="J3078" t="inlineStr">
        <is>
          <t>Koruma</t>
        </is>
      </c>
      <c r="K3078" t="inlineStr">
        <is>
          <t>Kurumsal</t>
        </is>
      </c>
      <c r="L3078" t="n">
        <v>5</v>
      </c>
      <c r="M3078" s="57" t="n">
        <v>434</v>
      </c>
      <c r="N3078" t="inlineStr">
        <is>
          <t>TL</t>
        </is>
      </c>
      <c r="O3078" s="58" t="n">
        <v>0</v>
      </c>
      <c r="P3078" t="n">
        <v>0</v>
      </c>
      <c r="Q3078" s="59" t="n">
        <v>240</v>
      </c>
      <c r="R3078" s="60">
        <f>IF(N3078="TL",1,IF(N3078="USD",VLOOKUP(C3078,$X$2:$Z$19,2,FALSE),VLOOKUP(C3078,$X$2:$Z$19,3,FALSE)))</f>
        <v/>
      </c>
      <c r="S3078" s="61">
        <f>IF(P3078=1,0,L3078*M3078*R3078*(1-O3078/100))</f>
        <v/>
      </c>
      <c r="T3078" s="61">
        <f>IF(P3078=1,0,L3078*Q3078)</f>
        <v/>
      </c>
      <c r="U3078" s="61">
        <f>S3078-T3078</f>
        <v/>
      </c>
    </row>
    <row r="3079">
      <c r="A3079" t="inlineStr">
        <is>
          <t>S003078</t>
        </is>
      </c>
      <c r="B3079" t="inlineStr">
        <is>
          <t>2025-11-16</t>
        </is>
      </c>
      <c r="C3079" t="inlineStr">
        <is>
          <t>2025-11</t>
        </is>
      </c>
      <c r="D3079" t="inlineStr">
        <is>
          <t>2025-Q4</t>
        </is>
      </c>
      <c r="E3079" t="inlineStr">
        <is>
          <t>T13</t>
        </is>
      </c>
      <c r="F3079" t="inlineStr">
        <is>
          <t>Cem Kurt</t>
        </is>
      </c>
      <c r="G3079" t="inlineStr">
        <is>
          <t>Marmara</t>
        </is>
      </c>
      <c r="H3079" t="inlineStr">
        <is>
          <t>EM-KBL-16</t>
        </is>
      </c>
      <c r="I3079" t="inlineStr">
        <is>
          <t>NYM Kablo 3x2,5 (100 m)</t>
        </is>
      </c>
      <c r="J3079" t="inlineStr">
        <is>
          <t>Kablo</t>
        </is>
      </c>
      <c r="K3079" t="inlineStr">
        <is>
          <t>Bayi</t>
        </is>
      </c>
      <c r="L3079" t="n">
        <v>13</v>
      </c>
      <c r="M3079" s="57" t="n">
        <v>1291</v>
      </c>
      <c r="N3079" t="inlineStr">
        <is>
          <t>TL</t>
        </is>
      </c>
      <c r="O3079" s="58" t="n">
        <v>5</v>
      </c>
      <c r="P3079" t="n">
        <v>0</v>
      </c>
      <c r="Q3079" s="59" t="n">
        <v>820</v>
      </c>
      <c r="R3079" s="60">
        <f>IF(N3079="TL",1,IF(N3079="USD",VLOOKUP(C3079,$X$2:$Z$19,2,FALSE),VLOOKUP(C3079,$X$2:$Z$19,3,FALSE)))</f>
        <v/>
      </c>
      <c r="S3079" s="61">
        <f>IF(P3079=1,0,L3079*M3079*R3079*(1-O3079/100))</f>
        <v/>
      </c>
      <c r="T3079" s="61">
        <f>IF(P3079=1,0,L3079*Q3079)</f>
        <v/>
      </c>
      <c r="U3079" s="61">
        <f>S3079-T3079</f>
        <v/>
      </c>
    </row>
    <row r="3080">
      <c r="A3080" t="inlineStr">
        <is>
          <t>S003079</t>
        </is>
      </c>
      <c r="B3080" t="inlineStr">
        <is>
          <t>2025-11-23</t>
        </is>
      </c>
      <c r="C3080" t="inlineStr">
        <is>
          <t>2025-11</t>
        </is>
      </c>
      <c r="D3080" t="inlineStr">
        <is>
          <t>2025-Q4</t>
        </is>
      </c>
      <c r="E3080" t="inlineStr">
        <is>
          <t>T13</t>
        </is>
      </c>
      <c r="F3080" t="inlineStr">
        <is>
          <t>Cem Kurt</t>
        </is>
      </c>
      <c r="G3080" t="inlineStr">
        <is>
          <t>Marmara</t>
        </is>
      </c>
      <c r="H3080" t="inlineStr">
        <is>
          <t>EM-TOP-08</t>
        </is>
      </c>
      <c r="I3080" t="inlineStr">
        <is>
          <t>Topraklama Seti</t>
        </is>
      </c>
      <c r="J3080" t="inlineStr">
        <is>
          <t>Koruma</t>
        </is>
      </c>
      <c r="K3080" t="inlineStr">
        <is>
          <t>Perakende</t>
        </is>
      </c>
      <c r="L3080" t="n">
        <v>1</v>
      </c>
      <c r="M3080" s="57" t="n">
        <v>907</v>
      </c>
      <c r="N3080" t="inlineStr">
        <is>
          <t>TL</t>
        </is>
      </c>
      <c r="O3080" s="58" t="n">
        <v>0</v>
      </c>
      <c r="P3080" t="n">
        <v>0</v>
      </c>
      <c r="Q3080" s="59" t="n">
        <v>540</v>
      </c>
      <c r="R3080" s="60">
        <f>IF(N3080="TL",1,IF(N3080="USD",VLOOKUP(C3080,$X$2:$Z$19,2,FALSE),VLOOKUP(C3080,$X$2:$Z$19,3,FALSE)))</f>
        <v/>
      </c>
      <c r="S3080" s="61">
        <f>IF(P3080=1,0,L3080*M3080*R3080*(1-O3080/100))</f>
        <v/>
      </c>
      <c r="T3080" s="61">
        <f>IF(P3080=1,0,L3080*Q3080)</f>
        <v/>
      </c>
      <c r="U3080" s="61">
        <f>S3080-T3080</f>
        <v/>
      </c>
    </row>
    <row r="3081">
      <c r="A3081" t="inlineStr">
        <is>
          <t>S003080</t>
        </is>
      </c>
      <c r="B3081" t="inlineStr">
        <is>
          <t>2025-11-22</t>
        </is>
      </c>
      <c r="C3081" t="inlineStr">
        <is>
          <t>2025-11</t>
        </is>
      </c>
      <c r="D3081" t="inlineStr">
        <is>
          <t>2025-Q4</t>
        </is>
      </c>
      <c r="E3081" t="inlineStr">
        <is>
          <t>T13</t>
        </is>
      </c>
      <c r="F3081" t="inlineStr">
        <is>
          <t>Cem Kurt</t>
        </is>
      </c>
      <c r="G3081" t="inlineStr">
        <is>
          <t>Marmara</t>
        </is>
      </c>
      <c r="H3081" t="inlineStr">
        <is>
          <t>EM-TOP-08</t>
        </is>
      </c>
      <c r="I3081" t="inlineStr">
        <is>
          <t>Topraklama Seti</t>
        </is>
      </c>
      <c r="J3081" t="inlineStr">
        <is>
          <t>Koruma</t>
        </is>
      </c>
      <c r="K3081" t="inlineStr">
        <is>
          <t>Kurumsal</t>
        </is>
      </c>
      <c r="L3081" t="n">
        <v>3</v>
      </c>
      <c r="M3081" s="57" t="n">
        <v>883</v>
      </c>
      <c r="N3081" t="inlineStr">
        <is>
          <t>TL</t>
        </is>
      </c>
      <c r="O3081" s="58" t="n">
        <v>5</v>
      </c>
      <c r="P3081" t="n">
        <v>0</v>
      </c>
      <c r="Q3081" s="59" t="n">
        <v>540</v>
      </c>
      <c r="R3081" s="60">
        <f>IF(N3081="TL",1,IF(N3081="USD",VLOOKUP(C3081,$X$2:$Z$19,2,FALSE),VLOOKUP(C3081,$X$2:$Z$19,3,FALSE)))</f>
        <v/>
      </c>
      <c r="S3081" s="61">
        <f>IF(P3081=1,0,L3081*M3081*R3081*(1-O3081/100))</f>
        <v/>
      </c>
      <c r="T3081" s="61">
        <f>IF(P3081=1,0,L3081*Q3081)</f>
        <v/>
      </c>
      <c r="U3081" s="61">
        <f>S3081-T3081</f>
        <v/>
      </c>
    </row>
    <row r="3082">
      <c r="A3082" t="inlineStr">
        <is>
          <t>S003081</t>
        </is>
      </c>
      <c r="B3082" t="inlineStr">
        <is>
          <t>2025-11-17</t>
        </is>
      </c>
      <c r="C3082" t="inlineStr">
        <is>
          <t>2025-11</t>
        </is>
      </c>
      <c r="D3082" t="inlineStr">
        <is>
          <t>2025-Q4</t>
        </is>
      </c>
      <c r="E3082" t="inlineStr">
        <is>
          <t>T13</t>
        </is>
      </c>
      <c r="F3082" t="inlineStr">
        <is>
          <t>Cem Kurt</t>
        </is>
      </c>
      <c r="G3082" t="inlineStr">
        <is>
          <t>Marmara</t>
        </is>
      </c>
      <c r="H3082" t="inlineStr">
        <is>
          <t>EM-SGT-01</t>
        </is>
      </c>
      <c r="I3082" t="inlineStr">
        <is>
          <t>Otomatik Sigorta C16 (12'li)</t>
        </is>
      </c>
      <c r="J3082" t="inlineStr">
        <is>
          <t>Koruma</t>
        </is>
      </c>
      <c r="K3082" t="inlineStr">
        <is>
          <t>Kurumsal</t>
        </is>
      </c>
      <c r="L3082" t="n">
        <v>80</v>
      </c>
      <c r="M3082" s="57" t="n">
        <v>449</v>
      </c>
      <c r="N3082" t="inlineStr">
        <is>
          <t>TL</t>
        </is>
      </c>
      <c r="O3082" s="58" t="n">
        <v>18</v>
      </c>
      <c r="P3082" t="n">
        <v>0</v>
      </c>
      <c r="Q3082" s="59" t="n">
        <v>240</v>
      </c>
      <c r="R3082" s="60">
        <f>IF(N3082="TL",1,IF(N3082="USD",VLOOKUP(C3082,$X$2:$Z$19,2,FALSE),VLOOKUP(C3082,$X$2:$Z$19,3,FALSE)))</f>
        <v/>
      </c>
      <c r="S3082" s="61">
        <f>IF(P3082=1,0,L3082*M3082*R3082*(1-O3082/100))</f>
        <v/>
      </c>
      <c r="T3082" s="61">
        <f>IF(P3082=1,0,L3082*Q3082)</f>
        <v/>
      </c>
      <c r="U3082" s="61">
        <f>S3082-T3082</f>
        <v/>
      </c>
    </row>
    <row r="3083">
      <c r="A3083" t="inlineStr">
        <is>
          <t>S003082</t>
        </is>
      </c>
      <c r="B3083" t="inlineStr">
        <is>
          <t>2025-11-15</t>
        </is>
      </c>
      <c r="C3083" t="inlineStr">
        <is>
          <t>2025-11</t>
        </is>
      </c>
      <c r="D3083" t="inlineStr">
        <is>
          <t>2025-Q4</t>
        </is>
      </c>
      <c r="E3083" t="inlineStr">
        <is>
          <t>T13</t>
        </is>
      </c>
      <c r="F3083" t="inlineStr">
        <is>
          <t>Cem Kurt</t>
        </is>
      </c>
      <c r="G3083" t="inlineStr">
        <is>
          <t>Marmara</t>
        </is>
      </c>
      <c r="H3083" t="inlineStr">
        <is>
          <t>EM-PRZ-02</t>
        </is>
      </c>
      <c r="I3083" t="inlineStr">
        <is>
          <t>Priz-Anahtar Seti (20'li)</t>
        </is>
      </c>
      <c r="J3083" t="inlineStr">
        <is>
          <t>Anahtar</t>
        </is>
      </c>
      <c r="K3083" t="inlineStr">
        <is>
          <t>Perakende</t>
        </is>
      </c>
      <c r="L3083" t="n">
        <v>6</v>
      </c>
      <c r="M3083" s="57" t="n">
        <v>556</v>
      </c>
      <c r="N3083" t="inlineStr">
        <is>
          <t>TL</t>
        </is>
      </c>
      <c r="O3083" s="58" t="n">
        <v>12</v>
      </c>
      <c r="P3083" t="n">
        <v>0</v>
      </c>
      <c r="Q3083" s="59" t="n">
        <v>310</v>
      </c>
      <c r="R3083" s="60">
        <f>IF(N3083="TL",1,IF(N3083="USD",VLOOKUP(C3083,$X$2:$Z$19,2,FALSE),VLOOKUP(C3083,$X$2:$Z$19,3,FALSE)))</f>
        <v/>
      </c>
      <c r="S3083" s="61">
        <f>IF(P3083=1,0,L3083*M3083*R3083*(1-O3083/100))</f>
        <v/>
      </c>
      <c r="T3083" s="61">
        <f>IF(P3083=1,0,L3083*Q3083)</f>
        <v/>
      </c>
      <c r="U3083" s="61">
        <f>S3083-T3083</f>
        <v/>
      </c>
    </row>
    <row r="3084">
      <c r="A3084" t="inlineStr">
        <is>
          <t>S003083</t>
        </is>
      </c>
      <c r="B3084" t="inlineStr">
        <is>
          <t>2025-11-23</t>
        </is>
      </c>
      <c r="C3084" t="inlineStr">
        <is>
          <t>2025-11</t>
        </is>
      </c>
      <c r="D3084" t="inlineStr">
        <is>
          <t>2025-Q4</t>
        </is>
      </c>
      <c r="E3084" t="inlineStr">
        <is>
          <t>T13</t>
        </is>
      </c>
      <c r="F3084" t="inlineStr">
        <is>
          <t>Cem Kurt</t>
        </is>
      </c>
      <c r="G3084" t="inlineStr">
        <is>
          <t>Marmara</t>
        </is>
      </c>
      <c r="H3084" t="inlineStr">
        <is>
          <t>EM-TRF-05</t>
        </is>
      </c>
      <c r="I3084" t="inlineStr">
        <is>
          <t>İzole Trafo 1 kVA</t>
        </is>
      </c>
      <c r="J3084" t="inlineStr">
        <is>
          <t>Güç</t>
        </is>
      </c>
      <c r="K3084" t="inlineStr">
        <is>
          <t>Kurumsal</t>
        </is>
      </c>
      <c r="L3084" t="n">
        <v>5</v>
      </c>
      <c r="M3084" s="57" t="n">
        <v>6833</v>
      </c>
      <c r="N3084" t="inlineStr">
        <is>
          <t>TL</t>
        </is>
      </c>
      <c r="O3084" s="58" t="n">
        <v>0</v>
      </c>
      <c r="P3084" t="n">
        <v>0</v>
      </c>
      <c r="Q3084" s="59" t="n">
        <v>3900</v>
      </c>
      <c r="R3084" s="60">
        <f>IF(N3084="TL",1,IF(N3084="USD",VLOOKUP(C3084,$X$2:$Z$19,2,FALSE),VLOOKUP(C3084,$X$2:$Z$19,3,FALSE)))</f>
        <v/>
      </c>
      <c r="S3084" s="61">
        <f>IF(P3084=1,0,L3084*M3084*R3084*(1-O3084/100))</f>
        <v/>
      </c>
      <c r="T3084" s="61">
        <f>IF(P3084=1,0,L3084*Q3084)</f>
        <v/>
      </c>
      <c r="U3084" s="61">
        <f>S3084-T3084</f>
        <v/>
      </c>
    </row>
    <row r="3085">
      <c r="A3085" t="inlineStr">
        <is>
          <t>S003084</t>
        </is>
      </c>
      <c r="B3085" t="inlineStr">
        <is>
          <t>2025-11-16</t>
        </is>
      </c>
      <c r="C3085" t="inlineStr">
        <is>
          <t>2025-11</t>
        </is>
      </c>
      <c r="D3085" t="inlineStr">
        <is>
          <t>2025-Q4</t>
        </is>
      </c>
      <c r="E3085" t="inlineStr">
        <is>
          <t>T13</t>
        </is>
      </c>
      <c r="F3085" t="inlineStr">
        <is>
          <t>Cem Kurt</t>
        </is>
      </c>
      <c r="G3085" t="inlineStr">
        <is>
          <t>Marmara</t>
        </is>
      </c>
      <c r="H3085" t="inlineStr">
        <is>
          <t>EM-KBL-25</t>
        </is>
      </c>
      <c r="I3085" t="inlineStr">
        <is>
          <t>NYY Kablo 4x6 (100 m)</t>
        </is>
      </c>
      <c r="J3085" t="inlineStr">
        <is>
          <t>Kablo</t>
        </is>
      </c>
      <c r="K3085" t="inlineStr">
        <is>
          <t>Perakende</t>
        </is>
      </c>
      <c r="L3085" t="n">
        <v>23</v>
      </c>
      <c r="M3085" s="57" t="n">
        <v>3397</v>
      </c>
      <c r="N3085" t="inlineStr">
        <is>
          <t>TL</t>
        </is>
      </c>
      <c r="O3085" s="58" t="n">
        <v>0</v>
      </c>
      <c r="P3085" t="n">
        <v>0</v>
      </c>
      <c r="Q3085" s="59" t="n">
        <v>2150</v>
      </c>
      <c r="R3085" s="60">
        <f>IF(N3085="TL",1,IF(N3085="USD",VLOOKUP(C3085,$X$2:$Z$19,2,FALSE),VLOOKUP(C3085,$X$2:$Z$19,3,FALSE)))</f>
        <v/>
      </c>
      <c r="S3085" s="61">
        <f>IF(P3085=1,0,L3085*M3085*R3085*(1-O3085/100))</f>
        <v/>
      </c>
      <c r="T3085" s="61">
        <f>IF(P3085=1,0,L3085*Q3085)</f>
        <v/>
      </c>
      <c r="U3085" s="61">
        <f>S3085-T3085</f>
        <v/>
      </c>
    </row>
    <row r="3086">
      <c r="A3086" t="inlineStr">
        <is>
          <t>S003085</t>
        </is>
      </c>
      <c r="B3086" t="inlineStr">
        <is>
          <t>2025-11-13</t>
        </is>
      </c>
      <c r="C3086" t="inlineStr">
        <is>
          <t>2025-11</t>
        </is>
      </c>
      <c r="D3086" t="inlineStr">
        <is>
          <t>2025-Q4</t>
        </is>
      </c>
      <c r="E3086" t="inlineStr">
        <is>
          <t>T13</t>
        </is>
      </c>
      <c r="F3086" t="inlineStr">
        <is>
          <t>Cem Kurt</t>
        </is>
      </c>
      <c r="G3086" t="inlineStr">
        <is>
          <t>Marmara</t>
        </is>
      </c>
      <c r="H3086" t="inlineStr">
        <is>
          <t>EM-KBL-16</t>
        </is>
      </c>
      <c r="I3086" t="inlineStr">
        <is>
          <t>NYM Kablo 3x2,5 (100 m)</t>
        </is>
      </c>
      <c r="J3086" t="inlineStr">
        <is>
          <t>Kablo</t>
        </is>
      </c>
      <c r="K3086" t="inlineStr">
        <is>
          <t>Perakende</t>
        </is>
      </c>
      <c r="L3086" t="n">
        <v>3</v>
      </c>
      <c r="M3086" s="57" t="n">
        <v>1346</v>
      </c>
      <c r="N3086" t="inlineStr">
        <is>
          <t>TL</t>
        </is>
      </c>
      <c r="O3086" s="58" t="n">
        <v>0</v>
      </c>
      <c r="P3086" t="n">
        <v>0</v>
      </c>
      <c r="Q3086" s="59" t="n">
        <v>820</v>
      </c>
      <c r="R3086" s="60">
        <f>IF(N3086="TL",1,IF(N3086="USD",VLOOKUP(C3086,$X$2:$Z$19,2,FALSE),VLOOKUP(C3086,$X$2:$Z$19,3,FALSE)))</f>
        <v/>
      </c>
      <c r="S3086" s="61">
        <f>IF(P3086=1,0,L3086*M3086*R3086*(1-O3086/100))</f>
        <v/>
      </c>
      <c r="T3086" s="61">
        <f>IF(P3086=1,0,L3086*Q3086)</f>
        <v/>
      </c>
      <c r="U3086" s="61">
        <f>S3086-T3086</f>
        <v/>
      </c>
    </row>
    <row r="3087">
      <c r="A3087" t="inlineStr">
        <is>
          <t>S003086</t>
        </is>
      </c>
      <c r="B3087" t="inlineStr">
        <is>
          <t>2025-11-06</t>
        </is>
      </c>
      <c r="C3087" t="inlineStr">
        <is>
          <t>2025-11</t>
        </is>
      </c>
      <c r="D3087" t="inlineStr">
        <is>
          <t>2025-Q4</t>
        </is>
      </c>
      <c r="E3087" t="inlineStr">
        <is>
          <t>T14</t>
        </is>
      </c>
      <c r="F3087" t="inlineStr">
        <is>
          <t>Elif Şen</t>
        </is>
      </c>
      <c r="G3087" t="inlineStr">
        <is>
          <t>İç Anadolu</t>
        </is>
      </c>
      <c r="H3087" t="inlineStr">
        <is>
          <t>EM-PNO-12</t>
        </is>
      </c>
      <c r="I3087" t="inlineStr">
        <is>
          <t>Sıva Üstü Dağıtım Panosu 24'lü</t>
        </is>
      </c>
      <c r="J3087" t="inlineStr">
        <is>
          <t>Pano</t>
        </is>
      </c>
      <c r="K3087" t="inlineStr">
        <is>
          <t>Kurumsal</t>
        </is>
      </c>
      <c r="L3087" t="n">
        <v>25</v>
      </c>
      <c r="M3087" s="57" t="n">
        <v>1997</v>
      </c>
      <c r="N3087" t="inlineStr">
        <is>
          <t>TL</t>
        </is>
      </c>
      <c r="O3087" s="58" t="n">
        <v>8</v>
      </c>
      <c r="P3087" t="n">
        <v>0</v>
      </c>
      <c r="Q3087" s="59" t="n">
        <v>1180</v>
      </c>
      <c r="R3087" s="60">
        <f>IF(N3087="TL",1,IF(N3087="USD",VLOOKUP(C3087,$X$2:$Z$19,2,FALSE),VLOOKUP(C3087,$X$2:$Z$19,3,FALSE)))</f>
        <v/>
      </c>
      <c r="S3087" s="61">
        <f>IF(P3087=1,0,L3087*M3087*R3087*(1-O3087/100))</f>
        <v/>
      </c>
      <c r="T3087" s="61">
        <f>IF(P3087=1,0,L3087*Q3087)</f>
        <v/>
      </c>
      <c r="U3087" s="61">
        <f>S3087-T3087</f>
        <v/>
      </c>
    </row>
    <row r="3088">
      <c r="A3088" t="inlineStr">
        <is>
          <t>S003087</t>
        </is>
      </c>
      <c r="B3088" t="inlineStr">
        <is>
          <t>2025-11-05</t>
        </is>
      </c>
      <c r="C3088" t="inlineStr">
        <is>
          <t>2025-11</t>
        </is>
      </c>
      <c r="D3088" t="inlineStr">
        <is>
          <t>2025-Q4</t>
        </is>
      </c>
      <c r="E3088" t="inlineStr">
        <is>
          <t>T14</t>
        </is>
      </c>
      <c r="F3088" t="inlineStr">
        <is>
          <t>Elif Şen</t>
        </is>
      </c>
      <c r="G3088" t="inlineStr">
        <is>
          <t>İç Anadolu</t>
        </is>
      </c>
      <c r="H3088" t="inlineStr">
        <is>
          <t>EM-AYD-18</t>
        </is>
      </c>
      <c r="I3088" t="inlineStr">
        <is>
          <t>LED Ampul 18W (10'lu)</t>
        </is>
      </c>
      <c r="J3088" t="inlineStr">
        <is>
          <t>Aydınlatma</t>
        </is>
      </c>
      <c r="K3088" t="inlineStr">
        <is>
          <t>Bayi</t>
        </is>
      </c>
      <c r="L3088" t="n">
        <v>11</v>
      </c>
      <c r="M3088" s="57" t="n">
        <v>202</v>
      </c>
      <c r="N3088" t="inlineStr">
        <is>
          <t>TL</t>
        </is>
      </c>
      <c r="O3088" s="58" t="n">
        <v>8</v>
      </c>
      <c r="P3088" t="n">
        <v>0</v>
      </c>
      <c r="Q3088" s="59" t="n">
        <v>95</v>
      </c>
      <c r="R3088" s="60">
        <f>IF(N3088="TL",1,IF(N3088="USD",VLOOKUP(C3088,$X$2:$Z$19,2,FALSE),VLOOKUP(C3088,$X$2:$Z$19,3,FALSE)))</f>
        <v/>
      </c>
      <c r="S3088" s="61">
        <f>IF(P3088=1,0,L3088*M3088*R3088*(1-O3088/100))</f>
        <v/>
      </c>
      <c r="T3088" s="61">
        <f>IF(P3088=1,0,L3088*Q3088)</f>
        <v/>
      </c>
      <c r="U3088" s="61">
        <f>S3088-T3088</f>
        <v/>
      </c>
    </row>
    <row r="3089">
      <c r="A3089" t="inlineStr">
        <is>
          <t>S003088</t>
        </is>
      </c>
      <c r="B3089" t="inlineStr">
        <is>
          <t>2025-11-14</t>
        </is>
      </c>
      <c r="C3089" t="inlineStr">
        <is>
          <t>2025-11</t>
        </is>
      </c>
      <c r="D3089" t="inlineStr">
        <is>
          <t>2025-Q4</t>
        </is>
      </c>
      <c r="E3089" t="inlineStr">
        <is>
          <t>T14</t>
        </is>
      </c>
      <c r="F3089" t="inlineStr">
        <is>
          <t>Elif Şen</t>
        </is>
      </c>
      <c r="G3089" t="inlineStr">
        <is>
          <t>İç Anadolu</t>
        </is>
      </c>
      <c r="H3089" t="inlineStr">
        <is>
          <t>EM-PNO-12</t>
        </is>
      </c>
      <c r="I3089" t="inlineStr">
        <is>
          <t>Sıva Üstü Dağıtım Panosu 24'lü</t>
        </is>
      </c>
      <c r="J3089" t="inlineStr">
        <is>
          <t>Pano</t>
        </is>
      </c>
      <c r="K3089" t="inlineStr">
        <is>
          <t>Proje</t>
        </is>
      </c>
      <c r="L3089" t="n">
        <v>110</v>
      </c>
      <c r="M3089" s="57" t="n">
        <v>2048</v>
      </c>
      <c r="N3089" t="inlineStr">
        <is>
          <t>TL</t>
        </is>
      </c>
      <c r="O3089" s="58" t="n">
        <v>5</v>
      </c>
      <c r="P3089" t="n">
        <v>0</v>
      </c>
      <c r="Q3089" s="59" t="n">
        <v>1180</v>
      </c>
      <c r="R3089" s="60">
        <f>IF(N3089="TL",1,IF(N3089="USD",VLOOKUP(C3089,$X$2:$Z$19,2,FALSE),VLOOKUP(C3089,$X$2:$Z$19,3,FALSE)))</f>
        <v/>
      </c>
      <c r="S3089" s="61">
        <f>IF(P3089=1,0,L3089*M3089*R3089*(1-O3089/100))</f>
        <v/>
      </c>
      <c r="T3089" s="61">
        <f>IF(P3089=1,0,L3089*Q3089)</f>
        <v/>
      </c>
      <c r="U3089" s="61">
        <f>S3089-T3089</f>
        <v/>
      </c>
    </row>
    <row r="3090">
      <c r="A3090" t="inlineStr">
        <is>
          <t>S003089</t>
        </is>
      </c>
      <c r="B3090" t="inlineStr">
        <is>
          <t>2025-11-24</t>
        </is>
      </c>
      <c r="C3090" t="inlineStr">
        <is>
          <t>2025-11</t>
        </is>
      </c>
      <c r="D3090" t="inlineStr">
        <is>
          <t>2025-Q4</t>
        </is>
      </c>
      <c r="E3090" t="inlineStr">
        <is>
          <t>T14</t>
        </is>
      </c>
      <c r="F3090" t="inlineStr">
        <is>
          <t>Elif Şen</t>
        </is>
      </c>
      <c r="G3090" t="inlineStr">
        <is>
          <t>İç Anadolu</t>
        </is>
      </c>
      <c r="H3090" t="inlineStr">
        <is>
          <t>EM-TOP-08</t>
        </is>
      </c>
      <c r="I3090" t="inlineStr">
        <is>
          <t>Topraklama Seti</t>
        </is>
      </c>
      <c r="J3090" t="inlineStr">
        <is>
          <t>Koruma</t>
        </is>
      </c>
      <c r="K3090" t="inlineStr">
        <is>
          <t>Bayi</t>
        </is>
      </c>
      <c r="L3090" t="n">
        <v>23</v>
      </c>
      <c r="M3090" s="57" t="n">
        <v>932</v>
      </c>
      <c r="N3090" t="inlineStr">
        <is>
          <t>TL</t>
        </is>
      </c>
      <c r="O3090" s="58" t="n">
        <v>18</v>
      </c>
      <c r="P3090" t="n">
        <v>0</v>
      </c>
      <c r="Q3090" s="59" t="n">
        <v>540</v>
      </c>
      <c r="R3090" s="60">
        <f>IF(N3090="TL",1,IF(N3090="USD",VLOOKUP(C3090,$X$2:$Z$19,2,FALSE),VLOOKUP(C3090,$X$2:$Z$19,3,FALSE)))</f>
        <v/>
      </c>
      <c r="S3090" s="61">
        <f>IF(P3090=1,0,L3090*M3090*R3090*(1-O3090/100))</f>
        <v/>
      </c>
      <c r="T3090" s="61">
        <f>IF(P3090=1,0,L3090*Q3090)</f>
        <v/>
      </c>
      <c r="U3090" s="61">
        <f>S3090-T3090</f>
        <v/>
      </c>
    </row>
    <row r="3091">
      <c r="A3091" t="inlineStr">
        <is>
          <t>S003090</t>
        </is>
      </c>
      <c r="B3091" t="inlineStr">
        <is>
          <t>2025-11-26</t>
        </is>
      </c>
      <c r="C3091" t="inlineStr">
        <is>
          <t>2025-11</t>
        </is>
      </c>
      <c r="D3091" t="inlineStr">
        <is>
          <t>2025-Q4</t>
        </is>
      </c>
      <c r="E3091" t="inlineStr">
        <is>
          <t>T14</t>
        </is>
      </c>
      <c r="F3091" t="inlineStr">
        <is>
          <t>Elif Şen</t>
        </is>
      </c>
      <c r="G3091" t="inlineStr">
        <is>
          <t>İç Anadolu</t>
        </is>
      </c>
      <c r="H3091" t="inlineStr">
        <is>
          <t>EM-SGT-01</t>
        </is>
      </c>
      <c r="I3091" t="inlineStr">
        <is>
          <t>Otomatik Sigorta C16 (12'li)</t>
        </is>
      </c>
      <c r="J3091" t="inlineStr">
        <is>
          <t>Koruma</t>
        </is>
      </c>
      <c r="K3091" t="inlineStr">
        <is>
          <t>Perakende</t>
        </is>
      </c>
      <c r="L3091" t="n">
        <v>19</v>
      </c>
      <c r="M3091" s="57" t="n">
        <v>430</v>
      </c>
      <c r="N3091" t="inlineStr">
        <is>
          <t>TL</t>
        </is>
      </c>
      <c r="O3091" s="58" t="n">
        <v>8</v>
      </c>
      <c r="P3091" t="n">
        <v>0</v>
      </c>
      <c r="Q3091" s="59" t="n">
        <v>240</v>
      </c>
      <c r="R3091" s="60">
        <f>IF(N3091="TL",1,IF(N3091="USD",VLOOKUP(C3091,$X$2:$Z$19,2,FALSE),VLOOKUP(C3091,$X$2:$Z$19,3,FALSE)))</f>
        <v/>
      </c>
      <c r="S3091" s="61">
        <f>IF(P3091=1,0,L3091*M3091*R3091*(1-O3091/100))</f>
        <v/>
      </c>
      <c r="T3091" s="61">
        <f>IF(P3091=1,0,L3091*Q3091)</f>
        <v/>
      </c>
      <c r="U3091" s="61">
        <f>S3091-T3091</f>
        <v/>
      </c>
    </row>
    <row r="3092">
      <c r="A3092" t="inlineStr">
        <is>
          <t>S003091</t>
        </is>
      </c>
      <c r="B3092" t="inlineStr">
        <is>
          <t>2025-11-24</t>
        </is>
      </c>
      <c r="C3092" t="inlineStr">
        <is>
          <t>2025-11</t>
        </is>
      </c>
      <c r="D3092" t="inlineStr">
        <is>
          <t>2025-Q4</t>
        </is>
      </c>
      <c r="E3092" t="inlineStr">
        <is>
          <t>T14</t>
        </is>
      </c>
      <c r="F3092" t="inlineStr">
        <is>
          <t>Elif Şen</t>
        </is>
      </c>
      <c r="G3092" t="inlineStr">
        <is>
          <t>İç Anadolu</t>
        </is>
      </c>
      <c r="H3092" t="inlineStr">
        <is>
          <t>EM-KND-03</t>
        </is>
      </c>
      <c r="I3092" t="inlineStr">
        <is>
          <t>Kablo Kanalı 40x40 (2 m)</t>
        </is>
      </c>
      <c r="J3092" t="inlineStr">
        <is>
          <t>Tesisat</t>
        </is>
      </c>
      <c r="K3092" t="inlineStr">
        <is>
          <t>Kurumsal</t>
        </is>
      </c>
      <c r="L3092" t="n">
        <v>2</v>
      </c>
      <c r="M3092" s="57" t="n">
        <v>131</v>
      </c>
      <c r="N3092" t="inlineStr">
        <is>
          <t>TL</t>
        </is>
      </c>
      <c r="O3092" s="58" t="n">
        <v>5</v>
      </c>
      <c r="P3092" t="n">
        <v>0</v>
      </c>
      <c r="Q3092" s="59" t="n">
        <v>65</v>
      </c>
      <c r="R3092" s="60">
        <f>IF(N3092="TL",1,IF(N3092="USD",VLOOKUP(C3092,$X$2:$Z$19,2,FALSE),VLOOKUP(C3092,$X$2:$Z$19,3,FALSE)))</f>
        <v/>
      </c>
      <c r="S3092" s="61">
        <f>IF(P3092=1,0,L3092*M3092*R3092*(1-O3092/100))</f>
        <v/>
      </c>
      <c r="T3092" s="61">
        <f>IF(P3092=1,0,L3092*Q3092)</f>
        <v/>
      </c>
      <c r="U3092" s="61">
        <f>S3092-T3092</f>
        <v/>
      </c>
    </row>
    <row r="3093">
      <c r="A3093" t="inlineStr">
        <is>
          <t>S003092</t>
        </is>
      </c>
      <c r="B3093" t="inlineStr">
        <is>
          <t>2025-11-11</t>
        </is>
      </c>
      <c r="C3093" t="inlineStr">
        <is>
          <t>2025-11</t>
        </is>
      </c>
      <c r="D3093" t="inlineStr">
        <is>
          <t>2025-Q4</t>
        </is>
      </c>
      <c r="E3093" t="inlineStr">
        <is>
          <t>T14</t>
        </is>
      </c>
      <c r="F3093" t="inlineStr">
        <is>
          <t>Elif Şen</t>
        </is>
      </c>
      <c r="G3093" t="inlineStr">
        <is>
          <t>İç Anadolu</t>
        </is>
      </c>
      <c r="H3093" t="inlineStr">
        <is>
          <t>EM-UPS-10</t>
        </is>
      </c>
      <c r="I3093" t="inlineStr">
        <is>
          <t>Kesintisiz Güç Kaynağı 3 kVA</t>
        </is>
      </c>
      <c r="J3093" t="inlineStr">
        <is>
          <t>Güç</t>
        </is>
      </c>
      <c r="K3093" t="inlineStr">
        <is>
          <t>Proje</t>
        </is>
      </c>
      <c r="L3093" t="n">
        <v>13</v>
      </c>
      <c r="M3093" s="57" t="n">
        <v>13612</v>
      </c>
      <c r="N3093" t="inlineStr">
        <is>
          <t>TL</t>
        </is>
      </c>
      <c r="O3093" s="58" t="n">
        <v>0</v>
      </c>
      <c r="P3093" t="n">
        <v>1</v>
      </c>
      <c r="Q3093" s="59" t="n">
        <v>8200</v>
      </c>
      <c r="R3093" s="60">
        <f>IF(N3093="TL",1,IF(N3093="USD",VLOOKUP(C3093,$X$2:$Z$19,2,FALSE),VLOOKUP(C3093,$X$2:$Z$19,3,FALSE)))</f>
        <v/>
      </c>
      <c r="S3093" s="61">
        <f>IF(P3093=1,0,L3093*M3093*R3093*(1-O3093/100))</f>
        <v/>
      </c>
      <c r="T3093" s="61">
        <f>IF(P3093=1,0,L3093*Q3093)</f>
        <v/>
      </c>
      <c r="U3093" s="61">
        <f>S3093-T3093</f>
        <v/>
      </c>
    </row>
    <row r="3094">
      <c r="A3094" t="inlineStr">
        <is>
          <t>S003093</t>
        </is>
      </c>
      <c r="B3094" t="inlineStr">
        <is>
          <t>2025-11-13</t>
        </is>
      </c>
      <c r="C3094" t="inlineStr">
        <is>
          <t>2025-11</t>
        </is>
      </c>
      <c r="D3094" t="inlineStr">
        <is>
          <t>2025-Q4</t>
        </is>
      </c>
      <c r="E3094" t="inlineStr">
        <is>
          <t>T14</t>
        </is>
      </c>
      <c r="F3094" t="inlineStr">
        <is>
          <t>Elif Şen</t>
        </is>
      </c>
      <c r="G3094" t="inlineStr">
        <is>
          <t>İç Anadolu</t>
        </is>
      </c>
      <c r="H3094" t="inlineStr">
        <is>
          <t>EM-TRF-05</t>
        </is>
      </c>
      <c r="I3094" t="inlineStr">
        <is>
          <t>İzole Trafo 1 kVA</t>
        </is>
      </c>
      <c r="J3094" t="inlineStr">
        <is>
          <t>Güç</t>
        </is>
      </c>
      <c r="K3094" t="inlineStr">
        <is>
          <t>Bayi</t>
        </is>
      </c>
      <c r="L3094" t="n">
        <v>8</v>
      </c>
      <c r="M3094" s="57" t="n">
        <v>6465</v>
      </c>
      <c r="N3094" t="inlineStr">
        <is>
          <t>TL</t>
        </is>
      </c>
      <c r="O3094" s="58" t="n">
        <v>0</v>
      </c>
      <c r="P3094" t="n">
        <v>0</v>
      </c>
      <c r="Q3094" s="59" t="n">
        <v>3900</v>
      </c>
      <c r="R3094" s="60">
        <f>IF(N3094="TL",1,IF(N3094="USD",VLOOKUP(C3094,$X$2:$Z$19,2,FALSE),VLOOKUP(C3094,$X$2:$Z$19,3,FALSE)))</f>
        <v/>
      </c>
      <c r="S3094" s="61">
        <f>IF(P3094=1,0,L3094*M3094*R3094*(1-O3094/100))</f>
        <v/>
      </c>
      <c r="T3094" s="61">
        <f>IF(P3094=1,0,L3094*Q3094)</f>
        <v/>
      </c>
      <c r="U3094" s="61">
        <f>S3094-T3094</f>
        <v/>
      </c>
    </row>
    <row r="3095">
      <c r="A3095" t="inlineStr">
        <is>
          <t>S003094</t>
        </is>
      </c>
      <c r="B3095" t="inlineStr">
        <is>
          <t>2025-11-05</t>
        </is>
      </c>
      <c r="C3095" t="inlineStr">
        <is>
          <t>2025-11</t>
        </is>
      </c>
      <c r="D3095" t="inlineStr">
        <is>
          <t>2025-Q4</t>
        </is>
      </c>
      <c r="E3095" t="inlineStr">
        <is>
          <t>T14</t>
        </is>
      </c>
      <c r="F3095" t="inlineStr">
        <is>
          <t>Elif Şen</t>
        </is>
      </c>
      <c r="G3095" t="inlineStr">
        <is>
          <t>İç Anadolu</t>
        </is>
      </c>
      <c r="H3095" t="inlineStr">
        <is>
          <t>EM-KND-03</t>
        </is>
      </c>
      <c r="I3095" t="inlineStr">
        <is>
          <t>Kablo Kanalı 40x40 (2 m)</t>
        </is>
      </c>
      <c r="J3095" t="inlineStr">
        <is>
          <t>Tesisat</t>
        </is>
      </c>
      <c r="K3095" t="inlineStr">
        <is>
          <t>Proje</t>
        </is>
      </c>
      <c r="L3095" t="n">
        <v>120</v>
      </c>
      <c r="M3095" s="57" t="n">
        <v>128</v>
      </c>
      <c r="N3095" t="inlineStr">
        <is>
          <t>TL</t>
        </is>
      </c>
      <c r="O3095" s="58" t="n">
        <v>12</v>
      </c>
      <c r="P3095" t="n">
        <v>0</v>
      </c>
      <c r="Q3095" s="59" t="n">
        <v>65</v>
      </c>
      <c r="R3095" s="60">
        <f>IF(N3095="TL",1,IF(N3095="USD",VLOOKUP(C3095,$X$2:$Z$19,2,FALSE),VLOOKUP(C3095,$X$2:$Z$19,3,FALSE)))</f>
        <v/>
      </c>
      <c r="S3095" s="61">
        <f>IF(P3095=1,0,L3095*M3095*R3095*(1-O3095/100))</f>
        <v/>
      </c>
      <c r="T3095" s="61">
        <f>IF(P3095=1,0,L3095*Q3095)</f>
        <v/>
      </c>
      <c r="U3095" s="61">
        <f>S3095-T3095</f>
        <v/>
      </c>
    </row>
    <row r="3096">
      <c r="A3096" t="inlineStr">
        <is>
          <t>S003095</t>
        </is>
      </c>
      <c r="B3096" t="inlineStr">
        <is>
          <t>2025-11-18</t>
        </is>
      </c>
      <c r="C3096" t="inlineStr">
        <is>
          <t>2025-11</t>
        </is>
      </c>
      <c r="D3096" t="inlineStr">
        <is>
          <t>2025-Q4</t>
        </is>
      </c>
      <c r="E3096" t="inlineStr">
        <is>
          <t>T14</t>
        </is>
      </c>
      <c r="F3096" t="inlineStr">
        <is>
          <t>Elif Şen</t>
        </is>
      </c>
      <c r="G3096" t="inlineStr">
        <is>
          <t>İç Anadolu</t>
        </is>
      </c>
      <c r="H3096" t="inlineStr">
        <is>
          <t>EM-KBL-25</t>
        </is>
      </c>
      <c r="I3096" t="inlineStr">
        <is>
          <t>NYY Kablo 4x6 (100 m)</t>
        </is>
      </c>
      <c r="J3096" t="inlineStr">
        <is>
          <t>Kablo</t>
        </is>
      </c>
      <c r="K3096" t="inlineStr">
        <is>
          <t>Bayi</t>
        </is>
      </c>
      <c r="L3096" t="n">
        <v>22</v>
      </c>
      <c r="M3096" s="57" t="n">
        <v>3539</v>
      </c>
      <c r="N3096" t="inlineStr">
        <is>
          <t>TL</t>
        </is>
      </c>
      <c r="O3096" s="58" t="n">
        <v>0</v>
      </c>
      <c r="P3096" t="n">
        <v>0</v>
      </c>
      <c r="Q3096" s="59" t="n">
        <v>2150</v>
      </c>
      <c r="R3096" s="60">
        <f>IF(N3096="TL",1,IF(N3096="USD",VLOOKUP(C3096,$X$2:$Z$19,2,FALSE),VLOOKUP(C3096,$X$2:$Z$19,3,FALSE)))</f>
        <v/>
      </c>
      <c r="S3096" s="61">
        <f>IF(P3096=1,0,L3096*M3096*R3096*(1-O3096/100))</f>
        <v/>
      </c>
      <c r="T3096" s="61">
        <f>IF(P3096=1,0,L3096*Q3096)</f>
        <v/>
      </c>
      <c r="U3096" s="61">
        <f>S3096-T3096</f>
        <v/>
      </c>
    </row>
    <row r="3097">
      <c r="A3097" t="inlineStr">
        <is>
          <t>S003096</t>
        </is>
      </c>
      <c r="B3097" t="inlineStr">
        <is>
          <t>2025-11-10</t>
        </is>
      </c>
      <c r="C3097" t="inlineStr">
        <is>
          <t>2025-11</t>
        </is>
      </c>
      <c r="D3097" t="inlineStr">
        <is>
          <t>2025-Q4</t>
        </is>
      </c>
      <c r="E3097" t="inlineStr">
        <is>
          <t>T14</t>
        </is>
      </c>
      <c r="F3097" t="inlineStr">
        <is>
          <t>Elif Şen</t>
        </is>
      </c>
      <c r="G3097" t="inlineStr">
        <is>
          <t>İç Anadolu</t>
        </is>
      </c>
      <c r="H3097" t="inlineStr">
        <is>
          <t>EM-KBL-16</t>
        </is>
      </c>
      <c r="I3097" t="inlineStr">
        <is>
          <t>NYM Kablo 3x2,5 (100 m)</t>
        </is>
      </c>
      <c r="J3097" t="inlineStr">
        <is>
          <t>Kablo</t>
        </is>
      </c>
      <c r="K3097" t="inlineStr">
        <is>
          <t>Perakende</t>
        </is>
      </c>
      <c r="L3097" t="n">
        <v>3</v>
      </c>
      <c r="M3097" s="57" t="n">
        <v>1333</v>
      </c>
      <c r="N3097" t="inlineStr">
        <is>
          <t>TL</t>
        </is>
      </c>
      <c r="O3097" s="58" t="n">
        <v>5</v>
      </c>
      <c r="P3097" t="n">
        <v>0</v>
      </c>
      <c r="Q3097" s="59" t="n">
        <v>820</v>
      </c>
      <c r="R3097" s="60">
        <f>IF(N3097="TL",1,IF(N3097="USD",VLOOKUP(C3097,$X$2:$Z$19,2,FALSE),VLOOKUP(C3097,$X$2:$Z$19,3,FALSE)))</f>
        <v/>
      </c>
      <c r="S3097" s="61">
        <f>IF(P3097=1,0,L3097*M3097*R3097*(1-O3097/100))</f>
        <v/>
      </c>
      <c r="T3097" s="61">
        <f>IF(P3097=1,0,L3097*Q3097)</f>
        <v/>
      </c>
      <c r="U3097" s="61">
        <f>S3097-T3097</f>
        <v/>
      </c>
    </row>
    <row r="3098">
      <c r="A3098" t="inlineStr">
        <is>
          <t>S003097</t>
        </is>
      </c>
      <c r="B3098" t="inlineStr">
        <is>
          <t>2025-11-10</t>
        </is>
      </c>
      <c r="C3098" t="inlineStr">
        <is>
          <t>2025-11</t>
        </is>
      </c>
      <c r="D3098" t="inlineStr">
        <is>
          <t>2025-Q4</t>
        </is>
      </c>
      <c r="E3098" t="inlineStr">
        <is>
          <t>T14</t>
        </is>
      </c>
      <c r="F3098" t="inlineStr">
        <is>
          <t>Elif Şen</t>
        </is>
      </c>
      <c r="G3098" t="inlineStr">
        <is>
          <t>İç Anadolu</t>
        </is>
      </c>
      <c r="H3098" t="inlineStr">
        <is>
          <t>EM-TRF-05</t>
        </is>
      </c>
      <c r="I3098" t="inlineStr">
        <is>
          <t>İzole Trafo 1 kVA</t>
        </is>
      </c>
      <c r="J3098" t="inlineStr">
        <is>
          <t>Güç</t>
        </is>
      </c>
      <c r="K3098" t="inlineStr">
        <is>
          <t>Perakende</t>
        </is>
      </c>
      <c r="L3098" t="n">
        <v>100</v>
      </c>
      <c r="M3098" s="57" t="n">
        <v>6422</v>
      </c>
      <c r="N3098" t="inlineStr">
        <is>
          <t>TL</t>
        </is>
      </c>
      <c r="O3098" s="58" t="n">
        <v>8</v>
      </c>
      <c r="P3098" t="n">
        <v>0</v>
      </c>
      <c r="Q3098" s="59" t="n">
        <v>3900</v>
      </c>
      <c r="R3098" s="60">
        <f>IF(N3098="TL",1,IF(N3098="USD",VLOOKUP(C3098,$X$2:$Z$19,2,FALSE),VLOOKUP(C3098,$X$2:$Z$19,3,FALSE)))</f>
        <v/>
      </c>
      <c r="S3098" s="61">
        <f>IF(P3098=1,0,L3098*M3098*R3098*(1-O3098/100))</f>
        <v/>
      </c>
      <c r="T3098" s="61">
        <f>IF(P3098=1,0,L3098*Q3098)</f>
        <v/>
      </c>
      <c r="U3098" s="61">
        <f>S3098-T3098</f>
        <v/>
      </c>
    </row>
    <row r="3099">
      <c r="A3099" t="inlineStr">
        <is>
          <t>S003098</t>
        </is>
      </c>
      <c r="B3099" t="inlineStr">
        <is>
          <t>2025-11-04</t>
        </is>
      </c>
      <c r="C3099" t="inlineStr">
        <is>
          <t>2025-11</t>
        </is>
      </c>
      <c r="D3099" t="inlineStr">
        <is>
          <t>2025-Q4</t>
        </is>
      </c>
      <c r="E3099" t="inlineStr">
        <is>
          <t>T14</t>
        </is>
      </c>
      <c r="F3099" t="inlineStr">
        <is>
          <t>Elif Şen</t>
        </is>
      </c>
      <c r="G3099" t="inlineStr">
        <is>
          <t>İç Anadolu</t>
        </is>
      </c>
      <c r="H3099" t="inlineStr">
        <is>
          <t>EM-UPS-10</t>
        </is>
      </c>
      <c r="I3099" t="inlineStr">
        <is>
          <t>Kesintisiz Güç Kaynağı 3 kVA</t>
        </is>
      </c>
      <c r="J3099" t="inlineStr">
        <is>
          <t>Güç</t>
        </is>
      </c>
      <c r="K3099" t="inlineStr">
        <is>
          <t>Proje</t>
        </is>
      </c>
      <c r="L3099" t="n">
        <v>18</v>
      </c>
      <c r="M3099" s="57" t="n">
        <v>13596</v>
      </c>
      <c r="N3099" t="inlineStr">
        <is>
          <t>TL</t>
        </is>
      </c>
      <c r="O3099" s="58" t="n">
        <v>5</v>
      </c>
      <c r="P3099" t="n">
        <v>0</v>
      </c>
      <c r="Q3099" s="59" t="n">
        <v>8200</v>
      </c>
      <c r="R3099" s="60">
        <f>IF(N3099="TL",1,IF(N3099="USD",VLOOKUP(C3099,$X$2:$Z$19,2,FALSE),VLOOKUP(C3099,$X$2:$Z$19,3,FALSE)))</f>
        <v/>
      </c>
      <c r="S3099" s="61">
        <f>IF(P3099=1,0,L3099*M3099*R3099*(1-O3099/100))</f>
        <v/>
      </c>
      <c r="T3099" s="61">
        <f>IF(P3099=1,0,L3099*Q3099)</f>
        <v/>
      </c>
      <c r="U3099" s="61">
        <f>S3099-T3099</f>
        <v/>
      </c>
    </row>
    <row r="3100">
      <c r="A3100" t="inlineStr">
        <is>
          <t>S003099</t>
        </is>
      </c>
      <c r="B3100" t="inlineStr">
        <is>
          <t>2025-11-24</t>
        </is>
      </c>
      <c r="C3100" t="inlineStr">
        <is>
          <t>2025-11</t>
        </is>
      </c>
      <c r="D3100" t="inlineStr">
        <is>
          <t>2025-Q4</t>
        </is>
      </c>
      <c r="E3100" t="inlineStr">
        <is>
          <t>T14</t>
        </is>
      </c>
      <c r="F3100" t="inlineStr">
        <is>
          <t>Elif Şen</t>
        </is>
      </c>
      <c r="G3100" t="inlineStr">
        <is>
          <t>İç Anadolu</t>
        </is>
      </c>
      <c r="H3100" t="inlineStr">
        <is>
          <t>EM-PRZ-02</t>
        </is>
      </c>
      <c r="I3100" t="inlineStr">
        <is>
          <t>Priz-Anahtar Seti (20'li)</t>
        </is>
      </c>
      <c r="J3100" t="inlineStr">
        <is>
          <t>Anahtar</t>
        </is>
      </c>
      <c r="K3100" t="inlineStr">
        <is>
          <t>Kurumsal</t>
        </is>
      </c>
      <c r="L3100" t="n">
        <v>21</v>
      </c>
      <c r="M3100" s="57" t="n">
        <v>556</v>
      </c>
      <c r="N3100" t="inlineStr">
        <is>
          <t>TL</t>
        </is>
      </c>
      <c r="O3100" s="58" t="n">
        <v>5</v>
      </c>
      <c r="P3100" t="n">
        <v>0</v>
      </c>
      <c r="Q3100" s="59" t="n">
        <v>310</v>
      </c>
      <c r="R3100" s="60">
        <f>IF(N3100="TL",1,IF(N3100="USD",VLOOKUP(C3100,$X$2:$Z$19,2,FALSE),VLOOKUP(C3100,$X$2:$Z$19,3,FALSE)))</f>
        <v/>
      </c>
      <c r="S3100" s="61">
        <f>IF(P3100=1,0,L3100*M3100*R3100*(1-O3100/100))</f>
        <v/>
      </c>
      <c r="T3100" s="61">
        <f>IF(P3100=1,0,L3100*Q3100)</f>
        <v/>
      </c>
      <c r="U3100" s="61">
        <f>S3100-T3100</f>
        <v/>
      </c>
    </row>
    <row r="3101">
      <c r="A3101" t="inlineStr">
        <is>
          <t>S003100</t>
        </is>
      </c>
      <c r="B3101" t="inlineStr">
        <is>
          <t>2025-11-15</t>
        </is>
      </c>
      <c r="C3101" t="inlineStr">
        <is>
          <t>2025-11</t>
        </is>
      </c>
      <c r="D3101" t="inlineStr">
        <is>
          <t>2025-Q4</t>
        </is>
      </c>
      <c r="E3101" t="inlineStr">
        <is>
          <t>T14</t>
        </is>
      </c>
      <c r="F3101" t="inlineStr">
        <is>
          <t>Elif Şen</t>
        </is>
      </c>
      <c r="G3101" t="inlineStr">
        <is>
          <t>İç Anadolu</t>
        </is>
      </c>
      <c r="H3101" t="inlineStr">
        <is>
          <t>EM-KND-03</t>
        </is>
      </c>
      <c r="I3101" t="inlineStr">
        <is>
          <t>Kablo Kanalı 40x40 (2 m)</t>
        </is>
      </c>
      <c r="J3101" t="inlineStr">
        <is>
          <t>Tesisat</t>
        </is>
      </c>
      <c r="K3101" t="inlineStr">
        <is>
          <t>Bayi</t>
        </is>
      </c>
      <c r="L3101" t="n">
        <v>8</v>
      </c>
      <c r="M3101" s="57" t="n">
        <v>129</v>
      </c>
      <c r="N3101" t="inlineStr">
        <is>
          <t>TL</t>
        </is>
      </c>
      <c r="O3101" s="58" t="n">
        <v>5</v>
      </c>
      <c r="P3101" t="n">
        <v>0</v>
      </c>
      <c r="Q3101" s="59" t="n">
        <v>65</v>
      </c>
      <c r="R3101" s="60">
        <f>IF(N3101="TL",1,IF(N3101="USD",VLOOKUP(C3101,$X$2:$Z$19,2,FALSE),VLOOKUP(C3101,$X$2:$Z$19,3,FALSE)))</f>
        <v/>
      </c>
      <c r="S3101" s="61">
        <f>IF(P3101=1,0,L3101*M3101*R3101*(1-O3101/100))</f>
        <v/>
      </c>
      <c r="T3101" s="61">
        <f>IF(P3101=1,0,L3101*Q3101)</f>
        <v/>
      </c>
      <c r="U3101" s="61">
        <f>S3101-T3101</f>
        <v/>
      </c>
    </row>
    <row r="3102">
      <c r="A3102" t="inlineStr">
        <is>
          <t>S003101</t>
        </is>
      </c>
      <c r="B3102" t="inlineStr">
        <is>
          <t>2025-11-08</t>
        </is>
      </c>
      <c r="C3102" t="inlineStr">
        <is>
          <t>2025-11</t>
        </is>
      </c>
      <c r="D3102" t="inlineStr">
        <is>
          <t>2025-Q4</t>
        </is>
      </c>
      <c r="E3102" t="inlineStr">
        <is>
          <t>T14</t>
        </is>
      </c>
      <c r="F3102" t="inlineStr">
        <is>
          <t>Elif Şen</t>
        </is>
      </c>
      <c r="G3102" t="inlineStr">
        <is>
          <t>İç Anadolu</t>
        </is>
      </c>
      <c r="H3102" t="inlineStr">
        <is>
          <t>EM-PNO-12</t>
        </is>
      </c>
      <c r="I3102" t="inlineStr">
        <is>
          <t>Sıva Üstü Dağıtım Panosu 24'lü</t>
        </is>
      </c>
      <c r="J3102" t="inlineStr">
        <is>
          <t>Pano</t>
        </is>
      </c>
      <c r="K3102" t="inlineStr">
        <is>
          <t>Proje</t>
        </is>
      </c>
      <c r="L3102" t="n">
        <v>77</v>
      </c>
      <c r="M3102" s="57" t="n">
        <v>1979</v>
      </c>
      <c r="N3102" t="inlineStr">
        <is>
          <t>TL</t>
        </is>
      </c>
      <c r="O3102" s="58" t="n">
        <v>0</v>
      </c>
      <c r="P3102" t="n">
        <v>0</v>
      </c>
      <c r="Q3102" s="59" t="n">
        <v>1180</v>
      </c>
      <c r="R3102" s="60">
        <f>IF(N3102="TL",1,IF(N3102="USD",VLOOKUP(C3102,$X$2:$Z$19,2,FALSE),VLOOKUP(C3102,$X$2:$Z$19,3,FALSE)))</f>
        <v/>
      </c>
      <c r="S3102" s="61">
        <f>IF(P3102=1,0,L3102*M3102*R3102*(1-O3102/100))</f>
        <v/>
      </c>
      <c r="T3102" s="61">
        <f>IF(P3102=1,0,L3102*Q3102)</f>
        <v/>
      </c>
      <c r="U3102" s="61">
        <f>S3102-T3102</f>
        <v/>
      </c>
    </row>
    <row r="3103">
      <c r="A3103" t="inlineStr">
        <is>
          <t>S003102</t>
        </is>
      </c>
      <c r="B3103" t="inlineStr">
        <is>
          <t>2025-11-20</t>
        </is>
      </c>
      <c r="C3103" t="inlineStr">
        <is>
          <t>2025-11</t>
        </is>
      </c>
      <c r="D3103" t="inlineStr">
        <is>
          <t>2025-Q4</t>
        </is>
      </c>
      <c r="E3103" t="inlineStr">
        <is>
          <t>T15</t>
        </is>
      </c>
      <c r="F3103" t="inlineStr">
        <is>
          <t>Barış Polat</t>
        </is>
      </c>
      <c r="G3103" t="inlineStr">
        <is>
          <t>Ege</t>
        </is>
      </c>
      <c r="H3103" t="inlineStr">
        <is>
          <t>EM-TRF-05</t>
        </is>
      </c>
      <c r="I3103" t="inlineStr">
        <is>
          <t>İzole Trafo 1 kVA</t>
        </is>
      </c>
      <c r="J3103" t="inlineStr">
        <is>
          <t>Güç</t>
        </is>
      </c>
      <c r="K3103" t="inlineStr">
        <is>
          <t>Bayi</t>
        </is>
      </c>
      <c r="L3103" t="n">
        <v>2</v>
      </c>
      <c r="M3103" s="57" t="n">
        <v>6836</v>
      </c>
      <c r="N3103" t="inlineStr">
        <is>
          <t>TL</t>
        </is>
      </c>
      <c r="O3103" s="58" t="n">
        <v>8</v>
      </c>
      <c r="P3103" t="n">
        <v>0</v>
      </c>
      <c r="Q3103" s="59" t="n">
        <v>3900</v>
      </c>
      <c r="R3103" s="60">
        <f>IF(N3103="TL",1,IF(N3103="USD",VLOOKUP(C3103,$X$2:$Z$19,2,FALSE),VLOOKUP(C3103,$X$2:$Z$19,3,FALSE)))</f>
        <v/>
      </c>
      <c r="S3103" s="61">
        <f>IF(P3103=1,0,L3103*M3103*R3103*(1-O3103/100))</f>
        <v/>
      </c>
      <c r="T3103" s="61">
        <f>IF(P3103=1,0,L3103*Q3103)</f>
        <v/>
      </c>
      <c r="U3103" s="61">
        <f>S3103-T3103</f>
        <v/>
      </c>
    </row>
    <row r="3104">
      <c r="A3104" t="inlineStr">
        <is>
          <t>S003103</t>
        </is>
      </c>
      <c r="B3104" t="inlineStr">
        <is>
          <t>2025-11-07</t>
        </is>
      </c>
      <c r="C3104" t="inlineStr">
        <is>
          <t>2025-11</t>
        </is>
      </c>
      <c r="D3104" t="inlineStr">
        <is>
          <t>2025-Q4</t>
        </is>
      </c>
      <c r="E3104" t="inlineStr">
        <is>
          <t>T15</t>
        </is>
      </c>
      <c r="F3104" t="inlineStr">
        <is>
          <t>Barış Polat</t>
        </is>
      </c>
      <c r="G3104" t="inlineStr">
        <is>
          <t>Ege</t>
        </is>
      </c>
      <c r="H3104" t="inlineStr">
        <is>
          <t>EM-UPS-10</t>
        </is>
      </c>
      <c r="I3104" t="inlineStr">
        <is>
          <t>Kesintisiz Güç Kaynağı 3 kVA</t>
        </is>
      </c>
      <c r="J3104" t="inlineStr">
        <is>
          <t>Güç</t>
        </is>
      </c>
      <c r="K3104" t="inlineStr">
        <is>
          <t>Perakende</t>
        </is>
      </c>
      <c r="L3104" t="n">
        <v>1</v>
      </c>
      <c r="M3104" s="57" t="n">
        <v>12785</v>
      </c>
      <c r="N3104" t="inlineStr">
        <is>
          <t>TL</t>
        </is>
      </c>
      <c r="O3104" s="58" t="n">
        <v>0</v>
      </c>
      <c r="P3104" t="n">
        <v>0</v>
      </c>
      <c r="Q3104" s="59" t="n">
        <v>8200</v>
      </c>
      <c r="R3104" s="60">
        <f>IF(N3104="TL",1,IF(N3104="USD",VLOOKUP(C3104,$X$2:$Z$19,2,FALSE),VLOOKUP(C3104,$X$2:$Z$19,3,FALSE)))</f>
        <v/>
      </c>
      <c r="S3104" s="61">
        <f>IF(P3104=1,0,L3104*M3104*R3104*(1-O3104/100))</f>
        <v/>
      </c>
      <c r="T3104" s="61">
        <f>IF(P3104=1,0,L3104*Q3104)</f>
        <v/>
      </c>
      <c r="U3104" s="61">
        <f>S3104-T3104</f>
        <v/>
      </c>
    </row>
    <row r="3105">
      <c r="A3105" t="inlineStr">
        <is>
          <t>S003104</t>
        </is>
      </c>
      <c r="B3105" t="inlineStr">
        <is>
          <t>2025-11-12</t>
        </is>
      </c>
      <c r="C3105" t="inlineStr">
        <is>
          <t>2025-11</t>
        </is>
      </c>
      <c r="D3105" t="inlineStr">
        <is>
          <t>2025-Q4</t>
        </is>
      </c>
      <c r="E3105" t="inlineStr">
        <is>
          <t>T15</t>
        </is>
      </c>
      <c r="F3105" t="inlineStr">
        <is>
          <t>Barış Polat</t>
        </is>
      </c>
      <c r="G3105" t="inlineStr">
        <is>
          <t>Ege</t>
        </is>
      </c>
      <c r="H3105" t="inlineStr">
        <is>
          <t>EM-PRZ-02</t>
        </is>
      </c>
      <c r="I3105" t="inlineStr">
        <is>
          <t>Priz-Anahtar Seti (20'li)</t>
        </is>
      </c>
      <c r="J3105" t="inlineStr">
        <is>
          <t>Anahtar</t>
        </is>
      </c>
      <c r="K3105" t="inlineStr">
        <is>
          <t>Perakende</t>
        </is>
      </c>
      <c r="L3105" t="n">
        <v>1</v>
      </c>
      <c r="M3105" s="57" t="n">
        <v>551</v>
      </c>
      <c r="N3105" t="inlineStr">
        <is>
          <t>TL</t>
        </is>
      </c>
      <c r="O3105" s="58" t="n">
        <v>0</v>
      </c>
      <c r="P3105" t="n">
        <v>0</v>
      </c>
      <c r="Q3105" s="59" t="n">
        <v>310</v>
      </c>
      <c r="R3105" s="60">
        <f>IF(N3105="TL",1,IF(N3105="USD",VLOOKUP(C3105,$X$2:$Z$19,2,FALSE),VLOOKUP(C3105,$X$2:$Z$19,3,FALSE)))</f>
        <v/>
      </c>
      <c r="S3105" s="61">
        <f>IF(P3105=1,0,L3105*M3105*R3105*(1-O3105/100))</f>
        <v/>
      </c>
      <c r="T3105" s="61">
        <f>IF(P3105=1,0,L3105*Q3105)</f>
        <v/>
      </c>
      <c r="U3105" s="61">
        <f>S3105-T3105</f>
        <v/>
      </c>
    </row>
    <row r="3106">
      <c r="A3106" t="inlineStr">
        <is>
          <t>S003105</t>
        </is>
      </c>
      <c r="B3106" t="inlineStr">
        <is>
          <t>2025-11-22</t>
        </is>
      </c>
      <c r="C3106" t="inlineStr">
        <is>
          <t>2025-11</t>
        </is>
      </c>
      <c r="D3106" t="inlineStr">
        <is>
          <t>2025-Q4</t>
        </is>
      </c>
      <c r="E3106" t="inlineStr">
        <is>
          <t>T15</t>
        </is>
      </c>
      <c r="F3106" t="inlineStr">
        <is>
          <t>Barış Polat</t>
        </is>
      </c>
      <c r="G3106" t="inlineStr">
        <is>
          <t>Ege</t>
        </is>
      </c>
      <c r="H3106" t="inlineStr">
        <is>
          <t>EM-TRF-05</t>
        </is>
      </c>
      <c r="I3106" t="inlineStr">
        <is>
          <t>İzole Trafo 1 kVA</t>
        </is>
      </c>
      <c r="J3106" t="inlineStr">
        <is>
          <t>Güç</t>
        </is>
      </c>
      <c r="K3106" t="inlineStr">
        <is>
          <t>Bayi</t>
        </is>
      </c>
      <c r="L3106" t="n">
        <v>9</v>
      </c>
      <c r="M3106" s="57" t="n">
        <v>6501</v>
      </c>
      <c r="N3106" t="inlineStr">
        <is>
          <t>TL</t>
        </is>
      </c>
      <c r="O3106" s="58" t="n">
        <v>5</v>
      </c>
      <c r="P3106" t="n">
        <v>0</v>
      </c>
      <c r="Q3106" s="59" t="n">
        <v>3900</v>
      </c>
      <c r="R3106" s="60">
        <f>IF(N3106="TL",1,IF(N3106="USD",VLOOKUP(C3106,$X$2:$Z$19,2,FALSE),VLOOKUP(C3106,$X$2:$Z$19,3,FALSE)))</f>
        <v/>
      </c>
      <c r="S3106" s="61">
        <f>IF(P3106=1,0,L3106*M3106*R3106*(1-O3106/100))</f>
        <v/>
      </c>
      <c r="T3106" s="61">
        <f>IF(P3106=1,0,L3106*Q3106)</f>
        <v/>
      </c>
      <c r="U3106" s="61">
        <f>S3106-T3106</f>
        <v/>
      </c>
    </row>
    <row r="3107">
      <c r="A3107" t="inlineStr">
        <is>
          <t>S003106</t>
        </is>
      </c>
      <c r="B3107" t="inlineStr">
        <is>
          <t>2025-11-23</t>
        </is>
      </c>
      <c r="C3107" t="inlineStr">
        <is>
          <t>2025-11</t>
        </is>
      </c>
      <c r="D3107" t="inlineStr">
        <is>
          <t>2025-Q4</t>
        </is>
      </c>
      <c r="E3107" t="inlineStr">
        <is>
          <t>T15</t>
        </is>
      </c>
      <c r="F3107" t="inlineStr">
        <is>
          <t>Barış Polat</t>
        </is>
      </c>
      <c r="G3107" t="inlineStr">
        <is>
          <t>Ege</t>
        </is>
      </c>
      <c r="H3107" t="inlineStr">
        <is>
          <t>EM-SNS-06</t>
        </is>
      </c>
      <c r="I3107" t="inlineStr">
        <is>
          <t>Hareket Sensörü PIR</t>
        </is>
      </c>
      <c r="J3107" t="inlineStr">
        <is>
          <t>Otomasyon</t>
        </is>
      </c>
      <c r="K3107" t="inlineStr">
        <is>
          <t>Kurumsal</t>
        </is>
      </c>
      <c r="L3107" t="n">
        <v>60</v>
      </c>
      <c r="M3107" s="57" t="n">
        <v>258</v>
      </c>
      <c r="N3107" t="inlineStr">
        <is>
          <t>TL</t>
        </is>
      </c>
      <c r="O3107" s="58" t="n">
        <v>0</v>
      </c>
      <c r="P3107" t="n">
        <v>0</v>
      </c>
      <c r="Q3107" s="59" t="n">
        <v>120</v>
      </c>
      <c r="R3107" s="60">
        <f>IF(N3107="TL",1,IF(N3107="USD",VLOOKUP(C3107,$X$2:$Z$19,2,FALSE),VLOOKUP(C3107,$X$2:$Z$19,3,FALSE)))</f>
        <v/>
      </c>
      <c r="S3107" s="61">
        <f>IF(P3107=1,0,L3107*M3107*R3107*(1-O3107/100))</f>
        <v/>
      </c>
      <c r="T3107" s="61">
        <f>IF(P3107=1,0,L3107*Q3107)</f>
        <v/>
      </c>
      <c r="U3107" s="61">
        <f>S3107-T3107</f>
        <v/>
      </c>
    </row>
    <row r="3108">
      <c r="A3108" t="inlineStr">
        <is>
          <t>S003107</t>
        </is>
      </c>
      <c r="B3108" t="inlineStr">
        <is>
          <t>2025-11-10</t>
        </is>
      </c>
      <c r="C3108" t="inlineStr">
        <is>
          <t>2025-11</t>
        </is>
      </c>
      <c r="D3108" t="inlineStr">
        <is>
          <t>2025-Q4</t>
        </is>
      </c>
      <c r="E3108" t="inlineStr">
        <is>
          <t>T15</t>
        </is>
      </c>
      <c r="F3108" t="inlineStr">
        <is>
          <t>Barış Polat</t>
        </is>
      </c>
      <c r="G3108" t="inlineStr">
        <is>
          <t>Ege</t>
        </is>
      </c>
      <c r="H3108" t="inlineStr">
        <is>
          <t>EM-SGT-01</t>
        </is>
      </c>
      <c r="I3108" t="inlineStr">
        <is>
          <t>Otomatik Sigorta C16 (12'li)</t>
        </is>
      </c>
      <c r="J3108" t="inlineStr">
        <is>
          <t>Koruma</t>
        </is>
      </c>
      <c r="K3108" t="inlineStr">
        <is>
          <t>Proje</t>
        </is>
      </c>
      <c r="L3108" t="n">
        <v>5</v>
      </c>
      <c r="M3108" s="57" t="n">
        <v>427</v>
      </c>
      <c r="N3108" t="inlineStr">
        <is>
          <t>TL</t>
        </is>
      </c>
      <c r="O3108" s="58" t="n">
        <v>5</v>
      </c>
      <c r="P3108" t="n">
        <v>0</v>
      </c>
      <c r="Q3108" s="59" t="n">
        <v>240</v>
      </c>
      <c r="R3108" s="60">
        <f>IF(N3108="TL",1,IF(N3108="USD",VLOOKUP(C3108,$X$2:$Z$19,2,FALSE),VLOOKUP(C3108,$X$2:$Z$19,3,FALSE)))</f>
        <v/>
      </c>
      <c r="S3108" s="61">
        <f>IF(P3108=1,0,L3108*M3108*R3108*(1-O3108/100))</f>
        <v/>
      </c>
      <c r="T3108" s="61">
        <f>IF(P3108=1,0,L3108*Q3108)</f>
        <v/>
      </c>
      <c r="U3108" s="61">
        <f>S3108-T3108</f>
        <v/>
      </c>
    </row>
    <row r="3109">
      <c r="A3109" t="inlineStr">
        <is>
          <t>S003108</t>
        </is>
      </c>
      <c r="B3109" t="inlineStr">
        <is>
          <t>2025-11-03</t>
        </is>
      </c>
      <c r="C3109" t="inlineStr">
        <is>
          <t>2025-11</t>
        </is>
      </c>
      <c r="D3109" t="inlineStr">
        <is>
          <t>2025-Q4</t>
        </is>
      </c>
      <c r="E3109" t="inlineStr">
        <is>
          <t>T15</t>
        </is>
      </c>
      <c r="F3109" t="inlineStr">
        <is>
          <t>Barış Polat</t>
        </is>
      </c>
      <c r="G3109" t="inlineStr">
        <is>
          <t>Ege</t>
        </is>
      </c>
      <c r="H3109" t="inlineStr">
        <is>
          <t>EM-SGT-01</t>
        </is>
      </c>
      <c r="I3109" t="inlineStr">
        <is>
          <t>Otomatik Sigorta C16 (12'li)</t>
        </is>
      </c>
      <c r="J3109" t="inlineStr">
        <is>
          <t>Koruma</t>
        </is>
      </c>
      <c r="K3109" t="inlineStr">
        <is>
          <t>Proje</t>
        </is>
      </c>
      <c r="L3109" t="n">
        <v>3</v>
      </c>
      <c r="M3109" s="57" t="n">
        <v>453</v>
      </c>
      <c r="N3109" t="inlineStr">
        <is>
          <t>TL</t>
        </is>
      </c>
      <c r="O3109" s="58" t="n">
        <v>5</v>
      </c>
      <c r="P3109" t="n">
        <v>0</v>
      </c>
      <c r="Q3109" s="59" t="n">
        <v>240</v>
      </c>
      <c r="R3109" s="60">
        <f>IF(N3109="TL",1,IF(N3109="USD",VLOOKUP(C3109,$X$2:$Z$19,2,FALSE),VLOOKUP(C3109,$X$2:$Z$19,3,FALSE)))</f>
        <v/>
      </c>
      <c r="S3109" s="61">
        <f>IF(P3109=1,0,L3109*M3109*R3109*(1-O3109/100))</f>
        <v/>
      </c>
      <c r="T3109" s="61">
        <f>IF(P3109=1,0,L3109*Q3109)</f>
        <v/>
      </c>
      <c r="U3109" s="61">
        <f>S3109-T3109</f>
        <v/>
      </c>
    </row>
    <row r="3110">
      <c r="A3110" t="inlineStr">
        <is>
          <t>S003109</t>
        </is>
      </c>
      <c r="B3110" t="inlineStr">
        <is>
          <t>2025-11-15</t>
        </is>
      </c>
      <c r="C3110" t="inlineStr">
        <is>
          <t>2025-11</t>
        </is>
      </c>
      <c r="D3110" t="inlineStr">
        <is>
          <t>2025-Q4</t>
        </is>
      </c>
      <c r="E3110" t="inlineStr">
        <is>
          <t>T15</t>
        </is>
      </c>
      <c r="F3110" t="inlineStr">
        <is>
          <t>Barış Polat</t>
        </is>
      </c>
      <c r="G3110" t="inlineStr">
        <is>
          <t>Ege</t>
        </is>
      </c>
      <c r="H3110" t="inlineStr">
        <is>
          <t>EM-AYD-18</t>
        </is>
      </c>
      <c r="I3110" t="inlineStr">
        <is>
          <t>LED Ampul 18W (10'lu)</t>
        </is>
      </c>
      <c r="J3110" t="inlineStr">
        <is>
          <t>Aydınlatma</t>
        </is>
      </c>
      <c r="K3110" t="inlineStr">
        <is>
          <t>Bayi</t>
        </is>
      </c>
      <c r="L3110" t="n">
        <v>54</v>
      </c>
      <c r="M3110" s="57" t="n">
        <v>208</v>
      </c>
      <c r="N3110" t="inlineStr">
        <is>
          <t>TL</t>
        </is>
      </c>
      <c r="O3110" s="58" t="n">
        <v>0</v>
      </c>
      <c r="P3110" t="n">
        <v>0</v>
      </c>
      <c r="Q3110" s="59" t="n">
        <v>95</v>
      </c>
      <c r="R3110" s="60">
        <f>IF(N3110="TL",1,IF(N3110="USD",VLOOKUP(C3110,$X$2:$Z$19,2,FALSE),VLOOKUP(C3110,$X$2:$Z$19,3,FALSE)))</f>
        <v/>
      </c>
      <c r="S3110" s="61">
        <f>IF(P3110=1,0,L3110*M3110*R3110*(1-O3110/100))</f>
        <v/>
      </c>
      <c r="T3110" s="61">
        <f>IF(P3110=1,0,L3110*Q3110)</f>
        <v/>
      </c>
      <c r="U3110" s="61">
        <f>S3110-T3110</f>
        <v/>
      </c>
    </row>
    <row r="3111">
      <c r="A3111" t="inlineStr">
        <is>
          <t>S003110</t>
        </is>
      </c>
      <c r="B3111" t="inlineStr">
        <is>
          <t>2025-11-19</t>
        </is>
      </c>
      <c r="C3111" t="inlineStr">
        <is>
          <t>2025-11</t>
        </is>
      </c>
      <c r="D3111" t="inlineStr">
        <is>
          <t>2025-Q4</t>
        </is>
      </c>
      <c r="E3111" t="inlineStr">
        <is>
          <t>T15</t>
        </is>
      </c>
      <c r="F3111" t="inlineStr">
        <is>
          <t>Barış Polat</t>
        </is>
      </c>
      <c r="G3111" t="inlineStr">
        <is>
          <t>Ege</t>
        </is>
      </c>
      <c r="H3111" t="inlineStr">
        <is>
          <t>EM-TRF-05</t>
        </is>
      </c>
      <c r="I3111" t="inlineStr">
        <is>
          <t>İzole Trafo 1 kVA</t>
        </is>
      </c>
      <c r="J3111" t="inlineStr">
        <is>
          <t>Güç</t>
        </is>
      </c>
      <c r="K3111" t="inlineStr">
        <is>
          <t>Bayi</t>
        </is>
      </c>
      <c r="L3111" t="n">
        <v>8</v>
      </c>
      <c r="M3111" s="57" t="n">
        <v>6866</v>
      </c>
      <c r="N3111" t="inlineStr">
        <is>
          <t>TL</t>
        </is>
      </c>
      <c r="O3111" s="58" t="n">
        <v>12</v>
      </c>
      <c r="P3111" t="n">
        <v>0</v>
      </c>
      <c r="Q3111" s="59" t="n">
        <v>3900</v>
      </c>
      <c r="R3111" s="60">
        <f>IF(N3111="TL",1,IF(N3111="USD",VLOOKUP(C3111,$X$2:$Z$19,2,FALSE),VLOOKUP(C3111,$X$2:$Z$19,3,FALSE)))</f>
        <v/>
      </c>
      <c r="S3111" s="61">
        <f>IF(P3111=1,0,L3111*M3111*R3111*(1-O3111/100))</f>
        <v/>
      </c>
      <c r="T3111" s="61">
        <f>IF(P3111=1,0,L3111*Q3111)</f>
        <v/>
      </c>
      <c r="U3111" s="61">
        <f>S3111-T3111</f>
        <v/>
      </c>
    </row>
    <row r="3112">
      <c r="A3112" t="inlineStr">
        <is>
          <t>S003111</t>
        </is>
      </c>
      <c r="B3112" t="inlineStr">
        <is>
          <t>2025-11-13</t>
        </is>
      </c>
      <c r="C3112" t="inlineStr">
        <is>
          <t>2025-11</t>
        </is>
      </c>
      <c r="D3112" t="inlineStr">
        <is>
          <t>2025-Q4</t>
        </is>
      </c>
      <c r="E3112" t="inlineStr">
        <is>
          <t>T15</t>
        </is>
      </c>
      <c r="F3112" t="inlineStr">
        <is>
          <t>Barış Polat</t>
        </is>
      </c>
      <c r="G3112" t="inlineStr">
        <is>
          <t>Ege</t>
        </is>
      </c>
      <c r="H3112" t="inlineStr">
        <is>
          <t>EM-TOP-08</t>
        </is>
      </c>
      <c r="I3112" t="inlineStr">
        <is>
          <t>Topraklama Seti</t>
        </is>
      </c>
      <c r="J3112" t="inlineStr">
        <is>
          <t>Koruma</t>
        </is>
      </c>
      <c r="K3112" t="inlineStr">
        <is>
          <t>Kurumsal</t>
        </is>
      </c>
      <c r="L3112" t="n">
        <v>6</v>
      </c>
      <c r="M3112" s="57" t="n">
        <v>919</v>
      </c>
      <c r="N3112" t="inlineStr">
        <is>
          <t>TL</t>
        </is>
      </c>
      <c r="O3112" s="58" t="n">
        <v>0</v>
      </c>
      <c r="P3112" t="n">
        <v>0</v>
      </c>
      <c r="Q3112" s="59" t="n">
        <v>540</v>
      </c>
      <c r="R3112" s="60">
        <f>IF(N3112="TL",1,IF(N3112="USD",VLOOKUP(C3112,$X$2:$Z$19,2,FALSE),VLOOKUP(C3112,$X$2:$Z$19,3,FALSE)))</f>
        <v/>
      </c>
      <c r="S3112" s="61">
        <f>IF(P3112=1,0,L3112*M3112*R3112*(1-O3112/100))</f>
        <v/>
      </c>
      <c r="T3112" s="61">
        <f>IF(P3112=1,0,L3112*Q3112)</f>
        <v/>
      </c>
      <c r="U3112" s="61">
        <f>S3112-T3112</f>
        <v/>
      </c>
    </row>
    <row r="3113">
      <c r="A3113" t="inlineStr">
        <is>
          <t>S003112</t>
        </is>
      </c>
      <c r="B3113" t="inlineStr">
        <is>
          <t>2025-11-07</t>
        </is>
      </c>
      <c r="C3113" t="inlineStr">
        <is>
          <t>2025-11</t>
        </is>
      </c>
      <c r="D3113" t="inlineStr">
        <is>
          <t>2025-Q4</t>
        </is>
      </c>
      <c r="E3113" t="inlineStr">
        <is>
          <t>T15</t>
        </is>
      </c>
      <c r="F3113" t="inlineStr">
        <is>
          <t>Barış Polat</t>
        </is>
      </c>
      <c r="G3113" t="inlineStr">
        <is>
          <t>Ege</t>
        </is>
      </c>
      <c r="H3113" t="inlineStr">
        <is>
          <t>EM-SNS-06</t>
        </is>
      </c>
      <c r="I3113" t="inlineStr">
        <is>
          <t>Hareket Sensörü PIR</t>
        </is>
      </c>
      <c r="J3113" t="inlineStr">
        <is>
          <t>Otomasyon</t>
        </is>
      </c>
      <c r="K3113" t="inlineStr">
        <is>
          <t>Proje</t>
        </is>
      </c>
      <c r="L3113" t="n">
        <v>4</v>
      </c>
      <c r="M3113" s="57" t="n">
        <v>257</v>
      </c>
      <c r="N3113" t="inlineStr">
        <is>
          <t>TL</t>
        </is>
      </c>
      <c r="O3113" s="58" t="n">
        <v>12</v>
      </c>
      <c r="P3113" t="n">
        <v>0</v>
      </c>
      <c r="Q3113" s="59" t="n">
        <v>120</v>
      </c>
      <c r="R3113" s="60">
        <f>IF(N3113="TL",1,IF(N3113="USD",VLOOKUP(C3113,$X$2:$Z$19,2,FALSE),VLOOKUP(C3113,$X$2:$Z$19,3,FALSE)))</f>
        <v/>
      </c>
      <c r="S3113" s="61">
        <f>IF(P3113=1,0,L3113*M3113*R3113*(1-O3113/100))</f>
        <v/>
      </c>
      <c r="T3113" s="61">
        <f>IF(P3113=1,0,L3113*Q3113)</f>
        <v/>
      </c>
      <c r="U3113" s="61">
        <f>S3113-T3113</f>
        <v/>
      </c>
    </row>
    <row r="3114">
      <c r="A3114" t="inlineStr">
        <is>
          <t>S003113</t>
        </is>
      </c>
      <c r="B3114" t="inlineStr">
        <is>
          <t>2025-11-19</t>
        </is>
      </c>
      <c r="C3114" t="inlineStr">
        <is>
          <t>2025-11</t>
        </is>
      </c>
      <c r="D3114" t="inlineStr">
        <is>
          <t>2025-Q4</t>
        </is>
      </c>
      <c r="E3114" t="inlineStr">
        <is>
          <t>T15</t>
        </is>
      </c>
      <c r="F3114" t="inlineStr">
        <is>
          <t>Barış Polat</t>
        </is>
      </c>
      <c r="G3114" t="inlineStr">
        <is>
          <t>Ege</t>
        </is>
      </c>
      <c r="H3114" t="inlineStr">
        <is>
          <t>EM-KND-03</t>
        </is>
      </c>
      <c r="I3114" t="inlineStr">
        <is>
          <t>Kablo Kanalı 40x40 (2 m)</t>
        </is>
      </c>
      <c r="J3114" t="inlineStr">
        <is>
          <t>Tesisat</t>
        </is>
      </c>
      <c r="K3114" t="inlineStr">
        <is>
          <t>Bayi</t>
        </is>
      </c>
      <c r="L3114" t="n">
        <v>6</v>
      </c>
      <c r="M3114" s="57" t="n">
        <v>135</v>
      </c>
      <c r="N3114" t="inlineStr">
        <is>
          <t>TL</t>
        </is>
      </c>
      <c r="O3114" s="58" t="n">
        <v>0</v>
      </c>
      <c r="P3114" t="n">
        <v>0</v>
      </c>
      <c r="Q3114" s="59" t="n">
        <v>65</v>
      </c>
      <c r="R3114" s="60">
        <f>IF(N3114="TL",1,IF(N3114="USD",VLOOKUP(C3114,$X$2:$Z$19,2,FALSE),VLOOKUP(C3114,$X$2:$Z$19,3,FALSE)))</f>
        <v/>
      </c>
      <c r="S3114" s="61">
        <f>IF(P3114=1,0,L3114*M3114*R3114*(1-O3114/100))</f>
        <v/>
      </c>
      <c r="T3114" s="61">
        <f>IF(P3114=1,0,L3114*Q3114)</f>
        <v/>
      </c>
      <c r="U3114" s="61">
        <f>S3114-T3114</f>
        <v/>
      </c>
    </row>
    <row r="3115">
      <c r="A3115" t="inlineStr">
        <is>
          <t>S003114</t>
        </is>
      </c>
      <c r="B3115" t="inlineStr">
        <is>
          <t>2025-11-18</t>
        </is>
      </c>
      <c r="C3115" t="inlineStr">
        <is>
          <t>2025-11</t>
        </is>
      </c>
      <c r="D3115" t="inlineStr">
        <is>
          <t>2025-Q4</t>
        </is>
      </c>
      <c r="E3115" t="inlineStr">
        <is>
          <t>T15</t>
        </is>
      </c>
      <c r="F3115" t="inlineStr">
        <is>
          <t>Barış Polat</t>
        </is>
      </c>
      <c r="G3115" t="inlineStr">
        <is>
          <t>Ege</t>
        </is>
      </c>
      <c r="H3115" t="inlineStr">
        <is>
          <t>EM-AYD-40</t>
        </is>
      </c>
      <c r="I3115" t="inlineStr">
        <is>
          <t>LED Panel Armatür 40W</t>
        </is>
      </c>
      <c r="J3115" t="inlineStr">
        <is>
          <t>Aydınlatma</t>
        </is>
      </c>
      <c r="K3115" t="inlineStr">
        <is>
          <t>Bayi</t>
        </is>
      </c>
      <c r="L3115" t="n">
        <v>16</v>
      </c>
      <c r="M3115" s="57" t="n">
        <v>365</v>
      </c>
      <c r="N3115" t="inlineStr">
        <is>
          <t>TL</t>
        </is>
      </c>
      <c r="O3115" s="58" t="n">
        <v>0</v>
      </c>
      <c r="P3115" t="n">
        <v>0</v>
      </c>
      <c r="Q3115" s="59" t="n">
        <v>190</v>
      </c>
      <c r="R3115" s="60">
        <f>IF(N3115="TL",1,IF(N3115="USD",VLOOKUP(C3115,$X$2:$Z$19,2,FALSE),VLOOKUP(C3115,$X$2:$Z$19,3,FALSE)))</f>
        <v/>
      </c>
      <c r="S3115" s="61">
        <f>IF(P3115=1,0,L3115*M3115*R3115*(1-O3115/100))</f>
        <v/>
      </c>
      <c r="T3115" s="61">
        <f>IF(P3115=1,0,L3115*Q3115)</f>
        <v/>
      </c>
      <c r="U3115" s="61">
        <f>S3115-T3115</f>
        <v/>
      </c>
    </row>
    <row r="3116">
      <c r="A3116" t="inlineStr">
        <is>
          <t>S003115</t>
        </is>
      </c>
      <c r="B3116" t="inlineStr">
        <is>
          <t>2025-11-13</t>
        </is>
      </c>
      <c r="C3116" t="inlineStr">
        <is>
          <t>2025-11</t>
        </is>
      </c>
      <c r="D3116" t="inlineStr">
        <is>
          <t>2025-Q4</t>
        </is>
      </c>
      <c r="E3116" t="inlineStr">
        <is>
          <t>T15</t>
        </is>
      </c>
      <c r="F3116" t="inlineStr">
        <is>
          <t>Barış Polat</t>
        </is>
      </c>
      <c r="G3116" t="inlineStr">
        <is>
          <t>Ege</t>
        </is>
      </c>
      <c r="H3116" t="inlineStr">
        <is>
          <t>EM-TOP-08</t>
        </is>
      </c>
      <c r="I3116" t="inlineStr">
        <is>
          <t>Topraklama Seti</t>
        </is>
      </c>
      <c r="J3116" t="inlineStr">
        <is>
          <t>Koruma</t>
        </is>
      </c>
      <c r="K3116" t="inlineStr">
        <is>
          <t>Proje</t>
        </is>
      </c>
      <c r="L3116" t="n">
        <v>21</v>
      </c>
      <c r="M3116" s="57" t="n">
        <v>916</v>
      </c>
      <c r="N3116" t="inlineStr">
        <is>
          <t>TL</t>
        </is>
      </c>
      <c r="O3116" s="58" t="n">
        <v>0</v>
      </c>
      <c r="P3116" t="n">
        <v>0</v>
      </c>
      <c r="Q3116" s="59" t="n">
        <v>540</v>
      </c>
      <c r="R3116" s="60">
        <f>IF(N3116="TL",1,IF(N3116="USD",VLOOKUP(C3116,$X$2:$Z$19,2,FALSE),VLOOKUP(C3116,$X$2:$Z$19,3,FALSE)))</f>
        <v/>
      </c>
      <c r="S3116" s="61">
        <f>IF(P3116=1,0,L3116*M3116*R3116*(1-O3116/100))</f>
        <v/>
      </c>
      <c r="T3116" s="61">
        <f>IF(P3116=1,0,L3116*Q3116)</f>
        <v/>
      </c>
      <c r="U3116" s="61">
        <f>S3116-T3116</f>
        <v/>
      </c>
    </row>
    <row r="3117">
      <c r="A3117" t="inlineStr">
        <is>
          <t>S003116</t>
        </is>
      </c>
      <c r="B3117" t="inlineStr">
        <is>
          <t>2025-11-11</t>
        </is>
      </c>
      <c r="C3117" t="inlineStr">
        <is>
          <t>2025-11</t>
        </is>
      </c>
      <c r="D3117" t="inlineStr">
        <is>
          <t>2025-Q4</t>
        </is>
      </c>
      <c r="E3117" t="inlineStr">
        <is>
          <t>T15</t>
        </is>
      </c>
      <c r="F3117" t="inlineStr">
        <is>
          <t>Barış Polat</t>
        </is>
      </c>
      <c r="G3117" t="inlineStr">
        <is>
          <t>Ege</t>
        </is>
      </c>
      <c r="H3117" t="inlineStr">
        <is>
          <t>EM-KND-03</t>
        </is>
      </c>
      <c r="I3117" t="inlineStr">
        <is>
          <t>Kablo Kanalı 40x40 (2 m)</t>
        </is>
      </c>
      <c r="J3117" t="inlineStr">
        <is>
          <t>Tesisat</t>
        </is>
      </c>
      <c r="K3117" t="inlineStr">
        <is>
          <t>Bayi</t>
        </is>
      </c>
      <c r="L3117" t="n">
        <v>3</v>
      </c>
      <c r="M3117" s="57" t="n">
        <v>128</v>
      </c>
      <c r="N3117" t="inlineStr">
        <is>
          <t>TL</t>
        </is>
      </c>
      <c r="O3117" s="58" t="n">
        <v>0</v>
      </c>
      <c r="P3117" t="n">
        <v>0</v>
      </c>
      <c r="Q3117" s="59" t="n">
        <v>65</v>
      </c>
      <c r="R3117" s="60">
        <f>IF(N3117="TL",1,IF(N3117="USD",VLOOKUP(C3117,$X$2:$Z$19,2,FALSE),VLOOKUP(C3117,$X$2:$Z$19,3,FALSE)))</f>
        <v/>
      </c>
      <c r="S3117" s="61">
        <f>IF(P3117=1,0,L3117*M3117*R3117*(1-O3117/100))</f>
        <v/>
      </c>
      <c r="T3117" s="61">
        <f>IF(P3117=1,0,L3117*Q3117)</f>
        <v/>
      </c>
      <c r="U3117" s="61">
        <f>S3117-T3117</f>
        <v/>
      </c>
    </row>
    <row r="3118">
      <c r="A3118" t="inlineStr">
        <is>
          <t>S003117</t>
        </is>
      </c>
      <c r="B3118" t="inlineStr">
        <is>
          <t>2025-11-21</t>
        </is>
      </c>
      <c r="C3118" t="inlineStr">
        <is>
          <t>2025-11</t>
        </is>
      </c>
      <c r="D3118" t="inlineStr">
        <is>
          <t>2025-Q4</t>
        </is>
      </c>
      <c r="E3118" t="inlineStr">
        <is>
          <t>T15</t>
        </is>
      </c>
      <c r="F3118" t="inlineStr">
        <is>
          <t>Barış Polat</t>
        </is>
      </c>
      <c r="G3118" t="inlineStr">
        <is>
          <t>Ege</t>
        </is>
      </c>
      <c r="H3118" t="inlineStr">
        <is>
          <t>EM-UPS-10</t>
        </is>
      </c>
      <c r="I3118" t="inlineStr">
        <is>
          <t>Kesintisiz Güç Kaynağı 3 kVA</t>
        </is>
      </c>
      <c r="J3118" t="inlineStr">
        <is>
          <t>Güç</t>
        </is>
      </c>
      <c r="K3118" t="inlineStr">
        <is>
          <t>Perakende</t>
        </is>
      </c>
      <c r="L3118" t="n">
        <v>15</v>
      </c>
      <c r="M3118" s="57" t="n">
        <v>13113</v>
      </c>
      <c r="N3118" t="inlineStr">
        <is>
          <t>TL</t>
        </is>
      </c>
      <c r="O3118" s="58" t="n">
        <v>8</v>
      </c>
      <c r="P3118" t="n">
        <v>0</v>
      </c>
      <c r="Q3118" s="59" t="n">
        <v>8200</v>
      </c>
      <c r="R3118" s="60">
        <f>IF(N3118="TL",1,IF(N3118="USD",VLOOKUP(C3118,$X$2:$Z$19,2,FALSE),VLOOKUP(C3118,$X$2:$Z$19,3,FALSE)))</f>
        <v/>
      </c>
      <c r="S3118" s="61">
        <f>IF(P3118=1,0,L3118*M3118*R3118*(1-O3118/100))</f>
        <v/>
      </c>
      <c r="T3118" s="61">
        <f>IF(P3118=1,0,L3118*Q3118)</f>
        <v/>
      </c>
      <c r="U3118" s="61">
        <f>S3118-T3118</f>
        <v/>
      </c>
    </row>
    <row r="3119">
      <c r="A3119" t="inlineStr">
        <is>
          <t>S003118</t>
        </is>
      </c>
      <c r="B3119" t="inlineStr">
        <is>
          <t>2025-12-12</t>
        </is>
      </c>
      <c r="C3119" t="inlineStr">
        <is>
          <t>2025-12</t>
        </is>
      </c>
      <c r="D3119" t="inlineStr">
        <is>
          <t>2025-Q4</t>
        </is>
      </c>
      <c r="E3119" t="inlineStr">
        <is>
          <t>T01</t>
        </is>
      </c>
      <c r="F3119" t="inlineStr">
        <is>
          <t>Deniz Yılmaz</t>
        </is>
      </c>
      <c r="G3119" t="inlineStr">
        <is>
          <t>Marmara</t>
        </is>
      </c>
      <c r="H3119" t="inlineStr">
        <is>
          <t>EM-SNS-06</t>
        </is>
      </c>
      <c r="I3119" t="inlineStr">
        <is>
          <t>Hareket Sensörü PIR</t>
        </is>
      </c>
      <c r="J3119" t="inlineStr">
        <is>
          <t>Otomasyon</t>
        </is>
      </c>
      <c r="K3119" t="inlineStr">
        <is>
          <t>Bayi</t>
        </is>
      </c>
      <c r="L3119" t="n">
        <v>2</v>
      </c>
      <c r="M3119" s="57" t="n">
        <v>251</v>
      </c>
      <c r="N3119" t="inlineStr">
        <is>
          <t>TL</t>
        </is>
      </c>
      <c r="O3119" s="58" t="n">
        <v>0</v>
      </c>
      <c r="P3119" t="n">
        <v>0</v>
      </c>
      <c r="Q3119" s="59" t="n">
        <v>120</v>
      </c>
      <c r="R3119" s="60">
        <f>IF(N3119="TL",1,IF(N3119="USD",VLOOKUP(C3119,$X$2:$Z$19,2,FALSE),VLOOKUP(C3119,$X$2:$Z$19,3,FALSE)))</f>
        <v/>
      </c>
      <c r="S3119" s="61">
        <f>IF(P3119=1,0,L3119*M3119*R3119*(1-O3119/100))</f>
        <v/>
      </c>
      <c r="T3119" s="61">
        <f>IF(P3119=1,0,L3119*Q3119)</f>
        <v/>
      </c>
      <c r="U3119" s="61">
        <f>S3119-T3119</f>
        <v/>
      </c>
    </row>
    <row r="3120">
      <c r="A3120" t="inlineStr">
        <is>
          <t>S003119</t>
        </is>
      </c>
      <c r="B3120" t="inlineStr">
        <is>
          <t>2025-12-04</t>
        </is>
      </c>
      <c r="C3120" t="inlineStr">
        <is>
          <t>2025-12</t>
        </is>
      </c>
      <c r="D3120" t="inlineStr">
        <is>
          <t>2025-Q4</t>
        </is>
      </c>
      <c r="E3120" t="inlineStr">
        <is>
          <t>T01</t>
        </is>
      </c>
      <c r="F3120" t="inlineStr">
        <is>
          <t>Deniz Yılmaz</t>
        </is>
      </c>
      <c r="G3120" t="inlineStr">
        <is>
          <t>Marmara</t>
        </is>
      </c>
      <c r="H3120" t="inlineStr">
        <is>
          <t>EM-PRZ-02</t>
        </is>
      </c>
      <c r="I3120" t="inlineStr">
        <is>
          <t>Priz-Anahtar Seti (20'li)</t>
        </is>
      </c>
      <c r="J3120" t="inlineStr">
        <is>
          <t>Anahtar</t>
        </is>
      </c>
      <c r="K3120" t="inlineStr">
        <is>
          <t>Proje</t>
        </is>
      </c>
      <c r="L3120" t="n">
        <v>10</v>
      </c>
      <c r="M3120" s="57" t="n">
        <v>568</v>
      </c>
      <c r="N3120" t="inlineStr">
        <is>
          <t>TL</t>
        </is>
      </c>
      <c r="O3120" s="58" t="n">
        <v>8</v>
      </c>
      <c r="P3120" t="n">
        <v>0</v>
      </c>
      <c r="Q3120" s="59" t="n">
        <v>310</v>
      </c>
      <c r="R3120" s="60">
        <f>IF(N3120="TL",1,IF(N3120="USD",VLOOKUP(C3120,$X$2:$Z$19,2,FALSE),VLOOKUP(C3120,$X$2:$Z$19,3,FALSE)))</f>
        <v/>
      </c>
      <c r="S3120" s="61">
        <f>IF(P3120=1,0,L3120*M3120*R3120*(1-O3120/100))</f>
        <v/>
      </c>
      <c r="T3120" s="61">
        <f>IF(P3120=1,0,L3120*Q3120)</f>
        <v/>
      </c>
      <c r="U3120" s="61">
        <f>S3120-T3120</f>
        <v/>
      </c>
    </row>
    <row r="3121">
      <c r="A3121" t="inlineStr">
        <is>
          <t>S003120</t>
        </is>
      </c>
      <c r="B3121" t="inlineStr">
        <is>
          <t>2025-12-10</t>
        </is>
      </c>
      <c r="C3121" t="inlineStr">
        <is>
          <t>2025-12</t>
        </is>
      </c>
      <c r="D3121" t="inlineStr">
        <is>
          <t>2025-Q4</t>
        </is>
      </c>
      <c r="E3121" t="inlineStr">
        <is>
          <t>T01</t>
        </is>
      </c>
      <c r="F3121" t="inlineStr">
        <is>
          <t>Deniz Yılmaz</t>
        </is>
      </c>
      <c r="G3121" t="inlineStr">
        <is>
          <t>Marmara</t>
        </is>
      </c>
      <c r="H3121" t="inlineStr">
        <is>
          <t>EM-PRZ-02</t>
        </is>
      </c>
      <c r="I3121" t="inlineStr">
        <is>
          <t>Priz-Anahtar Seti (20'li)</t>
        </is>
      </c>
      <c r="J3121" t="inlineStr">
        <is>
          <t>Anahtar</t>
        </is>
      </c>
      <c r="K3121" t="inlineStr">
        <is>
          <t>Bayi</t>
        </is>
      </c>
      <c r="L3121" t="n">
        <v>5</v>
      </c>
      <c r="M3121" s="57" t="n">
        <v>563</v>
      </c>
      <c r="N3121" t="inlineStr">
        <is>
          <t>TL</t>
        </is>
      </c>
      <c r="O3121" s="58" t="n">
        <v>8</v>
      </c>
      <c r="P3121" t="n">
        <v>0</v>
      </c>
      <c r="Q3121" s="59" t="n">
        <v>310</v>
      </c>
      <c r="R3121" s="60">
        <f>IF(N3121="TL",1,IF(N3121="USD",VLOOKUP(C3121,$X$2:$Z$19,2,FALSE),VLOOKUP(C3121,$X$2:$Z$19,3,FALSE)))</f>
        <v/>
      </c>
      <c r="S3121" s="61">
        <f>IF(P3121=1,0,L3121*M3121*R3121*(1-O3121/100))</f>
        <v/>
      </c>
      <c r="T3121" s="61">
        <f>IF(P3121=1,0,L3121*Q3121)</f>
        <v/>
      </c>
      <c r="U3121" s="61">
        <f>S3121-T3121</f>
        <v/>
      </c>
    </row>
    <row r="3122">
      <c r="A3122" t="inlineStr">
        <is>
          <t>S003121</t>
        </is>
      </c>
      <c r="B3122" t="inlineStr">
        <is>
          <t>2025-12-25</t>
        </is>
      </c>
      <c r="C3122" t="inlineStr">
        <is>
          <t>2025-12</t>
        </is>
      </c>
      <c r="D3122" t="inlineStr">
        <is>
          <t>2025-Q4</t>
        </is>
      </c>
      <c r="E3122" t="inlineStr">
        <is>
          <t>T01</t>
        </is>
      </c>
      <c r="F3122" t="inlineStr">
        <is>
          <t>Deniz Yılmaz</t>
        </is>
      </c>
      <c r="G3122" t="inlineStr">
        <is>
          <t>Marmara</t>
        </is>
      </c>
      <c r="H3122" t="inlineStr">
        <is>
          <t>EM-PNO-12</t>
        </is>
      </c>
      <c r="I3122" t="inlineStr">
        <is>
          <t>Sıva Üstü Dağıtım Panosu 24'lü</t>
        </is>
      </c>
      <c r="J3122" t="inlineStr">
        <is>
          <t>Pano</t>
        </is>
      </c>
      <c r="K3122" t="inlineStr">
        <is>
          <t>Bayi</t>
        </is>
      </c>
      <c r="L3122" t="n">
        <v>23</v>
      </c>
      <c r="M3122" s="57" t="n">
        <v>2036</v>
      </c>
      <c r="N3122" t="inlineStr">
        <is>
          <t>TL</t>
        </is>
      </c>
      <c r="O3122" s="58" t="n">
        <v>8</v>
      </c>
      <c r="P3122" t="n">
        <v>0</v>
      </c>
      <c r="Q3122" s="59" t="n">
        <v>1180</v>
      </c>
      <c r="R3122" s="60">
        <f>IF(N3122="TL",1,IF(N3122="USD",VLOOKUP(C3122,$X$2:$Z$19,2,FALSE),VLOOKUP(C3122,$X$2:$Z$19,3,FALSE)))</f>
        <v/>
      </c>
      <c r="S3122" s="61">
        <f>IF(P3122=1,0,L3122*M3122*R3122*(1-O3122/100))</f>
        <v/>
      </c>
      <c r="T3122" s="61">
        <f>IF(P3122=1,0,L3122*Q3122)</f>
        <v/>
      </c>
      <c r="U3122" s="61">
        <f>S3122-T3122</f>
        <v/>
      </c>
    </row>
    <row r="3123">
      <c r="A3123" t="inlineStr">
        <is>
          <t>S003122</t>
        </is>
      </c>
      <c r="B3123" t="inlineStr">
        <is>
          <t>2025-12-26</t>
        </is>
      </c>
      <c r="C3123" t="inlineStr">
        <is>
          <t>2025-12</t>
        </is>
      </c>
      <c r="D3123" t="inlineStr">
        <is>
          <t>2025-Q4</t>
        </is>
      </c>
      <c r="E3123" t="inlineStr">
        <is>
          <t>T01</t>
        </is>
      </c>
      <c r="F3123" t="inlineStr">
        <is>
          <t>Deniz Yılmaz</t>
        </is>
      </c>
      <c r="G3123" t="inlineStr">
        <is>
          <t>Marmara</t>
        </is>
      </c>
      <c r="H3123" t="inlineStr">
        <is>
          <t>EM-KBL-16</t>
        </is>
      </c>
      <c r="I3123" t="inlineStr">
        <is>
          <t>NYM Kablo 3x2,5 (100 m)</t>
        </is>
      </c>
      <c r="J3123" t="inlineStr">
        <is>
          <t>Kablo</t>
        </is>
      </c>
      <c r="K3123" t="inlineStr">
        <is>
          <t>Bayi</t>
        </is>
      </c>
      <c r="L3123" t="n">
        <v>9</v>
      </c>
      <c r="M3123" s="57" t="n">
        <v>1275</v>
      </c>
      <c r="N3123" t="inlineStr">
        <is>
          <t>TL</t>
        </is>
      </c>
      <c r="O3123" s="58" t="n">
        <v>8</v>
      </c>
      <c r="P3123" t="n">
        <v>0</v>
      </c>
      <c r="Q3123" s="59" t="n">
        <v>820</v>
      </c>
      <c r="R3123" s="60">
        <f>IF(N3123="TL",1,IF(N3123="USD",VLOOKUP(C3123,$X$2:$Z$19,2,FALSE),VLOOKUP(C3123,$X$2:$Z$19,3,FALSE)))</f>
        <v/>
      </c>
      <c r="S3123" s="61">
        <f>IF(P3123=1,0,L3123*M3123*R3123*(1-O3123/100))</f>
        <v/>
      </c>
      <c r="T3123" s="61">
        <f>IF(P3123=1,0,L3123*Q3123)</f>
        <v/>
      </c>
      <c r="U3123" s="61">
        <f>S3123-T3123</f>
        <v/>
      </c>
    </row>
    <row r="3124">
      <c r="A3124" t="inlineStr">
        <is>
          <t>S003123</t>
        </is>
      </c>
      <c r="B3124" t="inlineStr">
        <is>
          <t>2025-12-17</t>
        </is>
      </c>
      <c r="C3124" t="inlineStr">
        <is>
          <t>2025-12</t>
        </is>
      </c>
      <c r="D3124" t="inlineStr">
        <is>
          <t>2025-Q4</t>
        </is>
      </c>
      <c r="E3124" t="inlineStr">
        <is>
          <t>T01</t>
        </is>
      </c>
      <c r="F3124" t="inlineStr">
        <is>
          <t>Deniz Yılmaz</t>
        </is>
      </c>
      <c r="G3124" t="inlineStr">
        <is>
          <t>Marmara</t>
        </is>
      </c>
      <c r="H3124" t="inlineStr">
        <is>
          <t>EM-SNS-06</t>
        </is>
      </c>
      <c r="I3124" t="inlineStr">
        <is>
          <t>Hareket Sensörü PIR</t>
        </is>
      </c>
      <c r="J3124" t="inlineStr">
        <is>
          <t>Otomasyon</t>
        </is>
      </c>
      <c r="K3124" t="inlineStr">
        <is>
          <t>Kurumsal</t>
        </is>
      </c>
      <c r="L3124" t="n">
        <v>1</v>
      </c>
      <c r="M3124" s="57" t="n">
        <v>262</v>
      </c>
      <c r="N3124" t="inlineStr">
        <is>
          <t>TL</t>
        </is>
      </c>
      <c r="O3124" s="58" t="n">
        <v>12</v>
      </c>
      <c r="P3124" t="n">
        <v>0</v>
      </c>
      <c r="Q3124" s="59" t="n">
        <v>120</v>
      </c>
      <c r="R3124" s="60">
        <f>IF(N3124="TL",1,IF(N3124="USD",VLOOKUP(C3124,$X$2:$Z$19,2,FALSE),VLOOKUP(C3124,$X$2:$Z$19,3,FALSE)))</f>
        <v/>
      </c>
      <c r="S3124" s="61">
        <f>IF(P3124=1,0,L3124*M3124*R3124*(1-O3124/100))</f>
        <v/>
      </c>
      <c r="T3124" s="61">
        <f>IF(P3124=1,0,L3124*Q3124)</f>
        <v/>
      </c>
      <c r="U3124" s="61">
        <f>S3124-T3124</f>
        <v/>
      </c>
    </row>
    <row r="3125">
      <c r="A3125" t="inlineStr">
        <is>
          <t>S003124</t>
        </is>
      </c>
      <c r="B3125" t="inlineStr">
        <is>
          <t>2025-12-25</t>
        </is>
      </c>
      <c r="C3125" t="inlineStr">
        <is>
          <t>2025-12</t>
        </is>
      </c>
      <c r="D3125" t="inlineStr">
        <is>
          <t>2025-Q4</t>
        </is>
      </c>
      <c r="E3125" t="inlineStr">
        <is>
          <t>T01</t>
        </is>
      </c>
      <c r="F3125" t="inlineStr">
        <is>
          <t>Deniz Yılmaz</t>
        </is>
      </c>
      <c r="G3125" t="inlineStr">
        <is>
          <t>Marmara</t>
        </is>
      </c>
      <c r="H3125" t="inlineStr">
        <is>
          <t>EM-PNO-12</t>
        </is>
      </c>
      <c r="I3125" t="inlineStr">
        <is>
          <t>Sıva Üstü Dağıtım Panosu 24'lü</t>
        </is>
      </c>
      <c r="J3125" t="inlineStr">
        <is>
          <t>Pano</t>
        </is>
      </c>
      <c r="K3125" t="inlineStr">
        <is>
          <t>Proje</t>
        </is>
      </c>
      <c r="L3125" t="n">
        <v>2</v>
      </c>
      <c r="M3125" s="57" t="n">
        <v>2063</v>
      </c>
      <c r="N3125" t="inlineStr">
        <is>
          <t>TL</t>
        </is>
      </c>
      <c r="O3125" s="58" t="n">
        <v>5</v>
      </c>
      <c r="P3125" t="n">
        <v>0</v>
      </c>
      <c r="Q3125" s="59" t="n">
        <v>1180</v>
      </c>
      <c r="R3125" s="60">
        <f>IF(N3125="TL",1,IF(N3125="USD",VLOOKUP(C3125,$X$2:$Z$19,2,FALSE),VLOOKUP(C3125,$X$2:$Z$19,3,FALSE)))</f>
        <v/>
      </c>
      <c r="S3125" s="61">
        <f>IF(P3125=1,0,L3125*M3125*R3125*(1-O3125/100))</f>
        <v/>
      </c>
      <c r="T3125" s="61">
        <f>IF(P3125=1,0,L3125*Q3125)</f>
        <v/>
      </c>
      <c r="U3125" s="61">
        <f>S3125-T3125</f>
        <v/>
      </c>
    </row>
    <row r="3126">
      <c r="A3126" t="inlineStr">
        <is>
          <t>S003125</t>
        </is>
      </c>
      <c r="B3126" t="inlineStr">
        <is>
          <t>2025-12-24</t>
        </is>
      </c>
      <c r="C3126" t="inlineStr">
        <is>
          <t>2025-12</t>
        </is>
      </c>
      <c r="D3126" t="inlineStr">
        <is>
          <t>2025-Q4</t>
        </is>
      </c>
      <c r="E3126" t="inlineStr">
        <is>
          <t>T01</t>
        </is>
      </c>
      <c r="F3126" t="inlineStr">
        <is>
          <t>Deniz Yılmaz</t>
        </is>
      </c>
      <c r="G3126" t="inlineStr">
        <is>
          <t>Marmara</t>
        </is>
      </c>
      <c r="H3126" t="inlineStr">
        <is>
          <t>EM-SNS-06</t>
        </is>
      </c>
      <c r="I3126" t="inlineStr">
        <is>
          <t>Hareket Sensörü PIR</t>
        </is>
      </c>
      <c r="J3126" t="inlineStr">
        <is>
          <t>Otomasyon</t>
        </is>
      </c>
      <c r="K3126" t="inlineStr">
        <is>
          <t>Perakende</t>
        </is>
      </c>
      <c r="L3126" t="n">
        <v>7</v>
      </c>
      <c r="M3126" s="57" t="n">
        <v>246</v>
      </c>
      <c r="N3126" t="inlineStr">
        <is>
          <t>TL</t>
        </is>
      </c>
      <c r="O3126" s="58" t="n">
        <v>18</v>
      </c>
      <c r="P3126" t="n">
        <v>0</v>
      </c>
      <c r="Q3126" s="59" t="n">
        <v>120</v>
      </c>
      <c r="R3126" s="60">
        <f>IF(N3126="TL",1,IF(N3126="USD",VLOOKUP(C3126,$X$2:$Z$19,2,FALSE),VLOOKUP(C3126,$X$2:$Z$19,3,FALSE)))</f>
        <v/>
      </c>
      <c r="S3126" s="61">
        <f>IF(P3126=1,0,L3126*M3126*R3126*(1-O3126/100))</f>
        <v/>
      </c>
      <c r="T3126" s="61">
        <f>IF(P3126=1,0,L3126*Q3126)</f>
        <v/>
      </c>
      <c r="U3126" s="61">
        <f>S3126-T3126</f>
        <v/>
      </c>
    </row>
    <row r="3127">
      <c r="A3127" t="inlineStr">
        <is>
          <t>S003126</t>
        </is>
      </c>
      <c r="B3127" t="inlineStr">
        <is>
          <t>2025-12-09</t>
        </is>
      </c>
      <c r="C3127" t="inlineStr">
        <is>
          <t>2025-12</t>
        </is>
      </c>
      <c r="D3127" t="inlineStr">
        <is>
          <t>2025-Q4</t>
        </is>
      </c>
      <c r="E3127" t="inlineStr">
        <is>
          <t>T01</t>
        </is>
      </c>
      <c r="F3127" t="inlineStr">
        <is>
          <t>Deniz Yılmaz</t>
        </is>
      </c>
      <c r="G3127" t="inlineStr">
        <is>
          <t>Marmara</t>
        </is>
      </c>
      <c r="H3127" t="inlineStr">
        <is>
          <t>EM-UPS-10</t>
        </is>
      </c>
      <c r="I3127" t="inlineStr">
        <is>
          <t>Kesintisiz Güç Kaynağı 3 kVA</t>
        </is>
      </c>
      <c r="J3127" t="inlineStr">
        <is>
          <t>Güç</t>
        </is>
      </c>
      <c r="K3127" t="inlineStr">
        <is>
          <t>Kurumsal</t>
        </is>
      </c>
      <c r="L3127" t="n">
        <v>15</v>
      </c>
      <c r="M3127" s="57" t="n">
        <v>13422</v>
      </c>
      <c r="N3127" t="inlineStr">
        <is>
          <t>TL</t>
        </is>
      </c>
      <c r="O3127" s="58" t="n">
        <v>12</v>
      </c>
      <c r="P3127" t="n">
        <v>0</v>
      </c>
      <c r="Q3127" s="59" t="n">
        <v>8200</v>
      </c>
      <c r="R3127" s="60">
        <f>IF(N3127="TL",1,IF(N3127="USD",VLOOKUP(C3127,$X$2:$Z$19,2,FALSE),VLOOKUP(C3127,$X$2:$Z$19,3,FALSE)))</f>
        <v/>
      </c>
      <c r="S3127" s="61">
        <f>IF(P3127=1,0,L3127*M3127*R3127*(1-O3127/100))</f>
        <v/>
      </c>
      <c r="T3127" s="61">
        <f>IF(P3127=1,0,L3127*Q3127)</f>
        <v/>
      </c>
      <c r="U3127" s="61">
        <f>S3127-T3127</f>
        <v/>
      </c>
    </row>
    <row r="3128">
      <c r="A3128" t="inlineStr">
        <is>
          <t>S003127</t>
        </is>
      </c>
      <c r="B3128" t="inlineStr">
        <is>
          <t>2025-12-26</t>
        </is>
      </c>
      <c r="C3128" t="inlineStr">
        <is>
          <t>2025-12</t>
        </is>
      </c>
      <c r="D3128" t="inlineStr">
        <is>
          <t>2025-Q4</t>
        </is>
      </c>
      <c r="E3128" t="inlineStr">
        <is>
          <t>T01</t>
        </is>
      </c>
      <c r="F3128" t="inlineStr">
        <is>
          <t>Deniz Yılmaz</t>
        </is>
      </c>
      <c r="G3128" t="inlineStr">
        <is>
          <t>Marmara</t>
        </is>
      </c>
      <c r="H3128" t="inlineStr">
        <is>
          <t>EM-TRF-05</t>
        </is>
      </c>
      <c r="I3128" t="inlineStr">
        <is>
          <t>İzole Trafo 1 kVA</t>
        </is>
      </c>
      <c r="J3128" t="inlineStr">
        <is>
          <t>Güç</t>
        </is>
      </c>
      <c r="K3128" t="inlineStr">
        <is>
          <t>Bayi</t>
        </is>
      </c>
      <c r="L3128" t="n">
        <v>95</v>
      </c>
      <c r="M3128" s="57" t="n">
        <v>6433</v>
      </c>
      <c r="N3128" t="inlineStr">
        <is>
          <t>TL</t>
        </is>
      </c>
      <c r="O3128" s="58" t="n">
        <v>0</v>
      </c>
      <c r="P3128" t="n">
        <v>0</v>
      </c>
      <c r="Q3128" s="59" t="n">
        <v>3900</v>
      </c>
      <c r="R3128" s="60">
        <f>IF(N3128="TL",1,IF(N3128="USD",VLOOKUP(C3128,$X$2:$Z$19,2,FALSE),VLOOKUP(C3128,$X$2:$Z$19,3,FALSE)))</f>
        <v/>
      </c>
      <c r="S3128" s="61">
        <f>IF(P3128=1,0,L3128*M3128*R3128*(1-O3128/100))</f>
        <v/>
      </c>
      <c r="T3128" s="61">
        <f>IF(P3128=1,0,L3128*Q3128)</f>
        <v/>
      </c>
      <c r="U3128" s="61">
        <f>S3128-T3128</f>
        <v/>
      </c>
    </row>
    <row r="3129">
      <c r="A3129" t="inlineStr">
        <is>
          <t>S003128</t>
        </is>
      </c>
      <c r="B3129" t="inlineStr">
        <is>
          <t>2025-12-27</t>
        </is>
      </c>
      <c r="C3129" t="inlineStr">
        <is>
          <t>2025-12</t>
        </is>
      </c>
      <c r="D3129" t="inlineStr">
        <is>
          <t>2025-Q4</t>
        </is>
      </c>
      <c r="E3129" t="inlineStr">
        <is>
          <t>T01</t>
        </is>
      </c>
      <c r="F3129" t="inlineStr">
        <is>
          <t>Deniz Yılmaz</t>
        </is>
      </c>
      <c r="G3129" t="inlineStr">
        <is>
          <t>Marmara</t>
        </is>
      </c>
      <c r="H3129" t="inlineStr">
        <is>
          <t>EM-TRF-05</t>
        </is>
      </c>
      <c r="I3129" t="inlineStr">
        <is>
          <t>İzole Trafo 1 kVA</t>
        </is>
      </c>
      <c r="J3129" t="inlineStr">
        <is>
          <t>Güç</t>
        </is>
      </c>
      <c r="K3129" t="inlineStr">
        <is>
          <t>Kurumsal</t>
        </is>
      </c>
      <c r="L3129" t="n">
        <v>21</v>
      </c>
      <c r="M3129" s="57" t="n">
        <v>6813</v>
      </c>
      <c r="N3129" t="inlineStr">
        <is>
          <t>TL</t>
        </is>
      </c>
      <c r="O3129" s="58" t="n">
        <v>12</v>
      </c>
      <c r="P3129" t="n">
        <v>0</v>
      </c>
      <c r="Q3129" s="59" t="n">
        <v>3900</v>
      </c>
      <c r="R3129" s="60">
        <f>IF(N3129="TL",1,IF(N3129="USD",VLOOKUP(C3129,$X$2:$Z$19,2,FALSE),VLOOKUP(C3129,$X$2:$Z$19,3,FALSE)))</f>
        <v/>
      </c>
      <c r="S3129" s="61">
        <f>IF(P3129=1,0,L3129*M3129*R3129*(1-O3129/100))</f>
        <v/>
      </c>
      <c r="T3129" s="61">
        <f>IF(P3129=1,0,L3129*Q3129)</f>
        <v/>
      </c>
      <c r="U3129" s="61">
        <f>S3129-T3129</f>
        <v/>
      </c>
    </row>
    <row r="3130">
      <c r="A3130" t="inlineStr">
        <is>
          <t>S003129</t>
        </is>
      </c>
      <c r="B3130" t="inlineStr">
        <is>
          <t>2025-12-11</t>
        </is>
      </c>
      <c r="C3130" t="inlineStr">
        <is>
          <t>2025-12</t>
        </is>
      </c>
      <c r="D3130" t="inlineStr">
        <is>
          <t>2025-Q4</t>
        </is>
      </c>
      <c r="E3130" t="inlineStr">
        <is>
          <t>T01</t>
        </is>
      </c>
      <c r="F3130" t="inlineStr">
        <is>
          <t>Deniz Yılmaz</t>
        </is>
      </c>
      <c r="G3130" t="inlineStr">
        <is>
          <t>Marmara</t>
        </is>
      </c>
      <c r="H3130" t="inlineStr">
        <is>
          <t>EM-AYD-18</t>
        </is>
      </c>
      <c r="I3130" t="inlineStr">
        <is>
          <t>LED Ampul 18W (10'lu)</t>
        </is>
      </c>
      <c r="J3130" t="inlineStr">
        <is>
          <t>Aydınlatma</t>
        </is>
      </c>
      <c r="K3130" t="inlineStr">
        <is>
          <t>Perakende</t>
        </is>
      </c>
      <c r="L3130" t="n">
        <v>2</v>
      </c>
      <c r="M3130" s="57" t="n">
        <v>204</v>
      </c>
      <c r="N3130" t="inlineStr">
        <is>
          <t>TL</t>
        </is>
      </c>
      <c r="O3130" s="58" t="n">
        <v>12</v>
      </c>
      <c r="P3130" t="n">
        <v>0</v>
      </c>
      <c r="Q3130" s="59" t="n">
        <v>95</v>
      </c>
      <c r="R3130" s="60">
        <f>IF(N3130="TL",1,IF(N3130="USD",VLOOKUP(C3130,$X$2:$Z$19,2,FALSE),VLOOKUP(C3130,$X$2:$Z$19,3,FALSE)))</f>
        <v/>
      </c>
      <c r="S3130" s="61">
        <f>IF(P3130=1,0,L3130*M3130*R3130*(1-O3130/100))</f>
        <v/>
      </c>
      <c r="T3130" s="61">
        <f>IF(P3130=1,0,L3130*Q3130)</f>
        <v/>
      </c>
      <c r="U3130" s="61">
        <f>S3130-T3130</f>
        <v/>
      </c>
    </row>
    <row r="3131">
      <c r="A3131" t="inlineStr">
        <is>
          <t>S003130</t>
        </is>
      </c>
      <c r="B3131" t="inlineStr">
        <is>
          <t>2025-12-24</t>
        </is>
      </c>
      <c r="C3131" t="inlineStr">
        <is>
          <t>2025-12</t>
        </is>
      </c>
      <c r="D3131" t="inlineStr">
        <is>
          <t>2025-Q4</t>
        </is>
      </c>
      <c r="E3131" t="inlineStr">
        <is>
          <t>T01</t>
        </is>
      </c>
      <c r="F3131" t="inlineStr">
        <is>
          <t>Deniz Yılmaz</t>
        </is>
      </c>
      <c r="G3131" t="inlineStr">
        <is>
          <t>Marmara</t>
        </is>
      </c>
      <c r="H3131" t="inlineStr">
        <is>
          <t>EM-TRF-05</t>
        </is>
      </c>
      <c r="I3131" t="inlineStr">
        <is>
          <t>İzole Trafo 1 kVA</t>
        </is>
      </c>
      <c r="J3131" t="inlineStr">
        <is>
          <t>Güç</t>
        </is>
      </c>
      <c r="K3131" t="inlineStr">
        <is>
          <t>Kurumsal</t>
        </is>
      </c>
      <c r="L3131" t="n">
        <v>5</v>
      </c>
      <c r="M3131" s="57" t="n">
        <v>6522</v>
      </c>
      <c r="N3131" t="inlineStr">
        <is>
          <t>TL</t>
        </is>
      </c>
      <c r="O3131" s="58" t="n">
        <v>8</v>
      </c>
      <c r="P3131" t="n">
        <v>0</v>
      </c>
      <c r="Q3131" s="59" t="n">
        <v>3900</v>
      </c>
      <c r="R3131" s="60">
        <f>IF(N3131="TL",1,IF(N3131="USD",VLOOKUP(C3131,$X$2:$Z$19,2,FALSE),VLOOKUP(C3131,$X$2:$Z$19,3,FALSE)))</f>
        <v/>
      </c>
      <c r="S3131" s="61">
        <f>IF(P3131=1,0,L3131*M3131*R3131*(1-O3131/100))</f>
        <v/>
      </c>
      <c r="T3131" s="61">
        <f>IF(P3131=1,0,L3131*Q3131)</f>
        <v/>
      </c>
      <c r="U3131" s="61">
        <f>S3131-T3131</f>
        <v/>
      </c>
    </row>
    <row r="3132">
      <c r="A3132" t="inlineStr">
        <is>
          <t>S003131</t>
        </is>
      </c>
      <c r="B3132" t="inlineStr">
        <is>
          <t>2025-12-15</t>
        </is>
      </c>
      <c r="C3132" t="inlineStr">
        <is>
          <t>2025-12</t>
        </is>
      </c>
      <c r="D3132" t="inlineStr">
        <is>
          <t>2025-Q4</t>
        </is>
      </c>
      <c r="E3132" t="inlineStr">
        <is>
          <t>T01</t>
        </is>
      </c>
      <c r="F3132" t="inlineStr">
        <is>
          <t>Deniz Yılmaz</t>
        </is>
      </c>
      <c r="G3132" t="inlineStr">
        <is>
          <t>Marmara</t>
        </is>
      </c>
      <c r="H3132" t="inlineStr">
        <is>
          <t>EM-TOP-08</t>
        </is>
      </c>
      <c r="I3132" t="inlineStr">
        <is>
          <t>Topraklama Seti</t>
        </is>
      </c>
      <c r="J3132" t="inlineStr">
        <is>
          <t>Koruma</t>
        </is>
      </c>
      <c r="K3132" t="inlineStr">
        <is>
          <t>Bayi</t>
        </is>
      </c>
      <c r="L3132" t="n">
        <v>1</v>
      </c>
      <c r="M3132" s="57" t="n">
        <v>947</v>
      </c>
      <c r="N3132" t="inlineStr">
        <is>
          <t>TL</t>
        </is>
      </c>
      <c r="O3132" s="58" t="n">
        <v>12</v>
      </c>
      <c r="P3132" t="n">
        <v>0</v>
      </c>
      <c r="Q3132" s="59" t="n">
        <v>540</v>
      </c>
      <c r="R3132" s="60">
        <f>IF(N3132="TL",1,IF(N3132="USD",VLOOKUP(C3132,$X$2:$Z$19,2,FALSE),VLOOKUP(C3132,$X$2:$Z$19,3,FALSE)))</f>
        <v/>
      </c>
      <c r="S3132" s="61">
        <f>IF(P3132=1,0,L3132*M3132*R3132*(1-O3132/100))</f>
        <v/>
      </c>
      <c r="T3132" s="61">
        <f>IF(P3132=1,0,L3132*Q3132)</f>
        <v/>
      </c>
      <c r="U3132" s="61">
        <f>S3132-T3132</f>
        <v/>
      </c>
    </row>
    <row r="3133">
      <c r="A3133" t="inlineStr">
        <is>
          <t>S003132</t>
        </is>
      </c>
      <c r="B3133" t="inlineStr">
        <is>
          <t>2025-12-03</t>
        </is>
      </c>
      <c r="C3133" t="inlineStr">
        <is>
          <t>2025-12</t>
        </is>
      </c>
      <c r="D3133" t="inlineStr">
        <is>
          <t>2025-Q4</t>
        </is>
      </c>
      <c r="E3133" t="inlineStr">
        <is>
          <t>T01</t>
        </is>
      </c>
      <c r="F3133" t="inlineStr">
        <is>
          <t>Deniz Yılmaz</t>
        </is>
      </c>
      <c r="G3133" t="inlineStr">
        <is>
          <t>Marmara</t>
        </is>
      </c>
      <c r="H3133" t="inlineStr">
        <is>
          <t>EM-KBL-16</t>
        </is>
      </c>
      <c r="I3133" t="inlineStr">
        <is>
          <t>NYM Kablo 3x2,5 (100 m)</t>
        </is>
      </c>
      <c r="J3133" t="inlineStr">
        <is>
          <t>Kablo</t>
        </is>
      </c>
      <c r="K3133" t="inlineStr">
        <is>
          <t>Proje</t>
        </is>
      </c>
      <c r="L3133" t="n">
        <v>17</v>
      </c>
      <c r="M3133" s="57" t="n">
        <v>1279</v>
      </c>
      <c r="N3133" t="inlineStr">
        <is>
          <t>TL</t>
        </is>
      </c>
      <c r="O3133" s="58" t="n">
        <v>12</v>
      </c>
      <c r="P3133" t="n">
        <v>0</v>
      </c>
      <c r="Q3133" s="59" t="n">
        <v>820</v>
      </c>
      <c r="R3133" s="60">
        <f>IF(N3133="TL",1,IF(N3133="USD",VLOOKUP(C3133,$X$2:$Z$19,2,FALSE),VLOOKUP(C3133,$X$2:$Z$19,3,FALSE)))</f>
        <v/>
      </c>
      <c r="S3133" s="61">
        <f>IF(P3133=1,0,L3133*M3133*R3133*(1-O3133/100))</f>
        <v/>
      </c>
      <c r="T3133" s="61">
        <f>IF(P3133=1,0,L3133*Q3133)</f>
        <v/>
      </c>
      <c r="U3133" s="61">
        <f>S3133-T3133</f>
        <v/>
      </c>
    </row>
    <row r="3134">
      <c r="A3134" t="inlineStr">
        <is>
          <t>S003133</t>
        </is>
      </c>
      <c r="B3134" t="inlineStr">
        <is>
          <t>2025-12-26</t>
        </is>
      </c>
      <c r="C3134" t="inlineStr">
        <is>
          <t>2025-12</t>
        </is>
      </c>
      <c r="D3134" t="inlineStr">
        <is>
          <t>2025-Q4</t>
        </is>
      </c>
      <c r="E3134" t="inlineStr">
        <is>
          <t>T01</t>
        </is>
      </c>
      <c r="F3134" t="inlineStr">
        <is>
          <t>Deniz Yılmaz</t>
        </is>
      </c>
      <c r="G3134" t="inlineStr">
        <is>
          <t>Marmara</t>
        </is>
      </c>
      <c r="H3134" t="inlineStr">
        <is>
          <t>EM-AYD-18</t>
        </is>
      </c>
      <c r="I3134" t="inlineStr">
        <is>
          <t>LED Ampul 18W (10'lu)</t>
        </is>
      </c>
      <c r="J3134" t="inlineStr">
        <is>
          <t>Aydınlatma</t>
        </is>
      </c>
      <c r="K3134" t="inlineStr">
        <is>
          <t>Bayi</t>
        </is>
      </c>
      <c r="L3134" t="n">
        <v>9</v>
      </c>
      <c r="M3134" s="57" t="n">
        <v>196</v>
      </c>
      <c r="N3134" t="inlineStr">
        <is>
          <t>TL</t>
        </is>
      </c>
      <c r="O3134" s="58" t="n">
        <v>5</v>
      </c>
      <c r="P3134" t="n">
        <v>0</v>
      </c>
      <c r="Q3134" s="59" t="n">
        <v>95</v>
      </c>
      <c r="R3134" s="60">
        <f>IF(N3134="TL",1,IF(N3134="USD",VLOOKUP(C3134,$X$2:$Z$19,2,FALSE),VLOOKUP(C3134,$X$2:$Z$19,3,FALSE)))</f>
        <v/>
      </c>
      <c r="S3134" s="61">
        <f>IF(P3134=1,0,L3134*M3134*R3134*(1-O3134/100))</f>
        <v/>
      </c>
      <c r="T3134" s="61">
        <f>IF(P3134=1,0,L3134*Q3134)</f>
        <v/>
      </c>
      <c r="U3134" s="61">
        <f>S3134-T3134</f>
        <v/>
      </c>
    </row>
    <row r="3135">
      <c r="A3135" t="inlineStr">
        <is>
          <t>S003134</t>
        </is>
      </c>
      <c r="B3135" t="inlineStr">
        <is>
          <t>2025-12-11</t>
        </is>
      </c>
      <c r="C3135" t="inlineStr">
        <is>
          <t>2025-12</t>
        </is>
      </c>
      <c r="D3135" t="inlineStr">
        <is>
          <t>2025-Q4</t>
        </is>
      </c>
      <c r="E3135" t="inlineStr">
        <is>
          <t>T01</t>
        </is>
      </c>
      <c r="F3135" t="inlineStr">
        <is>
          <t>Deniz Yılmaz</t>
        </is>
      </c>
      <c r="G3135" t="inlineStr">
        <is>
          <t>Marmara</t>
        </is>
      </c>
      <c r="H3135" t="inlineStr">
        <is>
          <t>EM-TOP-08</t>
        </is>
      </c>
      <c r="I3135" t="inlineStr">
        <is>
          <t>Topraklama Seti</t>
        </is>
      </c>
      <c r="J3135" t="inlineStr">
        <is>
          <t>Koruma</t>
        </is>
      </c>
      <c r="K3135" t="inlineStr">
        <is>
          <t>Bayi</t>
        </is>
      </c>
      <c r="L3135" t="n">
        <v>2</v>
      </c>
      <c r="M3135" s="57" t="n">
        <v>913</v>
      </c>
      <c r="N3135" t="inlineStr">
        <is>
          <t>TL</t>
        </is>
      </c>
      <c r="O3135" s="58" t="n">
        <v>5</v>
      </c>
      <c r="P3135" t="n">
        <v>0</v>
      </c>
      <c r="Q3135" s="59" t="n">
        <v>540</v>
      </c>
      <c r="R3135" s="60">
        <f>IF(N3135="TL",1,IF(N3135="USD",VLOOKUP(C3135,$X$2:$Z$19,2,FALSE),VLOOKUP(C3135,$X$2:$Z$19,3,FALSE)))</f>
        <v/>
      </c>
      <c r="S3135" s="61">
        <f>IF(P3135=1,0,L3135*M3135*R3135*(1-O3135/100))</f>
        <v/>
      </c>
      <c r="T3135" s="61">
        <f>IF(P3135=1,0,L3135*Q3135)</f>
        <v/>
      </c>
      <c r="U3135" s="61">
        <f>S3135-T3135</f>
        <v/>
      </c>
    </row>
    <row r="3136">
      <c r="A3136" t="inlineStr">
        <is>
          <t>S003135</t>
        </is>
      </c>
      <c r="B3136" t="inlineStr">
        <is>
          <t>2025-12-18</t>
        </is>
      </c>
      <c r="C3136" t="inlineStr">
        <is>
          <t>2025-12</t>
        </is>
      </c>
      <c r="D3136" t="inlineStr">
        <is>
          <t>2025-Q4</t>
        </is>
      </c>
      <c r="E3136" t="inlineStr">
        <is>
          <t>T02</t>
        </is>
      </c>
      <c r="F3136" t="inlineStr">
        <is>
          <t>Ece Kaya</t>
        </is>
      </c>
      <c r="G3136" t="inlineStr">
        <is>
          <t>İç Anadolu</t>
        </is>
      </c>
      <c r="H3136" t="inlineStr">
        <is>
          <t>EM-KBL-25</t>
        </is>
      </c>
      <c r="I3136" t="inlineStr">
        <is>
          <t>NYY Kablo 4x6 (100 m)</t>
        </is>
      </c>
      <c r="J3136" t="inlineStr">
        <is>
          <t>Kablo</t>
        </is>
      </c>
      <c r="K3136" t="inlineStr">
        <is>
          <t>Proje</t>
        </is>
      </c>
      <c r="L3136" t="n">
        <v>1</v>
      </c>
      <c r="M3136" s="57" t="n">
        <v>3372</v>
      </c>
      <c r="N3136" t="inlineStr">
        <is>
          <t>TL</t>
        </is>
      </c>
      <c r="O3136" s="58" t="n">
        <v>0</v>
      </c>
      <c r="P3136" t="n">
        <v>0</v>
      </c>
      <c r="Q3136" s="59" t="n">
        <v>2150</v>
      </c>
      <c r="R3136" s="60">
        <f>IF(N3136="TL",1,IF(N3136="USD",VLOOKUP(C3136,$X$2:$Z$19,2,FALSE),VLOOKUP(C3136,$X$2:$Z$19,3,FALSE)))</f>
        <v/>
      </c>
      <c r="S3136" s="61">
        <f>IF(P3136=1,0,L3136*M3136*R3136*(1-O3136/100))</f>
        <v/>
      </c>
      <c r="T3136" s="61">
        <f>IF(P3136=1,0,L3136*Q3136)</f>
        <v/>
      </c>
      <c r="U3136" s="61">
        <f>S3136-T3136</f>
        <v/>
      </c>
    </row>
    <row r="3137">
      <c r="A3137" t="inlineStr">
        <is>
          <t>S003136</t>
        </is>
      </c>
      <c r="B3137" t="inlineStr">
        <is>
          <t>2025-12-07</t>
        </is>
      </c>
      <c r="C3137" t="inlineStr">
        <is>
          <t>2025-12</t>
        </is>
      </c>
      <c r="D3137" t="inlineStr">
        <is>
          <t>2025-Q4</t>
        </is>
      </c>
      <c r="E3137" t="inlineStr">
        <is>
          <t>T02</t>
        </is>
      </c>
      <c r="F3137" t="inlineStr">
        <is>
          <t>Ece Kaya</t>
        </is>
      </c>
      <c r="G3137" t="inlineStr">
        <is>
          <t>İç Anadolu</t>
        </is>
      </c>
      <c r="H3137" t="inlineStr">
        <is>
          <t>EM-SGT-01</t>
        </is>
      </c>
      <c r="I3137" t="inlineStr">
        <is>
          <t>Otomatik Sigorta C16 (12'li)</t>
        </is>
      </c>
      <c r="J3137" t="inlineStr">
        <is>
          <t>Koruma</t>
        </is>
      </c>
      <c r="K3137" t="inlineStr">
        <is>
          <t>Bayi</t>
        </is>
      </c>
      <c r="L3137" t="n">
        <v>3</v>
      </c>
      <c r="M3137" s="57" t="n">
        <v>440</v>
      </c>
      <c r="N3137" t="inlineStr">
        <is>
          <t>TL</t>
        </is>
      </c>
      <c r="O3137" s="58" t="n">
        <v>18</v>
      </c>
      <c r="P3137" t="n">
        <v>0</v>
      </c>
      <c r="Q3137" s="59" t="n">
        <v>240</v>
      </c>
      <c r="R3137" s="60">
        <f>IF(N3137="TL",1,IF(N3137="USD",VLOOKUP(C3137,$X$2:$Z$19,2,FALSE),VLOOKUP(C3137,$X$2:$Z$19,3,FALSE)))</f>
        <v/>
      </c>
      <c r="S3137" s="61">
        <f>IF(P3137=1,0,L3137*M3137*R3137*(1-O3137/100))</f>
        <v/>
      </c>
      <c r="T3137" s="61">
        <f>IF(P3137=1,0,L3137*Q3137)</f>
        <v/>
      </c>
      <c r="U3137" s="61">
        <f>S3137-T3137</f>
        <v/>
      </c>
    </row>
    <row r="3138">
      <c r="A3138" t="inlineStr">
        <is>
          <t>S003137</t>
        </is>
      </c>
      <c r="B3138" t="inlineStr">
        <is>
          <t>2025-12-01</t>
        </is>
      </c>
      <c r="C3138" t="inlineStr">
        <is>
          <t>2025-12</t>
        </is>
      </c>
      <c r="D3138" t="inlineStr">
        <is>
          <t>2025-Q4</t>
        </is>
      </c>
      <c r="E3138" t="inlineStr">
        <is>
          <t>T02</t>
        </is>
      </c>
      <c r="F3138" t="inlineStr">
        <is>
          <t>Ece Kaya</t>
        </is>
      </c>
      <c r="G3138" t="inlineStr">
        <is>
          <t>İç Anadolu</t>
        </is>
      </c>
      <c r="H3138" t="inlineStr">
        <is>
          <t>EM-KBL-25</t>
        </is>
      </c>
      <c r="I3138" t="inlineStr">
        <is>
          <t>NYY Kablo 4x6 (100 m)</t>
        </is>
      </c>
      <c r="J3138" t="inlineStr">
        <is>
          <t>Kablo</t>
        </is>
      </c>
      <c r="K3138" t="inlineStr">
        <is>
          <t>Proje</t>
        </is>
      </c>
      <c r="L3138" t="n">
        <v>113</v>
      </c>
      <c r="M3138" s="57" t="n">
        <v>3378</v>
      </c>
      <c r="N3138" t="inlineStr">
        <is>
          <t>TL</t>
        </is>
      </c>
      <c r="O3138" s="58" t="n">
        <v>8</v>
      </c>
      <c r="P3138" t="n">
        <v>0</v>
      </c>
      <c r="Q3138" s="59" t="n">
        <v>2150</v>
      </c>
      <c r="R3138" s="60">
        <f>IF(N3138="TL",1,IF(N3138="USD",VLOOKUP(C3138,$X$2:$Z$19,2,FALSE),VLOOKUP(C3138,$X$2:$Z$19,3,FALSE)))</f>
        <v/>
      </c>
      <c r="S3138" s="61">
        <f>IF(P3138=1,0,L3138*M3138*R3138*(1-O3138/100))</f>
        <v/>
      </c>
      <c r="T3138" s="61">
        <f>IF(P3138=1,0,L3138*Q3138)</f>
        <v/>
      </c>
      <c r="U3138" s="61">
        <f>S3138-T3138</f>
        <v/>
      </c>
    </row>
    <row r="3139">
      <c r="A3139" t="inlineStr">
        <is>
          <t>S003138</t>
        </is>
      </c>
      <c r="B3139" t="inlineStr">
        <is>
          <t>2025-12-26</t>
        </is>
      </c>
      <c r="C3139" t="inlineStr">
        <is>
          <t>2025-12</t>
        </is>
      </c>
      <c r="D3139" t="inlineStr">
        <is>
          <t>2025-Q4</t>
        </is>
      </c>
      <c r="E3139" t="inlineStr">
        <is>
          <t>T02</t>
        </is>
      </c>
      <c r="F3139" t="inlineStr">
        <is>
          <t>Ece Kaya</t>
        </is>
      </c>
      <c r="G3139" t="inlineStr">
        <is>
          <t>İç Anadolu</t>
        </is>
      </c>
      <c r="H3139" t="inlineStr">
        <is>
          <t>EM-KBL-25</t>
        </is>
      </c>
      <c r="I3139" t="inlineStr">
        <is>
          <t>NYY Kablo 4x6 (100 m)</t>
        </is>
      </c>
      <c r="J3139" t="inlineStr">
        <is>
          <t>Kablo</t>
        </is>
      </c>
      <c r="K3139" t="inlineStr">
        <is>
          <t>Proje</t>
        </is>
      </c>
      <c r="L3139" t="n">
        <v>4</v>
      </c>
      <c r="M3139" s="57" t="n">
        <v>3479</v>
      </c>
      <c r="N3139" t="inlineStr">
        <is>
          <t>TL</t>
        </is>
      </c>
      <c r="O3139" s="58" t="n">
        <v>8</v>
      </c>
      <c r="P3139" t="n">
        <v>0</v>
      </c>
      <c r="Q3139" s="59" t="n">
        <v>2150</v>
      </c>
      <c r="R3139" s="60">
        <f>IF(N3139="TL",1,IF(N3139="USD",VLOOKUP(C3139,$X$2:$Z$19,2,FALSE),VLOOKUP(C3139,$X$2:$Z$19,3,FALSE)))</f>
        <v/>
      </c>
      <c r="S3139" s="61">
        <f>IF(P3139=1,0,L3139*M3139*R3139*(1-O3139/100))</f>
        <v/>
      </c>
      <c r="T3139" s="61">
        <f>IF(P3139=1,0,L3139*Q3139)</f>
        <v/>
      </c>
      <c r="U3139" s="61">
        <f>S3139-T3139</f>
        <v/>
      </c>
    </row>
    <row r="3140">
      <c r="A3140" t="inlineStr">
        <is>
          <t>S003139</t>
        </is>
      </c>
      <c r="B3140" t="inlineStr">
        <is>
          <t>2025-12-18</t>
        </is>
      </c>
      <c r="C3140" t="inlineStr">
        <is>
          <t>2025-12</t>
        </is>
      </c>
      <c r="D3140" t="inlineStr">
        <is>
          <t>2025-Q4</t>
        </is>
      </c>
      <c r="E3140" t="inlineStr">
        <is>
          <t>T02</t>
        </is>
      </c>
      <c r="F3140" t="inlineStr">
        <is>
          <t>Ece Kaya</t>
        </is>
      </c>
      <c r="G3140" t="inlineStr">
        <is>
          <t>İç Anadolu</t>
        </is>
      </c>
      <c r="H3140" t="inlineStr">
        <is>
          <t>EM-KBL-16</t>
        </is>
      </c>
      <c r="I3140" t="inlineStr">
        <is>
          <t>NYM Kablo 3x2,5 (100 m)</t>
        </is>
      </c>
      <c r="J3140" t="inlineStr">
        <is>
          <t>Kablo</t>
        </is>
      </c>
      <c r="K3140" t="inlineStr">
        <is>
          <t>Bayi</t>
        </is>
      </c>
      <c r="L3140" t="n">
        <v>10</v>
      </c>
      <c r="M3140" s="57" t="n">
        <v>1291</v>
      </c>
      <c r="N3140" t="inlineStr">
        <is>
          <t>TL</t>
        </is>
      </c>
      <c r="O3140" s="58" t="n">
        <v>12</v>
      </c>
      <c r="P3140" t="n">
        <v>0</v>
      </c>
      <c r="Q3140" s="59" t="n">
        <v>820</v>
      </c>
      <c r="R3140" s="60">
        <f>IF(N3140="TL",1,IF(N3140="USD",VLOOKUP(C3140,$X$2:$Z$19,2,FALSE),VLOOKUP(C3140,$X$2:$Z$19,3,FALSE)))</f>
        <v/>
      </c>
      <c r="S3140" s="61">
        <f>IF(P3140=1,0,L3140*M3140*R3140*(1-O3140/100))</f>
        <v/>
      </c>
      <c r="T3140" s="61">
        <f>IF(P3140=1,0,L3140*Q3140)</f>
        <v/>
      </c>
      <c r="U3140" s="61">
        <f>S3140-T3140</f>
        <v/>
      </c>
    </row>
    <row r="3141">
      <c r="A3141" t="inlineStr">
        <is>
          <t>S003140</t>
        </is>
      </c>
      <c r="B3141" t="inlineStr">
        <is>
          <t>2025-12-20</t>
        </is>
      </c>
      <c r="C3141" t="inlineStr">
        <is>
          <t>2025-12</t>
        </is>
      </c>
      <c r="D3141" t="inlineStr">
        <is>
          <t>2025-Q4</t>
        </is>
      </c>
      <c r="E3141" t="inlineStr">
        <is>
          <t>T02</t>
        </is>
      </c>
      <c r="F3141" t="inlineStr">
        <is>
          <t>Ece Kaya</t>
        </is>
      </c>
      <c r="G3141" t="inlineStr">
        <is>
          <t>İç Anadolu</t>
        </is>
      </c>
      <c r="H3141" t="inlineStr">
        <is>
          <t>EM-SGT-01</t>
        </is>
      </c>
      <c r="I3141" t="inlineStr">
        <is>
          <t>Otomatik Sigorta C16 (12'li)</t>
        </is>
      </c>
      <c r="J3141" t="inlineStr">
        <is>
          <t>Koruma</t>
        </is>
      </c>
      <c r="K3141" t="inlineStr">
        <is>
          <t>Perakende</t>
        </is>
      </c>
      <c r="L3141" t="n">
        <v>15</v>
      </c>
      <c r="M3141" s="57" t="n">
        <v>427</v>
      </c>
      <c r="N3141" t="inlineStr">
        <is>
          <t>TL</t>
        </is>
      </c>
      <c r="O3141" s="58" t="n">
        <v>18</v>
      </c>
      <c r="P3141" t="n">
        <v>0</v>
      </c>
      <c r="Q3141" s="59" t="n">
        <v>240</v>
      </c>
      <c r="R3141" s="60">
        <f>IF(N3141="TL",1,IF(N3141="USD",VLOOKUP(C3141,$X$2:$Z$19,2,FALSE),VLOOKUP(C3141,$X$2:$Z$19,3,FALSE)))</f>
        <v/>
      </c>
      <c r="S3141" s="61">
        <f>IF(P3141=1,0,L3141*M3141*R3141*(1-O3141/100))</f>
        <v/>
      </c>
      <c r="T3141" s="61">
        <f>IF(P3141=1,0,L3141*Q3141)</f>
        <v/>
      </c>
      <c r="U3141" s="61">
        <f>S3141-T3141</f>
        <v/>
      </c>
    </row>
    <row r="3142">
      <c r="A3142" t="inlineStr">
        <is>
          <t>S003141</t>
        </is>
      </c>
      <c r="B3142" t="inlineStr">
        <is>
          <t>2025-12-18</t>
        </is>
      </c>
      <c r="C3142" t="inlineStr">
        <is>
          <t>2025-12</t>
        </is>
      </c>
      <c r="D3142" t="inlineStr">
        <is>
          <t>2025-Q4</t>
        </is>
      </c>
      <c r="E3142" t="inlineStr">
        <is>
          <t>T02</t>
        </is>
      </c>
      <c r="F3142" t="inlineStr">
        <is>
          <t>Ece Kaya</t>
        </is>
      </c>
      <c r="G3142" t="inlineStr">
        <is>
          <t>İç Anadolu</t>
        </is>
      </c>
      <c r="H3142" t="inlineStr">
        <is>
          <t>EM-TRF-05</t>
        </is>
      </c>
      <c r="I3142" t="inlineStr">
        <is>
          <t>İzole Trafo 1 kVA</t>
        </is>
      </c>
      <c r="J3142" t="inlineStr">
        <is>
          <t>Güç</t>
        </is>
      </c>
      <c r="K3142" t="inlineStr">
        <is>
          <t>Bayi</t>
        </is>
      </c>
      <c r="L3142" t="n">
        <v>89</v>
      </c>
      <c r="M3142" s="57" t="n">
        <v>6551</v>
      </c>
      <c r="N3142" t="inlineStr">
        <is>
          <t>TL</t>
        </is>
      </c>
      <c r="O3142" s="58" t="n">
        <v>5</v>
      </c>
      <c r="P3142" t="n">
        <v>0</v>
      </c>
      <c r="Q3142" s="59" t="n">
        <v>3900</v>
      </c>
      <c r="R3142" s="60">
        <f>IF(N3142="TL",1,IF(N3142="USD",VLOOKUP(C3142,$X$2:$Z$19,2,FALSE),VLOOKUP(C3142,$X$2:$Z$19,3,FALSE)))</f>
        <v/>
      </c>
      <c r="S3142" s="61">
        <f>IF(P3142=1,0,L3142*M3142*R3142*(1-O3142/100))</f>
        <v/>
      </c>
      <c r="T3142" s="61">
        <f>IF(P3142=1,0,L3142*Q3142)</f>
        <v/>
      </c>
      <c r="U3142" s="61">
        <f>S3142-T3142</f>
        <v/>
      </c>
    </row>
    <row r="3143">
      <c r="A3143" t="inlineStr">
        <is>
          <t>S003142</t>
        </is>
      </c>
      <c r="B3143" t="inlineStr">
        <is>
          <t>2025-12-19</t>
        </is>
      </c>
      <c r="C3143" t="inlineStr">
        <is>
          <t>2025-12</t>
        </is>
      </c>
      <c r="D3143" t="inlineStr">
        <is>
          <t>2025-Q4</t>
        </is>
      </c>
      <c r="E3143" t="inlineStr">
        <is>
          <t>T02</t>
        </is>
      </c>
      <c r="F3143" t="inlineStr">
        <is>
          <t>Ece Kaya</t>
        </is>
      </c>
      <c r="G3143" t="inlineStr">
        <is>
          <t>İç Anadolu</t>
        </is>
      </c>
      <c r="H3143" t="inlineStr">
        <is>
          <t>EM-SNS-06</t>
        </is>
      </c>
      <c r="I3143" t="inlineStr">
        <is>
          <t>Hareket Sensörü PIR</t>
        </is>
      </c>
      <c r="J3143" t="inlineStr">
        <is>
          <t>Otomasyon</t>
        </is>
      </c>
      <c r="K3143" t="inlineStr">
        <is>
          <t>Bayi</t>
        </is>
      </c>
      <c r="L3143" t="n">
        <v>5</v>
      </c>
      <c r="M3143" s="57" t="n">
        <v>252</v>
      </c>
      <c r="N3143" t="inlineStr">
        <is>
          <t>TL</t>
        </is>
      </c>
      <c r="O3143" s="58" t="n">
        <v>12</v>
      </c>
      <c r="P3143" t="n">
        <v>0</v>
      </c>
      <c r="Q3143" s="59" t="n">
        <v>120</v>
      </c>
      <c r="R3143" s="60">
        <f>IF(N3143="TL",1,IF(N3143="USD",VLOOKUP(C3143,$X$2:$Z$19,2,FALSE),VLOOKUP(C3143,$X$2:$Z$19,3,FALSE)))</f>
        <v/>
      </c>
      <c r="S3143" s="61">
        <f>IF(P3143=1,0,L3143*M3143*R3143*(1-O3143/100))</f>
        <v/>
      </c>
      <c r="T3143" s="61">
        <f>IF(P3143=1,0,L3143*Q3143)</f>
        <v/>
      </c>
      <c r="U3143" s="61">
        <f>S3143-T3143</f>
        <v/>
      </c>
    </row>
    <row r="3144">
      <c r="A3144" t="inlineStr">
        <is>
          <t>S003143</t>
        </is>
      </c>
      <c r="B3144" t="inlineStr">
        <is>
          <t>2025-12-09</t>
        </is>
      </c>
      <c r="C3144" t="inlineStr">
        <is>
          <t>2025-12</t>
        </is>
      </c>
      <c r="D3144" t="inlineStr">
        <is>
          <t>2025-Q4</t>
        </is>
      </c>
      <c r="E3144" t="inlineStr">
        <is>
          <t>T02</t>
        </is>
      </c>
      <c r="F3144" t="inlineStr">
        <is>
          <t>Ece Kaya</t>
        </is>
      </c>
      <c r="G3144" t="inlineStr">
        <is>
          <t>İç Anadolu</t>
        </is>
      </c>
      <c r="H3144" t="inlineStr">
        <is>
          <t>EM-KBL-25</t>
        </is>
      </c>
      <c r="I3144" t="inlineStr">
        <is>
          <t>NYY Kablo 4x6 (100 m)</t>
        </is>
      </c>
      <c r="J3144" t="inlineStr">
        <is>
          <t>Kablo</t>
        </is>
      </c>
      <c r="K3144" t="inlineStr">
        <is>
          <t>Bayi</t>
        </is>
      </c>
      <c r="L3144" t="n">
        <v>102</v>
      </c>
      <c r="M3144" s="57" t="n">
        <v>3431</v>
      </c>
      <c r="N3144" t="inlineStr">
        <is>
          <t>TL</t>
        </is>
      </c>
      <c r="O3144" s="58" t="n">
        <v>5</v>
      </c>
      <c r="P3144" t="n">
        <v>0</v>
      </c>
      <c r="Q3144" s="59" t="n">
        <v>2150</v>
      </c>
      <c r="R3144" s="60">
        <f>IF(N3144="TL",1,IF(N3144="USD",VLOOKUP(C3144,$X$2:$Z$19,2,FALSE),VLOOKUP(C3144,$X$2:$Z$19,3,FALSE)))</f>
        <v/>
      </c>
      <c r="S3144" s="61">
        <f>IF(P3144=1,0,L3144*M3144*R3144*(1-O3144/100))</f>
        <v/>
      </c>
      <c r="T3144" s="61">
        <f>IF(P3144=1,0,L3144*Q3144)</f>
        <v/>
      </c>
      <c r="U3144" s="61">
        <f>S3144-T3144</f>
        <v/>
      </c>
    </row>
    <row r="3145">
      <c r="A3145" t="inlineStr">
        <is>
          <t>S003144</t>
        </is>
      </c>
      <c r="B3145" t="inlineStr">
        <is>
          <t>2025-12-28</t>
        </is>
      </c>
      <c r="C3145" t="inlineStr">
        <is>
          <t>2025-12</t>
        </is>
      </c>
      <c r="D3145" t="inlineStr">
        <is>
          <t>2025-Q4</t>
        </is>
      </c>
      <c r="E3145" t="inlineStr">
        <is>
          <t>T02</t>
        </is>
      </c>
      <c r="F3145" t="inlineStr">
        <is>
          <t>Ece Kaya</t>
        </is>
      </c>
      <c r="G3145" t="inlineStr">
        <is>
          <t>İç Anadolu</t>
        </is>
      </c>
      <c r="H3145" t="inlineStr">
        <is>
          <t>EM-TOP-08</t>
        </is>
      </c>
      <c r="I3145" t="inlineStr">
        <is>
          <t>Topraklama Seti</t>
        </is>
      </c>
      <c r="J3145" t="inlineStr">
        <is>
          <t>Koruma</t>
        </is>
      </c>
      <c r="K3145" t="inlineStr">
        <is>
          <t>Kurumsal</t>
        </is>
      </c>
      <c r="L3145" t="n">
        <v>3</v>
      </c>
      <c r="M3145" s="57" t="n">
        <v>927</v>
      </c>
      <c r="N3145" t="inlineStr">
        <is>
          <t>TL</t>
        </is>
      </c>
      <c r="O3145" s="58" t="n">
        <v>8</v>
      </c>
      <c r="P3145" t="n">
        <v>0</v>
      </c>
      <c r="Q3145" s="59" t="n">
        <v>540</v>
      </c>
      <c r="R3145" s="60">
        <f>IF(N3145="TL",1,IF(N3145="USD",VLOOKUP(C3145,$X$2:$Z$19,2,FALSE),VLOOKUP(C3145,$X$2:$Z$19,3,FALSE)))</f>
        <v/>
      </c>
      <c r="S3145" s="61">
        <f>IF(P3145=1,0,L3145*M3145*R3145*(1-O3145/100))</f>
        <v/>
      </c>
      <c r="T3145" s="61">
        <f>IF(P3145=1,0,L3145*Q3145)</f>
        <v/>
      </c>
      <c r="U3145" s="61">
        <f>S3145-T3145</f>
        <v/>
      </c>
    </row>
    <row r="3146">
      <c r="A3146" t="inlineStr">
        <is>
          <t>S003145</t>
        </is>
      </c>
      <c r="B3146" t="inlineStr">
        <is>
          <t>2025-12-17</t>
        </is>
      </c>
      <c r="C3146" t="inlineStr">
        <is>
          <t>2025-12</t>
        </is>
      </c>
      <c r="D3146" t="inlineStr">
        <is>
          <t>2025-Q4</t>
        </is>
      </c>
      <c r="E3146" t="inlineStr">
        <is>
          <t>T02</t>
        </is>
      </c>
      <c r="F3146" t="inlineStr">
        <is>
          <t>Ece Kaya</t>
        </is>
      </c>
      <c r="G3146" t="inlineStr">
        <is>
          <t>İç Anadolu</t>
        </is>
      </c>
      <c r="H3146" t="inlineStr">
        <is>
          <t>EM-UPS-10</t>
        </is>
      </c>
      <c r="I3146" t="inlineStr">
        <is>
          <t>Kesintisiz Güç Kaynağı 3 kVA</t>
        </is>
      </c>
      <c r="J3146" t="inlineStr">
        <is>
          <t>Güç</t>
        </is>
      </c>
      <c r="K3146" t="inlineStr">
        <is>
          <t>Proje</t>
        </is>
      </c>
      <c r="L3146" t="n">
        <v>4</v>
      </c>
      <c r="M3146" s="57" t="n">
        <v>13229</v>
      </c>
      <c r="N3146" t="inlineStr">
        <is>
          <t>TL</t>
        </is>
      </c>
      <c r="O3146" s="58" t="n">
        <v>8</v>
      </c>
      <c r="P3146" t="n">
        <v>0</v>
      </c>
      <c r="Q3146" s="59" t="n">
        <v>8200</v>
      </c>
      <c r="R3146" s="60">
        <f>IF(N3146="TL",1,IF(N3146="USD",VLOOKUP(C3146,$X$2:$Z$19,2,FALSE),VLOOKUP(C3146,$X$2:$Z$19,3,FALSE)))</f>
        <v/>
      </c>
      <c r="S3146" s="61">
        <f>IF(P3146=1,0,L3146*M3146*R3146*(1-O3146/100))</f>
        <v/>
      </c>
      <c r="T3146" s="61">
        <f>IF(P3146=1,0,L3146*Q3146)</f>
        <v/>
      </c>
      <c r="U3146" s="61">
        <f>S3146-T3146</f>
        <v/>
      </c>
    </row>
    <row r="3147">
      <c r="A3147" t="inlineStr">
        <is>
          <t>S003146</t>
        </is>
      </c>
      <c r="B3147" t="inlineStr">
        <is>
          <t>2025-12-05</t>
        </is>
      </c>
      <c r="C3147" t="inlineStr">
        <is>
          <t>2025-12</t>
        </is>
      </c>
      <c r="D3147" t="inlineStr">
        <is>
          <t>2025-Q4</t>
        </is>
      </c>
      <c r="E3147" t="inlineStr">
        <is>
          <t>T02</t>
        </is>
      </c>
      <c r="F3147" t="inlineStr">
        <is>
          <t>Ece Kaya</t>
        </is>
      </c>
      <c r="G3147" t="inlineStr">
        <is>
          <t>İç Anadolu</t>
        </is>
      </c>
      <c r="H3147" t="inlineStr">
        <is>
          <t>EM-TOP-08</t>
        </is>
      </c>
      <c r="I3147" t="inlineStr">
        <is>
          <t>Topraklama Seti</t>
        </is>
      </c>
      <c r="J3147" t="inlineStr">
        <is>
          <t>Koruma</t>
        </is>
      </c>
      <c r="K3147" t="inlineStr">
        <is>
          <t>Bayi</t>
        </is>
      </c>
      <c r="L3147" t="n">
        <v>53</v>
      </c>
      <c r="M3147" s="57" t="n">
        <v>910</v>
      </c>
      <c r="N3147" t="inlineStr">
        <is>
          <t>TL</t>
        </is>
      </c>
      <c r="O3147" s="58" t="n">
        <v>5</v>
      </c>
      <c r="P3147" t="n">
        <v>0</v>
      </c>
      <c r="Q3147" s="59" t="n">
        <v>540</v>
      </c>
      <c r="R3147" s="60">
        <f>IF(N3147="TL",1,IF(N3147="USD",VLOOKUP(C3147,$X$2:$Z$19,2,FALSE),VLOOKUP(C3147,$X$2:$Z$19,3,FALSE)))</f>
        <v/>
      </c>
      <c r="S3147" s="61">
        <f>IF(P3147=1,0,L3147*M3147*R3147*(1-O3147/100))</f>
        <v/>
      </c>
      <c r="T3147" s="61">
        <f>IF(P3147=1,0,L3147*Q3147)</f>
        <v/>
      </c>
      <c r="U3147" s="61">
        <f>S3147-T3147</f>
        <v/>
      </c>
    </row>
    <row r="3148">
      <c r="A3148" t="inlineStr">
        <is>
          <t>S003147</t>
        </is>
      </c>
      <c r="B3148" t="inlineStr">
        <is>
          <t>2025-12-25</t>
        </is>
      </c>
      <c r="C3148" t="inlineStr">
        <is>
          <t>2025-12</t>
        </is>
      </c>
      <c r="D3148" t="inlineStr">
        <is>
          <t>2025-Q4</t>
        </is>
      </c>
      <c r="E3148" t="inlineStr">
        <is>
          <t>T02</t>
        </is>
      </c>
      <c r="F3148" t="inlineStr">
        <is>
          <t>Ece Kaya</t>
        </is>
      </c>
      <c r="G3148" t="inlineStr">
        <is>
          <t>İç Anadolu</t>
        </is>
      </c>
      <c r="H3148" t="inlineStr">
        <is>
          <t>EM-KBL-16</t>
        </is>
      </c>
      <c r="I3148" t="inlineStr">
        <is>
          <t>NYM Kablo 3x2,5 (100 m)</t>
        </is>
      </c>
      <c r="J3148" t="inlineStr">
        <is>
          <t>Kablo</t>
        </is>
      </c>
      <c r="K3148" t="inlineStr">
        <is>
          <t>Bayi</t>
        </is>
      </c>
      <c r="L3148" t="n">
        <v>89</v>
      </c>
      <c r="M3148" s="57" t="n">
        <v>1367</v>
      </c>
      <c r="N3148" t="inlineStr">
        <is>
          <t>TL</t>
        </is>
      </c>
      <c r="O3148" s="58" t="n">
        <v>5</v>
      </c>
      <c r="P3148" t="n">
        <v>0</v>
      </c>
      <c r="Q3148" s="59" t="n">
        <v>820</v>
      </c>
      <c r="R3148" s="60">
        <f>IF(N3148="TL",1,IF(N3148="USD",VLOOKUP(C3148,$X$2:$Z$19,2,FALSE),VLOOKUP(C3148,$X$2:$Z$19,3,FALSE)))</f>
        <v/>
      </c>
      <c r="S3148" s="61">
        <f>IF(P3148=1,0,L3148*M3148*R3148*(1-O3148/100))</f>
        <v/>
      </c>
      <c r="T3148" s="61">
        <f>IF(P3148=1,0,L3148*Q3148)</f>
        <v/>
      </c>
      <c r="U3148" s="61">
        <f>S3148-T3148</f>
        <v/>
      </c>
    </row>
    <row r="3149">
      <c r="A3149" t="inlineStr">
        <is>
          <t>S003148</t>
        </is>
      </c>
      <c r="B3149" t="inlineStr">
        <is>
          <t>2025-12-11</t>
        </is>
      </c>
      <c r="C3149" t="inlineStr">
        <is>
          <t>2025-12</t>
        </is>
      </c>
      <c r="D3149" t="inlineStr">
        <is>
          <t>2025-Q4</t>
        </is>
      </c>
      <c r="E3149" t="inlineStr">
        <is>
          <t>T02</t>
        </is>
      </c>
      <c r="F3149" t="inlineStr">
        <is>
          <t>Ece Kaya</t>
        </is>
      </c>
      <c r="G3149" t="inlineStr">
        <is>
          <t>İç Anadolu</t>
        </is>
      </c>
      <c r="H3149" t="inlineStr">
        <is>
          <t>EM-AYD-40</t>
        </is>
      </c>
      <c r="I3149" t="inlineStr">
        <is>
          <t>LED Panel Armatür 40W</t>
        </is>
      </c>
      <c r="J3149" t="inlineStr">
        <is>
          <t>Aydınlatma</t>
        </is>
      </c>
      <c r="K3149" t="inlineStr">
        <is>
          <t>Bayi</t>
        </is>
      </c>
      <c r="L3149" t="n">
        <v>3</v>
      </c>
      <c r="M3149" s="57" t="n">
        <v>360</v>
      </c>
      <c r="N3149" t="inlineStr">
        <is>
          <t>TL</t>
        </is>
      </c>
      <c r="O3149" s="58" t="n">
        <v>0</v>
      </c>
      <c r="P3149" t="n">
        <v>0</v>
      </c>
      <c r="Q3149" s="59" t="n">
        <v>190</v>
      </c>
      <c r="R3149" s="60">
        <f>IF(N3149="TL",1,IF(N3149="USD",VLOOKUP(C3149,$X$2:$Z$19,2,FALSE),VLOOKUP(C3149,$X$2:$Z$19,3,FALSE)))</f>
        <v/>
      </c>
      <c r="S3149" s="61">
        <f>IF(P3149=1,0,L3149*M3149*R3149*(1-O3149/100))</f>
        <v/>
      </c>
      <c r="T3149" s="61">
        <f>IF(P3149=1,0,L3149*Q3149)</f>
        <v/>
      </c>
      <c r="U3149" s="61">
        <f>S3149-T3149</f>
        <v/>
      </c>
    </row>
    <row r="3150">
      <c r="A3150" t="inlineStr">
        <is>
          <t>S003149</t>
        </is>
      </c>
      <c r="B3150" t="inlineStr">
        <is>
          <t>2025-12-12</t>
        </is>
      </c>
      <c r="C3150" t="inlineStr">
        <is>
          <t>2025-12</t>
        </is>
      </c>
      <c r="D3150" t="inlineStr">
        <is>
          <t>2025-Q4</t>
        </is>
      </c>
      <c r="E3150" t="inlineStr">
        <is>
          <t>T02</t>
        </is>
      </c>
      <c r="F3150" t="inlineStr">
        <is>
          <t>Ece Kaya</t>
        </is>
      </c>
      <c r="G3150" t="inlineStr">
        <is>
          <t>İç Anadolu</t>
        </is>
      </c>
      <c r="H3150" t="inlineStr">
        <is>
          <t>EM-PNO-12</t>
        </is>
      </c>
      <c r="I3150" t="inlineStr">
        <is>
          <t>Sıva Üstü Dağıtım Panosu 24'lü</t>
        </is>
      </c>
      <c r="J3150" t="inlineStr">
        <is>
          <t>Pano</t>
        </is>
      </c>
      <c r="K3150" t="inlineStr">
        <is>
          <t>Kurumsal</t>
        </is>
      </c>
      <c r="L3150" t="n">
        <v>22</v>
      </c>
      <c r="M3150" s="57" t="n">
        <v>2006</v>
      </c>
      <c r="N3150" t="inlineStr">
        <is>
          <t>TL</t>
        </is>
      </c>
      <c r="O3150" s="58" t="n">
        <v>8</v>
      </c>
      <c r="P3150" t="n">
        <v>0</v>
      </c>
      <c r="Q3150" s="59" t="n">
        <v>1180</v>
      </c>
      <c r="R3150" s="60">
        <f>IF(N3150="TL",1,IF(N3150="USD",VLOOKUP(C3150,$X$2:$Z$19,2,FALSE),VLOOKUP(C3150,$X$2:$Z$19,3,FALSE)))</f>
        <v/>
      </c>
      <c r="S3150" s="61">
        <f>IF(P3150=1,0,L3150*M3150*R3150*(1-O3150/100))</f>
        <v/>
      </c>
      <c r="T3150" s="61">
        <f>IF(P3150=1,0,L3150*Q3150)</f>
        <v/>
      </c>
      <c r="U3150" s="61">
        <f>S3150-T3150</f>
        <v/>
      </c>
    </row>
    <row r="3151">
      <c r="A3151" t="inlineStr">
        <is>
          <t>S003150</t>
        </is>
      </c>
      <c r="B3151" t="inlineStr">
        <is>
          <t>2025-12-17</t>
        </is>
      </c>
      <c r="C3151" t="inlineStr">
        <is>
          <t>2025-12</t>
        </is>
      </c>
      <c r="D3151" t="inlineStr">
        <is>
          <t>2025-Q4</t>
        </is>
      </c>
      <c r="E3151" t="inlineStr">
        <is>
          <t>T02</t>
        </is>
      </c>
      <c r="F3151" t="inlineStr">
        <is>
          <t>Ece Kaya</t>
        </is>
      </c>
      <c r="G3151" t="inlineStr">
        <is>
          <t>İç Anadolu</t>
        </is>
      </c>
      <c r="H3151" t="inlineStr">
        <is>
          <t>EM-KBL-25</t>
        </is>
      </c>
      <c r="I3151" t="inlineStr">
        <is>
          <t>NYY Kablo 4x6 (100 m)</t>
        </is>
      </c>
      <c r="J3151" t="inlineStr">
        <is>
          <t>Kablo</t>
        </is>
      </c>
      <c r="K3151" t="inlineStr">
        <is>
          <t>Perakende</t>
        </is>
      </c>
      <c r="L3151" t="n">
        <v>4</v>
      </c>
      <c r="M3151" s="57" t="n">
        <v>3557</v>
      </c>
      <c r="N3151" t="inlineStr">
        <is>
          <t>TL</t>
        </is>
      </c>
      <c r="O3151" s="58" t="n">
        <v>5</v>
      </c>
      <c r="P3151" t="n">
        <v>0</v>
      </c>
      <c r="Q3151" s="59" t="n">
        <v>2150</v>
      </c>
      <c r="R3151" s="60">
        <f>IF(N3151="TL",1,IF(N3151="USD",VLOOKUP(C3151,$X$2:$Z$19,2,FALSE),VLOOKUP(C3151,$X$2:$Z$19,3,FALSE)))</f>
        <v/>
      </c>
      <c r="S3151" s="61">
        <f>IF(P3151=1,0,L3151*M3151*R3151*(1-O3151/100))</f>
        <v/>
      </c>
      <c r="T3151" s="61">
        <f>IF(P3151=1,0,L3151*Q3151)</f>
        <v/>
      </c>
      <c r="U3151" s="61">
        <f>S3151-T3151</f>
        <v/>
      </c>
    </row>
    <row r="3152">
      <c r="A3152" t="inlineStr">
        <is>
          <t>S003151</t>
        </is>
      </c>
      <c r="B3152" t="inlineStr">
        <is>
          <t>2025-12-14</t>
        </is>
      </c>
      <c r="C3152" t="inlineStr">
        <is>
          <t>2025-12</t>
        </is>
      </c>
      <c r="D3152" t="inlineStr">
        <is>
          <t>2025-Q4</t>
        </is>
      </c>
      <c r="E3152" t="inlineStr">
        <is>
          <t>T02</t>
        </is>
      </c>
      <c r="F3152" t="inlineStr">
        <is>
          <t>Ece Kaya</t>
        </is>
      </c>
      <c r="G3152" t="inlineStr">
        <is>
          <t>İç Anadolu</t>
        </is>
      </c>
      <c r="H3152" t="inlineStr">
        <is>
          <t>EM-UPS-10</t>
        </is>
      </c>
      <c r="I3152" t="inlineStr">
        <is>
          <t>Kesintisiz Güç Kaynağı 3 kVA</t>
        </is>
      </c>
      <c r="J3152" t="inlineStr">
        <is>
          <t>Güç</t>
        </is>
      </c>
      <c r="K3152" t="inlineStr">
        <is>
          <t>Bayi</t>
        </is>
      </c>
      <c r="L3152" t="n">
        <v>21</v>
      </c>
      <c r="M3152" s="57" t="n">
        <v>13397</v>
      </c>
      <c r="N3152" t="inlineStr">
        <is>
          <t>TL</t>
        </is>
      </c>
      <c r="O3152" s="58" t="n">
        <v>18</v>
      </c>
      <c r="P3152" t="n">
        <v>0</v>
      </c>
      <c r="Q3152" s="59" t="n">
        <v>8200</v>
      </c>
      <c r="R3152" s="60">
        <f>IF(N3152="TL",1,IF(N3152="USD",VLOOKUP(C3152,$X$2:$Z$19,2,FALSE),VLOOKUP(C3152,$X$2:$Z$19,3,FALSE)))</f>
        <v/>
      </c>
      <c r="S3152" s="61">
        <f>IF(P3152=1,0,L3152*M3152*R3152*(1-O3152/100))</f>
        <v/>
      </c>
      <c r="T3152" s="61">
        <f>IF(P3152=1,0,L3152*Q3152)</f>
        <v/>
      </c>
      <c r="U3152" s="61">
        <f>S3152-T3152</f>
        <v/>
      </c>
    </row>
    <row r="3153">
      <c r="A3153" t="inlineStr">
        <is>
          <t>S003152</t>
        </is>
      </c>
      <c r="B3153" t="inlineStr">
        <is>
          <t>2025-12-27</t>
        </is>
      </c>
      <c r="C3153" t="inlineStr">
        <is>
          <t>2025-12</t>
        </is>
      </c>
      <c r="D3153" t="inlineStr">
        <is>
          <t>2025-Q4</t>
        </is>
      </c>
      <c r="E3153" t="inlineStr">
        <is>
          <t>T02</t>
        </is>
      </c>
      <c r="F3153" t="inlineStr">
        <is>
          <t>Ece Kaya</t>
        </is>
      </c>
      <c r="G3153" t="inlineStr">
        <is>
          <t>İç Anadolu</t>
        </is>
      </c>
      <c r="H3153" t="inlineStr">
        <is>
          <t>EM-KND-03</t>
        </is>
      </c>
      <c r="I3153" t="inlineStr">
        <is>
          <t>Kablo Kanalı 40x40 (2 m)</t>
        </is>
      </c>
      <c r="J3153" t="inlineStr">
        <is>
          <t>Tesisat</t>
        </is>
      </c>
      <c r="K3153" t="inlineStr">
        <is>
          <t>Proje</t>
        </is>
      </c>
      <c r="L3153" t="n">
        <v>1</v>
      </c>
      <c r="M3153" s="57" t="n">
        <v>127</v>
      </c>
      <c r="N3153" t="inlineStr">
        <is>
          <t>TL</t>
        </is>
      </c>
      <c r="O3153" s="58" t="n">
        <v>5</v>
      </c>
      <c r="P3153" t="n">
        <v>0</v>
      </c>
      <c r="Q3153" s="59" t="n">
        <v>65</v>
      </c>
      <c r="R3153" s="60">
        <f>IF(N3153="TL",1,IF(N3153="USD",VLOOKUP(C3153,$X$2:$Z$19,2,FALSE),VLOOKUP(C3153,$X$2:$Z$19,3,FALSE)))</f>
        <v/>
      </c>
      <c r="S3153" s="61">
        <f>IF(P3153=1,0,L3153*M3153*R3153*(1-O3153/100))</f>
        <v/>
      </c>
      <c r="T3153" s="61">
        <f>IF(P3153=1,0,L3153*Q3153)</f>
        <v/>
      </c>
      <c r="U3153" s="61">
        <f>S3153-T3153</f>
        <v/>
      </c>
    </row>
    <row r="3154">
      <c r="A3154" t="inlineStr">
        <is>
          <t>S003153</t>
        </is>
      </c>
      <c r="B3154" t="inlineStr">
        <is>
          <t>2025-12-11</t>
        </is>
      </c>
      <c r="C3154" t="inlineStr">
        <is>
          <t>2025-12</t>
        </is>
      </c>
      <c r="D3154" t="inlineStr">
        <is>
          <t>2025-Q4</t>
        </is>
      </c>
      <c r="E3154" t="inlineStr">
        <is>
          <t>T03</t>
        </is>
      </c>
      <c r="F3154" t="inlineStr">
        <is>
          <t>Mert Demir</t>
        </is>
      </c>
      <c r="G3154" t="inlineStr">
        <is>
          <t>Ege</t>
        </is>
      </c>
      <c r="H3154" t="inlineStr">
        <is>
          <t>EM-KBL-25</t>
        </is>
      </c>
      <c r="I3154" t="inlineStr">
        <is>
          <t>NYY Kablo 4x6 (100 m)</t>
        </is>
      </c>
      <c r="J3154" t="inlineStr">
        <is>
          <t>Kablo</t>
        </is>
      </c>
      <c r="K3154" t="inlineStr">
        <is>
          <t>Bayi</t>
        </is>
      </c>
      <c r="L3154" t="n">
        <v>3</v>
      </c>
      <c r="M3154" s="57" t="n">
        <v>3340</v>
      </c>
      <c r="N3154" t="inlineStr">
        <is>
          <t>TL</t>
        </is>
      </c>
      <c r="O3154" s="58" t="n">
        <v>5</v>
      </c>
      <c r="P3154" t="n">
        <v>0</v>
      </c>
      <c r="Q3154" s="59" t="n">
        <v>2150</v>
      </c>
      <c r="R3154" s="60">
        <f>IF(N3154="TL",1,IF(N3154="USD",VLOOKUP(C3154,$X$2:$Z$19,2,FALSE),VLOOKUP(C3154,$X$2:$Z$19,3,FALSE)))</f>
        <v/>
      </c>
      <c r="S3154" s="61">
        <f>IF(P3154=1,0,L3154*M3154*R3154*(1-O3154/100))</f>
        <v/>
      </c>
      <c r="T3154" s="61">
        <f>IF(P3154=1,0,L3154*Q3154)</f>
        <v/>
      </c>
      <c r="U3154" s="61">
        <f>S3154-T3154</f>
        <v/>
      </c>
    </row>
    <row r="3155">
      <c r="A3155" t="inlineStr">
        <is>
          <t>S003154</t>
        </is>
      </c>
      <c r="B3155" t="inlineStr">
        <is>
          <t>2025-12-27</t>
        </is>
      </c>
      <c r="C3155" t="inlineStr">
        <is>
          <t>2025-12</t>
        </is>
      </c>
      <c r="D3155" t="inlineStr">
        <is>
          <t>2025-Q4</t>
        </is>
      </c>
      <c r="E3155" t="inlineStr">
        <is>
          <t>T03</t>
        </is>
      </c>
      <c r="F3155" t="inlineStr">
        <is>
          <t>Mert Demir</t>
        </is>
      </c>
      <c r="G3155" t="inlineStr">
        <is>
          <t>Ege</t>
        </is>
      </c>
      <c r="H3155" t="inlineStr">
        <is>
          <t>EM-KND-03</t>
        </is>
      </c>
      <c r="I3155" t="inlineStr">
        <is>
          <t>Kablo Kanalı 40x40 (2 m)</t>
        </is>
      </c>
      <c r="J3155" t="inlineStr">
        <is>
          <t>Tesisat</t>
        </is>
      </c>
      <c r="K3155" t="inlineStr">
        <is>
          <t>Kurumsal</t>
        </is>
      </c>
      <c r="L3155" t="n">
        <v>116</v>
      </c>
      <c r="M3155" s="57" t="n">
        <v>134</v>
      </c>
      <c r="N3155" t="inlineStr">
        <is>
          <t>TL</t>
        </is>
      </c>
      <c r="O3155" s="58" t="n">
        <v>8</v>
      </c>
      <c r="P3155" t="n">
        <v>0</v>
      </c>
      <c r="Q3155" s="59" t="n">
        <v>65</v>
      </c>
      <c r="R3155" s="60">
        <f>IF(N3155="TL",1,IF(N3155="USD",VLOOKUP(C3155,$X$2:$Z$19,2,FALSE),VLOOKUP(C3155,$X$2:$Z$19,3,FALSE)))</f>
        <v/>
      </c>
      <c r="S3155" s="61">
        <f>IF(P3155=1,0,L3155*M3155*R3155*(1-O3155/100))</f>
        <v/>
      </c>
      <c r="T3155" s="61">
        <f>IF(P3155=1,0,L3155*Q3155)</f>
        <v/>
      </c>
      <c r="U3155" s="61">
        <f>S3155-T3155</f>
        <v/>
      </c>
    </row>
    <row r="3156">
      <c r="A3156" t="inlineStr">
        <is>
          <t>S003155</t>
        </is>
      </c>
      <c r="B3156" t="inlineStr">
        <is>
          <t>2025-12-12</t>
        </is>
      </c>
      <c r="C3156" t="inlineStr">
        <is>
          <t>2025-12</t>
        </is>
      </c>
      <c r="D3156" t="inlineStr">
        <is>
          <t>2025-Q4</t>
        </is>
      </c>
      <c r="E3156" t="inlineStr">
        <is>
          <t>T03</t>
        </is>
      </c>
      <c r="F3156" t="inlineStr">
        <is>
          <t>Mert Demir</t>
        </is>
      </c>
      <c r="G3156" t="inlineStr">
        <is>
          <t>Ege</t>
        </is>
      </c>
      <c r="H3156" t="inlineStr">
        <is>
          <t>EM-PRZ-02</t>
        </is>
      </c>
      <c r="I3156" t="inlineStr">
        <is>
          <t>Priz-Anahtar Seti (20'li)</t>
        </is>
      </c>
      <c r="J3156" t="inlineStr">
        <is>
          <t>Anahtar</t>
        </is>
      </c>
      <c r="K3156" t="inlineStr">
        <is>
          <t>Bayi</t>
        </is>
      </c>
      <c r="L3156" t="n">
        <v>18</v>
      </c>
      <c r="M3156" s="57" t="n">
        <v>581</v>
      </c>
      <c r="N3156" t="inlineStr">
        <is>
          <t>TL</t>
        </is>
      </c>
      <c r="O3156" s="58" t="n">
        <v>0</v>
      </c>
      <c r="P3156" t="n">
        <v>0</v>
      </c>
      <c r="Q3156" s="59" t="n">
        <v>310</v>
      </c>
      <c r="R3156" s="60">
        <f>IF(N3156="TL",1,IF(N3156="USD",VLOOKUP(C3156,$X$2:$Z$19,2,FALSE),VLOOKUP(C3156,$X$2:$Z$19,3,FALSE)))</f>
        <v/>
      </c>
      <c r="S3156" s="61">
        <f>IF(P3156=1,0,L3156*M3156*R3156*(1-O3156/100))</f>
        <v/>
      </c>
      <c r="T3156" s="61">
        <f>IF(P3156=1,0,L3156*Q3156)</f>
        <v/>
      </c>
      <c r="U3156" s="61">
        <f>S3156-T3156</f>
        <v/>
      </c>
    </row>
    <row r="3157">
      <c r="A3157" t="inlineStr">
        <is>
          <t>S003156</t>
        </is>
      </c>
      <c r="B3157" t="inlineStr">
        <is>
          <t>2025-12-18</t>
        </is>
      </c>
      <c r="C3157" t="inlineStr">
        <is>
          <t>2025-12</t>
        </is>
      </c>
      <c r="D3157" t="inlineStr">
        <is>
          <t>2025-Q4</t>
        </is>
      </c>
      <c r="E3157" t="inlineStr">
        <is>
          <t>T03</t>
        </is>
      </c>
      <c r="F3157" t="inlineStr">
        <is>
          <t>Mert Demir</t>
        </is>
      </c>
      <c r="G3157" t="inlineStr">
        <is>
          <t>Ege</t>
        </is>
      </c>
      <c r="H3157" t="inlineStr">
        <is>
          <t>EM-AYD-18</t>
        </is>
      </c>
      <c r="I3157" t="inlineStr">
        <is>
          <t>LED Ampul 18W (10'lu)</t>
        </is>
      </c>
      <c r="J3157" t="inlineStr">
        <is>
          <t>Aydınlatma</t>
        </is>
      </c>
      <c r="K3157" t="inlineStr">
        <is>
          <t>Bayi</t>
        </is>
      </c>
      <c r="L3157" t="n">
        <v>22</v>
      </c>
      <c r="M3157" s="57" t="n">
        <v>199</v>
      </c>
      <c r="N3157" t="inlineStr">
        <is>
          <t>TL</t>
        </is>
      </c>
      <c r="O3157" s="58" t="n">
        <v>5</v>
      </c>
      <c r="P3157" t="n">
        <v>0</v>
      </c>
      <c r="Q3157" s="59" t="n">
        <v>95</v>
      </c>
      <c r="R3157" s="60">
        <f>IF(N3157="TL",1,IF(N3157="USD",VLOOKUP(C3157,$X$2:$Z$19,2,FALSE),VLOOKUP(C3157,$X$2:$Z$19,3,FALSE)))</f>
        <v/>
      </c>
      <c r="S3157" s="61">
        <f>IF(P3157=1,0,L3157*M3157*R3157*(1-O3157/100))</f>
        <v/>
      </c>
      <c r="T3157" s="61">
        <f>IF(P3157=1,0,L3157*Q3157)</f>
        <v/>
      </c>
      <c r="U3157" s="61">
        <f>S3157-T3157</f>
        <v/>
      </c>
    </row>
    <row r="3158">
      <c r="A3158" t="inlineStr">
        <is>
          <t>S003157</t>
        </is>
      </c>
      <c r="B3158" t="inlineStr">
        <is>
          <t>2025-12-10</t>
        </is>
      </c>
      <c r="C3158" t="inlineStr">
        <is>
          <t>2025-12</t>
        </is>
      </c>
      <c r="D3158" t="inlineStr">
        <is>
          <t>2025-Q4</t>
        </is>
      </c>
      <c r="E3158" t="inlineStr">
        <is>
          <t>T03</t>
        </is>
      </c>
      <c r="F3158" t="inlineStr">
        <is>
          <t>Mert Demir</t>
        </is>
      </c>
      <c r="G3158" t="inlineStr">
        <is>
          <t>Ege</t>
        </is>
      </c>
      <c r="H3158" t="inlineStr">
        <is>
          <t>EM-TRF-05</t>
        </is>
      </c>
      <c r="I3158" t="inlineStr">
        <is>
          <t>İzole Trafo 1 kVA</t>
        </is>
      </c>
      <c r="J3158" t="inlineStr">
        <is>
          <t>Güç</t>
        </is>
      </c>
      <c r="K3158" t="inlineStr">
        <is>
          <t>Proje</t>
        </is>
      </c>
      <c r="L3158" t="n">
        <v>5</v>
      </c>
      <c r="M3158" s="57" t="n">
        <v>6504</v>
      </c>
      <c r="N3158" t="inlineStr">
        <is>
          <t>TL</t>
        </is>
      </c>
      <c r="O3158" s="58" t="n">
        <v>0</v>
      </c>
      <c r="P3158" t="n">
        <v>0</v>
      </c>
      <c r="Q3158" s="59" t="n">
        <v>3900</v>
      </c>
      <c r="R3158" s="60">
        <f>IF(N3158="TL",1,IF(N3158="USD",VLOOKUP(C3158,$X$2:$Z$19,2,FALSE),VLOOKUP(C3158,$X$2:$Z$19,3,FALSE)))</f>
        <v/>
      </c>
      <c r="S3158" s="61">
        <f>IF(P3158=1,0,L3158*M3158*R3158*(1-O3158/100))</f>
        <v/>
      </c>
      <c r="T3158" s="61">
        <f>IF(P3158=1,0,L3158*Q3158)</f>
        <v/>
      </c>
      <c r="U3158" s="61">
        <f>S3158-T3158</f>
        <v/>
      </c>
    </row>
    <row r="3159">
      <c r="A3159" t="inlineStr">
        <is>
          <t>S003158</t>
        </is>
      </c>
      <c r="B3159" t="inlineStr">
        <is>
          <t>2025-12-12</t>
        </is>
      </c>
      <c r="C3159" t="inlineStr">
        <is>
          <t>2025-12</t>
        </is>
      </c>
      <c r="D3159" t="inlineStr">
        <is>
          <t>2025-Q4</t>
        </is>
      </c>
      <c r="E3159" t="inlineStr">
        <is>
          <t>T03</t>
        </is>
      </c>
      <c r="F3159" t="inlineStr">
        <is>
          <t>Mert Demir</t>
        </is>
      </c>
      <c r="G3159" t="inlineStr">
        <is>
          <t>Ege</t>
        </is>
      </c>
      <c r="H3159" t="inlineStr">
        <is>
          <t>EM-KBL-16</t>
        </is>
      </c>
      <c r="I3159" t="inlineStr">
        <is>
          <t>NYM Kablo 3x2,5 (100 m)</t>
        </is>
      </c>
      <c r="J3159" t="inlineStr">
        <is>
          <t>Kablo</t>
        </is>
      </c>
      <c r="K3159" t="inlineStr">
        <is>
          <t>Proje</t>
        </is>
      </c>
      <c r="L3159" t="n">
        <v>118</v>
      </c>
      <c r="M3159" s="57" t="n">
        <v>1307</v>
      </c>
      <c r="N3159" t="inlineStr">
        <is>
          <t>TL</t>
        </is>
      </c>
      <c r="O3159" s="58" t="n">
        <v>8</v>
      </c>
      <c r="P3159" t="n">
        <v>0</v>
      </c>
      <c r="Q3159" s="59" t="n">
        <v>820</v>
      </c>
      <c r="R3159" s="60">
        <f>IF(N3159="TL",1,IF(N3159="USD",VLOOKUP(C3159,$X$2:$Z$19,2,FALSE),VLOOKUP(C3159,$X$2:$Z$19,3,FALSE)))</f>
        <v/>
      </c>
      <c r="S3159" s="61">
        <f>IF(P3159=1,0,L3159*M3159*R3159*(1-O3159/100))</f>
        <v/>
      </c>
      <c r="T3159" s="61">
        <f>IF(P3159=1,0,L3159*Q3159)</f>
        <v/>
      </c>
      <c r="U3159" s="61">
        <f>S3159-T3159</f>
        <v/>
      </c>
    </row>
    <row r="3160">
      <c r="A3160" t="inlineStr">
        <is>
          <t>S003159</t>
        </is>
      </c>
      <c r="B3160" t="inlineStr">
        <is>
          <t>2025-12-01</t>
        </is>
      </c>
      <c r="C3160" t="inlineStr">
        <is>
          <t>2025-12</t>
        </is>
      </c>
      <c r="D3160" t="inlineStr">
        <is>
          <t>2025-Q4</t>
        </is>
      </c>
      <c r="E3160" t="inlineStr">
        <is>
          <t>T03</t>
        </is>
      </c>
      <c r="F3160" t="inlineStr">
        <is>
          <t>Mert Demir</t>
        </is>
      </c>
      <c r="G3160" t="inlineStr">
        <is>
          <t>Ege</t>
        </is>
      </c>
      <c r="H3160" t="inlineStr">
        <is>
          <t>EM-AYD-40</t>
        </is>
      </c>
      <c r="I3160" t="inlineStr">
        <is>
          <t>LED Panel Armatür 40W</t>
        </is>
      </c>
      <c r="J3160" t="inlineStr">
        <is>
          <t>Aydınlatma</t>
        </is>
      </c>
      <c r="K3160" t="inlineStr">
        <is>
          <t>Proje</t>
        </is>
      </c>
      <c r="L3160" t="n">
        <v>100</v>
      </c>
      <c r="M3160" s="57" t="n">
        <v>352</v>
      </c>
      <c r="N3160" t="inlineStr">
        <is>
          <t>TL</t>
        </is>
      </c>
      <c r="O3160" s="58" t="n">
        <v>5</v>
      </c>
      <c r="P3160" t="n">
        <v>0</v>
      </c>
      <c r="Q3160" s="59" t="n">
        <v>190</v>
      </c>
      <c r="R3160" s="60">
        <f>IF(N3160="TL",1,IF(N3160="USD",VLOOKUP(C3160,$X$2:$Z$19,2,FALSE),VLOOKUP(C3160,$X$2:$Z$19,3,FALSE)))</f>
        <v/>
      </c>
      <c r="S3160" s="61">
        <f>IF(P3160=1,0,L3160*M3160*R3160*(1-O3160/100))</f>
        <v/>
      </c>
      <c r="T3160" s="61">
        <f>IF(P3160=1,0,L3160*Q3160)</f>
        <v/>
      </c>
      <c r="U3160" s="61">
        <f>S3160-T3160</f>
        <v/>
      </c>
    </row>
    <row r="3161">
      <c r="A3161" t="inlineStr">
        <is>
          <t>S003160</t>
        </is>
      </c>
      <c r="B3161" t="inlineStr">
        <is>
          <t>2025-12-09</t>
        </is>
      </c>
      <c r="C3161" t="inlineStr">
        <is>
          <t>2025-12</t>
        </is>
      </c>
      <c r="D3161" t="inlineStr">
        <is>
          <t>2025-Q4</t>
        </is>
      </c>
      <c r="E3161" t="inlineStr">
        <is>
          <t>T03</t>
        </is>
      </c>
      <c r="F3161" t="inlineStr">
        <is>
          <t>Mert Demir</t>
        </is>
      </c>
      <c r="G3161" t="inlineStr">
        <is>
          <t>Ege</t>
        </is>
      </c>
      <c r="H3161" t="inlineStr">
        <is>
          <t>EM-KBL-25</t>
        </is>
      </c>
      <c r="I3161" t="inlineStr">
        <is>
          <t>NYY Kablo 4x6 (100 m)</t>
        </is>
      </c>
      <c r="J3161" t="inlineStr">
        <is>
          <t>Kablo</t>
        </is>
      </c>
      <c r="K3161" t="inlineStr">
        <is>
          <t>Bayi</t>
        </is>
      </c>
      <c r="L3161" t="n">
        <v>5</v>
      </c>
      <c r="M3161" s="57" t="n">
        <v>3469</v>
      </c>
      <c r="N3161" t="inlineStr">
        <is>
          <t>TL</t>
        </is>
      </c>
      <c r="O3161" s="58" t="n">
        <v>5</v>
      </c>
      <c r="P3161" t="n">
        <v>0</v>
      </c>
      <c r="Q3161" s="59" t="n">
        <v>2150</v>
      </c>
      <c r="R3161" s="60">
        <f>IF(N3161="TL",1,IF(N3161="USD",VLOOKUP(C3161,$X$2:$Z$19,2,FALSE),VLOOKUP(C3161,$X$2:$Z$19,3,FALSE)))</f>
        <v/>
      </c>
      <c r="S3161" s="61">
        <f>IF(P3161=1,0,L3161*M3161*R3161*(1-O3161/100))</f>
        <v/>
      </c>
      <c r="T3161" s="61">
        <f>IF(P3161=1,0,L3161*Q3161)</f>
        <v/>
      </c>
      <c r="U3161" s="61">
        <f>S3161-T3161</f>
        <v/>
      </c>
    </row>
    <row r="3162">
      <c r="A3162" t="inlineStr">
        <is>
          <t>S003161</t>
        </is>
      </c>
      <c r="B3162" t="inlineStr">
        <is>
          <t>2025-12-19</t>
        </is>
      </c>
      <c r="C3162" t="inlineStr">
        <is>
          <t>2025-12</t>
        </is>
      </c>
      <c r="D3162" t="inlineStr">
        <is>
          <t>2025-Q4</t>
        </is>
      </c>
      <c r="E3162" t="inlineStr">
        <is>
          <t>T03</t>
        </is>
      </c>
      <c r="F3162" t="inlineStr">
        <is>
          <t>Mert Demir</t>
        </is>
      </c>
      <c r="G3162" t="inlineStr">
        <is>
          <t>Ege</t>
        </is>
      </c>
      <c r="H3162" t="inlineStr">
        <is>
          <t>EM-KND-03</t>
        </is>
      </c>
      <c r="I3162" t="inlineStr">
        <is>
          <t>Kablo Kanalı 40x40 (2 m)</t>
        </is>
      </c>
      <c r="J3162" t="inlineStr">
        <is>
          <t>Tesisat</t>
        </is>
      </c>
      <c r="K3162" t="inlineStr">
        <is>
          <t>Proje</t>
        </is>
      </c>
      <c r="L3162" t="n">
        <v>4</v>
      </c>
      <c r="M3162" s="57" t="n">
        <v>131</v>
      </c>
      <c r="N3162" t="inlineStr">
        <is>
          <t>TL</t>
        </is>
      </c>
      <c r="O3162" s="58" t="n">
        <v>8</v>
      </c>
      <c r="P3162" t="n">
        <v>0</v>
      </c>
      <c r="Q3162" s="59" t="n">
        <v>65</v>
      </c>
      <c r="R3162" s="60">
        <f>IF(N3162="TL",1,IF(N3162="USD",VLOOKUP(C3162,$X$2:$Z$19,2,FALSE),VLOOKUP(C3162,$X$2:$Z$19,3,FALSE)))</f>
        <v/>
      </c>
      <c r="S3162" s="61">
        <f>IF(P3162=1,0,L3162*M3162*R3162*(1-O3162/100))</f>
        <v/>
      </c>
      <c r="T3162" s="61">
        <f>IF(P3162=1,0,L3162*Q3162)</f>
        <v/>
      </c>
      <c r="U3162" s="61">
        <f>S3162-T3162</f>
        <v/>
      </c>
    </row>
    <row r="3163">
      <c r="A3163" t="inlineStr">
        <is>
          <t>S003162</t>
        </is>
      </c>
      <c r="B3163" t="inlineStr">
        <is>
          <t>2025-12-10</t>
        </is>
      </c>
      <c r="C3163" t="inlineStr">
        <is>
          <t>2025-12</t>
        </is>
      </c>
      <c r="D3163" t="inlineStr">
        <is>
          <t>2025-Q4</t>
        </is>
      </c>
      <c r="E3163" t="inlineStr">
        <is>
          <t>T03</t>
        </is>
      </c>
      <c r="F3163" t="inlineStr">
        <is>
          <t>Mert Demir</t>
        </is>
      </c>
      <c r="G3163" t="inlineStr">
        <is>
          <t>Ege</t>
        </is>
      </c>
      <c r="H3163" t="inlineStr">
        <is>
          <t>EM-KBL-25</t>
        </is>
      </c>
      <c r="I3163" t="inlineStr">
        <is>
          <t>NYY Kablo 4x6 (100 m)</t>
        </is>
      </c>
      <c r="J3163" t="inlineStr">
        <is>
          <t>Kablo</t>
        </is>
      </c>
      <c r="K3163" t="inlineStr">
        <is>
          <t>Bayi</t>
        </is>
      </c>
      <c r="L3163" t="n">
        <v>1</v>
      </c>
      <c r="M3163" s="57" t="n">
        <v>3498</v>
      </c>
      <c r="N3163" t="inlineStr">
        <is>
          <t>TL</t>
        </is>
      </c>
      <c r="O3163" s="58" t="n">
        <v>5</v>
      </c>
      <c r="P3163" t="n">
        <v>0</v>
      </c>
      <c r="Q3163" s="59" t="n">
        <v>2150</v>
      </c>
      <c r="R3163" s="60">
        <f>IF(N3163="TL",1,IF(N3163="USD",VLOOKUP(C3163,$X$2:$Z$19,2,FALSE),VLOOKUP(C3163,$X$2:$Z$19,3,FALSE)))</f>
        <v/>
      </c>
      <c r="S3163" s="61">
        <f>IF(P3163=1,0,L3163*M3163*R3163*(1-O3163/100))</f>
        <v/>
      </c>
      <c r="T3163" s="61">
        <f>IF(P3163=1,0,L3163*Q3163)</f>
        <v/>
      </c>
      <c r="U3163" s="61">
        <f>S3163-T3163</f>
        <v/>
      </c>
    </row>
    <row r="3164">
      <c r="A3164" t="inlineStr">
        <is>
          <t>S003163</t>
        </is>
      </c>
      <c r="B3164" t="inlineStr">
        <is>
          <t>2025-12-13</t>
        </is>
      </c>
      <c r="C3164" t="inlineStr">
        <is>
          <t>2025-12</t>
        </is>
      </c>
      <c r="D3164" t="inlineStr">
        <is>
          <t>2025-Q4</t>
        </is>
      </c>
      <c r="E3164" t="inlineStr">
        <is>
          <t>T03</t>
        </is>
      </c>
      <c r="F3164" t="inlineStr">
        <is>
          <t>Mert Demir</t>
        </is>
      </c>
      <c r="G3164" t="inlineStr">
        <is>
          <t>Ege</t>
        </is>
      </c>
      <c r="H3164" t="inlineStr">
        <is>
          <t>EM-AYD-18</t>
        </is>
      </c>
      <c r="I3164" t="inlineStr">
        <is>
          <t>LED Ampul 18W (10'lu)</t>
        </is>
      </c>
      <c r="J3164" t="inlineStr">
        <is>
          <t>Aydınlatma</t>
        </is>
      </c>
      <c r="K3164" t="inlineStr">
        <is>
          <t>Perakende</t>
        </is>
      </c>
      <c r="L3164" t="n">
        <v>3</v>
      </c>
      <c r="M3164" s="57" t="n">
        <v>195</v>
      </c>
      <c r="N3164" t="inlineStr">
        <is>
          <t>TL</t>
        </is>
      </c>
      <c r="O3164" s="58" t="n">
        <v>5</v>
      </c>
      <c r="P3164" t="n">
        <v>0</v>
      </c>
      <c r="Q3164" s="59" t="n">
        <v>95</v>
      </c>
      <c r="R3164" s="60">
        <f>IF(N3164="TL",1,IF(N3164="USD",VLOOKUP(C3164,$X$2:$Z$19,2,FALSE),VLOOKUP(C3164,$X$2:$Z$19,3,FALSE)))</f>
        <v/>
      </c>
      <c r="S3164" s="61">
        <f>IF(P3164=1,0,L3164*M3164*R3164*(1-O3164/100))</f>
        <v/>
      </c>
      <c r="T3164" s="61">
        <f>IF(P3164=1,0,L3164*Q3164)</f>
        <v/>
      </c>
      <c r="U3164" s="61">
        <f>S3164-T3164</f>
        <v/>
      </c>
    </row>
    <row r="3165">
      <c r="A3165" t="inlineStr">
        <is>
          <t>S003164</t>
        </is>
      </c>
      <c r="B3165" t="inlineStr">
        <is>
          <t>2025-12-06</t>
        </is>
      </c>
      <c r="C3165" t="inlineStr">
        <is>
          <t>2025-12</t>
        </is>
      </c>
      <c r="D3165" t="inlineStr">
        <is>
          <t>2025-Q4</t>
        </is>
      </c>
      <c r="E3165" t="inlineStr">
        <is>
          <t>T03</t>
        </is>
      </c>
      <c r="F3165" t="inlineStr">
        <is>
          <t>Mert Demir</t>
        </is>
      </c>
      <c r="G3165" t="inlineStr">
        <is>
          <t>Ege</t>
        </is>
      </c>
      <c r="H3165" t="inlineStr">
        <is>
          <t>EM-SGT-01</t>
        </is>
      </c>
      <c r="I3165" t="inlineStr">
        <is>
          <t>Otomatik Sigorta C16 (12'li)</t>
        </is>
      </c>
      <c r="J3165" t="inlineStr">
        <is>
          <t>Koruma</t>
        </is>
      </c>
      <c r="K3165" t="inlineStr">
        <is>
          <t>Proje</t>
        </is>
      </c>
      <c r="L3165" t="n">
        <v>29</v>
      </c>
      <c r="M3165" s="57" t="n">
        <v>440</v>
      </c>
      <c r="N3165" t="inlineStr">
        <is>
          <t>TL</t>
        </is>
      </c>
      <c r="O3165" s="58" t="n">
        <v>0</v>
      </c>
      <c r="P3165" t="n">
        <v>0</v>
      </c>
      <c r="Q3165" s="59" t="n">
        <v>240</v>
      </c>
      <c r="R3165" s="60">
        <f>IF(N3165="TL",1,IF(N3165="USD",VLOOKUP(C3165,$X$2:$Z$19,2,FALSE),VLOOKUP(C3165,$X$2:$Z$19,3,FALSE)))</f>
        <v/>
      </c>
      <c r="S3165" s="61">
        <f>IF(P3165=1,0,L3165*M3165*R3165*(1-O3165/100))</f>
        <v/>
      </c>
      <c r="T3165" s="61">
        <f>IF(P3165=1,0,L3165*Q3165)</f>
        <v/>
      </c>
      <c r="U3165" s="61">
        <f>S3165-T3165</f>
        <v/>
      </c>
    </row>
    <row r="3166">
      <c r="A3166" t="inlineStr">
        <is>
          <t>S003165</t>
        </is>
      </c>
      <c r="B3166" t="inlineStr">
        <is>
          <t>2025-12-02</t>
        </is>
      </c>
      <c r="C3166" t="inlineStr">
        <is>
          <t>2025-12</t>
        </is>
      </c>
      <c r="D3166" t="inlineStr">
        <is>
          <t>2025-Q4</t>
        </is>
      </c>
      <c r="E3166" t="inlineStr">
        <is>
          <t>T03</t>
        </is>
      </c>
      <c r="F3166" t="inlineStr">
        <is>
          <t>Mert Demir</t>
        </is>
      </c>
      <c r="G3166" t="inlineStr">
        <is>
          <t>Ege</t>
        </is>
      </c>
      <c r="H3166" t="inlineStr">
        <is>
          <t>EM-PRZ-02</t>
        </is>
      </c>
      <c r="I3166" t="inlineStr">
        <is>
          <t>Priz-Anahtar Seti (20'li)</t>
        </is>
      </c>
      <c r="J3166" t="inlineStr">
        <is>
          <t>Anahtar</t>
        </is>
      </c>
      <c r="K3166" t="inlineStr">
        <is>
          <t>Proje</t>
        </is>
      </c>
      <c r="L3166" t="n">
        <v>3</v>
      </c>
      <c r="M3166" s="57" t="n">
        <v>570</v>
      </c>
      <c r="N3166" t="inlineStr">
        <is>
          <t>TL</t>
        </is>
      </c>
      <c r="O3166" s="58" t="n">
        <v>12</v>
      </c>
      <c r="P3166" t="n">
        <v>0</v>
      </c>
      <c r="Q3166" s="59" t="n">
        <v>310</v>
      </c>
      <c r="R3166" s="60">
        <f>IF(N3166="TL",1,IF(N3166="USD",VLOOKUP(C3166,$X$2:$Z$19,2,FALSE),VLOOKUP(C3166,$X$2:$Z$19,3,FALSE)))</f>
        <v/>
      </c>
      <c r="S3166" s="61">
        <f>IF(P3166=1,0,L3166*M3166*R3166*(1-O3166/100))</f>
        <v/>
      </c>
      <c r="T3166" s="61">
        <f>IF(P3166=1,0,L3166*Q3166)</f>
        <v/>
      </c>
      <c r="U3166" s="61">
        <f>S3166-T3166</f>
        <v/>
      </c>
    </row>
    <row r="3167">
      <c r="A3167" t="inlineStr">
        <is>
          <t>S003166</t>
        </is>
      </c>
      <c r="B3167" t="inlineStr">
        <is>
          <t>2025-12-01</t>
        </is>
      </c>
      <c r="C3167" t="inlineStr">
        <is>
          <t>2025-12</t>
        </is>
      </c>
      <c r="D3167" t="inlineStr">
        <is>
          <t>2025-Q4</t>
        </is>
      </c>
      <c r="E3167" t="inlineStr">
        <is>
          <t>T03</t>
        </is>
      </c>
      <c r="F3167" t="inlineStr">
        <is>
          <t>Mert Demir</t>
        </is>
      </c>
      <c r="G3167" t="inlineStr">
        <is>
          <t>Ege</t>
        </is>
      </c>
      <c r="H3167" t="inlineStr">
        <is>
          <t>EM-TRF-05</t>
        </is>
      </c>
      <c r="I3167" t="inlineStr">
        <is>
          <t>İzole Trafo 1 kVA</t>
        </is>
      </c>
      <c r="J3167" t="inlineStr">
        <is>
          <t>Güç</t>
        </is>
      </c>
      <c r="K3167" t="inlineStr">
        <is>
          <t>Perakende</t>
        </is>
      </c>
      <c r="L3167" t="n">
        <v>38</v>
      </c>
      <c r="M3167" s="57" t="n">
        <v>6840</v>
      </c>
      <c r="N3167" t="inlineStr">
        <is>
          <t>TL</t>
        </is>
      </c>
      <c r="O3167" s="58" t="n">
        <v>0</v>
      </c>
      <c r="P3167" t="n">
        <v>0</v>
      </c>
      <c r="Q3167" s="59" t="n">
        <v>3900</v>
      </c>
      <c r="R3167" s="60">
        <f>IF(N3167="TL",1,IF(N3167="USD",VLOOKUP(C3167,$X$2:$Z$19,2,FALSE),VLOOKUP(C3167,$X$2:$Z$19,3,FALSE)))</f>
        <v/>
      </c>
      <c r="S3167" s="61">
        <f>IF(P3167=1,0,L3167*M3167*R3167*(1-O3167/100))</f>
        <v/>
      </c>
      <c r="T3167" s="61">
        <f>IF(P3167=1,0,L3167*Q3167)</f>
        <v/>
      </c>
      <c r="U3167" s="61">
        <f>S3167-T3167</f>
        <v/>
      </c>
    </row>
    <row r="3168">
      <c r="A3168" t="inlineStr">
        <is>
          <t>S003167</t>
        </is>
      </c>
      <c r="B3168" t="inlineStr">
        <is>
          <t>2025-12-22</t>
        </is>
      </c>
      <c r="C3168" t="inlineStr">
        <is>
          <t>2025-12</t>
        </is>
      </c>
      <c r="D3168" t="inlineStr">
        <is>
          <t>2025-Q4</t>
        </is>
      </c>
      <c r="E3168" t="inlineStr">
        <is>
          <t>T03</t>
        </is>
      </c>
      <c r="F3168" t="inlineStr">
        <is>
          <t>Mert Demir</t>
        </is>
      </c>
      <c r="G3168" t="inlineStr">
        <is>
          <t>Ege</t>
        </is>
      </c>
      <c r="H3168" t="inlineStr">
        <is>
          <t>EM-KND-03</t>
        </is>
      </c>
      <c r="I3168" t="inlineStr">
        <is>
          <t>Kablo Kanalı 40x40 (2 m)</t>
        </is>
      </c>
      <c r="J3168" t="inlineStr">
        <is>
          <t>Tesisat</t>
        </is>
      </c>
      <c r="K3168" t="inlineStr">
        <is>
          <t>Perakende</t>
        </is>
      </c>
      <c r="L3168" t="n">
        <v>14</v>
      </c>
      <c r="M3168" s="57" t="n">
        <v>129</v>
      </c>
      <c r="N3168" t="inlineStr">
        <is>
          <t>TL</t>
        </is>
      </c>
      <c r="O3168" s="58" t="n">
        <v>8</v>
      </c>
      <c r="P3168" t="n">
        <v>0</v>
      </c>
      <c r="Q3168" s="59" t="n">
        <v>65</v>
      </c>
      <c r="R3168" s="60">
        <f>IF(N3168="TL",1,IF(N3168="USD",VLOOKUP(C3168,$X$2:$Z$19,2,FALSE),VLOOKUP(C3168,$X$2:$Z$19,3,FALSE)))</f>
        <v/>
      </c>
      <c r="S3168" s="61">
        <f>IF(P3168=1,0,L3168*M3168*R3168*(1-O3168/100))</f>
        <v/>
      </c>
      <c r="T3168" s="61">
        <f>IF(P3168=1,0,L3168*Q3168)</f>
        <v/>
      </c>
      <c r="U3168" s="61">
        <f>S3168-T3168</f>
        <v/>
      </c>
    </row>
    <row r="3169">
      <c r="A3169" t="inlineStr">
        <is>
          <t>S003168</t>
        </is>
      </c>
      <c r="B3169" t="inlineStr">
        <is>
          <t>2025-12-02</t>
        </is>
      </c>
      <c r="C3169" t="inlineStr">
        <is>
          <t>2025-12</t>
        </is>
      </c>
      <c r="D3169" t="inlineStr">
        <is>
          <t>2025-Q4</t>
        </is>
      </c>
      <c r="E3169" t="inlineStr">
        <is>
          <t>T03</t>
        </is>
      </c>
      <c r="F3169" t="inlineStr">
        <is>
          <t>Mert Demir</t>
        </is>
      </c>
      <c r="G3169" t="inlineStr">
        <is>
          <t>Ege</t>
        </is>
      </c>
      <c r="H3169" t="inlineStr">
        <is>
          <t>EM-PRZ-02</t>
        </is>
      </c>
      <c r="I3169" t="inlineStr">
        <is>
          <t>Priz-Anahtar Seti (20'li)</t>
        </is>
      </c>
      <c r="J3169" t="inlineStr">
        <is>
          <t>Anahtar</t>
        </is>
      </c>
      <c r="K3169" t="inlineStr">
        <is>
          <t>Proje</t>
        </is>
      </c>
      <c r="L3169" t="n">
        <v>2</v>
      </c>
      <c r="M3169" s="57" t="n">
        <v>560</v>
      </c>
      <c r="N3169" t="inlineStr">
        <is>
          <t>TL</t>
        </is>
      </c>
      <c r="O3169" s="58" t="n">
        <v>5</v>
      </c>
      <c r="P3169" t="n">
        <v>0</v>
      </c>
      <c r="Q3169" s="59" t="n">
        <v>310</v>
      </c>
      <c r="R3169" s="60">
        <f>IF(N3169="TL",1,IF(N3169="USD",VLOOKUP(C3169,$X$2:$Z$19,2,FALSE),VLOOKUP(C3169,$X$2:$Z$19,3,FALSE)))</f>
        <v/>
      </c>
      <c r="S3169" s="61">
        <f>IF(P3169=1,0,L3169*M3169*R3169*(1-O3169/100))</f>
        <v/>
      </c>
      <c r="T3169" s="61">
        <f>IF(P3169=1,0,L3169*Q3169)</f>
        <v/>
      </c>
      <c r="U3169" s="61">
        <f>S3169-T3169</f>
        <v/>
      </c>
    </row>
    <row r="3170">
      <c r="A3170" t="inlineStr">
        <is>
          <t>S003169</t>
        </is>
      </c>
      <c r="B3170" t="inlineStr">
        <is>
          <t>2025-12-11</t>
        </is>
      </c>
      <c r="C3170" t="inlineStr">
        <is>
          <t>2025-12</t>
        </is>
      </c>
      <c r="D3170" t="inlineStr">
        <is>
          <t>2025-Q4</t>
        </is>
      </c>
      <c r="E3170" t="inlineStr">
        <is>
          <t>T03</t>
        </is>
      </c>
      <c r="F3170" t="inlineStr">
        <is>
          <t>Mert Demir</t>
        </is>
      </c>
      <c r="G3170" t="inlineStr">
        <is>
          <t>Ege</t>
        </is>
      </c>
      <c r="H3170" t="inlineStr">
        <is>
          <t>EM-KND-03</t>
        </is>
      </c>
      <c r="I3170" t="inlineStr">
        <is>
          <t>Kablo Kanalı 40x40 (2 m)</t>
        </is>
      </c>
      <c r="J3170" t="inlineStr">
        <is>
          <t>Tesisat</t>
        </is>
      </c>
      <c r="K3170" t="inlineStr">
        <is>
          <t>Perakende</t>
        </is>
      </c>
      <c r="L3170" t="n">
        <v>88</v>
      </c>
      <c r="M3170" s="57" t="n">
        <v>134</v>
      </c>
      <c r="N3170" t="inlineStr">
        <is>
          <t>TL</t>
        </is>
      </c>
      <c r="O3170" s="58" t="n">
        <v>5</v>
      </c>
      <c r="P3170" t="n">
        <v>0</v>
      </c>
      <c r="Q3170" s="59" t="n">
        <v>65</v>
      </c>
      <c r="R3170" s="60">
        <f>IF(N3170="TL",1,IF(N3170="USD",VLOOKUP(C3170,$X$2:$Z$19,2,FALSE),VLOOKUP(C3170,$X$2:$Z$19,3,FALSE)))</f>
        <v/>
      </c>
      <c r="S3170" s="61">
        <f>IF(P3170=1,0,L3170*M3170*R3170*(1-O3170/100))</f>
        <v/>
      </c>
      <c r="T3170" s="61">
        <f>IF(P3170=1,0,L3170*Q3170)</f>
        <v/>
      </c>
      <c r="U3170" s="61">
        <f>S3170-T3170</f>
        <v/>
      </c>
    </row>
    <row r="3171">
      <c r="A3171" t="inlineStr">
        <is>
          <t>S003170</t>
        </is>
      </c>
      <c r="B3171" t="inlineStr">
        <is>
          <t>2025-12-18</t>
        </is>
      </c>
      <c r="C3171" t="inlineStr">
        <is>
          <t>2025-12</t>
        </is>
      </c>
      <c r="D3171" t="inlineStr">
        <is>
          <t>2025-Q4</t>
        </is>
      </c>
      <c r="E3171" t="inlineStr">
        <is>
          <t>T03</t>
        </is>
      </c>
      <c r="F3171" t="inlineStr">
        <is>
          <t>Mert Demir</t>
        </is>
      </c>
      <c r="G3171" t="inlineStr">
        <is>
          <t>Ege</t>
        </is>
      </c>
      <c r="H3171" t="inlineStr">
        <is>
          <t>EM-KBL-16</t>
        </is>
      </c>
      <c r="I3171" t="inlineStr">
        <is>
          <t>NYM Kablo 3x2,5 (100 m)</t>
        </is>
      </c>
      <c r="J3171" t="inlineStr">
        <is>
          <t>Kablo</t>
        </is>
      </c>
      <c r="K3171" t="inlineStr">
        <is>
          <t>Perakende</t>
        </is>
      </c>
      <c r="L3171" t="n">
        <v>5</v>
      </c>
      <c r="M3171" s="57" t="n">
        <v>1334</v>
      </c>
      <c r="N3171" t="inlineStr">
        <is>
          <t>TL</t>
        </is>
      </c>
      <c r="O3171" s="58" t="n">
        <v>18</v>
      </c>
      <c r="P3171" t="n">
        <v>0</v>
      </c>
      <c r="Q3171" s="59" t="n">
        <v>820</v>
      </c>
      <c r="R3171" s="60">
        <f>IF(N3171="TL",1,IF(N3171="USD",VLOOKUP(C3171,$X$2:$Z$19,2,FALSE),VLOOKUP(C3171,$X$2:$Z$19,3,FALSE)))</f>
        <v/>
      </c>
      <c r="S3171" s="61">
        <f>IF(P3171=1,0,L3171*M3171*R3171*(1-O3171/100))</f>
        <v/>
      </c>
      <c r="T3171" s="61">
        <f>IF(P3171=1,0,L3171*Q3171)</f>
        <v/>
      </c>
      <c r="U3171" s="61">
        <f>S3171-T3171</f>
        <v/>
      </c>
    </row>
    <row r="3172">
      <c r="A3172" t="inlineStr">
        <is>
          <t>S003171</t>
        </is>
      </c>
      <c r="B3172" t="inlineStr">
        <is>
          <t>2025-12-04</t>
        </is>
      </c>
      <c r="C3172" t="inlineStr">
        <is>
          <t>2025-12</t>
        </is>
      </c>
      <c r="D3172" t="inlineStr">
        <is>
          <t>2025-Q4</t>
        </is>
      </c>
      <c r="E3172" t="inlineStr">
        <is>
          <t>T03</t>
        </is>
      </c>
      <c r="F3172" t="inlineStr">
        <is>
          <t>Mert Demir</t>
        </is>
      </c>
      <c r="G3172" t="inlineStr">
        <is>
          <t>Ege</t>
        </is>
      </c>
      <c r="H3172" t="inlineStr">
        <is>
          <t>EM-KBL-16</t>
        </is>
      </c>
      <c r="I3172" t="inlineStr">
        <is>
          <t>NYM Kablo 3x2,5 (100 m)</t>
        </is>
      </c>
      <c r="J3172" t="inlineStr">
        <is>
          <t>Kablo</t>
        </is>
      </c>
      <c r="K3172" t="inlineStr">
        <is>
          <t>Proje</t>
        </is>
      </c>
      <c r="L3172" t="n">
        <v>6</v>
      </c>
      <c r="M3172" s="57" t="n">
        <v>1351</v>
      </c>
      <c r="N3172" t="inlineStr">
        <is>
          <t>TL</t>
        </is>
      </c>
      <c r="O3172" s="58" t="n">
        <v>8</v>
      </c>
      <c r="P3172" t="n">
        <v>0</v>
      </c>
      <c r="Q3172" s="59" t="n">
        <v>820</v>
      </c>
      <c r="R3172" s="60">
        <f>IF(N3172="TL",1,IF(N3172="USD",VLOOKUP(C3172,$X$2:$Z$19,2,FALSE),VLOOKUP(C3172,$X$2:$Z$19,3,FALSE)))</f>
        <v/>
      </c>
      <c r="S3172" s="61">
        <f>IF(P3172=1,0,L3172*M3172*R3172*(1-O3172/100))</f>
        <v/>
      </c>
      <c r="T3172" s="61">
        <f>IF(P3172=1,0,L3172*Q3172)</f>
        <v/>
      </c>
      <c r="U3172" s="61">
        <f>S3172-T3172</f>
        <v/>
      </c>
    </row>
    <row r="3173">
      <c r="A3173" t="inlineStr">
        <is>
          <t>S003172</t>
        </is>
      </c>
      <c r="B3173" t="inlineStr">
        <is>
          <t>2025-12-18</t>
        </is>
      </c>
      <c r="C3173" t="inlineStr">
        <is>
          <t>2025-12</t>
        </is>
      </c>
      <c r="D3173" t="inlineStr">
        <is>
          <t>2025-Q4</t>
        </is>
      </c>
      <c r="E3173" t="inlineStr">
        <is>
          <t>T04</t>
        </is>
      </c>
      <c r="F3173" t="inlineStr">
        <is>
          <t>Selin Şahin</t>
        </is>
      </c>
      <c r="G3173" t="inlineStr">
        <is>
          <t>Akdeniz</t>
        </is>
      </c>
      <c r="H3173" t="inlineStr">
        <is>
          <t>EM-UPS-10</t>
        </is>
      </c>
      <c r="I3173" t="inlineStr">
        <is>
          <t>Kesintisiz Güç Kaynağı 3 kVA</t>
        </is>
      </c>
      <c r="J3173" t="inlineStr">
        <is>
          <t>Güç</t>
        </is>
      </c>
      <c r="K3173" t="inlineStr">
        <is>
          <t>Proje</t>
        </is>
      </c>
      <c r="L3173" t="n">
        <v>9</v>
      </c>
      <c r="M3173" s="57" t="n">
        <v>13034</v>
      </c>
      <c r="N3173" t="inlineStr">
        <is>
          <t>TL</t>
        </is>
      </c>
      <c r="O3173" s="58" t="n">
        <v>5</v>
      </c>
      <c r="P3173" t="n">
        <v>0</v>
      </c>
      <c r="Q3173" s="59" t="n">
        <v>8200</v>
      </c>
      <c r="R3173" s="60">
        <f>IF(N3173="TL",1,IF(N3173="USD",VLOOKUP(C3173,$X$2:$Z$19,2,FALSE),VLOOKUP(C3173,$X$2:$Z$19,3,FALSE)))</f>
        <v/>
      </c>
      <c r="S3173" s="61">
        <f>IF(P3173=1,0,L3173*M3173*R3173*(1-O3173/100))</f>
        <v/>
      </c>
      <c r="T3173" s="61">
        <f>IF(P3173=1,0,L3173*Q3173)</f>
        <v/>
      </c>
      <c r="U3173" s="61">
        <f>S3173-T3173</f>
        <v/>
      </c>
    </row>
    <row r="3174">
      <c r="A3174" t="inlineStr">
        <is>
          <t>S003173</t>
        </is>
      </c>
      <c r="B3174" t="inlineStr">
        <is>
          <t>2025-12-26</t>
        </is>
      </c>
      <c r="C3174" t="inlineStr">
        <is>
          <t>2025-12</t>
        </is>
      </c>
      <c r="D3174" t="inlineStr">
        <is>
          <t>2025-Q4</t>
        </is>
      </c>
      <c r="E3174" t="inlineStr">
        <is>
          <t>T04</t>
        </is>
      </c>
      <c r="F3174" t="inlineStr">
        <is>
          <t>Selin Şahin</t>
        </is>
      </c>
      <c r="G3174" t="inlineStr">
        <is>
          <t>Akdeniz</t>
        </is>
      </c>
      <c r="H3174" t="inlineStr">
        <is>
          <t>EM-SNS-06</t>
        </is>
      </c>
      <c r="I3174" t="inlineStr">
        <is>
          <t>Hareket Sensörü PIR</t>
        </is>
      </c>
      <c r="J3174" t="inlineStr">
        <is>
          <t>Otomasyon</t>
        </is>
      </c>
      <c r="K3174" t="inlineStr">
        <is>
          <t>Perakende</t>
        </is>
      </c>
      <c r="L3174" t="n">
        <v>5</v>
      </c>
      <c r="M3174" s="57" t="n">
        <v>252</v>
      </c>
      <c r="N3174" t="inlineStr">
        <is>
          <t>TL</t>
        </is>
      </c>
      <c r="O3174" s="58" t="n">
        <v>8</v>
      </c>
      <c r="P3174" t="n">
        <v>0</v>
      </c>
      <c r="Q3174" s="59" t="n">
        <v>120</v>
      </c>
      <c r="R3174" s="60">
        <f>IF(N3174="TL",1,IF(N3174="USD",VLOOKUP(C3174,$X$2:$Z$19,2,FALSE),VLOOKUP(C3174,$X$2:$Z$19,3,FALSE)))</f>
        <v/>
      </c>
      <c r="S3174" s="61">
        <f>IF(P3174=1,0,L3174*M3174*R3174*(1-O3174/100))</f>
        <v/>
      </c>
      <c r="T3174" s="61">
        <f>IF(P3174=1,0,L3174*Q3174)</f>
        <v/>
      </c>
      <c r="U3174" s="61">
        <f>S3174-T3174</f>
        <v/>
      </c>
    </row>
    <row r="3175">
      <c r="A3175" t="inlineStr">
        <is>
          <t>S003174</t>
        </is>
      </c>
      <c r="B3175" t="inlineStr">
        <is>
          <t>2025-12-15</t>
        </is>
      </c>
      <c r="C3175" t="inlineStr">
        <is>
          <t>2025-12</t>
        </is>
      </c>
      <c r="D3175" t="inlineStr">
        <is>
          <t>2025-Q4</t>
        </is>
      </c>
      <c r="E3175" t="inlineStr">
        <is>
          <t>T04</t>
        </is>
      </c>
      <c r="F3175" t="inlineStr">
        <is>
          <t>Selin Şahin</t>
        </is>
      </c>
      <c r="G3175" t="inlineStr">
        <is>
          <t>Akdeniz</t>
        </is>
      </c>
      <c r="H3175" t="inlineStr">
        <is>
          <t>EM-SNS-06</t>
        </is>
      </c>
      <c r="I3175" t="inlineStr">
        <is>
          <t>Hareket Sensörü PIR</t>
        </is>
      </c>
      <c r="J3175" t="inlineStr">
        <is>
          <t>Otomasyon</t>
        </is>
      </c>
      <c r="K3175" t="inlineStr">
        <is>
          <t>Proje</t>
        </is>
      </c>
      <c r="L3175" t="n">
        <v>14</v>
      </c>
      <c r="M3175" s="57" t="n">
        <v>244</v>
      </c>
      <c r="N3175" t="inlineStr">
        <is>
          <t>TL</t>
        </is>
      </c>
      <c r="O3175" s="58" t="n">
        <v>0</v>
      </c>
      <c r="P3175" t="n">
        <v>0</v>
      </c>
      <c r="Q3175" s="59" t="n">
        <v>120</v>
      </c>
      <c r="R3175" s="60">
        <f>IF(N3175="TL",1,IF(N3175="USD",VLOOKUP(C3175,$X$2:$Z$19,2,FALSE),VLOOKUP(C3175,$X$2:$Z$19,3,FALSE)))</f>
        <v/>
      </c>
      <c r="S3175" s="61">
        <f>IF(P3175=1,0,L3175*M3175*R3175*(1-O3175/100))</f>
        <v/>
      </c>
      <c r="T3175" s="61">
        <f>IF(P3175=1,0,L3175*Q3175)</f>
        <v/>
      </c>
      <c r="U3175" s="61">
        <f>S3175-T3175</f>
        <v/>
      </c>
    </row>
    <row r="3176">
      <c r="A3176" t="inlineStr">
        <is>
          <t>S003175</t>
        </is>
      </c>
      <c r="B3176" t="inlineStr">
        <is>
          <t>2025-12-08</t>
        </is>
      </c>
      <c r="C3176" t="inlineStr">
        <is>
          <t>2025-12</t>
        </is>
      </c>
      <c r="D3176" t="inlineStr">
        <is>
          <t>2025-Q4</t>
        </is>
      </c>
      <c r="E3176" t="inlineStr">
        <is>
          <t>T04</t>
        </is>
      </c>
      <c r="F3176" t="inlineStr">
        <is>
          <t>Selin Şahin</t>
        </is>
      </c>
      <c r="G3176" t="inlineStr">
        <is>
          <t>Akdeniz</t>
        </is>
      </c>
      <c r="H3176" t="inlineStr">
        <is>
          <t>EM-KND-03</t>
        </is>
      </c>
      <c r="I3176" t="inlineStr">
        <is>
          <t>Kablo Kanalı 40x40 (2 m)</t>
        </is>
      </c>
      <c r="J3176" t="inlineStr">
        <is>
          <t>Tesisat</t>
        </is>
      </c>
      <c r="K3176" t="inlineStr">
        <is>
          <t>Kurumsal</t>
        </is>
      </c>
      <c r="L3176" t="n">
        <v>3</v>
      </c>
      <c r="M3176" s="57" t="n">
        <v>131</v>
      </c>
      <c r="N3176" t="inlineStr">
        <is>
          <t>TL</t>
        </is>
      </c>
      <c r="O3176" s="58" t="n">
        <v>12</v>
      </c>
      <c r="P3176" t="n">
        <v>0</v>
      </c>
      <c r="Q3176" s="59" t="n">
        <v>65</v>
      </c>
      <c r="R3176" s="60">
        <f>IF(N3176="TL",1,IF(N3176="USD",VLOOKUP(C3176,$X$2:$Z$19,2,FALSE),VLOOKUP(C3176,$X$2:$Z$19,3,FALSE)))</f>
        <v/>
      </c>
      <c r="S3176" s="61">
        <f>IF(P3176=1,0,L3176*M3176*R3176*(1-O3176/100))</f>
        <v/>
      </c>
      <c r="T3176" s="61">
        <f>IF(P3176=1,0,L3176*Q3176)</f>
        <v/>
      </c>
      <c r="U3176" s="61">
        <f>S3176-T3176</f>
        <v/>
      </c>
    </row>
    <row r="3177">
      <c r="A3177" t="inlineStr">
        <is>
          <t>S003176</t>
        </is>
      </c>
      <c r="B3177" t="inlineStr">
        <is>
          <t>2025-12-22</t>
        </is>
      </c>
      <c r="C3177" t="inlineStr">
        <is>
          <t>2025-12</t>
        </is>
      </c>
      <c r="D3177" t="inlineStr">
        <is>
          <t>2025-Q4</t>
        </is>
      </c>
      <c r="E3177" t="inlineStr">
        <is>
          <t>T04</t>
        </is>
      </c>
      <c r="F3177" t="inlineStr">
        <is>
          <t>Selin Şahin</t>
        </is>
      </c>
      <c r="G3177" t="inlineStr">
        <is>
          <t>Akdeniz</t>
        </is>
      </c>
      <c r="H3177" t="inlineStr">
        <is>
          <t>EM-KND-03</t>
        </is>
      </c>
      <c r="I3177" t="inlineStr">
        <is>
          <t>Kablo Kanalı 40x40 (2 m)</t>
        </is>
      </c>
      <c r="J3177" t="inlineStr">
        <is>
          <t>Tesisat</t>
        </is>
      </c>
      <c r="K3177" t="inlineStr">
        <is>
          <t>Bayi</t>
        </is>
      </c>
      <c r="L3177" t="n">
        <v>4</v>
      </c>
      <c r="M3177" s="57" t="n">
        <v>132</v>
      </c>
      <c r="N3177" t="inlineStr">
        <is>
          <t>TL</t>
        </is>
      </c>
      <c r="O3177" s="58" t="n">
        <v>5</v>
      </c>
      <c r="P3177" t="n">
        <v>0</v>
      </c>
      <c r="Q3177" s="59" t="n">
        <v>65</v>
      </c>
      <c r="R3177" s="60">
        <f>IF(N3177="TL",1,IF(N3177="USD",VLOOKUP(C3177,$X$2:$Z$19,2,FALSE),VLOOKUP(C3177,$X$2:$Z$19,3,FALSE)))</f>
        <v/>
      </c>
      <c r="S3177" s="61">
        <f>IF(P3177=1,0,L3177*M3177*R3177*(1-O3177/100))</f>
        <v/>
      </c>
      <c r="T3177" s="61">
        <f>IF(P3177=1,0,L3177*Q3177)</f>
        <v/>
      </c>
      <c r="U3177" s="61">
        <f>S3177-T3177</f>
        <v/>
      </c>
    </row>
    <row r="3178">
      <c r="A3178" t="inlineStr">
        <is>
          <t>S003177</t>
        </is>
      </c>
      <c r="B3178" t="inlineStr">
        <is>
          <t>2025-12-10</t>
        </is>
      </c>
      <c r="C3178" t="inlineStr">
        <is>
          <t>2025-12</t>
        </is>
      </c>
      <c r="D3178" t="inlineStr">
        <is>
          <t>2025-Q4</t>
        </is>
      </c>
      <c r="E3178" t="inlineStr">
        <is>
          <t>T04</t>
        </is>
      </c>
      <c r="F3178" t="inlineStr">
        <is>
          <t>Selin Şahin</t>
        </is>
      </c>
      <c r="G3178" t="inlineStr">
        <is>
          <t>Akdeniz</t>
        </is>
      </c>
      <c r="H3178" t="inlineStr">
        <is>
          <t>EM-PNO-12</t>
        </is>
      </c>
      <c r="I3178" t="inlineStr">
        <is>
          <t>Sıva Üstü Dağıtım Panosu 24'lü</t>
        </is>
      </c>
      <c r="J3178" t="inlineStr">
        <is>
          <t>Pano</t>
        </is>
      </c>
      <c r="K3178" t="inlineStr">
        <is>
          <t>Proje</t>
        </is>
      </c>
      <c r="L3178" t="n">
        <v>43</v>
      </c>
      <c r="M3178" s="57" t="n">
        <v>2091</v>
      </c>
      <c r="N3178" t="inlineStr">
        <is>
          <t>TL</t>
        </is>
      </c>
      <c r="O3178" s="58" t="n">
        <v>5</v>
      </c>
      <c r="P3178" t="n">
        <v>0</v>
      </c>
      <c r="Q3178" s="59" t="n">
        <v>1180</v>
      </c>
      <c r="R3178" s="60">
        <f>IF(N3178="TL",1,IF(N3178="USD",VLOOKUP(C3178,$X$2:$Z$19,2,FALSE),VLOOKUP(C3178,$X$2:$Z$19,3,FALSE)))</f>
        <v/>
      </c>
      <c r="S3178" s="61">
        <f>IF(P3178=1,0,L3178*M3178*R3178*(1-O3178/100))</f>
        <v/>
      </c>
      <c r="T3178" s="61">
        <f>IF(P3178=1,0,L3178*Q3178)</f>
        <v/>
      </c>
      <c r="U3178" s="61">
        <f>S3178-T3178</f>
        <v/>
      </c>
    </row>
    <row r="3179">
      <c r="A3179" t="inlineStr">
        <is>
          <t>S003178</t>
        </is>
      </c>
      <c r="B3179" t="inlineStr">
        <is>
          <t>2025-12-11</t>
        </is>
      </c>
      <c r="C3179" t="inlineStr">
        <is>
          <t>2025-12</t>
        </is>
      </c>
      <c r="D3179" t="inlineStr">
        <is>
          <t>2025-Q4</t>
        </is>
      </c>
      <c r="E3179" t="inlineStr">
        <is>
          <t>T04</t>
        </is>
      </c>
      <c r="F3179" t="inlineStr">
        <is>
          <t>Selin Şahin</t>
        </is>
      </c>
      <c r="G3179" t="inlineStr">
        <is>
          <t>Akdeniz</t>
        </is>
      </c>
      <c r="H3179" t="inlineStr">
        <is>
          <t>EM-KBL-25</t>
        </is>
      </c>
      <c r="I3179" t="inlineStr">
        <is>
          <t>NYY Kablo 4x6 (100 m)</t>
        </is>
      </c>
      <c r="J3179" t="inlineStr">
        <is>
          <t>Kablo</t>
        </is>
      </c>
      <c r="K3179" t="inlineStr">
        <is>
          <t>Proje</t>
        </is>
      </c>
      <c r="L3179" t="n">
        <v>3</v>
      </c>
      <c r="M3179" s="57" t="n">
        <v>3589</v>
      </c>
      <c r="N3179" t="inlineStr">
        <is>
          <t>TL</t>
        </is>
      </c>
      <c r="O3179" s="58" t="n">
        <v>0</v>
      </c>
      <c r="P3179" t="n">
        <v>0</v>
      </c>
      <c r="Q3179" s="59" t="n">
        <v>2150</v>
      </c>
      <c r="R3179" s="60">
        <f>IF(N3179="TL",1,IF(N3179="USD",VLOOKUP(C3179,$X$2:$Z$19,2,FALSE),VLOOKUP(C3179,$X$2:$Z$19,3,FALSE)))</f>
        <v/>
      </c>
      <c r="S3179" s="61">
        <f>IF(P3179=1,0,L3179*M3179*R3179*(1-O3179/100))</f>
        <v/>
      </c>
      <c r="T3179" s="61">
        <f>IF(P3179=1,0,L3179*Q3179)</f>
        <v/>
      </c>
      <c r="U3179" s="61">
        <f>S3179-T3179</f>
        <v/>
      </c>
    </row>
    <row r="3180">
      <c r="A3180" t="inlineStr">
        <is>
          <t>S003179</t>
        </is>
      </c>
      <c r="B3180" t="inlineStr">
        <is>
          <t>2025-12-02</t>
        </is>
      </c>
      <c r="C3180" t="inlineStr">
        <is>
          <t>2025-12</t>
        </is>
      </c>
      <c r="D3180" t="inlineStr">
        <is>
          <t>2025-Q4</t>
        </is>
      </c>
      <c r="E3180" t="inlineStr">
        <is>
          <t>T04</t>
        </is>
      </c>
      <c r="F3180" t="inlineStr">
        <is>
          <t>Selin Şahin</t>
        </is>
      </c>
      <c r="G3180" t="inlineStr">
        <is>
          <t>Akdeniz</t>
        </is>
      </c>
      <c r="H3180" t="inlineStr">
        <is>
          <t>EM-PNO-12</t>
        </is>
      </c>
      <c r="I3180" t="inlineStr">
        <is>
          <t>Sıva Üstü Dağıtım Panosu 24'lü</t>
        </is>
      </c>
      <c r="J3180" t="inlineStr">
        <is>
          <t>Pano</t>
        </is>
      </c>
      <c r="K3180" t="inlineStr">
        <is>
          <t>Bayi</t>
        </is>
      </c>
      <c r="L3180" t="n">
        <v>25</v>
      </c>
      <c r="M3180" s="57" t="n">
        <v>1962</v>
      </c>
      <c r="N3180" t="inlineStr">
        <is>
          <t>TL</t>
        </is>
      </c>
      <c r="O3180" s="58" t="n">
        <v>8</v>
      </c>
      <c r="P3180" t="n">
        <v>0</v>
      </c>
      <c r="Q3180" s="59" t="n">
        <v>1180</v>
      </c>
      <c r="R3180" s="60">
        <f>IF(N3180="TL",1,IF(N3180="USD",VLOOKUP(C3180,$X$2:$Z$19,2,FALSE),VLOOKUP(C3180,$X$2:$Z$19,3,FALSE)))</f>
        <v/>
      </c>
      <c r="S3180" s="61">
        <f>IF(P3180=1,0,L3180*M3180*R3180*(1-O3180/100))</f>
        <v/>
      </c>
      <c r="T3180" s="61">
        <f>IF(P3180=1,0,L3180*Q3180)</f>
        <v/>
      </c>
      <c r="U3180" s="61">
        <f>S3180-T3180</f>
        <v/>
      </c>
    </row>
    <row r="3181">
      <c r="A3181" t="inlineStr">
        <is>
          <t>S003180</t>
        </is>
      </c>
      <c r="B3181" t="inlineStr">
        <is>
          <t>2025-12-12</t>
        </is>
      </c>
      <c r="C3181" t="inlineStr">
        <is>
          <t>2025-12</t>
        </is>
      </c>
      <c r="D3181" t="inlineStr">
        <is>
          <t>2025-Q4</t>
        </is>
      </c>
      <c r="E3181" t="inlineStr">
        <is>
          <t>T04</t>
        </is>
      </c>
      <c r="F3181" t="inlineStr">
        <is>
          <t>Selin Şahin</t>
        </is>
      </c>
      <c r="G3181" t="inlineStr">
        <is>
          <t>Akdeniz</t>
        </is>
      </c>
      <c r="H3181" t="inlineStr">
        <is>
          <t>EM-UPS-10</t>
        </is>
      </c>
      <c r="I3181" t="inlineStr">
        <is>
          <t>Kesintisiz Güç Kaynağı 3 kVA</t>
        </is>
      </c>
      <c r="J3181" t="inlineStr">
        <is>
          <t>Güç</t>
        </is>
      </c>
      <c r="K3181" t="inlineStr">
        <is>
          <t>Proje</t>
        </is>
      </c>
      <c r="L3181" t="n">
        <v>5</v>
      </c>
      <c r="M3181" s="57" t="n">
        <v>12668</v>
      </c>
      <c r="N3181" t="inlineStr">
        <is>
          <t>TL</t>
        </is>
      </c>
      <c r="O3181" s="58" t="n">
        <v>5</v>
      </c>
      <c r="P3181" t="n">
        <v>0</v>
      </c>
      <c r="Q3181" s="59" t="n">
        <v>8200</v>
      </c>
      <c r="R3181" s="60">
        <f>IF(N3181="TL",1,IF(N3181="USD",VLOOKUP(C3181,$X$2:$Z$19,2,FALSE),VLOOKUP(C3181,$X$2:$Z$19,3,FALSE)))</f>
        <v/>
      </c>
      <c r="S3181" s="61">
        <f>IF(P3181=1,0,L3181*M3181*R3181*(1-O3181/100))</f>
        <v/>
      </c>
      <c r="T3181" s="61">
        <f>IF(P3181=1,0,L3181*Q3181)</f>
        <v/>
      </c>
      <c r="U3181" s="61">
        <f>S3181-T3181</f>
        <v/>
      </c>
    </row>
    <row r="3182">
      <c r="A3182" t="inlineStr">
        <is>
          <t>S003181</t>
        </is>
      </c>
      <c r="B3182" t="inlineStr">
        <is>
          <t>2025-12-13</t>
        </is>
      </c>
      <c r="C3182" t="inlineStr">
        <is>
          <t>2025-12</t>
        </is>
      </c>
      <c r="D3182" t="inlineStr">
        <is>
          <t>2025-Q4</t>
        </is>
      </c>
      <c r="E3182" t="inlineStr">
        <is>
          <t>T04</t>
        </is>
      </c>
      <c r="F3182" t="inlineStr">
        <is>
          <t>Selin Şahin</t>
        </is>
      </c>
      <c r="G3182" t="inlineStr">
        <is>
          <t>Akdeniz</t>
        </is>
      </c>
      <c r="H3182" t="inlineStr">
        <is>
          <t>EM-PNO-12</t>
        </is>
      </c>
      <c r="I3182" t="inlineStr">
        <is>
          <t>Sıva Üstü Dağıtım Panosu 24'lü</t>
        </is>
      </c>
      <c r="J3182" t="inlineStr">
        <is>
          <t>Pano</t>
        </is>
      </c>
      <c r="K3182" t="inlineStr">
        <is>
          <t>Bayi</t>
        </is>
      </c>
      <c r="L3182" t="n">
        <v>3</v>
      </c>
      <c r="M3182" s="57" t="n">
        <v>2103</v>
      </c>
      <c r="N3182" t="inlineStr">
        <is>
          <t>TL</t>
        </is>
      </c>
      <c r="O3182" s="58" t="n">
        <v>12</v>
      </c>
      <c r="P3182" t="n">
        <v>0</v>
      </c>
      <c r="Q3182" s="59" t="n">
        <v>1180</v>
      </c>
      <c r="R3182" s="60">
        <f>IF(N3182="TL",1,IF(N3182="USD",VLOOKUP(C3182,$X$2:$Z$19,2,FALSE),VLOOKUP(C3182,$X$2:$Z$19,3,FALSE)))</f>
        <v/>
      </c>
      <c r="S3182" s="61">
        <f>IF(P3182=1,0,L3182*M3182*R3182*(1-O3182/100))</f>
        <v/>
      </c>
      <c r="T3182" s="61">
        <f>IF(P3182=1,0,L3182*Q3182)</f>
        <v/>
      </c>
      <c r="U3182" s="61">
        <f>S3182-T3182</f>
        <v/>
      </c>
    </row>
    <row r="3183">
      <c r="A3183" t="inlineStr">
        <is>
          <t>S003182</t>
        </is>
      </c>
      <c r="B3183" t="inlineStr">
        <is>
          <t>2025-12-08</t>
        </is>
      </c>
      <c r="C3183" t="inlineStr">
        <is>
          <t>2025-12</t>
        </is>
      </c>
      <c r="D3183" t="inlineStr">
        <is>
          <t>2025-Q4</t>
        </is>
      </c>
      <c r="E3183" t="inlineStr">
        <is>
          <t>T04</t>
        </is>
      </c>
      <c r="F3183" t="inlineStr">
        <is>
          <t>Selin Şahin</t>
        </is>
      </c>
      <c r="G3183" t="inlineStr">
        <is>
          <t>Akdeniz</t>
        </is>
      </c>
      <c r="H3183" t="inlineStr">
        <is>
          <t>EM-KBL-16</t>
        </is>
      </c>
      <c r="I3183" t="inlineStr">
        <is>
          <t>NYM Kablo 3x2,5 (100 m)</t>
        </is>
      </c>
      <c r="J3183" t="inlineStr">
        <is>
          <t>Kablo</t>
        </is>
      </c>
      <c r="K3183" t="inlineStr">
        <is>
          <t>Proje</t>
        </is>
      </c>
      <c r="L3183" t="n">
        <v>15</v>
      </c>
      <c r="M3183" s="57" t="n">
        <v>1342</v>
      </c>
      <c r="N3183" t="inlineStr">
        <is>
          <t>TL</t>
        </is>
      </c>
      <c r="O3183" s="58" t="n">
        <v>5</v>
      </c>
      <c r="P3183" t="n">
        <v>0</v>
      </c>
      <c r="Q3183" s="59" t="n">
        <v>820</v>
      </c>
      <c r="R3183" s="60">
        <f>IF(N3183="TL",1,IF(N3183="USD",VLOOKUP(C3183,$X$2:$Z$19,2,FALSE),VLOOKUP(C3183,$X$2:$Z$19,3,FALSE)))</f>
        <v/>
      </c>
      <c r="S3183" s="61">
        <f>IF(P3183=1,0,L3183*M3183*R3183*(1-O3183/100))</f>
        <v/>
      </c>
      <c r="T3183" s="61">
        <f>IF(P3183=1,0,L3183*Q3183)</f>
        <v/>
      </c>
      <c r="U3183" s="61">
        <f>S3183-T3183</f>
        <v/>
      </c>
    </row>
    <row r="3184">
      <c r="A3184" t="inlineStr">
        <is>
          <t>S003183</t>
        </is>
      </c>
      <c r="B3184" t="inlineStr">
        <is>
          <t>2025-12-27</t>
        </is>
      </c>
      <c r="C3184" t="inlineStr">
        <is>
          <t>2025-12</t>
        </is>
      </c>
      <c r="D3184" t="inlineStr">
        <is>
          <t>2025-Q4</t>
        </is>
      </c>
      <c r="E3184" t="inlineStr">
        <is>
          <t>T04</t>
        </is>
      </c>
      <c r="F3184" t="inlineStr">
        <is>
          <t>Selin Şahin</t>
        </is>
      </c>
      <c r="G3184" t="inlineStr">
        <is>
          <t>Akdeniz</t>
        </is>
      </c>
      <c r="H3184" t="inlineStr">
        <is>
          <t>EM-SNS-06</t>
        </is>
      </c>
      <c r="I3184" t="inlineStr">
        <is>
          <t>Hareket Sensörü PIR</t>
        </is>
      </c>
      <c r="J3184" t="inlineStr">
        <is>
          <t>Otomasyon</t>
        </is>
      </c>
      <c r="K3184" t="inlineStr">
        <is>
          <t>Proje</t>
        </is>
      </c>
      <c r="L3184" t="n">
        <v>17</v>
      </c>
      <c r="M3184" s="57" t="n">
        <v>255</v>
      </c>
      <c r="N3184" t="inlineStr">
        <is>
          <t>TL</t>
        </is>
      </c>
      <c r="O3184" s="58" t="n">
        <v>5</v>
      </c>
      <c r="P3184" t="n">
        <v>0</v>
      </c>
      <c r="Q3184" s="59" t="n">
        <v>120</v>
      </c>
      <c r="R3184" s="60">
        <f>IF(N3184="TL",1,IF(N3184="USD",VLOOKUP(C3184,$X$2:$Z$19,2,FALSE),VLOOKUP(C3184,$X$2:$Z$19,3,FALSE)))</f>
        <v/>
      </c>
      <c r="S3184" s="61">
        <f>IF(P3184=1,0,L3184*M3184*R3184*(1-O3184/100))</f>
        <v/>
      </c>
      <c r="T3184" s="61">
        <f>IF(P3184=1,0,L3184*Q3184)</f>
        <v/>
      </c>
      <c r="U3184" s="61">
        <f>S3184-T3184</f>
        <v/>
      </c>
    </row>
    <row r="3185">
      <c r="A3185" t="inlineStr">
        <is>
          <t>S003184</t>
        </is>
      </c>
      <c r="B3185" t="inlineStr">
        <is>
          <t>2025-12-01</t>
        </is>
      </c>
      <c r="C3185" t="inlineStr">
        <is>
          <t>2025-12</t>
        </is>
      </c>
      <c r="D3185" t="inlineStr">
        <is>
          <t>2025-Q4</t>
        </is>
      </c>
      <c r="E3185" t="inlineStr">
        <is>
          <t>T04</t>
        </is>
      </c>
      <c r="F3185" t="inlineStr">
        <is>
          <t>Selin Şahin</t>
        </is>
      </c>
      <c r="G3185" t="inlineStr">
        <is>
          <t>Akdeniz</t>
        </is>
      </c>
      <c r="H3185" t="inlineStr">
        <is>
          <t>EM-KBL-25</t>
        </is>
      </c>
      <c r="I3185" t="inlineStr">
        <is>
          <t>NYY Kablo 4x6 (100 m)</t>
        </is>
      </c>
      <c r="J3185" t="inlineStr">
        <is>
          <t>Kablo</t>
        </is>
      </c>
      <c r="K3185" t="inlineStr">
        <is>
          <t>Kurumsal</t>
        </is>
      </c>
      <c r="L3185" t="n">
        <v>8</v>
      </c>
      <c r="M3185" s="57" t="n">
        <v>3404</v>
      </c>
      <c r="N3185" t="inlineStr">
        <is>
          <t>TL</t>
        </is>
      </c>
      <c r="O3185" s="58" t="n">
        <v>5</v>
      </c>
      <c r="P3185" t="n">
        <v>0</v>
      </c>
      <c r="Q3185" s="59" t="n">
        <v>2150</v>
      </c>
      <c r="R3185" s="60">
        <f>IF(N3185="TL",1,IF(N3185="USD",VLOOKUP(C3185,$X$2:$Z$19,2,FALSE),VLOOKUP(C3185,$X$2:$Z$19,3,FALSE)))</f>
        <v/>
      </c>
      <c r="S3185" s="61">
        <f>IF(P3185=1,0,L3185*M3185*R3185*(1-O3185/100))</f>
        <v/>
      </c>
      <c r="T3185" s="61">
        <f>IF(P3185=1,0,L3185*Q3185)</f>
        <v/>
      </c>
      <c r="U3185" s="61">
        <f>S3185-T3185</f>
        <v/>
      </c>
    </row>
    <row r="3186">
      <c r="A3186" t="inlineStr">
        <is>
          <t>S003185</t>
        </is>
      </c>
      <c r="B3186" t="inlineStr">
        <is>
          <t>2025-12-14</t>
        </is>
      </c>
      <c r="C3186" t="inlineStr">
        <is>
          <t>2025-12</t>
        </is>
      </c>
      <c r="D3186" t="inlineStr">
        <is>
          <t>2025-Q4</t>
        </is>
      </c>
      <c r="E3186" t="inlineStr">
        <is>
          <t>T05</t>
        </is>
      </c>
      <c r="F3186" t="inlineStr">
        <is>
          <t>Burak Çelik</t>
        </is>
      </c>
      <c r="G3186" t="inlineStr">
        <is>
          <t>İhracat-Körfez</t>
        </is>
      </c>
      <c r="H3186" t="inlineStr">
        <is>
          <t>EM-UPS-10</t>
        </is>
      </c>
      <c r="I3186" t="inlineStr">
        <is>
          <t>Kesintisiz Güç Kaynağı 3 kVA</t>
        </is>
      </c>
      <c r="J3186" t="inlineStr">
        <is>
          <t>Güç</t>
        </is>
      </c>
      <c r="K3186" t="inlineStr">
        <is>
          <t>Bayi</t>
        </is>
      </c>
      <c r="L3186" t="n">
        <v>69</v>
      </c>
      <c r="M3186" s="57" t="n">
        <v>290.89</v>
      </c>
      <c r="N3186" t="inlineStr">
        <is>
          <t>USD</t>
        </is>
      </c>
      <c r="O3186" s="58" t="n">
        <v>0</v>
      </c>
      <c r="P3186" t="n">
        <v>0</v>
      </c>
      <c r="Q3186" s="59" t="n">
        <v>8200</v>
      </c>
      <c r="R3186" s="60">
        <f>IF(N3186="TL",1,IF(N3186="USD",VLOOKUP(C3186,$X$2:$Z$19,2,FALSE),VLOOKUP(C3186,$X$2:$Z$19,3,FALSE)))</f>
        <v/>
      </c>
      <c r="S3186" s="61">
        <f>IF(P3186=1,0,L3186*M3186*R3186*(1-O3186/100))</f>
        <v/>
      </c>
      <c r="T3186" s="61">
        <f>IF(P3186=1,0,L3186*Q3186)</f>
        <v/>
      </c>
      <c r="U3186" s="61">
        <f>S3186-T3186</f>
        <v/>
      </c>
    </row>
    <row r="3187">
      <c r="A3187" t="inlineStr">
        <is>
          <t>S003186</t>
        </is>
      </c>
      <c r="B3187" t="inlineStr">
        <is>
          <t>2025-12-19</t>
        </is>
      </c>
      <c r="C3187" t="inlineStr">
        <is>
          <t>2025-12</t>
        </is>
      </c>
      <c r="D3187" t="inlineStr">
        <is>
          <t>2025-Q4</t>
        </is>
      </c>
      <c r="E3187" t="inlineStr">
        <is>
          <t>T05</t>
        </is>
      </c>
      <c r="F3187" t="inlineStr">
        <is>
          <t>Burak Çelik</t>
        </is>
      </c>
      <c r="G3187" t="inlineStr">
        <is>
          <t>İhracat-Körfez</t>
        </is>
      </c>
      <c r="H3187" t="inlineStr">
        <is>
          <t>EM-KND-03</t>
        </is>
      </c>
      <c r="I3187" t="inlineStr">
        <is>
          <t>Kablo Kanalı 40x40 (2 m)</t>
        </is>
      </c>
      <c r="J3187" t="inlineStr">
        <is>
          <t>Tesisat</t>
        </is>
      </c>
      <c r="K3187" t="inlineStr">
        <is>
          <t>Bayi</t>
        </is>
      </c>
      <c r="L3187" t="n">
        <v>5</v>
      </c>
      <c r="M3187" s="57" t="n">
        <v>2.86</v>
      </c>
      <c r="N3187" t="inlineStr">
        <is>
          <t>USD</t>
        </is>
      </c>
      <c r="O3187" s="58" t="n">
        <v>12</v>
      </c>
      <c r="P3187" t="n">
        <v>0</v>
      </c>
      <c r="Q3187" s="59" t="n">
        <v>65</v>
      </c>
      <c r="R3187" s="60">
        <f>IF(N3187="TL",1,IF(N3187="USD",VLOOKUP(C3187,$X$2:$Z$19,2,FALSE),VLOOKUP(C3187,$X$2:$Z$19,3,FALSE)))</f>
        <v/>
      </c>
      <c r="S3187" s="61">
        <f>IF(P3187=1,0,L3187*M3187*R3187*(1-O3187/100))</f>
        <v/>
      </c>
      <c r="T3187" s="61">
        <f>IF(P3187=1,0,L3187*Q3187)</f>
        <v/>
      </c>
      <c r="U3187" s="61">
        <f>S3187-T3187</f>
        <v/>
      </c>
    </row>
    <row r="3188">
      <c r="A3188" t="inlineStr">
        <is>
          <t>S003187</t>
        </is>
      </c>
      <c r="B3188" t="inlineStr">
        <is>
          <t>2025-12-28</t>
        </is>
      </c>
      <c r="C3188" t="inlineStr">
        <is>
          <t>2025-12</t>
        </is>
      </c>
      <c r="D3188" t="inlineStr">
        <is>
          <t>2025-Q4</t>
        </is>
      </c>
      <c r="E3188" t="inlineStr">
        <is>
          <t>T05</t>
        </is>
      </c>
      <c r="F3188" t="inlineStr">
        <is>
          <t>Burak Çelik</t>
        </is>
      </c>
      <c r="G3188" t="inlineStr">
        <is>
          <t>İhracat-Körfez</t>
        </is>
      </c>
      <c r="H3188" t="inlineStr">
        <is>
          <t>EM-KBL-25</t>
        </is>
      </c>
      <c r="I3188" t="inlineStr">
        <is>
          <t>NYY Kablo 4x6 (100 m)</t>
        </is>
      </c>
      <c r="J3188" t="inlineStr">
        <is>
          <t>Kablo</t>
        </is>
      </c>
      <c r="K3188" t="inlineStr">
        <is>
          <t>Kurumsal</t>
        </is>
      </c>
      <c r="L3188" t="n">
        <v>5</v>
      </c>
      <c r="M3188" s="57" t="n">
        <v>76.20999999999999</v>
      </c>
      <c r="N3188" t="inlineStr">
        <is>
          <t>USD</t>
        </is>
      </c>
      <c r="O3188" s="58" t="n">
        <v>18</v>
      </c>
      <c r="P3188" t="n">
        <v>0</v>
      </c>
      <c r="Q3188" s="59" t="n">
        <v>2150</v>
      </c>
      <c r="R3188" s="60">
        <f>IF(N3188="TL",1,IF(N3188="USD",VLOOKUP(C3188,$X$2:$Z$19,2,FALSE),VLOOKUP(C3188,$X$2:$Z$19,3,FALSE)))</f>
        <v/>
      </c>
      <c r="S3188" s="61">
        <f>IF(P3188=1,0,L3188*M3188*R3188*(1-O3188/100))</f>
        <v/>
      </c>
      <c r="T3188" s="61">
        <f>IF(P3188=1,0,L3188*Q3188)</f>
        <v/>
      </c>
      <c r="U3188" s="61">
        <f>S3188-T3188</f>
        <v/>
      </c>
    </row>
    <row r="3189">
      <c r="A3189" t="inlineStr">
        <is>
          <t>S003188</t>
        </is>
      </c>
      <c r="B3189" t="inlineStr">
        <is>
          <t>2025-12-07</t>
        </is>
      </c>
      <c r="C3189" t="inlineStr">
        <is>
          <t>2025-12</t>
        </is>
      </c>
      <c r="D3189" t="inlineStr">
        <is>
          <t>2025-Q4</t>
        </is>
      </c>
      <c r="E3189" t="inlineStr">
        <is>
          <t>T05</t>
        </is>
      </c>
      <c r="F3189" t="inlineStr">
        <is>
          <t>Burak Çelik</t>
        </is>
      </c>
      <c r="G3189" t="inlineStr">
        <is>
          <t>İhracat-Körfez</t>
        </is>
      </c>
      <c r="H3189" t="inlineStr">
        <is>
          <t>EM-PNO-12</t>
        </is>
      </c>
      <c r="I3189" t="inlineStr">
        <is>
          <t>Sıva Üstü Dağıtım Panosu 24'lü</t>
        </is>
      </c>
      <c r="J3189" t="inlineStr">
        <is>
          <t>Pano</t>
        </is>
      </c>
      <c r="K3189" t="inlineStr">
        <is>
          <t>Bayi</t>
        </is>
      </c>
      <c r="L3189" t="n">
        <v>80</v>
      </c>
      <c r="M3189" s="57" t="n">
        <v>45.44</v>
      </c>
      <c r="N3189" t="inlineStr">
        <is>
          <t>USD</t>
        </is>
      </c>
      <c r="O3189" s="58" t="n">
        <v>8</v>
      </c>
      <c r="P3189" t="n">
        <v>0</v>
      </c>
      <c r="Q3189" s="59" t="n">
        <v>1180</v>
      </c>
      <c r="R3189" s="60">
        <f>IF(N3189="TL",1,IF(N3189="USD",VLOOKUP(C3189,$X$2:$Z$19,2,FALSE),VLOOKUP(C3189,$X$2:$Z$19,3,FALSE)))</f>
        <v/>
      </c>
      <c r="S3189" s="61">
        <f>IF(P3189=1,0,L3189*M3189*R3189*(1-O3189/100))</f>
        <v/>
      </c>
      <c r="T3189" s="61">
        <f>IF(P3189=1,0,L3189*Q3189)</f>
        <v/>
      </c>
      <c r="U3189" s="61">
        <f>S3189-T3189</f>
        <v/>
      </c>
    </row>
    <row r="3190">
      <c r="A3190" t="inlineStr">
        <is>
          <t>S003189</t>
        </is>
      </c>
      <c r="B3190" t="inlineStr">
        <is>
          <t>2025-12-04</t>
        </is>
      </c>
      <c r="C3190" t="inlineStr">
        <is>
          <t>2025-12</t>
        </is>
      </c>
      <c r="D3190" t="inlineStr">
        <is>
          <t>2025-Q4</t>
        </is>
      </c>
      <c r="E3190" t="inlineStr">
        <is>
          <t>T05</t>
        </is>
      </c>
      <c r="F3190" t="inlineStr">
        <is>
          <t>Burak Çelik</t>
        </is>
      </c>
      <c r="G3190" t="inlineStr">
        <is>
          <t>İhracat-Körfez</t>
        </is>
      </c>
      <c r="H3190" t="inlineStr">
        <is>
          <t>EM-PNO-12</t>
        </is>
      </c>
      <c r="I3190" t="inlineStr">
        <is>
          <t>Sıva Üstü Dağıtım Panosu 24'lü</t>
        </is>
      </c>
      <c r="J3190" t="inlineStr">
        <is>
          <t>Pano</t>
        </is>
      </c>
      <c r="K3190" t="inlineStr">
        <is>
          <t>Perakende</t>
        </is>
      </c>
      <c r="L3190" t="n">
        <v>21</v>
      </c>
      <c r="M3190" s="57" t="n">
        <v>43.6</v>
      </c>
      <c r="N3190" t="inlineStr">
        <is>
          <t>USD</t>
        </is>
      </c>
      <c r="O3190" s="58" t="n">
        <v>0</v>
      </c>
      <c r="P3190" t="n">
        <v>0</v>
      </c>
      <c r="Q3190" s="59" t="n">
        <v>1180</v>
      </c>
      <c r="R3190" s="60">
        <f>IF(N3190="TL",1,IF(N3190="USD",VLOOKUP(C3190,$X$2:$Z$19,2,FALSE),VLOOKUP(C3190,$X$2:$Z$19,3,FALSE)))</f>
        <v/>
      </c>
      <c r="S3190" s="61">
        <f>IF(P3190=1,0,L3190*M3190*R3190*(1-O3190/100))</f>
        <v/>
      </c>
      <c r="T3190" s="61">
        <f>IF(P3190=1,0,L3190*Q3190)</f>
        <v/>
      </c>
      <c r="U3190" s="61">
        <f>S3190-T3190</f>
        <v/>
      </c>
    </row>
    <row r="3191">
      <c r="A3191" t="inlineStr">
        <is>
          <t>S003190</t>
        </is>
      </c>
      <c r="B3191" t="inlineStr">
        <is>
          <t>2025-12-14</t>
        </is>
      </c>
      <c r="C3191" t="inlineStr">
        <is>
          <t>2025-12</t>
        </is>
      </c>
      <c r="D3191" t="inlineStr">
        <is>
          <t>2025-Q4</t>
        </is>
      </c>
      <c r="E3191" t="inlineStr">
        <is>
          <t>T05</t>
        </is>
      </c>
      <c r="F3191" t="inlineStr">
        <is>
          <t>Burak Çelik</t>
        </is>
      </c>
      <c r="G3191" t="inlineStr">
        <is>
          <t>İhracat-Körfez</t>
        </is>
      </c>
      <c r="H3191" t="inlineStr">
        <is>
          <t>EM-KBL-16</t>
        </is>
      </c>
      <c r="I3191" t="inlineStr">
        <is>
          <t>NYM Kablo 3x2,5 (100 m)</t>
        </is>
      </c>
      <c r="J3191" t="inlineStr">
        <is>
          <t>Kablo</t>
        </is>
      </c>
      <c r="K3191" t="inlineStr">
        <is>
          <t>Bayi</t>
        </is>
      </c>
      <c r="L3191" t="n">
        <v>12</v>
      </c>
      <c r="M3191" s="57" t="n">
        <v>29.41</v>
      </c>
      <c r="N3191" t="inlineStr">
        <is>
          <t>USD</t>
        </is>
      </c>
      <c r="O3191" s="58" t="n">
        <v>5</v>
      </c>
      <c r="P3191" t="n">
        <v>0</v>
      </c>
      <c r="Q3191" s="59" t="n">
        <v>820</v>
      </c>
      <c r="R3191" s="60">
        <f>IF(N3191="TL",1,IF(N3191="USD",VLOOKUP(C3191,$X$2:$Z$19,2,FALSE),VLOOKUP(C3191,$X$2:$Z$19,3,FALSE)))</f>
        <v/>
      </c>
      <c r="S3191" s="61">
        <f>IF(P3191=1,0,L3191*M3191*R3191*(1-O3191/100))</f>
        <v/>
      </c>
      <c r="T3191" s="61">
        <f>IF(P3191=1,0,L3191*Q3191)</f>
        <v/>
      </c>
      <c r="U3191" s="61">
        <f>S3191-T3191</f>
        <v/>
      </c>
    </row>
    <row r="3192">
      <c r="A3192" t="inlineStr">
        <is>
          <t>S003191</t>
        </is>
      </c>
      <c r="B3192" t="inlineStr">
        <is>
          <t>2025-12-20</t>
        </is>
      </c>
      <c r="C3192" t="inlineStr">
        <is>
          <t>2025-12</t>
        </is>
      </c>
      <c r="D3192" t="inlineStr">
        <is>
          <t>2025-Q4</t>
        </is>
      </c>
      <c r="E3192" t="inlineStr">
        <is>
          <t>T05</t>
        </is>
      </c>
      <c r="F3192" t="inlineStr">
        <is>
          <t>Burak Çelik</t>
        </is>
      </c>
      <c r="G3192" t="inlineStr">
        <is>
          <t>İhracat-Körfez</t>
        </is>
      </c>
      <c r="H3192" t="inlineStr">
        <is>
          <t>EM-SGT-01</t>
        </is>
      </c>
      <c r="I3192" t="inlineStr">
        <is>
          <t>Otomatik Sigorta C16 (12'li)</t>
        </is>
      </c>
      <c r="J3192" t="inlineStr">
        <is>
          <t>Koruma</t>
        </is>
      </c>
      <c r="K3192" t="inlineStr">
        <is>
          <t>Bayi</t>
        </is>
      </c>
      <c r="L3192" t="n">
        <v>112</v>
      </c>
      <c r="M3192" s="57" t="n">
        <v>9.52</v>
      </c>
      <c r="N3192" t="inlineStr">
        <is>
          <t>USD</t>
        </is>
      </c>
      <c r="O3192" s="58" t="n">
        <v>5</v>
      </c>
      <c r="P3192" t="n">
        <v>0</v>
      </c>
      <c r="Q3192" s="59" t="n">
        <v>240</v>
      </c>
      <c r="R3192" s="60">
        <f>IF(N3192="TL",1,IF(N3192="USD",VLOOKUP(C3192,$X$2:$Z$19,2,FALSE),VLOOKUP(C3192,$X$2:$Z$19,3,FALSE)))</f>
        <v/>
      </c>
      <c r="S3192" s="61">
        <f>IF(P3192=1,0,L3192*M3192*R3192*(1-O3192/100))</f>
        <v/>
      </c>
      <c r="T3192" s="61">
        <f>IF(P3192=1,0,L3192*Q3192)</f>
        <v/>
      </c>
      <c r="U3192" s="61">
        <f>S3192-T3192</f>
        <v/>
      </c>
    </row>
    <row r="3193">
      <c r="A3193" t="inlineStr">
        <is>
          <t>S003192</t>
        </is>
      </c>
      <c r="B3193" t="inlineStr">
        <is>
          <t>2025-12-10</t>
        </is>
      </c>
      <c r="C3193" t="inlineStr">
        <is>
          <t>2025-12</t>
        </is>
      </c>
      <c r="D3193" t="inlineStr">
        <is>
          <t>2025-Q4</t>
        </is>
      </c>
      <c r="E3193" t="inlineStr">
        <is>
          <t>T05</t>
        </is>
      </c>
      <c r="F3193" t="inlineStr">
        <is>
          <t>Burak Çelik</t>
        </is>
      </c>
      <c r="G3193" t="inlineStr">
        <is>
          <t>İhracat-Körfez</t>
        </is>
      </c>
      <c r="H3193" t="inlineStr">
        <is>
          <t>EM-AYD-40</t>
        </is>
      </c>
      <c r="I3193" t="inlineStr">
        <is>
          <t>LED Panel Armatür 40W</t>
        </is>
      </c>
      <c r="J3193" t="inlineStr">
        <is>
          <t>Aydınlatma</t>
        </is>
      </c>
      <c r="K3193" t="inlineStr">
        <is>
          <t>Bayi</t>
        </is>
      </c>
      <c r="L3193" t="n">
        <v>3</v>
      </c>
      <c r="M3193" s="57" t="n">
        <v>7.99</v>
      </c>
      <c r="N3193" t="inlineStr">
        <is>
          <t>USD</t>
        </is>
      </c>
      <c r="O3193" s="58" t="n">
        <v>8</v>
      </c>
      <c r="P3193" t="n">
        <v>0</v>
      </c>
      <c r="Q3193" s="59" t="n">
        <v>190</v>
      </c>
      <c r="R3193" s="60">
        <f>IF(N3193="TL",1,IF(N3193="USD",VLOOKUP(C3193,$X$2:$Z$19,2,FALSE),VLOOKUP(C3193,$X$2:$Z$19,3,FALSE)))</f>
        <v/>
      </c>
      <c r="S3193" s="61">
        <f>IF(P3193=1,0,L3193*M3193*R3193*(1-O3193/100))</f>
        <v/>
      </c>
      <c r="T3193" s="61">
        <f>IF(P3193=1,0,L3193*Q3193)</f>
        <v/>
      </c>
      <c r="U3193" s="61">
        <f>S3193-T3193</f>
        <v/>
      </c>
    </row>
    <row r="3194">
      <c r="A3194" t="inlineStr">
        <is>
          <t>S003193</t>
        </is>
      </c>
      <c r="B3194" t="inlineStr">
        <is>
          <t>2025-12-27</t>
        </is>
      </c>
      <c r="C3194" t="inlineStr">
        <is>
          <t>2025-12</t>
        </is>
      </c>
      <c r="D3194" t="inlineStr">
        <is>
          <t>2025-Q4</t>
        </is>
      </c>
      <c r="E3194" t="inlineStr">
        <is>
          <t>T05</t>
        </is>
      </c>
      <c r="F3194" t="inlineStr">
        <is>
          <t>Burak Çelik</t>
        </is>
      </c>
      <c r="G3194" t="inlineStr">
        <is>
          <t>İhracat-Körfez</t>
        </is>
      </c>
      <c r="H3194" t="inlineStr">
        <is>
          <t>EM-KBL-16</t>
        </is>
      </c>
      <c r="I3194" t="inlineStr">
        <is>
          <t>NYM Kablo 3x2,5 (100 m)</t>
        </is>
      </c>
      <c r="J3194" t="inlineStr">
        <is>
          <t>Kablo</t>
        </is>
      </c>
      <c r="K3194" t="inlineStr">
        <is>
          <t>Bayi</t>
        </is>
      </c>
      <c r="L3194" t="n">
        <v>1</v>
      </c>
      <c r="M3194" s="57" t="n">
        <v>29.94</v>
      </c>
      <c r="N3194" t="inlineStr">
        <is>
          <t>USD</t>
        </is>
      </c>
      <c r="O3194" s="58" t="n">
        <v>0</v>
      </c>
      <c r="P3194" t="n">
        <v>0</v>
      </c>
      <c r="Q3194" s="59" t="n">
        <v>820</v>
      </c>
      <c r="R3194" s="60">
        <f>IF(N3194="TL",1,IF(N3194="USD",VLOOKUP(C3194,$X$2:$Z$19,2,FALSE),VLOOKUP(C3194,$X$2:$Z$19,3,FALSE)))</f>
        <v/>
      </c>
      <c r="S3194" s="61">
        <f>IF(P3194=1,0,L3194*M3194*R3194*(1-O3194/100))</f>
        <v/>
      </c>
      <c r="T3194" s="61">
        <f>IF(P3194=1,0,L3194*Q3194)</f>
        <v/>
      </c>
      <c r="U3194" s="61">
        <f>S3194-T3194</f>
        <v/>
      </c>
    </row>
    <row r="3195">
      <c r="A3195" t="inlineStr">
        <is>
          <t>S003194</t>
        </is>
      </c>
      <c r="B3195" t="inlineStr">
        <is>
          <t>2025-12-11</t>
        </is>
      </c>
      <c r="C3195" t="inlineStr">
        <is>
          <t>2025-12</t>
        </is>
      </c>
      <c r="D3195" t="inlineStr">
        <is>
          <t>2025-Q4</t>
        </is>
      </c>
      <c r="E3195" t="inlineStr">
        <is>
          <t>T05</t>
        </is>
      </c>
      <c r="F3195" t="inlineStr">
        <is>
          <t>Burak Çelik</t>
        </is>
      </c>
      <c r="G3195" t="inlineStr">
        <is>
          <t>İhracat-Körfez</t>
        </is>
      </c>
      <c r="H3195" t="inlineStr">
        <is>
          <t>EM-UPS-10</t>
        </is>
      </c>
      <c r="I3195" t="inlineStr">
        <is>
          <t>Kesintisiz Güç Kaynağı 3 kVA</t>
        </is>
      </c>
      <c r="J3195" t="inlineStr">
        <is>
          <t>Güç</t>
        </is>
      </c>
      <c r="K3195" t="inlineStr">
        <is>
          <t>Bayi</t>
        </is>
      </c>
      <c r="L3195" t="n">
        <v>1</v>
      </c>
      <c r="M3195" s="57" t="n">
        <v>298.85</v>
      </c>
      <c r="N3195" t="inlineStr">
        <is>
          <t>USD</t>
        </is>
      </c>
      <c r="O3195" s="58" t="n">
        <v>8</v>
      </c>
      <c r="P3195" t="n">
        <v>0</v>
      </c>
      <c r="Q3195" s="59" t="n">
        <v>8200</v>
      </c>
      <c r="R3195" s="60">
        <f>IF(N3195="TL",1,IF(N3195="USD",VLOOKUP(C3195,$X$2:$Z$19,2,FALSE),VLOOKUP(C3195,$X$2:$Z$19,3,FALSE)))</f>
        <v/>
      </c>
      <c r="S3195" s="61">
        <f>IF(P3195=1,0,L3195*M3195*R3195*(1-O3195/100))</f>
        <v/>
      </c>
      <c r="T3195" s="61">
        <f>IF(P3195=1,0,L3195*Q3195)</f>
        <v/>
      </c>
      <c r="U3195" s="61">
        <f>S3195-T3195</f>
        <v/>
      </c>
    </row>
    <row r="3196">
      <c r="A3196" t="inlineStr">
        <is>
          <t>S003195</t>
        </is>
      </c>
      <c r="B3196" t="inlineStr">
        <is>
          <t>2025-12-01</t>
        </is>
      </c>
      <c r="C3196" t="inlineStr">
        <is>
          <t>2025-12</t>
        </is>
      </c>
      <c r="D3196" t="inlineStr">
        <is>
          <t>2025-Q4</t>
        </is>
      </c>
      <c r="E3196" t="inlineStr">
        <is>
          <t>T05</t>
        </is>
      </c>
      <c r="F3196" t="inlineStr">
        <is>
          <t>Burak Çelik</t>
        </is>
      </c>
      <c r="G3196" t="inlineStr">
        <is>
          <t>İhracat-Körfez</t>
        </is>
      </c>
      <c r="H3196" t="inlineStr">
        <is>
          <t>EM-TRF-05</t>
        </is>
      </c>
      <c r="I3196" t="inlineStr">
        <is>
          <t>İzole Trafo 1 kVA</t>
        </is>
      </c>
      <c r="J3196" t="inlineStr">
        <is>
          <t>Güç</t>
        </is>
      </c>
      <c r="K3196" t="inlineStr">
        <is>
          <t>Bayi</t>
        </is>
      </c>
      <c r="L3196" t="n">
        <v>25</v>
      </c>
      <c r="M3196" s="57" t="n">
        <v>140.3</v>
      </c>
      <c r="N3196" t="inlineStr">
        <is>
          <t>USD</t>
        </is>
      </c>
      <c r="O3196" s="58" t="n">
        <v>12</v>
      </c>
      <c r="P3196" t="n">
        <v>0</v>
      </c>
      <c r="Q3196" s="59" t="n">
        <v>3900</v>
      </c>
      <c r="R3196" s="60">
        <f>IF(N3196="TL",1,IF(N3196="USD",VLOOKUP(C3196,$X$2:$Z$19,2,FALSE),VLOOKUP(C3196,$X$2:$Z$19,3,FALSE)))</f>
        <v/>
      </c>
      <c r="S3196" s="61">
        <f>IF(P3196=1,0,L3196*M3196*R3196*(1-O3196/100))</f>
        <v/>
      </c>
      <c r="T3196" s="61">
        <f>IF(P3196=1,0,L3196*Q3196)</f>
        <v/>
      </c>
      <c r="U3196" s="61">
        <f>S3196-T3196</f>
        <v/>
      </c>
    </row>
    <row r="3197">
      <c r="A3197" t="inlineStr">
        <is>
          <t>S003196</t>
        </is>
      </c>
      <c r="B3197" t="inlineStr">
        <is>
          <t>2025-12-12</t>
        </is>
      </c>
      <c r="C3197" t="inlineStr">
        <is>
          <t>2025-12</t>
        </is>
      </c>
      <c r="D3197" t="inlineStr">
        <is>
          <t>2025-Q4</t>
        </is>
      </c>
      <c r="E3197" t="inlineStr">
        <is>
          <t>T05</t>
        </is>
      </c>
      <c r="F3197" t="inlineStr">
        <is>
          <t>Burak Çelik</t>
        </is>
      </c>
      <c r="G3197" t="inlineStr">
        <is>
          <t>İhracat-Körfez</t>
        </is>
      </c>
      <c r="H3197" t="inlineStr">
        <is>
          <t>EM-AYD-18</t>
        </is>
      </c>
      <c r="I3197" t="inlineStr">
        <is>
          <t>LED Ampul 18W (10'lu)</t>
        </is>
      </c>
      <c r="J3197" t="inlineStr">
        <is>
          <t>Aydınlatma</t>
        </is>
      </c>
      <c r="K3197" t="inlineStr">
        <is>
          <t>Bayi</t>
        </is>
      </c>
      <c r="L3197" t="n">
        <v>4</v>
      </c>
      <c r="M3197" s="57" t="n">
        <v>4.33</v>
      </c>
      <c r="N3197" t="inlineStr">
        <is>
          <t>USD</t>
        </is>
      </c>
      <c r="O3197" s="58" t="n">
        <v>0</v>
      </c>
      <c r="P3197" t="n">
        <v>0</v>
      </c>
      <c r="Q3197" s="59" t="n">
        <v>95</v>
      </c>
      <c r="R3197" s="60">
        <f>IF(N3197="TL",1,IF(N3197="USD",VLOOKUP(C3197,$X$2:$Z$19,2,FALSE),VLOOKUP(C3197,$X$2:$Z$19,3,FALSE)))</f>
        <v/>
      </c>
      <c r="S3197" s="61">
        <f>IF(P3197=1,0,L3197*M3197*R3197*(1-O3197/100))</f>
        <v/>
      </c>
      <c r="T3197" s="61">
        <f>IF(P3197=1,0,L3197*Q3197)</f>
        <v/>
      </c>
      <c r="U3197" s="61">
        <f>S3197-T3197</f>
        <v/>
      </c>
    </row>
    <row r="3198">
      <c r="A3198" t="inlineStr">
        <is>
          <t>S003197</t>
        </is>
      </c>
      <c r="B3198" t="inlineStr">
        <is>
          <t>2025-12-27</t>
        </is>
      </c>
      <c r="C3198" t="inlineStr">
        <is>
          <t>2025-12</t>
        </is>
      </c>
      <c r="D3198" t="inlineStr">
        <is>
          <t>2025-Q4</t>
        </is>
      </c>
      <c r="E3198" t="inlineStr">
        <is>
          <t>T06</t>
        </is>
      </c>
      <c r="F3198" t="inlineStr">
        <is>
          <t>Gizem Aydın</t>
        </is>
      </c>
      <c r="G3198" t="inlineStr">
        <is>
          <t>İhracat-Avrupa</t>
        </is>
      </c>
      <c r="H3198" t="inlineStr">
        <is>
          <t>EM-PRZ-02</t>
        </is>
      </c>
      <c r="I3198" t="inlineStr">
        <is>
          <t>Priz-Anahtar Seti (20'li)</t>
        </is>
      </c>
      <c r="J3198" t="inlineStr">
        <is>
          <t>Anahtar</t>
        </is>
      </c>
      <c r="K3198" t="inlineStr">
        <is>
          <t>Kurumsal</t>
        </is>
      </c>
      <c r="L3198" t="n">
        <v>4</v>
      </c>
      <c r="M3198" s="57" t="n">
        <v>12.21</v>
      </c>
      <c r="N3198" t="inlineStr">
        <is>
          <t>EUR</t>
        </is>
      </c>
      <c r="O3198" s="58" t="n">
        <v>0</v>
      </c>
      <c r="P3198" t="n">
        <v>0</v>
      </c>
      <c r="Q3198" s="59" t="n">
        <v>310</v>
      </c>
      <c r="R3198" s="60">
        <f>IF(N3198="TL",1,IF(N3198="USD",VLOOKUP(C3198,$X$2:$Z$19,2,FALSE),VLOOKUP(C3198,$X$2:$Z$19,3,FALSE)))</f>
        <v/>
      </c>
      <c r="S3198" s="61">
        <f>IF(P3198=1,0,L3198*M3198*R3198*(1-O3198/100))</f>
        <v/>
      </c>
      <c r="T3198" s="61">
        <f>IF(P3198=1,0,L3198*Q3198)</f>
        <v/>
      </c>
      <c r="U3198" s="61">
        <f>S3198-T3198</f>
        <v/>
      </c>
    </row>
    <row r="3199">
      <c r="A3199" t="inlineStr">
        <is>
          <t>S003198</t>
        </is>
      </c>
      <c r="B3199" t="inlineStr">
        <is>
          <t>2025-12-23</t>
        </is>
      </c>
      <c r="C3199" t="inlineStr">
        <is>
          <t>2025-12</t>
        </is>
      </c>
      <c r="D3199" t="inlineStr">
        <is>
          <t>2025-Q4</t>
        </is>
      </c>
      <c r="E3199" t="inlineStr">
        <is>
          <t>T06</t>
        </is>
      </c>
      <c r="F3199" t="inlineStr">
        <is>
          <t>Gizem Aydın</t>
        </is>
      </c>
      <c r="G3199" t="inlineStr">
        <is>
          <t>İhracat-Avrupa</t>
        </is>
      </c>
      <c r="H3199" t="inlineStr">
        <is>
          <t>EM-TOP-08</t>
        </is>
      </c>
      <c r="I3199" t="inlineStr">
        <is>
          <t>Topraklama Seti</t>
        </is>
      </c>
      <c r="J3199" t="inlineStr">
        <is>
          <t>Koruma</t>
        </is>
      </c>
      <c r="K3199" t="inlineStr">
        <is>
          <t>Bayi</t>
        </is>
      </c>
      <c r="L3199" t="n">
        <v>5</v>
      </c>
      <c r="M3199" s="57" t="n">
        <v>19.45</v>
      </c>
      <c r="N3199" t="inlineStr">
        <is>
          <t>EUR</t>
        </is>
      </c>
      <c r="O3199" s="58" t="n">
        <v>5</v>
      </c>
      <c r="P3199" t="n">
        <v>0</v>
      </c>
      <c r="Q3199" s="59" t="n">
        <v>540</v>
      </c>
      <c r="R3199" s="60">
        <f>IF(N3199="TL",1,IF(N3199="USD",VLOOKUP(C3199,$X$2:$Z$19,2,FALSE),VLOOKUP(C3199,$X$2:$Z$19,3,FALSE)))</f>
        <v/>
      </c>
      <c r="S3199" s="61">
        <f>IF(P3199=1,0,L3199*M3199*R3199*(1-O3199/100))</f>
        <v/>
      </c>
      <c r="T3199" s="61">
        <f>IF(P3199=1,0,L3199*Q3199)</f>
        <v/>
      </c>
      <c r="U3199" s="61">
        <f>S3199-T3199</f>
        <v/>
      </c>
    </row>
    <row r="3200">
      <c r="A3200" t="inlineStr">
        <is>
          <t>S003199</t>
        </is>
      </c>
      <c r="B3200" t="inlineStr">
        <is>
          <t>2025-12-09</t>
        </is>
      </c>
      <c r="C3200" t="inlineStr">
        <is>
          <t>2025-12</t>
        </is>
      </c>
      <c r="D3200" t="inlineStr">
        <is>
          <t>2025-Q4</t>
        </is>
      </c>
      <c r="E3200" t="inlineStr">
        <is>
          <t>T06</t>
        </is>
      </c>
      <c r="F3200" t="inlineStr">
        <is>
          <t>Gizem Aydın</t>
        </is>
      </c>
      <c r="G3200" t="inlineStr">
        <is>
          <t>İhracat-Avrupa</t>
        </is>
      </c>
      <c r="H3200" t="inlineStr">
        <is>
          <t>EM-PNO-12</t>
        </is>
      </c>
      <c r="I3200" t="inlineStr">
        <is>
          <t>Sıva Üstü Dağıtım Panosu 24'lü</t>
        </is>
      </c>
      <c r="J3200" t="inlineStr">
        <is>
          <t>Pano</t>
        </is>
      </c>
      <c r="K3200" t="inlineStr">
        <is>
          <t>Kurumsal</t>
        </is>
      </c>
      <c r="L3200" t="n">
        <v>3</v>
      </c>
      <c r="M3200" s="57" t="n">
        <v>41.12</v>
      </c>
      <c r="N3200" t="inlineStr">
        <is>
          <t>EUR</t>
        </is>
      </c>
      <c r="O3200" s="58" t="n">
        <v>0</v>
      </c>
      <c r="P3200" t="n">
        <v>0</v>
      </c>
      <c r="Q3200" s="59" t="n">
        <v>1180</v>
      </c>
      <c r="R3200" s="60">
        <f>IF(N3200="TL",1,IF(N3200="USD",VLOOKUP(C3200,$X$2:$Z$19,2,FALSE),VLOOKUP(C3200,$X$2:$Z$19,3,FALSE)))</f>
        <v/>
      </c>
      <c r="S3200" s="61">
        <f>IF(P3200=1,0,L3200*M3200*R3200*(1-O3200/100))</f>
        <v/>
      </c>
      <c r="T3200" s="61">
        <f>IF(P3200=1,0,L3200*Q3200)</f>
        <v/>
      </c>
      <c r="U3200" s="61">
        <f>S3200-T3200</f>
        <v/>
      </c>
    </row>
    <row r="3201">
      <c r="A3201" t="inlineStr">
        <is>
          <t>S003200</t>
        </is>
      </c>
      <c r="B3201" t="inlineStr">
        <is>
          <t>2025-12-10</t>
        </is>
      </c>
      <c r="C3201" t="inlineStr">
        <is>
          <t>2025-12</t>
        </is>
      </c>
      <c r="D3201" t="inlineStr">
        <is>
          <t>2025-Q4</t>
        </is>
      </c>
      <c r="E3201" t="inlineStr">
        <is>
          <t>T06</t>
        </is>
      </c>
      <c r="F3201" t="inlineStr">
        <is>
          <t>Gizem Aydın</t>
        </is>
      </c>
      <c r="G3201" t="inlineStr">
        <is>
          <t>İhracat-Avrupa</t>
        </is>
      </c>
      <c r="H3201" t="inlineStr">
        <is>
          <t>EM-SGT-01</t>
        </is>
      </c>
      <c r="I3201" t="inlineStr">
        <is>
          <t>Otomatik Sigorta C16 (12'li)</t>
        </is>
      </c>
      <c r="J3201" t="inlineStr">
        <is>
          <t>Koruma</t>
        </is>
      </c>
      <c r="K3201" t="inlineStr">
        <is>
          <t>Proje</t>
        </is>
      </c>
      <c r="L3201" t="n">
        <v>3</v>
      </c>
      <c r="M3201" s="57" t="n">
        <v>8.880000000000001</v>
      </c>
      <c r="N3201" t="inlineStr">
        <is>
          <t>EUR</t>
        </is>
      </c>
      <c r="O3201" s="58" t="n">
        <v>5</v>
      </c>
      <c r="P3201" t="n">
        <v>0</v>
      </c>
      <c r="Q3201" s="59" t="n">
        <v>240</v>
      </c>
      <c r="R3201" s="60">
        <f>IF(N3201="TL",1,IF(N3201="USD",VLOOKUP(C3201,$X$2:$Z$19,2,FALSE),VLOOKUP(C3201,$X$2:$Z$19,3,FALSE)))</f>
        <v/>
      </c>
      <c r="S3201" s="61">
        <f>IF(P3201=1,0,L3201*M3201*R3201*(1-O3201/100))</f>
        <v/>
      </c>
      <c r="T3201" s="61">
        <f>IF(P3201=1,0,L3201*Q3201)</f>
        <v/>
      </c>
      <c r="U3201" s="61">
        <f>S3201-T3201</f>
        <v/>
      </c>
    </row>
    <row r="3202">
      <c r="A3202" t="inlineStr">
        <is>
          <t>S003201</t>
        </is>
      </c>
      <c r="B3202" t="inlineStr">
        <is>
          <t>2025-12-13</t>
        </is>
      </c>
      <c r="C3202" t="inlineStr">
        <is>
          <t>2025-12</t>
        </is>
      </c>
      <c r="D3202" t="inlineStr">
        <is>
          <t>2025-Q4</t>
        </is>
      </c>
      <c r="E3202" t="inlineStr">
        <is>
          <t>T06</t>
        </is>
      </c>
      <c r="F3202" t="inlineStr">
        <is>
          <t>Gizem Aydın</t>
        </is>
      </c>
      <c r="G3202" t="inlineStr">
        <is>
          <t>İhracat-Avrupa</t>
        </is>
      </c>
      <c r="H3202" t="inlineStr">
        <is>
          <t>EM-AYD-40</t>
        </is>
      </c>
      <c r="I3202" t="inlineStr">
        <is>
          <t>LED Panel Armatür 40W</t>
        </is>
      </c>
      <c r="J3202" t="inlineStr">
        <is>
          <t>Aydınlatma</t>
        </is>
      </c>
      <c r="K3202" t="inlineStr">
        <is>
          <t>Bayi</t>
        </is>
      </c>
      <c r="L3202" t="n">
        <v>23</v>
      </c>
      <c r="M3202" s="57" t="n">
        <v>7.34</v>
      </c>
      <c r="N3202" t="inlineStr">
        <is>
          <t>EUR</t>
        </is>
      </c>
      <c r="O3202" s="58" t="n">
        <v>12</v>
      </c>
      <c r="P3202" t="n">
        <v>0</v>
      </c>
      <c r="Q3202" s="59" t="n">
        <v>190</v>
      </c>
      <c r="R3202" s="60">
        <f>IF(N3202="TL",1,IF(N3202="USD",VLOOKUP(C3202,$X$2:$Z$19,2,FALSE),VLOOKUP(C3202,$X$2:$Z$19,3,FALSE)))</f>
        <v/>
      </c>
      <c r="S3202" s="61">
        <f>IF(P3202=1,0,L3202*M3202*R3202*(1-O3202/100))</f>
        <v/>
      </c>
      <c r="T3202" s="61">
        <f>IF(P3202=1,0,L3202*Q3202)</f>
        <v/>
      </c>
      <c r="U3202" s="61">
        <f>S3202-T3202</f>
        <v/>
      </c>
    </row>
    <row r="3203">
      <c r="A3203" t="inlineStr">
        <is>
          <t>S003202</t>
        </is>
      </c>
      <c r="B3203" t="inlineStr">
        <is>
          <t>2025-12-15</t>
        </is>
      </c>
      <c r="C3203" t="inlineStr">
        <is>
          <t>2025-12</t>
        </is>
      </c>
      <c r="D3203" t="inlineStr">
        <is>
          <t>2025-Q4</t>
        </is>
      </c>
      <c r="E3203" t="inlineStr">
        <is>
          <t>T06</t>
        </is>
      </c>
      <c r="F3203" t="inlineStr">
        <is>
          <t>Gizem Aydın</t>
        </is>
      </c>
      <c r="G3203" t="inlineStr">
        <is>
          <t>İhracat-Avrupa</t>
        </is>
      </c>
      <c r="H3203" t="inlineStr">
        <is>
          <t>EM-PNO-12</t>
        </is>
      </c>
      <c r="I3203" t="inlineStr">
        <is>
          <t>Sıva Üstü Dağıtım Panosu 24'lü</t>
        </is>
      </c>
      <c r="J3203" t="inlineStr">
        <is>
          <t>Pano</t>
        </is>
      </c>
      <c r="K3203" t="inlineStr">
        <is>
          <t>Bayi</t>
        </is>
      </c>
      <c r="L3203" t="n">
        <v>5</v>
      </c>
      <c r="M3203" s="57" t="n">
        <v>43.86</v>
      </c>
      <c r="N3203" t="inlineStr">
        <is>
          <t>EUR</t>
        </is>
      </c>
      <c r="O3203" s="58" t="n">
        <v>5</v>
      </c>
      <c r="P3203" t="n">
        <v>0</v>
      </c>
      <c r="Q3203" s="59" t="n">
        <v>1180</v>
      </c>
      <c r="R3203" s="60">
        <f>IF(N3203="TL",1,IF(N3203="USD",VLOOKUP(C3203,$X$2:$Z$19,2,FALSE),VLOOKUP(C3203,$X$2:$Z$19,3,FALSE)))</f>
        <v/>
      </c>
      <c r="S3203" s="61">
        <f>IF(P3203=1,0,L3203*M3203*R3203*(1-O3203/100))</f>
        <v/>
      </c>
      <c r="T3203" s="61">
        <f>IF(P3203=1,0,L3203*Q3203)</f>
        <v/>
      </c>
      <c r="U3203" s="61">
        <f>S3203-T3203</f>
        <v/>
      </c>
    </row>
    <row r="3204">
      <c r="A3204" t="inlineStr">
        <is>
          <t>S003203</t>
        </is>
      </c>
      <c r="B3204" t="inlineStr">
        <is>
          <t>2025-12-07</t>
        </is>
      </c>
      <c r="C3204" t="inlineStr">
        <is>
          <t>2025-12</t>
        </is>
      </c>
      <c r="D3204" t="inlineStr">
        <is>
          <t>2025-Q4</t>
        </is>
      </c>
      <c r="E3204" t="inlineStr">
        <is>
          <t>T06</t>
        </is>
      </c>
      <c r="F3204" t="inlineStr">
        <is>
          <t>Gizem Aydın</t>
        </is>
      </c>
      <c r="G3204" t="inlineStr">
        <is>
          <t>İhracat-Avrupa</t>
        </is>
      </c>
      <c r="H3204" t="inlineStr">
        <is>
          <t>EM-TOP-08</t>
        </is>
      </c>
      <c r="I3204" t="inlineStr">
        <is>
          <t>Topraklama Seti</t>
        </is>
      </c>
      <c r="J3204" t="inlineStr">
        <is>
          <t>Koruma</t>
        </is>
      </c>
      <c r="K3204" t="inlineStr">
        <is>
          <t>Proje</t>
        </is>
      </c>
      <c r="L3204" t="n">
        <v>11</v>
      </c>
      <c r="M3204" s="57" t="n">
        <v>18.84</v>
      </c>
      <c r="N3204" t="inlineStr">
        <is>
          <t>EUR</t>
        </is>
      </c>
      <c r="O3204" s="58" t="n">
        <v>18</v>
      </c>
      <c r="P3204" t="n">
        <v>1</v>
      </c>
      <c r="Q3204" s="59" t="n">
        <v>540</v>
      </c>
      <c r="R3204" s="60">
        <f>IF(N3204="TL",1,IF(N3204="USD",VLOOKUP(C3204,$X$2:$Z$19,2,FALSE),VLOOKUP(C3204,$X$2:$Z$19,3,FALSE)))</f>
        <v/>
      </c>
      <c r="S3204" s="61">
        <f>IF(P3204=1,0,L3204*M3204*R3204*(1-O3204/100))</f>
        <v/>
      </c>
      <c r="T3204" s="61">
        <f>IF(P3204=1,0,L3204*Q3204)</f>
        <v/>
      </c>
      <c r="U3204" s="61">
        <f>S3204-T3204</f>
        <v/>
      </c>
    </row>
    <row r="3205">
      <c r="A3205" t="inlineStr">
        <is>
          <t>S003204</t>
        </is>
      </c>
      <c r="B3205" t="inlineStr">
        <is>
          <t>2025-12-10</t>
        </is>
      </c>
      <c r="C3205" t="inlineStr">
        <is>
          <t>2025-12</t>
        </is>
      </c>
      <c r="D3205" t="inlineStr">
        <is>
          <t>2025-Q4</t>
        </is>
      </c>
      <c r="E3205" t="inlineStr">
        <is>
          <t>T06</t>
        </is>
      </c>
      <c r="F3205" t="inlineStr">
        <is>
          <t>Gizem Aydın</t>
        </is>
      </c>
      <c r="G3205" t="inlineStr">
        <is>
          <t>İhracat-Avrupa</t>
        </is>
      </c>
      <c r="H3205" t="inlineStr">
        <is>
          <t>EM-AYD-18</t>
        </is>
      </c>
      <c r="I3205" t="inlineStr">
        <is>
          <t>LED Ampul 18W (10'lu)</t>
        </is>
      </c>
      <c r="J3205" t="inlineStr">
        <is>
          <t>Aydınlatma</t>
        </is>
      </c>
      <c r="K3205" t="inlineStr">
        <is>
          <t>Bayi</t>
        </is>
      </c>
      <c r="L3205" t="n">
        <v>2</v>
      </c>
      <c r="M3205" s="57" t="n">
        <v>4.23</v>
      </c>
      <c r="N3205" t="inlineStr">
        <is>
          <t>EUR</t>
        </is>
      </c>
      <c r="O3205" s="58" t="n">
        <v>12</v>
      </c>
      <c r="P3205" t="n">
        <v>0</v>
      </c>
      <c r="Q3205" s="59" t="n">
        <v>95</v>
      </c>
      <c r="R3205" s="60">
        <f>IF(N3205="TL",1,IF(N3205="USD",VLOOKUP(C3205,$X$2:$Z$19,2,FALSE),VLOOKUP(C3205,$X$2:$Z$19,3,FALSE)))</f>
        <v/>
      </c>
      <c r="S3205" s="61">
        <f>IF(P3205=1,0,L3205*M3205*R3205*(1-O3205/100))</f>
        <v/>
      </c>
      <c r="T3205" s="61">
        <f>IF(P3205=1,0,L3205*Q3205)</f>
        <v/>
      </c>
      <c r="U3205" s="61">
        <f>S3205-T3205</f>
        <v/>
      </c>
    </row>
    <row r="3206">
      <c r="A3206" t="inlineStr">
        <is>
          <t>S003205</t>
        </is>
      </c>
      <c r="B3206" t="inlineStr">
        <is>
          <t>2025-12-26</t>
        </is>
      </c>
      <c r="C3206" t="inlineStr">
        <is>
          <t>2025-12</t>
        </is>
      </c>
      <c r="D3206" t="inlineStr">
        <is>
          <t>2025-Q4</t>
        </is>
      </c>
      <c r="E3206" t="inlineStr">
        <is>
          <t>T06</t>
        </is>
      </c>
      <c r="F3206" t="inlineStr">
        <is>
          <t>Gizem Aydın</t>
        </is>
      </c>
      <c r="G3206" t="inlineStr">
        <is>
          <t>İhracat-Avrupa</t>
        </is>
      </c>
      <c r="H3206" t="inlineStr">
        <is>
          <t>EM-KBL-16</t>
        </is>
      </c>
      <c r="I3206" t="inlineStr">
        <is>
          <t>NYM Kablo 3x2,5 (100 m)</t>
        </is>
      </c>
      <c r="J3206" t="inlineStr">
        <is>
          <t>Kablo</t>
        </is>
      </c>
      <c r="K3206" t="inlineStr">
        <is>
          <t>Proje</t>
        </is>
      </c>
      <c r="L3206" t="n">
        <v>2</v>
      </c>
      <c r="M3206" s="57" t="n">
        <v>26.67</v>
      </c>
      <c r="N3206" t="inlineStr">
        <is>
          <t>EUR</t>
        </is>
      </c>
      <c r="O3206" s="58" t="n">
        <v>0</v>
      </c>
      <c r="P3206" t="n">
        <v>0</v>
      </c>
      <c r="Q3206" s="59" t="n">
        <v>820</v>
      </c>
      <c r="R3206" s="60">
        <f>IF(N3206="TL",1,IF(N3206="USD",VLOOKUP(C3206,$X$2:$Z$19,2,FALSE),VLOOKUP(C3206,$X$2:$Z$19,3,FALSE)))</f>
        <v/>
      </c>
      <c r="S3206" s="61">
        <f>IF(P3206=1,0,L3206*M3206*R3206*(1-O3206/100))</f>
        <v/>
      </c>
      <c r="T3206" s="61">
        <f>IF(P3206=1,0,L3206*Q3206)</f>
        <v/>
      </c>
      <c r="U3206" s="61">
        <f>S3206-T3206</f>
        <v/>
      </c>
    </row>
    <row r="3207">
      <c r="A3207" t="inlineStr">
        <is>
          <t>S003206</t>
        </is>
      </c>
      <c r="B3207" t="inlineStr">
        <is>
          <t>2025-12-12</t>
        </is>
      </c>
      <c r="C3207" t="inlineStr">
        <is>
          <t>2025-12</t>
        </is>
      </c>
      <c r="D3207" t="inlineStr">
        <is>
          <t>2025-Q4</t>
        </is>
      </c>
      <c r="E3207" t="inlineStr">
        <is>
          <t>T07</t>
        </is>
      </c>
      <c r="F3207" t="inlineStr">
        <is>
          <t>Onur Arslan</t>
        </is>
      </c>
      <c r="G3207" t="inlineStr">
        <is>
          <t>Marmara</t>
        </is>
      </c>
      <c r="H3207" t="inlineStr">
        <is>
          <t>EM-PNO-12</t>
        </is>
      </c>
      <c r="I3207" t="inlineStr">
        <is>
          <t>Sıva Üstü Dağıtım Panosu 24'lü</t>
        </is>
      </c>
      <c r="J3207" t="inlineStr">
        <is>
          <t>Pano</t>
        </is>
      </c>
      <c r="K3207" t="inlineStr">
        <is>
          <t>Proje</t>
        </is>
      </c>
      <c r="L3207" t="n">
        <v>15</v>
      </c>
      <c r="M3207" s="57" t="n">
        <v>2023</v>
      </c>
      <c r="N3207" t="inlineStr">
        <is>
          <t>TL</t>
        </is>
      </c>
      <c r="O3207" s="58" t="n">
        <v>5</v>
      </c>
      <c r="P3207" t="n">
        <v>0</v>
      </c>
      <c r="Q3207" s="59" t="n">
        <v>1180</v>
      </c>
      <c r="R3207" s="60">
        <f>IF(N3207="TL",1,IF(N3207="USD",VLOOKUP(C3207,$X$2:$Z$19,2,FALSE),VLOOKUP(C3207,$X$2:$Z$19,3,FALSE)))</f>
        <v/>
      </c>
      <c r="S3207" s="61">
        <f>IF(P3207=1,0,L3207*M3207*R3207*(1-O3207/100))</f>
        <v/>
      </c>
      <c r="T3207" s="61">
        <f>IF(P3207=1,0,L3207*Q3207)</f>
        <v/>
      </c>
      <c r="U3207" s="61">
        <f>S3207-T3207</f>
        <v/>
      </c>
    </row>
    <row r="3208">
      <c r="A3208" t="inlineStr">
        <is>
          <t>S003207</t>
        </is>
      </c>
      <c r="B3208" t="inlineStr">
        <is>
          <t>2025-12-09</t>
        </is>
      </c>
      <c r="C3208" t="inlineStr">
        <is>
          <t>2025-12</t>
        </is>
      </c>
      <c r="D3208" t="inlineStr">
        <is>
          <t>2025-Q4</t>
        </is>
      </c>
      <c r="E3208" t="inlineStr">
        <is>
          <t>T07</t>
        </is>
      </c>
      <c r="F3208" t="inlineStr">
        <is>
          <t>Onur Arslan</t>
        </is>
      </c>
      <c r="G3208" t="inlineStr">
        <is>
          <t>Marmara</t>
        </is>
      </c>
      <c r="H3208" t="inlineStr">
        <is>
          <t>EM-AYD-18</t>
        </is>
      </c>
      <c r="I3208" t="inlineStr">
        <is>
          <t>LED Ampul 18W (10'lu)</t>
        </is>
      </c>
      <c r="J3208" t="inlineStr">
        <is>
          <t>Aydınlatma</t>
        </is>
      </c>
      <c r="K3208" t="inlineStr">
        <is>
          <t>Kurumsal</t>
        </is>
      </c>
      <c r="L3208" t="n">
        <v>4</v>
      </c>
      <c r="M3208" s="57" t="n">
        <v>207</v>
      </c>
      <c r="N3208" t="inlineStr">
        <is>
          <t>TL</t>
        </is>
      </c>
      <c r="O3208" s="58" t="n">
        <v>0</v>
      </c>
      <c r="P3208" t="n">
        <v>0</v>
      </c>
      <c r="Q3208" s="59" t="n">
        <v>95</v>
      </c>
      <c r="R3208" s="60">
        <f>IF(N3208="TL",1,IF(N3208="USD",VLOOKUP(C3208,$X$2:$Z$19,2,FALSE),VLOOKUP(C3208,$X$2:$Z$19,3,FALSE)))</f>
        <v/>
      </c>
      <c r="S3208" s="61">
        <f>IF(P3208=1,0,L3208*M3208*R3208*(1-O3208/100))</f>
        <v/>
      </c>
      <c r="T3208" s="61">
        <f>IF(P3208=1,0,L3208*Q3208)</f>
        <v/>
      </c>
      <c r="U3208" s="61">
        <f>S3208-T3208</f>
        <v/>
      </c>
    </row>
    <row r="3209">
      <c r="A3209" t="inlineStr">
        <is>
          <t>S003208</t>
        </is>
      </c>
      <c r="B3209" t="inlineStr">
        <is>
          <t>2025-12-15</t>
        </is>
      </c>
      <c r="C3209" t="inlineStr">
        <is>
          <t>2025-12</t>
        </is>
      </c>
      <c r="D3209" t="inlineStr">
        <is>
          <t>2025-Q4</t>
        </is>
      </c>
      <c r="E3209" t="inlineStr">
        <is>
          <t>T07</t>
        </is>
      </c>
      <c r="F3209" t="inlineStr">
        <is>
          <t>Onur Arslan</t>
        </is>
      </c>
      <c r="G3209" t="inlineStr">
        <is>
          <t>Marmara</t>
        </is>
      </c>
      <c r="H3209" t="inlineStr">
        <is>
          <t>EM-TRF-05</t>
        </is>
      </c>
      <c r="I3209" t="inlineStr">
        <is>
          <t>İzole Trafo 1 kVA</t>
        </is>
      </c>
      <c r="J3209" t="inlineStr">
        <is>
          <t>Güç</t>
        </is>
      </c>
      <c r="K3209" t="inlineStr">
        <is>
          <t>Perakende</t>
        </is>
      </c>
      <c r="L3209" t="n">
        <v>4</v>
      </c>
      <c r="M3209" s="57" t="n">
        <v>6495</v>
      </c>
      <c r="N3209" t="inlineStr">
        <is>
          <t>TL</t>
        </is>
      </c>
      <c r="O3209" s="58" t="n">
        <v>0</v>
      </c>
      <c r="P3209" t="n">
        <v>0</v>
      </c>
      <c r="Q3209" s="59" t="n">
        <v>3900</v>
      </c>
      <c r="R3209" s="60">
        <f>IF(N3209="TL",1,IF(N3209="USD",VLOOKUP(C3209,$X$2:$Z$19,2,FALSE),VLOOKUP(C3209,$X$2:$Z$19,3,FALSE)))</f>
        <v/>
      </c>
      <c r="S3209" s="61">
        <f>IF(P3209=1,0,L3209*M3209*R3209*(1-O3209/100))</f>
        <v/>
      </c>
      <c r="T3209" s="61">
        <f>IF(P3209=1,0,L3209*Q3209)</f>
        <v/>
      </c>
      <c r="U3209" s="61">
        <f>S3209-T3209</f>
        <v/>
      </c>
    </row>
    <row r="3210">
      <c r="A3210" t="inlineStr">
        <is>
          <t>S003209</t>
        </is>
      </c>
      <c r="B3210" t="inlineStr">
        <is>
          <t>2025-12-23</t>
        </is>
      </c>
      <c r="C3210" t="inlineStr">
        <is>
          <t>2025-12</t>
        </is>
      </c>
      <c r="D3210" t="inlineStr">
        <is>
          <t>2025-Q4</t>
        </is>
      </c>
      <c r="E3210" t="inlineStr">
        <is>
          <t>T07</t>
        </is>
      </c>
      <c r="F3210" t="inlineStr">
        <is>
          <t>Onur Arslan</t>
        </is>
      </c>
      <c r="G3210" t="inlineStr">
        <is>
          <t>Marmara</t>
        </is>
      </c>
      <c r="H3210" t="inlineStr">
        <is>
          <t>EM-KBL-25</t>
        </is>
      </c>
      <c r="I3210" t="inlineStr">
        <is>
          <t>NYY Kablo 4x6 (100 m)</t>
        </is>
      </c>
      <c r="J3210" t="inlineStr">
        <is>
          <t>Kablo</t>
        </is>
      </c>
      <c r="K3210" t="inlineStr">
        <is>
          <t>Proje</t>
        </is>
      </c>
      <c r="L3210" t="n">
        <v>5</v>
      </c>
      <c r="M3210" s="57" t="n">
        <v>3472</v>
      </c>
      <c r="N3210" t="inlineStr">
        <is>
          <t>TL</t>
        </is>
      </c>
      <c r="O3210" s="58" t="n">
        <v>12</v>
      </c>
      <c r="P3210" t="n">
        <v>0</v>
      </c>
      <c r="Q3210" s="59" t="n">
        <v>2150</v>
      </c>
      <c r="R3210" s="60">
        <f>IF(N3210="TL",1,IF(N3210="USD",VLOOKUP(C3210,$X$2:$Z$19,2,FALSE),VLOOKUP(C3210,$X$2:$Z$19,3,FALSE)))</f>
        <v/>
      </c>
      <c r="S3210" s="61">
        <f>IF(P3210=1,0,L3210*M3210*R3210*(1-O3210/100))</f>
        <v/>
      </c>
      <c r="T3210" s="61">
        <f>IF(P3210=1,0,L3210*Q3210)</f>
        <v/>
      </c>
      <c r="U3210" s="61">
        <f>S3210-T3210</f>
        <v/>
      </c>
    </row>
    <row r="3211">
      <c r="A3211" t="inlineStr">
        <is>
          <t>S003210</t>
        </is>
      </c>
      <c r="B3211" t="inlineStr">
        <is>
          <t>2025-12-15</t>
        </is>
      </c>
      <c r="C3211" t="inlineStr">
        <is>
          <t>2025-12</t>
        </is>
      </c>
      <c r="D3211" t="inlineStr">
        <is>
          <t>2025-Q4</t>
        </is>
      </c>
      <c r="E3211" t="inlineStr">
        <is>
          <t>T07</t>
        </is>
      </c>
      <c r="F3211" t="inlineStr">
        <is>
          <t>Onur Arslan</t>
        </is>
      </c>
      <c r="G3211" t="inlineStr">
        <is>
          <t>Marmara</t>
        </is>
      </c>
      <c r="H3211" t="inlineStr">
        <is>
          <t>EM-AYD-18</t>
        </is>
      </c>
      <c r="I3211" t="inlineStr">
        <is>
          <t>LED Ampul 18W (10'lu)</t>
        </is>
      </c>
      <c r="J3211" t="inlineStr">
        <is>
          <t>Aydınlatma</t>
        </is>
      </c>
      <c r="K3211" t="inlineStr">
        <is>
          <t>Bayi</t>
        </is>
      </c>
      <c r="L3211" t="n">
        <v>4</v>
      </c>
      <c r="M3211" s="57" t="n">
        <v>197</v>
      </c>
      <c r="N3211" t="inlineStr">
        <is>
          <t>TL</t>
        </is>
      </c>
      <c r="O3211" s="58" t="n">
        <v>5</v>
      </c>
      <c r="P3211" t="n">
        <v>0</v>
      </c>
      <c r="Q3211" s="59" t="n">
        <v>95</v>
      </c>
      <c r="R3211" s="60">
        <f>IF(N3211="TL",1,IF(N3211="USD",VLOOKUP(C3211,$X$2:$Z$19,2,FALSE),VLOOKUP(C3211,$X$2:$Z$19,3,FALSE)))</f>
        <v/>
      </c>
      <c r="S3211" s="61">
        <f>IF(P3211=1,0,L3211*M3211*R3211*(1-O3211/100))</f>
        <v/>
      </c>
      <c r="T3211" s="61">
        <f>IF(P3211=1,0,L3211*Q3211)</f>
        <v/>
      </c>
      <c r="U3211" s="61">
        <f>S3211-T3211</f>
        <v/>
      </c>
    </row>
    <row r="3212">
      <c r="A3212" t="inlineStr">
        <is>
          <t>S003211</t>
        </is>
      </c>
      <c r="B3212" t="inlineStr">
        <is>
          <t>2025-12-22</t>
        </is>
      </c>
      <c r="C3212" t="inlineStr">
        <is>
          <t>2025-12</t>
        </is>
      </c>
      <c r="D3212" t="inlineStr">
        <is>
          <t>2025-Q4</t>
        </is>
      </c>
      <c r="E3212" t="inlineStr">
        <is>
          <t>T07</t>
        </is>
      </c>
      <c r="F3212" t="inlineStr">
        <is>
          <t>Onur Arslan</t>
        </is>
      </c>
      <c r="G3212" t="inlineStr">
        <is>
          <t>Marmara</t>
        </is>
      </c>
      <c r="H3212" t="inlineStr">
        <is>
          <t>EM-TOP-08</t>
        </is>
      </c>
      <c r="I3212" t="inlineStr">
        <is>
          <t>Topraklama Seti</t>
        </is>
      </c>
      <c r="J3212" t="inlineStr">
        <is>
          <t>Koruma</t>
        </is>
      </c>
      <c r="K3212" t="inlineStr">
        <is>
          <t>Bayi</t>
        </is>
      </c>
      <c r="L3212" t="n">
        <v>91</v>
      </c>
      <c r="M3212" s="57" t="n">
        <v>897</v>
      </c>
      <c r="N3212" t="inlineStr">
        <is>
          <t>TL</t>
        </is>
      </c>
      <c r="O3212" s="58" t="n">
        <v>8</v>
      </c>
      <c r="P3212" t="n">
        <v>0</v>
      </c>
      <c r="Q3212" s="59" t="n">
        <v>540</v>
      </c>
      <c r="R3212" s="60">
        <f>IF(N3212="TL",1,IF(N3212="USD",VLOOKUP(C3212,$X$2:$Z$19,2,FALSE),VLOOKUP(C3212,$X$2:$Z$19,3,FALSE)))</f>
        <v/>
      </c>
      <c r="S3212" s="61">
        <f>IF(P3212=1,0,L3212*M3212*R3212*(1-O3212/100))</f>
        <v/>
      </c>
      <c r="T3212" s="61">
        <f>IF(P3212=1,0,L3212*Q3212)</f>
        <v/>
      </c>
      <c r="U3212" s="61">
        <f>S3212-T3212</f>
        <v/>
      </c>
    </row>
    <row r="3213">
      <c r="A3213" t="inlineStr">
        <is>
          <t>S003212</t>
        </is>
      </c>
      <c r="B3213" t="inlineStr">
        <is>
          <t>2025-12-06</t>
        </is>
      </c>
      <c r="C3213" t="inlineStr">
        <is>
          <t>2025-12</t>
        </is>
      </c>
      <c r="D3213" t="inlineStr">
        <is>
          <t>2025-Q4</t>
        </is>
      </c>
      <c r="E3213" t="inlineStr">
        <is>
          <t>T07</t>
        </is>
      </c>
      <c r="F3213" t="inlineStr">
        <is>
          <t>Onur Arslan</t>
        </is>
      </c>
      <c r="G3213" t="inlineStr">
        <is>
          <t>Marmara</t>
        </is>
      </c>
      <c r="H3213" t="inlineStr">
        <is>
          <t>EM-SGT-01</t>
        </is>
      </c>
      <c r="I3213" t="inlineStr">
        <is>
          <t>Otomatik Sigorta C16 (12'li)</t>
        </is>
      </c>
      <c r="J3213" t="inlineStr">
        <is>
          <t>Koruma</t>
        </is>
      </c>
      <c r="K3213" t="inlineStr">
        <is>
          <t>Proje</t>
        </is>
      </c>
      <c r="L3213" t="n">
        <v>5</v>
      </c>
      <c r="M3213" s="57" t="n">
        <v>448</v>
      </c>
      <c r="N3213" t="inlineStr">
        <is>
          <t>TL</t>
        </is>
      </c>
      <c r="O3213" s="58" t="n">
        <v>0</v>
      </c>
      <c r="P3213" t="n">
        <v>0</v>
      </c>
      <c r="Q3213" s="59" t="n">
        <v>240</v>
      </c>
      <c r="R3213" s="60">
        <f>IF(N3213="TL",1,IF(N3213="USD",VLOOKUP(C3213,$X$2:$Z$19,2,FALSE),VLOOKUP(C3213,$X$2:$Z$19,3,FALSE)))</f>
        <v/>
      </c>
      <c r="S3213" s="61">
        <f>IF(P3213=1,0,L3213*M3213*R3213*(1-O3213/100))</f>
        <v/>
      </c>
      <c r="T3213" s="61">
        <f>IF(P3213=1,0,L3213*Q3213)</f>
        <v/>
      </c>
      <c r="U3213" s="61">
        <f>S3213-T3213</f>
        <v/>
      </c>
    </row>
    <row r="3214">
      <c r="A3214" t="inlineStr">
        <is>
          <t>S003213</t>
        </is>
      </c>
      <c r="B3214" t="inlineStr">
        <is>
          <t>2025-12-25</t>
        </is>
      </c>
      <c r="C3214" t="inlineStr">
        <is>
          <t>2025-12</t>
        </is>
      </c>
      <c r="D3214" t="inlineStr">
        <is>
          <t>2025-Q4</t>
        </is>
      </c>
      <c r="E3214" t="inlineStr">
        <is>
          <t>T07</t>
        </is>
      </c>
      <c r="F3214" t="inlineStr">
        <is>
          <t>Onur Arslan</t>
        </is>
      </c>
      <c r="G3214" t="inlineStr">
        <is>
          <t>Marmara</t>
        </is>
      </c>
      <c r="H3214" t="inlineStr">
        <is>
          <t>EM-PRZ-02</t>
        </is>
      </c>
      <c r="I3214" t="inlineStr">
        <is>
          <t>Priz-Anahtar Seti (20'li)</t>
        </is>
      </c>
      <c r="J3214" t="inlineStr">
        <is>
          <t>Anahtar</t>
        </is>
      </c>
      <c r="K3214" t="inlineStr">
        <is>
          <t>Proje</t>
        </is>
      </c>
      <c r="L3214" t="n">
        <v>3</v>
      </c>
      <c r="M3214" s="57" t="n">
        <v>576</v>
      </c>
      <c r="N3214" t="inlineStr">
        <is>
          <t>TL</t>
        </is>
      </c>
      <c r="O3214" s="58" t="n">
        <v>8</v>
      </c>
      <c r="P3214" t="n">
        <v>0</v>
      </c>
      <c r="Q3214" s="59" t="n">
        <v>310</v>
      </c>
      <c r="R3214" s="60">
        <f>IF(N3214="TL",1,IF(N3214="USD",VLOOKUP(C3214,$X$2:$Z$19,2,FALSE),VLOOKUP(C3214,$X$2:$Z$19,3,FALSE)))</f>
        <v/>
      </c>
      <c r="S3214" s="61">
        <f>IF(P3214=1,0,L3214*M3214*R3214*(1-O3214/100))</f>
        <v/>
      </c>
      <c r="T3214" s="61">
        <f>IF(P3214=1,0,L3214*Q3214)</f>
        <v/>
      </c>
      <c r="U3214" s="61">
        <f>S3214-T3214</f>
        <v/>
      </c>
    </row>
    <row r="3215">
      <c r="A3215" t="inlineStr">
        <is>
          <t>S003214</t>
        </is>
      </c>
      <c r="B3215" t="inlineStr">
        <is>
          <t>2025-12-03</t>
        </is>
      </c>
      <c r="C3215" t="inlineStr">
        <is>
          <t>2025-12</t>
        </is>
      </c>
      <c r="D3215" t="inlineStr">
        <is>
          <t>2025-Q4</t>
        </is>
      </c>
      <c r="E3215" t="inlineStr">
        <is>
          <t>T07</t>
        </is>
      </c>
      <c r="F3215" t="inlineStr">
        <is>
          <t>Onur Arslan</t>
        </is>
      </c>
      <c r="G3215" t="inlineStr">
        <is>
          <t>Marmara</t>
        </is>
      </c>
      <c r="H3215" t="inlineStr">
        <is>
          <t>EM-SGT-01</t>
        </is>
      </c>
      <c r="I3215" t="inlineStr">
        <is>
          <t>Otomatik Sigorta C16 (12'li)</t>
        </is>
      </c>
      <c r="J3215" t="inlineStr">
        <is>
          <t>Koruma</t>
        </is>
      </c>
      <c r="K3215" t="inlineStr">
        <is>
          <t>Kurumsal</t>
        </is>
      </c>
      <c r="L3215" t="n">
        <v>3</v>
      </c>
      <c r="M3215" s="57" t="n">
        <v>449</v>
      </c>
      <c r="N3215" t="inlineStr">
        <is>
          <t>TL</t>
        </is>
      </c>
      <c r="O3215" s="58" t="n">
        <v>5</v>
      </c>
      <c r="P3215" t="n">
        <v>0</v>
      </c>
      <c r="Q3215" s="59" t="n">
        <v>240</v>
      </c>
      <c r="R3215" s="60">
        <f>IF(N3215="TL",1,IF(N3215="USD",VLOOKUP(C3215,$X$2:$Z$19,2,FALSE),VLOOKUP(C3215,$X$2:$Z$19,3,FALSE)))</f>
        <v/>
      </c>
      <c r="S3215" s="61">
        <f>IF(P3215=1,0,L3215*M3215*R3215*(1-O3215/100))</f>
        <v/>
      </c>
      <c r="T3215" s="61">
        <f>IF(P3215=1,0,L3215*Q3215)</f>
        <v/>
      </c>
      <c r="U3215" s="61">
        <f>S3215-T3215</f>
        <v/>
      </c>
    </row>
    <row r="3216">
      <c r="A3216" t="inlineStr">
        <is>
          <t>S003215</t>
        </is>
      </c>
      <c r="B3216" t="inlineStr">
        <is>
          <t>2025-12-24</t>
        </is>
      </c>
      <c r="C3216" t="inlineStr">
        <is>
          <t>2025-12</t>
        </is>
      </c>
      <c r="D3216" t="inlineStr">
        <is>
          <t>2025-Q4</t>
        </is>
      </c>
      <c r="E3216" t="inlineStr">
        <is>
          <t>T07</t>
        </is>
      </c>
      <c r="F3216" t="inlineStr">
        <is>
          <t>Onur Arslan</t>
        </is>
      </c>
      <c r="G3216" t="inlineStr">
        <is>
          <t>Marmara</t>
        </is>
      </c>
      <c r="H3216" t="inlineStr">
        <is>
          <t>EM-TRF-05</t>
        </is>
      </c>
      <c r="I3216" t="inlineStr">
        <is>
          <t>İzole Trafo 1 kVA</t>
        </is>
      </c>
      <c r="J3216" t="inlineStr">
        <is>
          <t>Güç</t>
        </is>
      </c>
      <c r="K3216" t="inlineStr">
        <is>
          <t>Kurumsal</t>
        </is>
      </c>
      <c r="L3216" t="n">
        <v>3</v>
      </c>
      <c r="M3216" s="57" t="n">
        <v>6747</v>
      </c>
      <c r="N3216" t="inlineStr">
        <is>
          <t>TL</t>
        </is>
      </c>
      <c r="O3216" s="58" t="n">
        <v>8</v>
      </c>
      <c r="P3216" t="n">
        <v>0</v>
      </c>
      <c r="Q3216" s="59" t="n">
        <v>3900</v>
      </c>
      <c r="R3216" s="60">
        <f>IF(N3216="TL",1,IF(N3216="USD",VLOOKUP(C3216,$X$2:$Z$19,2,FALSE),VLOOKUP(C3216,$X$2:$Z$19,3,FALSE)))</f>
        <v/>
      </c>
      <c r="S3216" s="61">
        <f>IF(P3216=1,0,L3216*M3216*R3216*(1-O3216/100))</f>
        <v/>
      </c>
      <c r="T3216" s="61">
        <f>IF(P3216=1,0,L3216*Q3216)</f>
        <v/>
      </c>
      <c r="U3216" s="61">
        <f>S3216-T3216</f>
        <v/>
      </c>
    </row>
    <row r="3217">
      <c r="A3217" t="inlineStr">
        <is>
          <t>S003216</t>
        </is>
      </c>
      <c r="B3217" t="inlineStr">
        <is>
          <t>2025-12-22</t>
        </is>
      </c>
      <c r="C3217" t="inlineStr">
        <is>
          <t>2025-12</t>
        </is>
      </c>
      <c r="D3217" t="inlineStr">
        <is>
          <t>2025-Q4</t>
        </is>
      </c>
      <c r="E3217" t="inlineStr">
        <is>
          <t>T07</t>
        </is>
      </c>
      <c r="F3217" t="inlineStr">
        <is>
          <t>Onur Arslan</t>
        </is>
      </c>
      <c r="G3217" t="inlineStr">
        <is>
          <t>Marmara</t>
        </is>
      </c>
      <c r="H3217" t="inlineStr">
        <is>
          <t>EM-UPS-10</t>
        </is>
      </c>
      <c r="I3217" t="inlineStr">
        <is>
          <t>Kesintisiz Güç Kaynağı 3 kVA</t>
        </is>
      </c>
      <c r="J3217" t="inlineStr">
        <is>
          <t>Güç</t>
        </is>
      </c>
      <c r="K3217" t="inlineStr">
        <is>
          <t>Proje</t>
        </is>
      </c>
      <c r="L3217" t="n">
        <v>11</v>
      </c>
      <c r="M3217" s="57" t="n">
        <v>13057</v>
      </c>
      <c r="N3217" t="inlineStr">
        <is>
          <t>TL</t>
        </is>
      </c>
      <c r="O3217" s="58" t="n">
        <v>0</v>
      </c>
      <c r="P3217" t="n">
        <v>0</v>
      </c>
      <c r="Q3217" s="59" t="n">
        <v>8200</v>
      </c>
      <c r="R3217" s="60">
        <f>IF(N3217="TL",1,IF(N3217="USD",VLOOKUP(C3217,$X$2:$Z$19,2,FALSE),VLOOKUP(C3217,$X$2:$Z$19,3,FALSE)))</f>
        <v/>
      </c>
      <c r="S3217" s="61">
        <f>IF(P3217=1,0,L3217*M3217*R3217*(1-O3217/100))</f>
        <v/>
      </c>
      <c r="T3217" s="61">
        <f>IF(P3217=1,0,L3217*Q3217)</f>
        <v/>
      </c>
      <c r="U3217" s="61">
        <f>S3217-T3217</f>
        <v/>
      </c>
    </row>
    <row r="3218">
      <c r="A3218" t="inlineStr">
        <is>
          <t>S003217</t>
        </is>
      </c>
      <c r="B3218" t="inlineStr">
        <is>
          <t>2025-12-10</t>
        </is>
      </c>
      <c r="C3218" t="inlineStr">
        <is>
          <t>2025-12</t>
        </is>
      </c>
      <c r="D3218" t="inlineStr">
        <is>
          <t>2025-Q4</t>
        </is>
      </c>
      <c r="E3218" t="inlineStr">
        <is>
          <t>T07</t>
        </is>
      </c>
      <c r="F3218" t="inlineStr">
        <is>
          <t>Onur Arslan</t>
        </is>
      </c>
      <c r="G3218" t="inlineStr">
        <is>
          <t>Marmara</t>
        </is>
      </c>
      <c r="H3218" t="inlineStr">
        <is>
          <t>EM-SGT-01</t>
        </is>
      </c>
      <c r="I3218" t="inlineStr">
        <is>
          <t>Otomatik Sigorta C16 (12'li)</t>
        </is>
      </c>
      <c r="J3218" t="inlineStr">
        <is>
          <t>Koruma</t>
        </is>
      </c>
      <c r="K3218" t="inlineStr">
        <is>
          <t>Kurumsal</t>
        </is>
      </c>
      <c r="L3218" t="n">
        <v>3</v>
      </c>
      <c r="M3218" s="57" t="n">
        <v>443</v>
      </c>
      <c r="N3218" t="inlineStr">
        <is>
          <t>TL</t>
        </is>
      </c>
      <c r="O3218" s="58" t="n">
        <v>5</v>
      </c>
      <c r="P3218" t="n">
        <v>0</v>
      </c>
      <c r="Q3218" s="59" t="n">
        <v>240</v>
      </c>
      <c r="R3218" s="60">
        <f>IF(N3218="TL",1,IF(N3218="USD",VLOOKUP(C3218,$X$2:$Z$19,2,FALSE),VLOOKUP(C3218,$X$2:$Z$19,3,FALSE)))</f>
        <v/>
      </c>
      <c r="S3218" s="61">
        <f>IF(P3218=1,0,L3218*M3218*R3218*(1-O3218/100))</f>
        <v/>
      </c>
      <c r="T3218" s="61">
        <f>IF(P3218=1,0,L3218*Q3218)</f>
        <v/>
      </c>
      <c r="U3218" s="61">
        <f>S3218-T3218</f>
        <v/>
      </c>
    </row>
    <row r="3219">
      <c r="A3219" t="inlineStr">
        <is>
          <t>S003218</t>
        </is>
      </c>
      <c r="B3219" t="inlineStr">
        <is>
          <t>2025-12-14</t>
        </is>
      </c>
      <c r="C3219" t="inlineStr">
        <is>
          <t>2025-12</t>
        </is>
      </c>
      <c r="D3219" t="inlineStr">
        <is>
          <t>2025-Q4</t>
        </is>
      </c>
      <c r="E3219" t="inlineStr">
        <is>
          <t>T07</t>
        </is>
      </c>
      <c r="F3219" t="inlineStr">
        <is>
          <t>Onur Arslan</t>
        </is>
      </c>
      <c r="G3219" t="inlineStr">
        <is>
          <t>Marmara</t>
        </is>
      </c>
      <c r="H3219" t="inlineStr">
        <is>
          <t>EM-SGT-01</t>
        </is>
      </c>
      <c r="I3219" t="inlineStr">
        <is>
          <t>Otomatik Sigorta C16 (12'li)</t>
        </is>
      </c>
      <c r="J3219" t="inlineStr">
        <is>
          <t>Koruma</t>
        </is>
      </c>
      <c r="K3219" t="inlineStr">
        <is>
          <t>Bayi</t>
        </is>
      </c>
      <c r="L3219" t="n">
        <v>19</v>
      </c>
      <c r="M3219" s="57" t="n">
        <v>453</v>
      </c>
      <c r="N3219" t="inlineStr">
        <is>
          <t>TL</t>
        </is>
      </c>
      <c r="O3219" s="58" t="n">
        <v>0</v>
      </c>
      <c r="P3219" t="n">
        <v>0</v>
      </c>
      <c r="Q3219" s="59" t="n">
        <v>240</v>
      </c>
      <c r="R3219" s="60">
        <f>IF(N3219="TL",1,IF(N3219="USD",VLOOKUP(C3219,$X$2:$Z$19,2,FALSE),VLOOKUP(C3219,$X$2:$Z$19,3,FALSE)))</f>
        <v/>
      </c>
      <c r="S3219" s="61">
        <f>IF(P3219=1,0,L3219*M3219*R3219*(1-O3219/100))</f>
        <v/>
      </c>
      <c r="T3219" s="61">
        <f>IF(P3219=1,0,L3219*Q3219)</f>
        <v/>
      </c>
      <c r="U3219" s="61">
        <f>S3219-T3219</f>
        <v/>
      </c>
    </row>
    <row r="3220">
      <c r="A3220" t="inlineStr">
        <is>
          <t>S003219</t>
        </is>
      </c>
      <c r="B3220" t="inlineStr">
        <is>
          <t>2025-12-03</t>
        </is>
      </c>
      <c r="C3220" t="inlineStr">
        <is>
          <t>2025-12</t>
        </is>
      </c>
      <c r="D3220" t="inlineStr">
        <is>
          <t>2025-Q4</t>
        </is>
      </c>
      <c r="E3220" t="inlineStr">
        <is>
          <t>T07</t>
        </is>
      </c>
      <c r="F3220" t="inlineStr">
        <is>
          <t>Onur Arslan</t>
        </is>
      </c>
      <c r="G3220" t="inlineStr">
        <is>
          <t>Marmara</t>
        </is>
      </c>
      <c r="H3220" t="inlineStr">
        <is>
          <t>EM-KBL-16</t>
        </is>
      </c>
      <c r="I3220" t="inlineStr">
        <is>
          <t>NYM Kablo 3x2,5 (100 m)</t>
        </is>
      </c>
      <c r="J3220" t="inlineStr">
        <is>
          <t>Kablo</t>
        </is>
      </c>
      <c r="K3220" t="inlineStr">
        <is>
          <t>Kurumsal</t>
        </is>
      </c>
      <c r="L3220" t="n">
        <v>10</v>
      </c>
      <c r="M3220" s="57" t="n">
        <v>1364</v>
      </c>
      <c r="N3220" t="inlineStr">
        <is>
          <t>TL</t>
        </is>
      </c>
      <c r="O3220" s="58" t="n">
        <v>5</v>
      </c>
      <c r="P3220" t="n">
        <v>0</v>
      </c>
      <c r="Q3220" s="59" t="n">
        <v>820</v>
      </c>
      <c r="R3220" s="60">
        <f>IF(N3220="TL",1,IF(N3220="USD",VLOOKUP(C3220,$X$2:$Z$19,2,FALSE),VLOOKUP(C3220,$X$2:$Z$19,3,FALSE)))</f>
        <v/>
      </c>
      <c r="S3220" s="61">
        <f>IF(P3220=1,0,L3220*M3220*R3220*(1-O3220/100))</f>
        <v/>
      </c>
      <c r="T3220" s="61">
        <f>IF(P3220=1,0,L3220*Q3220)</f>
        <v/>
      </c>
      <c r="U3220" s="61">
        <f>S3220-T3220</f>
        <v/>
      </c>
    </row>
    <row r="3221">
      <c r="A3221" t="inlineStr">
        <is>
          <t>S003220</t>
        </is>
      </c>
      <c r="B3221" t="inlineStr">
        <is>
          <t>2025-12-23</t>
        </is>
      </c>
      <c r="C3221" t="inlineStr">
        <is>
          <t>2025-12</t>
        </is>
      </c>
      <c r="D3221" t="inlineStr">
        <is>
          <t>2025-Q4</t>
        </is>
      </c>
      <c r="E3221" t="inlineStr">
        <is>
          <t>T07</t>
        </is>
      </c>
      <c r="F3221" t="inlineStr">
        <is>
          <t>Onur Arslan</t>
        </is>
      </c>
      <c r="G3221" t="inlineStr">
        <is>
          <t>Marmara</t>
        </is>
      </c>
      <c r="H3221" t="inlineStr">
        <is>
          <t>EM-AYD-40</t>
        </is>
      </c>
      <c r="I3221" t="inlineStr">
        <is>
          <t>LED Panel Armatür 40W</t>
        </is>
      </c>
      <c r="J3221" t="inlineStr">
        <is>
          <t>Aydınlatma</t>
        </is>
      </c>
      <c r="K3221" t="inlineStr">
        <is>
          <t>Perakende</t>
        </is>
      </c>
      <c r="L3221" t="n">
        <v>19</v>
      </c>
      <c r="M3221" s="57" t="n">
        <v>357</v>
      </c>
      <c r="N3221" t="inlineStr">
        <is>
          <t>TL</t>
        </is>
      </c>
      <c r="O3221" s="58" t="n">
        <v>5</v>
      </c>
      <c r="P3221" t="n">
        <v>0</v>
      </c>
      <c r="Q3221" s="59" t="n">
        <v>190</v>
      </c>
      <c r="R3221" s="60">
        <f>IF(N3221="TL",1,IF(N3221="USD",VLOOKUP(C3221,$X$2:$Z$19,2,FALSE),VLOOKUP(C3221,$X$2:$Z$19,3,FALSE)))</f>
        <v/>
      </c>
      <c r="S3221" s="61">
        <f>IF(P3221=1,0,L3221*M3221*R3221*(1-O3221/100))</f>
        <v/>
      </c>
      <c r="T3221" s="61">
        <f>IF(P3221=1,0,L3221*Q3221)</f>
        <v/>
      </c>
      <c r="U3221" s="61">
        <f>S3221-T3221</f>
        <v/>
      </c>
    </row>
    <row r="3222">
      <c r="A3222" t="inlineStr">
        <is>
          <t>S003221</t>
        </is>
      </c>
      <c r="B3222" t="inlineStr">
        <is>
          <t>2025-12-09</t>
        </is>
      </c>
      <c r="C3222" t="inlineStr">
        <is>
          <t>2025-12</t>
        </is>
      </c>
      <c r="D3222" t="inlineStr">
        <is>
          <t>2025-Q4</t>
        </is>
      </c>
      <c r="E3222" t="inlineStr">
        <is>
          <t>T07</t>
        </is>
      </c>
      <c r="F3222" t="inlineStr">
        <is>
          <t>Onur Arslan</t>
        </is>
      </c>
      <c r="G3222" t="inlineStr">
        <is>
          <t>Marmara</t>
        </is>
      </c>
      <c r="H3222" t="inlineStr">
        <is>
          <t>EM-KBL-16</t>
        </is>
      </c>
      <c r="I3222" t="inlineStr">
        <is>
          <t>NYM Kablo 3x2,5 (100 m)</t>
        </is>
      </c>
      <c r="J3222" t="inlineStr">
        <is>
          <t>Kablo</t>
        </is>
      </c>
      <c r="K3222" t="inlineStr">
        <is>
          <t>Bayi</t>
        </is>
      </c>
      <c r="L3222" t="n">
        <v>3</v>
      </c>
      <c r="M3222" s="57" t="n">
        <v>1323</v>
      </c>
      <c r="N3222" t="inlineStr">
        <is>
          <t>TL</t>
        </is>
      </c>
      <c r="O3222" s="58" t="n">
        <v>0</v>
      </c>
      <c r="P3222" t="n">
        <v>0</v>
      </c>
      <c r="Q3222" s="59" t="n">
        <v>820</v>
      </c>
      <c r="R3222" s="60">
        <f>IF(N3222="TL",1,IF(N3222="USD",VLOOKUP(C3222,$X$2:$Z$19,2,FALSE),VLOOKUP(C3222,$X$2:$Z$19,3,FALSE)))</f>
        <v/>
      </c>
      <c r="S3222" s="61">
        <f>IF(P3222=1,0,L3222*M3222*R3222*(1-O3222/100))</f>
        <v/>
      </c>
      <c r="T3222" s="61">
        <f>IF(P3222=1,0,L3222*Q3222)</f>
        <v/>
      </c>
      <c r="U3222" s="61">
        <f>S3222-T3222</f>
        <v/>
      </c>
    </row>
    <row r="3223">
      <c r="A3223" t="inlineStr">
        <is>
          <t>S003222</t>
        </is>
      </c>
      <c r="B3223" t="inlineStr">
        <is>
          <t>2025-12-15</t>
        </is>
      </c>
      <c r="C3223" t="inlineStr">
        <is>
          <t>2025-12</t>
        </is>
      </c>
      <c r="D3223" t="inlineStr">
        <is>
          <t>2025-Q4</t>
        </is>
      </c>
      <c r="E3223" t="inlineStr">
        <is>
          <t>T07</t>
        </is>
      </c>
      <c r="F3223" t="inlineStr">
        <is>
          <t>Onur Arslan</t>
        </is>
      </c>
      <c r="G3223" t="inlineStr">
        <is>
          <t>Marmara</t>
        </is>
      </c>
      <c r="H3223" t="inlineStr">
        <is>
          <t>EM-UPS-10</t>
        </is>
      </c>
      <c r="I3223" t="inlineStr">
        <is>
          <t>Kesintisiz Güç Kaynağı 3 kVA</t>
        </is>
      </c>
      <c r="J3223" t="inlineStr">
        <is>
          <t>Güç</t>
        </is>
      </c>
      <c r="K3223" t="inlineStr">
        <is>
          <t>Bayi</t>
        </is>
      </c>
      <c r="L3223" t="n">
        <v>4</v>
      </c>
      <c r="M3223" s="57" t="n">
        <v>12817</v>
      </c>
      <c r="N3223" t="inlineStr">
        <is>
          <t>TL</t>
        </is>
      </c>
      <c r="O3223" s="58" t="n">
        <v>18</v>
      </c>
      <c r="P3223" t="n">
        <v>0</v>
      </c>
      <c r="Q3223" s="59" t="n">
        <v>8200</v>
      </c>
      <c r="R3223" s="60">
        <f>IF(N3223="TL",1,IF(N3223="USD",VLOOKUP(C3223,$X$2:$Z$19,2,FALSE),VLOOKUP(C3223,$X$2:$Z$19,3,FALSE)))</f>
        <v/>
      </c>
      <c r="S3223" s="61">
        <f>IF(P3223=1,0,L3223*M3223*R3223*(1-O3223/100))</f>
        <v/>
      </c>
      <c r="T3223" s="61">
        <f>IF(P3223=1,0,L3223*Q3223)</f>
        <v/>
      </c>
      <c r="U3223" s="61">
        <f>S3223-T3223</f>
        <v/>
      </c>
    </row>
    <row r="3224">
      <c r="A3224" t="inlineStr">
        <is>
          <t>S003223</t>
        </is>
      </c>
      <c r="B3224" t="inlineStr">
        <is>
          <t>2025-12-14</t>
        </is>
      </c>
      <c r="C3224" t="inlineStr">
        <is>
          <t>2025-12</t>
        </is>
      </c>
      <c r="D3224" t="inlineStr">
        <is>
          <t>2025-Q4</t>
        </is>
      </c>
      <c r="E3224" t="inlineStr">
        <is>
          <t>T08</t>
        </is>
      </c>
      <c r="F3224" t="inlineStr">
        <is>
          <t>Zeynep Koç</t>
        </is>
      </c>
      <c r="G3224" t="inlineStr">
        <is>
          <t>İç Anadolu</t>
        </is>
      </c>
      <c r="H3224" t="inlineStr">
        <is>
          <t>EM-KBL-25</t>
        </is>
      </c>
      <c r="I3224" t="inlineStr">
        <is>
          <t>NYY Kablo 4x6 (100 m)</t>
        </is>
      </c>
      <c r="J3224" t="inlineStr">
        <is>
          <t>Kablo</t>
        </is>
      </c>
      <c r="K3224" t="inlineStr">
        <is>
          <t>Proje</t>
        </is>
      </c>
      <c r="L3224" t="n">
        <v>5</v>
      </c>
      <c r="M3224" s="57" t="n">
        <v>3423</v>
      </c>
      <c r="N3224" t="inlineStr">
        <is>
          <t>TL</t>
        </is>
      </c>
      <c r="O3224" s="58" t="n">
        <v>0</v>
      </c>
      <c r="P3224" t="n">
        <v>0</v>
      </c>
      <c r="Q3224" s="59" t="n">
        <v>2150</v>
      </c>
      <c r="R3224" s="60">
        <f>IF(N3224="TL",1,IF(N3224="USD",VLOOKUP(C3224,$X$2:$Z$19,2,FALSE),VLOOKUP(C3224,$X$2:$Z$19,3,FALSE)))</f>
        <v/>
      </c>
      <c r="S3224" s="61">
        <f>IF(P3224=1,0,L3224*M3224*R3224*(1-O3224/100))</f>
        <v/>
      </c>
      <c r="T3224" s="61">
        <f>IF(P3224=1,0,L3224*Q3224)</f>
        <v/>
      </c>
      <c r="U3224" s="61">
        <f>S3224-T3224</f>
        <v/>
      </c>
    </row>
    <row r="3225">
      <c r="A3225" t="inlineStr">
        <is>
          <t>S003224</t>
        </is>
      </c>
      <c r="B3225" t="inlineStr">
        <is>
          <t>2025-12-04</t>
        </is>
      </c>
      <c r="C3225" t="inlineStr">
        <is>
          <t>2025-12</t>
        </is>
      </c>
      <c r="D3225" t="inlineStr">
        <is>
          <t>2025-Q4</t>
        </is>
      </c>
      <c r="E3225" t="inlineStr">
        <is>
          <t>T08</t>
        </is>
      </c>
      <c r="F3225" t="inlineStr">
        <is>
          <t>Zeynep Koç</t>
        </is>
      </c>
      <c r="G3225" t="inlineStr">
        <is>
          <t>İç Anadolu</t>
        </is>
      </c>
      <c r="H3225" t="inlineStr">
        <is>
          <t>EM-UPS-10</t>
        </is>
      </c>
      <c r="I3225" t="inlineStr">
        <is>
          <t>Kesintisiz Güç Kaynağı 3 kVA</t>
        </is>
      </c>
      <c r="J3225" t="inlineStr">
        <is>
          <t>Güç</t>
        </is>
      </c>
      <c r="K3225" t="inlineStr">
        <is>
          <t>Bayi</t>
        </is>
      </c>
      <c r="L3225" t="n">
        <v>4</v>
      </c>
      <c r="M3225" s="57" t="n">
        <v>13573</v>
      </c>
      <c r="N3225" t="inlineStr">
        <is>
          <t>TL</t>
        </is>
      </c>
      <c r="O3225" s="58" t="n">
        <v>0</v>
      </c>
      <c r="P3225" t="n">
        <v>0</v>
      </c>
      <c r="Q3225" s="59" t="n">
        <v>8200</v>
      </c>
      <c r="R3225" s="60">
        <f>IF(N3225="TL",1,IF(N3225="USD",VLOOKUP(C3225,$X$2:$Z$19,2,FALSE),VLOOKUP(C3225,$X$2:$Z$19,3,FALSE)))</f>
        <v/>
      </c>
      <c r="S3225" s="61">
        <f>IF(P3225=1,0,L3225*M3225*R3225*(1-O3225/100))</f>
        <v/>
      </c>
      <c r="T3225" s="61">
        <f>IF(P3225=1,0,L3225*Q3225)</f>
        <v/>
      </c>
      <c r="U3225" s="61">
        <f>S3225-T3225</f>
        <v/>
      </c>
    </row>
    <row r="3226">
      <c r="A3226" t="inlineStr">
        <is>
          <t>S003225</t>
        </is>
      </c>
      <c r="B3226" t="inlineStr">
        <is>
          <t>2025-12-03</t>
        </is>
      </c>
      <c r="C3226" t="inlineStr">
        <is>
          <t>2025-12</t>
        </is>
      </c>
      <c r="D3226" t="inlineStr">
        <is>
          <t>2025-Q4</t>
        </is>
      </c>
      <c r="E3226" t="inlineStr">
        <is>
          <t>T08</t>
        </is>
      </c>
      <c r="F3226" t="inlineStr">
        <is>
          <t>Zeynep Koç</t>
        </is>
      </c>
      <c r="G3226" t="inlineStr">
        <is>
          <t>İç Anadolu</t>
        </is>
      </c>
      <c r="H3226" t="inlineStr">
        <is>
          <t>EM-UPS-10</t>
        </is>
      </c>
      <c r="I3226" t="inlineStr">
        <is>
          <t>Kesintisiz Güç Kaynağı 3 kVA</t>
        </is>
      </c>
      <c r="J3226" t="inlineStr">
        <is>
          <t>Güç</t>
        </is>
      </c>
      <c r="K3226" t="inlineStr">
        <is>
          <t>Bayi</t>
        </is>
      </c>
      <c r="L3226" t="n">
        <v>3</v>
      </c>
      <c r="M3226" s="57" t="n">
        <v>13336</v>
      </c>
      <c r="N3226" t="inlineStr">
        <is>
          <t>TL</t>
        </is>
      </c>
      <c r="O3226" s="58" t="n">
        <v>12</v>
      </c>
      <c r="P3226" t="n">
        <v>0</v>
      </c>
      <c r="Q3226" s="59" t="n">
        <v>8200</v>
      </c>
      <c r="R3226" s="60">
        <f>IF(N3226="TL",1,IF(N3226="USD",VLOOKUP(C3226,$X$2:$Z$19,2,FALSE),VLOOKUP(C3226,$X$2:$Z$19,3,FALSE)))</f>
        <v/>
      </c>
      <c r="S3226" s="61">
        <f>IF(P3226=1,0,L3226*M3226*R3226*(1-O3226/100))</f>
        <v/>
      </c>
      <c r="T3226" s="61">
        <f>IF(P3226=1,0,L3226*Q3226)</f>
        <v/>
      </c>
      <c r="U3226" s="61">
        <f>S3226-T3226</f>
        <v/>
      </c>
    </row>
    <row r="3227">
      <c r="A3227" t="inlineStr">
        <is>
          <t>S003226</t>
        </is>
      </c>
      <c r="B3227" t="inlineStr">
        <is>
          <t>2025-12-20</t>
        </is>
      </c>
      <c r="C3227" t="inlineStr">
        <is>
          <t>2025-12</t>
        </is>
      </c>
      <c r="D3227" t="inlineStr">
        <is>
          <t>2025-Q4</t>
        </is>
      </c>
      <c r="E3227" t="inlineStr">
        <is>
          <t>T08</t>
        </is>
      </c>
      <c r="F3227" t="inlineStr">
        <is>
          <t>Zeynep Koç</t>
        </is>
      </c>
      <c r="G3227" t="inlineStr">
        <is>
          <t>İç Anadolu</t>
        </is>
      </c>
      <c r="H3227" t="inlineStr">
        <is>
          <t>EM-PNO-12</t>
        </is>
      </c>
      <c r="I3227" t="inlineStr">
        <is>
          <t>Sıva Üstü Dağıtım Panosu 24'lü</t>
        </is>
      </c>
      <c r="J3227" t="inlineStr">
        <is>
          <t>Pano</t>
        </is>
      </c>
      <c r="K3227" t="inlineStr">
        <is>
          <t>Perakende</t>
        </is>
      </c>
      <c r="L3227" t="n">
        <v>2</v>
      </c>
      <c r="M3227" s="57" t="n">
        <v>1997</v>
      </c>
      <c r="N3227" t="inlineStr">
        <is>
          <t>TL</t>
        </is>
      </c>
      <c r="O3227" s="58" t="n">
        <v>5</v>
      </c>
      <c r="P3227" t="n">
        <v>0</v>
      </c>
      <c r="Q3227" s="59" t="n">
        <v>1180</v>
      </c>
      <c r="R3227" s="60">
        <f>IF(N3227="TL",1,IF(N3227="USD",VLOOKUP(C3227,$X$2:$Z$19,2,FALSE),VLOOKUP(C3227,$X$2:$Z$19,3,FALSE)))</f>
        <v/>
      </c>
      <c r="S3227" s="61">
        <f>IF(P3227=1,0,L3227*M3227*R3227*(1-O3227/100))</f>
        <v/>
      </c>
      <c r="T3227" s="61">
        <f>IF(P3227=1,0,L3227*Q3227)</f>
        <v/>
      </c>
      <c r="U3227" s="61">
        <f>S3227-T3227</f>
        <v/>
      </c>
    </row>
    <row r="3228">
      <c r="A3228" t="inlineStr">
        <is>
          <t>S003227</t>
        </is>
      </c>
      <c r="B3228" t="inlineStr">
        <is>
          <t>2025-12-26</t>
        </is>
      </c>
      <c r="C3228" t="inlineStr">
        <is>
          <t>2025-12</t>
        </is>
      </c>
      <c r="D3228" t="inlineStr">
        <is>
          <t>2025-Q4</t>
        </is>
      </c>
      <c r="E3228" t="inlineStr">
        <is>
          <t>T08</t>
        </is>
      </c>
      <c r="F3228" t="inlineStr">
        <is>
          <t>Zeynep Koç</t>
        </is>
      </c>
      <c r="G3228" t="inlineStr">
        <is>
          <t>İç Anadolu</t>
        </is>
      </c>
      <c r="H3228" t="inlineStr">
        <is>
          <t>EM-SGT-01</t>
        </is>
      </c>
      <c r="I3228" t="inlineStr">
        <is>
          <t>Otomatik Sigorta C16 (12'li)</t>
        </is>
      </c>
      <c r="J3228" t="inlineStr">
        <is>
          <t>Koruma</t>
        </is>
      </c>
      <c r="K3228" t="inlineStr">
        <is>
          <t>Bayi</t>
        </is>
      </c>
      <c r="L3228" t="n">
        <v>3</v>
      </c>
      <c r="M3228" s="57" t="n">
        <v>450</v>
      </c>
      <c r="N3228" t="inlineStr">
        <is>
          <t>TL</t>
        </is>
      </c>
      <c r="O3228" s="58" t="n">
        <v>0</v>
      </c>
      <c r="P3228" t="n">
        <v>0</v>
      </c>
      <c r="Q3228" s="59" t="n">
        <v>240</v>
      </c>
      <c r="R3228" s="60">
        <f>IF(N3228="TL",1,IF(N3228="USD",VLOOKUP(C3228,$X$2:$Z$19,2,FALSE),VLOOKUP(C3228,$X$2:$Z$19,3,FALSE)))</f>
        <v/>
      </c>
      <c r="S3228" s="61">
        <f>IF(P3228=1,0,L3228*M3228*R3228*(1-O3228/100))</f>
        <v/>
      </c>
      <c r="T3228" s="61">
        <f>IF(P3228=1,0,L3228*Q3228)</f>
        <v/>
      </c>
      <c r="U3228" s="61">
        <f>S3228-T3228</f>
        <v/>
      </c>
    </row>
    <row r="3229">
      <c r="A3229" t="inlineStr">
        <is>
          <t>S003228</t>
        </is>
      </c>
      <c r="B3229" t="inlineStr">
        <is>
          <t>2025-12-24</t>
        </is>
      </c>
      <c r="C3229" t="inlineStr">
        <is>
          <t>2025-12</t>
        </is>
      </c>
      <c r="D3229" t="inlineStr">
        <is>
          <t>2025-Q4</t>
        </is>
      </c>
      <c r="E3229" t="inlineStr">
        <is>
          <t>T08</t>
        </is>
      </c>
      <c r="F3229" t="inlineStr">
        <is>
          <t>Zeynep Koç</t>
        </is>
      </c>
      <c r="G3229" t="inlineStr">
        <is>
          <t>İç Anadolu</t>
        </is>
      </c>
      <c r="H3229" t="inlineStr">
        <is>
          <t>EM-SGT-01</t>
        </is>
      </c>
      <c r="I3229" t="inlineStr">
        <is>
          <t>Otomatik Sigorta C16 (12'li)</t>
        </is>
      </c>
      <c r="J3229" t="inlineStr">
        <is>
          <t>Koruma</t>
        </is>
      </c>
      <c r="K3229" t="inlineStr">
        <is>
          <t>Bayi</t>
        </is>
      </c>
      <c r="L3229" t="n">
        <v>5</v>
      </c>
      <c r="M3229" s="57" t="n">
        <v>421</v>
      </c>
      <c r="N3229" t="inlineStr">
        <is>
          <t>TL</t>
        </is>
      </c>
      <c r="O3229" s="58" t="n">
        <v>5</v>
      </c>
      <c r="P3229" t="n">
        <v>0</v>
      </c>
      <c r="Q3229" s="59" t="n">
        <v>240</v>
      </c>
      <c r="R3229" s="60">
        <f>IF(N3229="TL",1,IF(N3229="USD",VLOOKUP(C3229,$X$2:$Z$19,2,FALSE),VLOOKUP(C3229,$X$2:$Z$19,3,FALSE)))</f>
        <v/>
      </c>
      <c r="S3229" s="61">
        <f>IF(P3229=1,0,L3229*M3229*R3229*(1-O3229/100))</f>
        <v/>
      </c>
      <c r="T3229" s="61">
        <f>IF(P3229=1,0,L3229*Q3229)</f>
        <v/>
      </c>
      <c r="U3229" s="61">
        <f>S3229-T3229</f>
        <v/>
      </c>
    </row>
    <row r="3230">
      <c r="A3230" t="inlineStr">
        <is>
          <t>S003229</t>
        </is>
      </c>
      <c r="B3230" t="inlineStr">
        <is>
          <t>2025-12-20</t>
        </is>
      </c>
      <c r="C3230" t="inlineStr">
        <is>
          <t>2025-12</t>
        </is>
      </c>
      <c r="D3230" t="inlineStr">
        <is>
          <t>2025-Q4</t>
        </is>
      </c>
      <c r="E3230" t="inlineStr">
        <is>
          <t>T08</t>
        </is>
      </c>
      <c r="F3230" t="inlineStr">
        <is>
          <t>Zeynep Koç</t>
        </is>
      </c>
      <c r="G3230" t="inlineStr">
        <is>
          <t>İç Anadolu</t>
        </is>
      </c>
      <c r="H3230" t="inlineStr">
        <is>
          <t>EM-KBL-25</t>
        </is>
      </c>
      <c r="I3230" t="inlineStr">
        <is>
          <t>NYY Kablo 4x6 (100 m)</t>
        </is>
      </c>
      <c r="J3230" t="inlineStr">
        <is>
          <t>Kablo</t>
        </is>
      </c>
      <c r="K3230" t="inlineStr">
        <is>
          <t>Kurumsal</t>
        </is>
      </c>
      <c r="L3230" t="n">
        <v>7</v>
      </c>
      <c r="M3230" s="57" t="n">
        <v>3351</v>
      </c>
      <c r="N3230" t="inlineStr">
        <is>
          <t>TL</t>
        </is>
      </c>
      <c r="O3230" s="58" t="n">
        <v>8</v>
      </c>
      <c r="P3230" t="n">
        <v>0</v>
      </c>
      <c r="Q3230" s="59" t="n">
        <v>2150</v>
      </c>
      <c r="R3230" s="60">
        <f>IF(N3230="TL",1,IF(N3230="USD",VLOOKUP(C3230,$X$2:$Z$19,2,FALSE),VLOOKUP(C3230,$X$2:$Z$19,3,FALSE)))</f>
        <v/>
      </c>
      <c r="S3230" s="61">
        <f>IF(P3230=1,0,L3230*M3230*R3230*(1-O3230/100))</f>
        <v/>
      </c>
      <c r="T3230" s="61">
        <f>IF(P3230=1,0,L3230*Q3230)</f>
        <v/>
      </c>
      <c r="U3230" s="61">
        <f>S3230-T3230</f>
        <v/>
      </c>
    </row>
    <row r="3231">
      <c r="A3231" t="inlineStr">
        <is>
          <t>S003230</t>
        </is>
      </c>
      <c r="B3231" t="inlineStr">
        <is>
          <t>2025-12-25</t>
        </is>
      </c>
      <c r="C3231" t="inlineStr">
        <is>
          <t>2025-12</t>
        </is>
      </c>
      <c r="D3231" t="inlineStr">
        <is>
          <t>2025-Q4</t>
        </is>
      </c>
      <c r="E3231" t="inlineStr">
        <is>
          <t>T08</t>
        </is>
      </c>
      <c r="F3231" t="inlineStr">
        <is>
          <t>Zeynep Koç</t>
        </is>
      </c>
      <c r="G3231" t="inlineStr">
        <is>
          <t>İç Anadolu</t>
        </is>
      </c>
      <c r="H3231" t="inlineStr">
        <is>
          <t>EM-SNS-06</t>
        </is>
      </c>
      <c r="I3231" t="inlineStr">
        <is>
          <t>Hareket Sensörü PIR</t>
        </is>
      </c>
      <c r="J3231" t="inlineStr">
        <is>
          <t>Otomasyon</t>
        </is>
      </c>
      <c r="K3231" t="inlineStr">
        <is>
          <t>Bayi</t>
        </is>
      </c>
      <c r="L3231" t="n">
        <v>5</v>
      </c>
      <c r="M3231" s="57" t="n">
        <v>257</v>
      </c>
      <c r="N3231" t="inlineStr">
        <is>
          <t>TL</t>
        </is>
      </c>
      <c r="O3231" s="58" t="n">
        <v>0</v>
      </c>
      <c r="P3231" t="n">
        <v>0</v>
      </c>
      <c r="Q3231" s="59" t="n">
        <v>120</v>
      </c>
      <c r="R3231" s="60">
        <f>IF(N3231="TL",1,IF(N3231="USD",VLOOKUP(C3231,$X$2:$Z$19,2,FALSE),VLOOKUP(C3231,$X$2:$Z$19,3,FALSE)))</f>
        <v/>
      </c>
      <c r="S3231" s="61">
        <f>IF(P3231=1,0,L3231*M3231*R3231*(1-O3231/100))</f>
        <v/>
      </c>
      <c r="T3231" s="61">
        <f>IF(P3231=1,0,L3231*Q3231)</f>
        <v/>
      </c>
      <c r="U3231" s="61">
        <f>S3231-T3231</f>
        <v/>
      </c>
    </row>
    <row r="3232">
      <c r="A3232" t="inlineStr">
        <is>
          <t>S003231</t>
        </is>
      </c>
      <c r="B3232" t="inlineStr">
        <is>
          <t>2025-12-11</t>
        </is>
      </c>
      <c r="C3232" t="inlineStr">
        <is>
          <t>2025-12</t>
        </is>
      </c>
      <c r="D3232" t="inlineStr">
        <is>
          <t>2025-Q4</t>
        </is>
      </c>
      <c r="E3232" t="inlineStr">
        <is>
          <t>T08</t>
        </is>
      </c>
      <c r="F3232" t="inlineStr">
        <is>
          <t>Zeynep Koç</t>
        </is>
      </c>
      <c r="G3232" t="inlineStr">
        <is>
          <t>İç Anadolu</t>
        </is>
      </c>
      <c r="H3232" t="inlineStr">
        <is>
          <t>EM-SGT-01</t>
        </is>
      </c>
      <c r="I3232" t="inlineStr">
        <is>
          <t>Otomatik Sigorta C16 (12'li)</t>
        </is>
      </c>
      <c r="J3232" t="inlineStr">
        <is>
          <t>Koruma</t>
        </is>
      </c>
      <c r="K3232" t="inlineStr">
        <is>
          <t>Proje</t>
        </is>
      </c>
      <c r="L3232" t="n">
        <v>2</v>
      </c>
      <c r="M3232" s="57" t="n">
        <v>454</v>
      </c>
      <c r="N3232" t="inlineStr">
        <is>
          <t>TL</t>
        </is>
      </c>
      <c r="O3232" s="58" t="n">
        <v>18</v>
      </c>
      <c r="P3232" t="n">
        <v>0</v>
      </c>
      <c r="Q3232" s="59" t="n">
        <v>240</v>
      </c>
      <c r="R3232" s="60">
        <f>IF(N3232="TL",1,IF(N3232="USD",VLOOKUP(C3232,$X$2:$Z$19,2,FALSE),VLOOKUP(C3232,$X$2:$Z$19,3,FALSE)))</f>
        <v/>
      </c>
      <c r="S3232" s="61">
        <f>IF(P3232=1,0,L3232*M3232*R3232*(1-O3232/100))</f>
        <v/>
      </c>
      <c r="T3232" s="61">
        <f>IF(P3232=1,0,L3232*Q3232)</f>
        <v/>
      </c>
      <c r="U3232" s="61">
        <f>S3232-T3232</f>
        <v/>
      </c>
    </row>
    <row r="3233">
      <c r="A3233" t="inlineStr">
        <is>
          <t>S003232</t>
        </is>
      </c>
      <c r="B3233" t="inlineStr">
        <is>
          <t>2025-12-21</t>
        </is>
      </c>
      <c r="C3233" t="inlineStr">
        <is>
          <t>2025-12</t>
        </is>
      </c>
      <c r="D3233" t="inlineStr">
        <is>
          <t>2025-Q4</t>
        </is>
      </c>
      <c r="E3233" t="inlineStr">
        <is>
          <t>T08</t>
        </is>
      </c>
      <c r="F3233" t="inlineStr">
        <is>
          <t>Zeynep Koç</t>
        </is>
      </c>
      <c r="G3233" t="inlineStr">
        <is>
          <t>İç Anadolu</t>
        </is>
      </c>
      <c r="H3233" t="inlineStr">
        <is>
          <t>EM-TRF-05</t>
        </is>
      </c>
      <c r="I3233" t="inlineStr">
        <is>
          <t>İzole Trafo 1 kVA</t>
        </is>
      </c>
      <c r="J3233" t="inlineStr">
        <is>
          <t>Güç</t>
        </is>
      </c>
      <c r="K3233" t="inlineStr">
        <is>
          <t>Proje</t>
        </is>
      </c>
      <c r="L3233" t="n">
        <v>72</v>
      </c>
      <c r="M3233" s="57" t="n">
        <v>6541</v>
      </c>
      <c r="N3233" t="inlineStr">
        <is>
          <t>TL</t>
        </is>
      </c>
      <c r="O3233" s="58" t="n">
        <v>12</v>
      </c>
      <c r="P3233" t="n">
        <v>0</v>
      </c>
      <c r="Q3233" s="59" t="n">
        <v>3900</v>
      </c>
      <c r="R3233" s="60">
        <f>IF(N3233="TL",1,IF(N3233="USD",VLOOKUP(C3233,$X$2:$Z$19,2,FALSE),VLOOKUP(C3233,$X$2:$Z$19,3,FALSE)))</f>
        <v/>
      </c>
      <c r="S3233" s="61">
        <f>IF(P3233=1,0,L3233*M3233*R3233*(1-O3233/100))</f>
        <v/>
      </c>
      <c r="T3233" s="61">
        <f>IF(P3233=1,0,L3233*Q3233)</f>
        <v/>
      </c>
      <c r="U3233" s="61">
        <f>S3233-T3233</f>
        <v/>
      </c>
    </row>
    <row r="3234">
      <c r="A3234" t="inlineStr">
        <is>
          <t>S003233</t>
        </is>
      </c>
      <c r="B3234" t="inlineStr">
        <is>
          <t>2025-12-19</t>
        </is>
      </c>
      <c r="C3234" t="inlineStr">
        <is>
          <t>2025-12</t>
        </is>
      </c>
      <c r="D3234" t="inlineStr">
        <is>
          <t>2025-Q4</t>
        </is>
      </c>
      <c r="E3234" t="inlineStr">
        <is>
          <t>T08</t>
        </is>
      </c>
      <c r="F3234" t="inlineStr">
        <is>
          <t>Zeynep Koç</t>
        </is>
      </c>
      <c r="G3234" t="inlineStr">
        <is>
          <t>İç Anadolu</t>
        </is>
      </c>
      <c r="H3234" t="inlineStr">
        <is>
          <t>EM-AYD-18</t>
        </is>
      </c>
      <c r="I3234" t="inlineStr">
        <is>
          <t>LED Ampul 18W (10'lu)</t>
        </is>
      </c>
      <c r="J3234" t="inlineStr">
        <is>
          <t>Aydınlatma</t>
        </is>
      </c>
      <c r="K3234" t="inlineStr">
        <is>
          <t>Bayi</t>
        </is>
      </c>
      <c r="L3234" t="n">
        <v>64</v>
      </c>
      <c r="M3234" s="57" t="n">
        <v>197</v>
      </c>
      <c r="N3234" t="inlineStr">
        <is>
          <t>TL</t>
        </is>
      </c>
      <c r="O3234" s="58" t="n">
        <v>0</v>
      </c>
      <c r="P3234" t="n">
        <v>0</v>
      </c>
      <c r="Q3234" s="59" t="n">
        <v>95</v>
      </c>
      <c r="R3234" s="60">
        <f>IF(N3234="TL",1,IF(N3234="USD",VLOOKUP(C3234,$X$2:$Z$19,2,FALSE),VLOOKUP(C3234,$X$2:$Z$19,3,FALSE)))</f>
        <v/>
      </c>
      <c r="S3234" s="61">
        <f>IF(P3234=1,0,L3234*M3234*R3234*(1-O3234/100))</f>
        <v/>
      </c>
      <c r="T3234" s="61">
        <f>IF(P3234=1,0,L3234*Q3234)</f>
        <v/>
      </c>
      <c r="U3234" s="61">
        <f>S3234-T3234</f>
        <v/>
      </c>
    </row>
    <row r="3235">
      <c r="A3235" t="inlineStr">
        <is>
          <t>S003234</t>
        </is>
      </c>
      <c r="B3235" t="inlineStr">
        <is>
          <t>2025-12-05</t>
        </is>
      </c>
      <c r="C3235" t="inlineStr">
        <is>
          <t>2025-12</t>
        </is>
      </c>
      <c r="D3235" t="inlineStr">
        <is>
          <t>2025-Q4</t>
        </is>
      </c>
      <c r="E3235" t="inlineStr">
        <is>
          <t>T08</t>
        </is>
      </c>
      <c r="F3235" t="inlineStr">
        <is>
          <t>Zeynep Koç</t>
        </is>
      </c>
      <c r="G3235" t="inlineStr">
        <is>
          <t>İç Anadolu</t>
        </is>
      </c>
      <c r="H3235" t="inlineStr">
        <is>
          <t>EM-TOP-08</t>
        </is>
      </c>
      <c r="I3235" t="inlineStr">
        <is>
          <t>Topraklama Seti</t>
        </is>
      </c>
      <c r="J3235" t="inlineStr">
        <is>
          <t>Koruma</t>
        </is>
      </c>
      <c r="K3235" t="inlineStr">
        <is>
          <t>Perakende</t>
        </is>
      </c>
      <c r="L3235" t="n">
        <v>17</v>
      </c>
      <c r="M3235" s="57" t="n">
        <v>949</v>
      </c>
      <c r="N3235" t="inlineStr">
        <is>
          <t>TL</t>
        </is>
      </c>
      <c r="O3235" s="58" t="n">
        <v>12</v>
      </c>
      <c r="P3235" t="n">
        <v>0</v>
      </c>
      <c r="Q3235" s="59" t="n">
        <v>540</v>
      </c>
      <c r="R3235" s="60">
        <f>IF(N3235="TL",1,IF(N3235="USD",VLOOKUP(C3235,$X$2:$Z$19,2,FALSE),VLOOKUP(C3235,$X$2:$Z$19,3,FALSE)))</f>
        <v/>
      </c>
      <c r="S3235" s="61">
        <f>IF(P3235=1,0,L3235*M3235*R3235*(1-O3235/100))</f>
        <v/>
      </c>
      <c r="T3235" s="61">
        <f>IF(P3235=1,0,L3235*Q3235)</f>
        <v/>
      </c>
      <c r="U3235" s="61">
        <f>S3235-T3235</f>
        <v/>
      </c>
    </row>
    <row r="3236">
      <c r="A3236" t="inlineStr">
        <is>
          <t>S003235</t>
        </is>
      </c>
      <c r="B3236" t="inlineStr">
        <is>
          <t>2025-12-12</t>
        </is>
      </c>
      <c r="C3236" t="inlineStr">
        <is>
          <t>2025-12</t>
        </is>
      </c>
      <c r="D3236" t="inlineStr">
        <is>
          <t>2025-Q4</t>
        </is>
      </c>
      <c r="E3236" t="inlineStr">
        <is>
          <t>T08</t>
        </is>
      </c>
      <c r="F3236" t="inlineStr">
        <is>
          <t>Zeynep Koç</t>
        </is>
      </c>
      <c r="G3236" t="inlineStr">
        <is>
          <t>İç Anadolu</t>
        </is>
      </c>
      <c r="H3236" t="inlineStr">
        <is>
          <t>EM-AYD-40</t>
        </is>
      </c>
      <c r="I3236" t="inlineStr">
        <is>
          <t>LED Panel Armatür 40W</t>
        </is>
      </c>
      <c r="J3236" t="inlineStr">
        <is>
          <t>Aydınlatma</t>
        </is>
      </c>
      <c r="K3236" t="inlineStr">
        <is>
          <t>Kurumsal</t>
        </is>
      </c>
      <c r="L3236" t="n">
        <v>3</v>
      </c>
      <c r="M3236" s="57" t="n">
        <v>355</v>
      </c>
      <c r="N3236" t="inlineStr">
        <is>
          <t>TL</t>
        </is>
      </c>
      <c r="O3236" s="58" t="n">
        <v>0</v>
      </c>
      <c r="P3236" t="n">
        <v>0</v>
      </c>
      <c r="Q3236" s="59" t="n">
        <v>190</v>
      </c>
      <c r="R3236" s="60">
        <f>IF(N3236="TL",1,IF(N3236="USD",VLOOKUP(C3236,$X$2:$Z$19,2,FALSE),VLOOKUP(C3236,$X$2:$Z$19,3,FALSE)))</f>
        <v/>
      </c>
      <c r="S3236" s="61">
        <f>IF(P3236=1,0,L3236*M3236*R3236*(1-O3236/100))</f>
        <v/>
      </c>
      <c r="T3236" s="61">
        <f>IF(P3236=1,0,L3236*Q3236)</f>
        <v/>
      </c>
      <c r="U3236" s="61">
        <f>S3236-T3236</f>
        <v/>
      </c>
    </row>
    <row r="3237">
      <c r="A3237" t="inlineStr">
        <is>
          <t>S003236</t>
        </is>
      </c>
      <c r="B3237" t="inlineStr">
        <is>
          <t>2025-12-10</t>
        </is>
      </c>
      <c r="C3237" t="inlineStr">
        <is>
          <t>2025-12</t>
        </is>
      </c>
      <c r="D3237" t="inlineStr">
        <is>
          <t>2025-Q4</t>
        </is>
      </c>
      <c r="E3237" t="inlineStr">
        <is>
          <t>T08</t>
        </is>
      </c>
      <c r="F3237" t="inlineStr">
        <is>
          <t>Zeynep Koç</t>
        </is>
      </c>
      <c r="G3237" t="inlineStr">
        <is>
          <t>İç Anadolu</t>
        </is>
      </c>
      <c r="H3237" t="inlineStr">
        <is>
          <t>EM-UPS-10</t>
        </is>
      </c>
      <c r="I3237" t="inlineStr">
        <is>
          <t>Kesintisiz Güç Kaynağı 3 kVA</t>
        </is>
      </c>
      <c r="J3237" t="inlineStr">
        <is>
          <t>Güç</t>
        </is>
      </c>
      <c r="K3237" t="inlineStr">
        <is>
          <t>Bayi</t>
        </is>
      </c>
      <c r="L3237" t="n">
        <v>2</v>
      </c>
      <c r="M3237" s="57" t="n">
        <v>13322</v>
      </c>
      <c r="N3237" t="inlineStr">
        <is>
          <t>TL</t>
        </is>
      </c>
      <c r="O3237" s="58" t="n">
        <v>8</v>
      </c>
      <c r="P3237" t="n">
        <v>0</v>
      </c>
      <c r="Q3237" s="59" t="n">
        <v>8200</v>
      </c>
      <c r="R3237" s="60">
        <f>IF(N3237="TL",1,IF(N3237="USD",VLOOKUP(C3237,$X$2:$Z$19,2,FALSE),VLOOKUP(C3237,$X$2:$Z$19,3,FALSE)))</f>
        <v/>
      </c>
      <c r="S3237" s="61">
        <f>IF(P3237=1,0,L3237*M3237*R3237*(1-O3237/100))</f>
        <v/>
      </c>
      <c r="T3237" s="61">
        <f>IF(P3237=1,0,L3237*Q3237)</f>
        <v/>
      </c>
      <c r="U3237" s="61">
        <f>S3237-T3237</f>
        <v/>
      </c>
    </row>
    <row r="3238">
      <c r="A3238" t="inlineStr">
        <is>
          <t>S003237</t>
        </is>
      </c>
      <c r="B3238" t="inlineStr">
        <is>
          <t>2025-12-11</t>
        </is>
      </c>
      <c r="C3238" t="inlineStr">
        <is>
          <t>2025-12</t>
        </is>
      </c>
      <c r="D3238" t="inlineStr">
        <is>
          <t>2025-Q4</t>
        </is>
      </c>
      <c r="E3238" t="inlineStr">
        <is>
          <t>T09</t>
        </is>
      </c>
      <c r="F3238" t="inlineStr">
        <is>
          <t>Emre Doğan</t>
        </is>
      </c>
      <c r="G3238" t="inlineStr">
        <is>
          <t>Ege</t>
        </is>
      </c>
      <c r="H3238" t="inlineStr">
        <is>
          <t>EM-AYD-40</t>
        </is>
      </c>
      <c r="I3238" t="inlineStr">
        <is>
          <t>LED Panel Armatür 40W</t>
        </is>
      </c>
      <c r="J3238" t="inlineStr">
        <is>
          <t>Aydınlatma</t>
        </is>
      </c>
      <c r="K3238" t="inlineStr">
        <is>
          <t>Perakende</t>
        </is>
      </c>
      <c r="L3238" t="n">
        <v>4</v>
      </c>
      <c r="M3238" s="57" t="n">
        <v>358</v>
      </c>
      <c r="N3238" t="inlineStr">
        <is>
          <t>TL</t>
        </is>
      </c>
      <c r="O3238" s="58" t="n">
        <v>0</v>
      </c>
      <c r="P3238" t="n">
        <v>0</v>
      </c>
      <c r="Q3238" s="59" t="n">
        <v>190</v>
      </c>
      <c r="R3238" s="60">
        <f>IF(N3238="TL",1,IF(N3238="USD",VLOOKUP(C3238,$X$2:$Z$19,2,FALSE),VLOOKUP(C3238,$X$2:$Z$19,3,FALSE)))</f>
        <v/>
      </c>
      <c r="S3238" s="61">
        <f>IF(P3238=1,0,L3238*M3238*R3238*(1-O3238/100))</f>
        <v/>
      </c>
      <c r="T3238" s="61">
        <f>IF(P3238=1,0,L3238*Q3238)</f>
        <v/>
      </c>
      <c r="U3238" s="61">
        <f>S3238-T3238</f>
        <v/>
      </c>
    </row>
    <row r="3239">
      <c r="A3239" t="inlineStr">
        <is>
          <t>S003238</t>
        </is>
      </c>
      <c r="B3239" t="inlineStr">
        <is>
          <t>2025-12-22</t>
        </is>
      </c>
      <c r="C3239" t="inlineStr">
        <is>
          <t>2025-12</t>
        </is>
      </c>
      <c r="D3239" t="inlineStr">
        <is>
          <t>2025-Q4</t>
        </is>
      </c>
      <c r="E3239" t="inlineStr">
        <is>
          <t>T09</t>
        </is>
      </c>
      <c r="F3239" t="inlineStr">
        <is>
          <t>Emre Doğan</t>
        </is>
      </c>
      <c r="G3239" t="inlineStr">
        <is>
          <t>Ege</t>
        </is>
      </c>
      <c r="H3239" t="inlineStr">
        <is>
          <t>EM-TRF-05</t>
        </is>
      </c>
      <c r="I3239" t="inlineStr">
        <is>
          <t>İzole Trafo 1 kVA</t>
        </is>
      </c>
      <c r="J3239" t="inlineStr">
        <is>
          <t>Güç</t>
        </is>
      </c>
      <c r="K3239" t="inlineStr">
        <is>
          <t>Perakende</t>
        </is>
      </c>
      <c r="L3239" t="n">
        <v>2</v>
      </c>
      <c r="M3239" s="57" t="n">
        <v>6824</v>
      </c>
      <c r="N3239" t="inlineStr">
        <is>
          <t>TL</t>
        </is>
      </c>
      <c r="O3239" s="58" t="n">
        <v>12</v>
      </c>
      <c r="P3239" t="n">
        <v>0</v>
      </c>
      <c r="Q3239" s="59" t="n">
        <v>3900</v>
      </c>
      <c r="R3239" s="60">
        <f>IF(N3239="TL",1,IF(N3239="USD",VLOOKUP(C3239,$X$2:$Z$19,2,FALSE),VLOOKUP(C3239,$X$2:$Z$19,3,FALSE)))</f>
        <v/>
      </c>
      <c r="S3239" s="61">
        <f>IF(P3239=1,0,L3239*M3239*R3239*(1-O3239/100))</f>
        <v/>
      </c>
      <c r="T3239" s="61">
        <f>IF(P3239=1,0,L3239*Q3239)</f>
        <v/>
      </c>
      <c r="U3239" s="61">
        <f>S3239-T3239</f>
        <v/>
      </c>
    </row>
    <row r="3240">
      <c r="A3240" t="inlineStr">
        <is>
          <t>S003239</t>
        </is>
      </c>
      <c r="B3240" t="inlineStr">
        <is>
          <t>2025-12-08</t>
        </is>
      </c>
      <c r="C3240" t="inlineStr">
        <is>
          <t>2025-12</t>
        </is>
      </c>
      <c r="D3240" t="inlineStr">
        <is>
          <t>2025-Q4</t>
        </is>
      </c>
      <c r="E3240" t="inlineStr">
        <is>
          <t>T09</t>
        </is>
      </c>
      <c r="F3240" t="inlineStr">
        <is>
          <t>Emre Doğan</t>
        </is>
      </c>
      <c r="G3240" t="inlineStr">
        <is>
          <t>Ege</t>
        </is>
      </c>
      <c r="H3240" t="inlineStr">
        <is>
          <t>EM-PRZ-02</t>
        </is>
      </c>
      <c r="I3240" t="inlineStr">
        <is>
          <t>Priz-Anahtar Seti (20'li)</t>
        </is>
      </c>
      <c r="J3240" t="inlineStr">
        <is>
          <t>Anahtar</t>
        </is>
      </c>
      <c r="K3240" t="inlineStr">
        <is>
          <t>Bayi</t>
        </is>
      </c>
      <c r="L3240" t="n">
        <v>2</v>
      </c>
      <c r="M3240" s="57" t="n">
        <v>589</v>
      </c>
      <c r="N3240" t="inlineStr">
        <is>
          <t>TL</t>
        </is>
      </c>
      <c r="O3240" s="58" t="n">
        <v>12</v>
      </c>
      <c r="P3240" t="n">
        <v>0</v>
      </c>
      <c r="Q3240" s="59" t="n">
        <v>310</v>
      </c>
      <c r="R3240" s="60">
        <f>IF(N3240="TL",1,IF(N3240="USD",VLOOKUP(C3240,$X$2:$Z$19,2,FALSE),VLOOKUP(C3240,$X$2:$Z$19,3,FALSE)))</f>
        <v/>
      </c>
      <c r="S3240" s="61">
        <f>IF(P3240=1,0,L3240*M3240*R3240*(1-O3240/100))</f>
        <v/>
      </c>
      <c r="T3240" s="61">
        <f>IF(P3240=1,0,L3240*Q3240)</f>
        <v/>
      </c>
      <c r="U3240" s="61">
        <f>S3240-T3240</f>
        <v/>
      </c>
    </row>
    <row r="3241">
      <c r="A3241" t="inlineStr">
        <is>
          <t>S003240</t>
        </is>
      </c>
      <c r="B3241" t="inlineStr">
        <is>
          <t>2025-12-27</t>
        </is>
      </c>
      <c r="C3241" t="inlineStr">
        <is>
          <t>2025-12</t>
        </is>
      </c>
      <c r="D3241" t="inlineStr">
        <is>
          <t>2025-Q4</t>
        </is>
      </c>
      <c r="E3241" t="inlineStr">
        <is>
          <t>T09</t>
        </is>
      </c>
      <c r="F3241" t="inlineStr">
        <is>
          <t>Emre Doğan</t>
        </is>
      </c>
      <c r="G3241" t="inlineStr">
        <is>
          <t>Ege</t>
        </is>
      </c>
      <c r="H3241" t="inlineStr">
        <is>
          <t>EM-AYD-40</t>
        </is>
      </c>
      <c r="I3241" t="inlineStr">
        <is>
          <t>LED Panel Armatür 40W</t>
        </is>
      </c>
      <c r="J3241" t="inlineStr">
        <is>
          <t>Aydınlatma</t>
        </is>
      </c>
      <c r="K3241" t="inlineStr">
        <is>
          <t>Bayi</t>
        </is>
      </c>
      <c r="L3241" t="n">
        <v>11</v>
      </c>
      <c r="M3241" s="57" t="n">
        <v>347</v>
      </c>
      <c r="N3241" t="inlineStr">
        <is>
          <t>TL</t>
        </is>
      </c>
      <c r="O3241" s="58" t="n">
        <v>5</v>
      </c>
      <c r="P3241" t="n">
        <v>0</v>
      </c>
      <c r="Q3241" s="59" t="n">
        <v>190</v>
      </c>
      <c r="R3241" s="60">
        <f>IF(N3241="TL",1,IF(N3241="USD",VLOOKUP(C3241,$X$2:$Z$19,2,FALSE),VLOOKUP(C3241,$X$2:$Z$19,3,FALSE)))</f>
        <v/>
      </c>
      <c r="S3241" s="61">
        <f>IF(P3241=1,0,L3241*M3241*R3241*(1-O3241/100))</f>
        <v/>
      </c>
      <c r="T3241" s="61">
        <f>IF(P3241=1,0,L3241*Q3241)</f>
        <v/>
      </c>
      <c r="U3241" s="61">
        <f>S3241-T3241</f>
        <v/>
      </c>
    </row>
    <row r="3242">
      <c r="A3242" t="inlineStr">
        <is>
          <t>S003241</t>
        </is>
      </c>
      <c r="B3242" t="inlineStr">
        <is>
          <t>2025-12-17</t>
        </is>
      </c>
      <c r="C3242" t="inlineStr">
        <is>
          <t>2025-12</t>
        </is>
      </c>
      <c r="D3242" t="inlineStr">
        <is>
          <t>2025-Q4</t>
        </is>
      </c>
      <c r="E3242" t="inlineStr">
        <is>
          <t>T09</t>
        </is>
      </c>
      <c r="F3242" t="inlineStr">
        <is>
          <t>Emre Doğan</t>
        </is>
      </c>
      <c r="G3242" t="inlineStr">
        <is>
          <t>Ege</t>
        </is>
      </c>
      <c r="H3242" t="inlineStr">
        <is>
          <t>EM-SNS-06</t>
        </is>
      </c>
      <c r="I3242" t="inlineStr">
        <is>
          <t>Hareket Sensörü PIR</t>
        </is>
      </c>
      <c r="J3242" t="inlineStr">
        <is>
          <t>Otomasyon</t>
        </is>
      </c>
      <c r="K3242" t="inlineStr">
        <is>
          <t>Bayi</t>
        </is>
      </c>
      <c r="L3242" t="n">
        <v>20</v>
      </c>
      <c r="M3242" s="57" t="n">
        <v>244</v>
      </c>
      <c r="N3242" t="inlineStr">
        <is>
          <t>TL</t>
        </is>
      </c>
      <c r="O3242" s="58" t="n">
        <v>0</v>
      </c>
      <c r="P3242" t="n">
        <v>0</v>
      </c>
      <c r="Q3242" s="59" t="n">
        <v>120</v>
      </c>
      <c r="R3242" s="60">
        <f>IF(N3242="TL",1,IF(N3242="USD",VLOOKUP(C3242,$X$2:$Z$19,2,FALSE),VLOOKUP(C3242,$X$2:$Z$19,3,FALSE)))</f>
        <v/>
      </c>
      <c r="S3242" s="61">
        <f>IF(P3242=1,0,L3242*M3242*R3242*(1-O3242/100))</f>
        <v/>
      </c>
      <c r="T3242" s="61">
        <f>IF(P3242=1,0,L3242*Q3242)</f>
        <v/>
      </c>
      <c r="U3242" s="61">
        <f>S3242-T3242</f>
        <v/>
      </c>
    </row>
    <row r="3243">
      <c r="A3243" t="inlineStr">
        <is>
          <t>S003242</t>
        </is>
      </c>
      <c r="B3243" t="inlineStr">
        <is>
          <t>2025-12-17</t>
        </is>
      </c>
      <c r="C3243" t="inlineStr">
        <is>
          <t>2025-12</t>
        </is>
      </c>
      <c r="D3243" t="inlineStr">
        <is>
          <t>2025-Q4</t>
        </is>
      </c>
      <c r="E3243" t="inlineStr">
        <is>
          <t>T09</t>
        </is>
      </c>
      <c r="F3243" t="inlineStr">
        <is>
          <t>Emre Doğan</t>
        </is>
      </c>
      <c r="G3243" t="inlineStr">
        <is>
          <t>Ege</t>
        </is>
      </c>
      <c r="H3243" t="inlineStr">
        <is>
          <t>EM-KBL-16</t>
        </is>
      </c>
      <c r="I3243" t="inlineStr">
        <is>
          <t>NYM Kablo 3x2,5 (100 m)</t>
        </is>
      </c>
      <c r="J3243" t="inlineStr">
        <is>
          <t>Kablo</t>
        </is>
      </c>
      <c r="K3243" t="inlineStr">
        <is>
          <t>Bayi</t>
        </is>
      </c>
      <c r="L3243" t="n">
        <v>52</v>
      </c>
      <c r="M3243" s="57" t="n">
        <v>1291</v>
      </c>
      <c r="N3243" t="inlineStr">
        <is>
          <t>TL</t>
        </is>
      </c>
      <c r="O3243" s="58" t="n">
        <v>0</v>
      </c>
      <c r="P3243" t="n">
        <v>0</v>
      </c>
      <c r="Q3243" s="59" t="n">
        <v>820</v>
      </c>
      <c r="R3243" s="60">
        <f>IF(N3243="TL",1,IF(N3243="USD",VLOOKUP(C3243,$X$2:$Z$19,2,FALSE),VLOOKUP(C3243,$X$2:$Z$19,3,FALSE)))</f>
        <v/>
      </c>
      <c r="S3243" s="61">
        <f>IF(P3243=1,0,L3243*M3243*R3243*(1-O3243/100))</f>
        <v/>
      </c>
      <c r="T3243" s="61">
        <f>IF(P3243=1,0,L3243*Q3243)</f>
        <v/>
      </c>
      <c r="U3243" s="61">
        <f>S3243-T3243</f>
        <v/>
      </c>
    </row>
    <row r="3244">
      <c r="A3244" t="inlineStr">
        <is>
          <t>S003243</t>
        </is>
      </c>
      <c r="B3244" t="inlineStr">
        <is>
          <t>2025-12-01</t>
        </is>
      </c>
      <c r="C3244" t="inlineStr">
        <is>
          <t>2025-12</t>
        </is>
      </c>
      <c r="D3244" t="inlineStr">
        <is>
          <t>2025-Q4</t>
        </is>
      </c>
      <c r="E3244" t="inlineStr">
        <is>
          <t>T09</t>
        </is>
      </c>
      <c r="F3244" t="inlineStr">
        <is>
          <t>Emre Doğan</t>
        </is>
      </c>
      <c r="G3244" t="inlineStr">
        <is>
          <t>Ege</t>
        </is>
      </c>
      <c r="H3244" t="inlineStr">
        <is>
          <t>EM-KBL-16</t>
        </is>
      </c>
      <c r="I3244" t="inlineStr">
        <is>
          <t>NYM Kablo 3x2,5 (100 m)</t>
        </is>
      </c>
      <c r="J3244" t="inlineStr">
        <is>
          <t>Kablo</t>
        </is>
      </c>
      <c r="K3244" t="inlineStr">
        <is>
          <t>Proje</t>
        </is>
      </c>
      <c r="L3244" t="n">
        <v>15</v>
      </c>
      <c r="M3244" s="57" t="n">
        <v>1357</v>
      </c>
      <c r="N3244" t="inlineStr">
        <is>
          <t>TL</t>
        </is>
      </c>
      <c r="O3244" s="58" t="n">
        <v>12</v>
      </c>
      <c r="P3244" t="n">
        <v>0</v>
      </c>
      <c r="Q3244" s="59" t="n">
        <v>820</v>
      </c>
      <c r="R3244" s="60">
        <f>IF(N3244="TL",1,IF(N3244="USD",VLOOKUP(C3244,$X$2:$Z$19,2,FALSE),VLOOKUP(C3244,$X$2:$Z$19,3,FALSE)))</f>
        <v/>
      </c>
      <c r="S3244" s="61">
        <f>IF(P3244=1,0,L3244*M3244*R3244*(1-O3244/100))</f>
        <v/>
      </c>
      <c r="T3244" s="61">
        <f>IF(P3244=1,0,L3244*Q3244)</f>
        <v/>
      </c>
      <c r="U3244" s="61">
        <f>S3244-T3244</f>
        <v/>
      </c>
    </row>
    <row r="3245">
      <c r="A3245" t="inlineStr">
        <is>
          <t>S003244</t>
        </is>
      </c>
      <c r="B3245" t="inlineStr">
        <is>
          <t>2025-12-17</t>
        </is>
      </c>
      <c r="C3245" t="inlineStr">
        <is>
          <t>2025-12</t>
        </is>
      </c>
      <c r="D3245" t="inlineStr">
        <is>
          <t>2025-Q4</t>
        </is>
      </c>
      <c r="E3245" t="inlineStr">
        <is>
          <t>T09</t>
        </is>
      </c>
      <c r="F3245" t="inlineStr">
        <is>
          <t>Emre Doğan</t>
        </is>
      </c>
      <c r="G3245" t="inlineStr">
        <is>
          <t>Ege</t>
        </is>
      </c>
      <c r="H3245" t="inlineStr">
        <is>
          <t>EM-SNS-06</t>
        </is>
      </c>
      <c r="I3245" t="inlineStr">
        <is>
          <t>Hareket Sensörü PIR</t>
        </is>
      </c>
      <c r="J3245" t="inlineStr">
        <is>
          <t>Otomasyon</t>
        </is>
      </c>
      <c r="K3245" t="inlineStr">
        <is>
          <t>Proje</t>
        </is>
      </c>
      <c r="L3245" t="n">
        <v>2</v>
      </c>
      <c r="M3245" s="57" t="n">
        <v>249</v>
      </c>
      <c r="N3245" t="inlineStr">
        <is>
          <t>TL</t>
        </is>
      </c>
      <c r="O3245" s="58" t="n">
        <v>18</v>
      </c>
      <c r="P3245" t="n">
        <v>0</v>
      </c>
      <c r="Q3245" s="59" t="n">
        <v>120</v>
      </c>
      <c r="R3245" s="60">
        <f>IF(N3245="TL",1,IF(N3245="USD",VLOOKUP(C3245,$X$2:$Z$19,2,FALSE),VLOOKUP(C3245,$X$2:$Z$19,3,FALSE)))</f>
        <v/>
      </c>
      <c r="S3245" s="61">
        <f>IF(P3245=1,0,L3245*M3245*R3245*(1-O3245/100))</f>
        <v/>
      </c>
      <c r="T3245" s="61">
        <f>IF(P3245=1,0,L3245*Q3245)</f>
        <v/>
      </c>
      <c r="U3245" s="61">
        <f>S3245-T3245</f>
        <v/>
      </c>
    </row>
    <row r="3246">
      <c r="A3246" t="inlineStr">
        <is>
          <t>S003245</t>
        </is>
      </c>
      <c r="B3246" t="inlineStr">
        <is>
          <t>2025-12-23</t>
        </is>
      </c>
      <c r="C3246" t="inlineStr">
        <is>
          <t>2025-12</t>
        </is>
      </c>
      <c r="D3246" t="inlineStr">
        <is>
          <t>2025-Q4</t>
        </is>
      </c>
      <c r="E3246" t="inlineStr">
        <is>
          <t>T09</t>
        </is>
      </c>
      <c r="F3246" t="inlineStr">
        <is>
          <t>Emre Doğan</t>
        </is>
      </c>
      <c r="G3246" t="inlineStr">
        <is>
          <t>Ege</t>
        </is>
      </c>
      <c r="H3246" t="inlineStr">
        <is>
          <t>EM-PRZ-02</t>
        </is>
      </c>
      <c r="I3246" t="inlineStr">
        <is>
          <t>Priz-Anahtar Seti (20'li)</t>
        </is>
      </c>
      <c r="J3246" t="inlineStr">
        <is>
          <t>Anahtar</t>
        </is>
      </c>
      <c r="K3246" t="inlineStr">
        <is>
          <t>Bayi</t>
        </is>
      </c>
      <c r="L3246" t="n">
        <v>4</v>
      </c>
      <c r="M3246" s="57" t="n">
        <v>592</v>
      </c>
      <c r="N3246" t="inlineStr">
        <is>
          <t>TL</t>
        </is>
      </c>
      <c r="O3246" s="58" t="n">
        <v>5</v>
      </c>
      <c r="P3246" t="n">
        <v>0</v>
      </c>
      <c r="Q3246" s="59" t="n">
        <v>310</v>
      </c>
      <c r="R3246" s="60">
        <f>IF(N3246="TL",1,IF(N3246="USD",VLOOKUP(C3246,$X$2:$Z$19,2,FALSE),VLOOKUP(C3246,$X$2:$Z$19,3,FALSE)))</f>
        <v/>
      </c>
      <c r="S3246" s="61">
        <f>IF(P3246=1,0,L3246*M3246*R3246*(1-O3246/100))</f>
        <v/>
      </c>
      <c r="T3246" s="61">
        <f>IF(P3246=1,0,L3246*Q3246)</f>
        <v/>
      </c>
      <c r="U3246" s="61">
        <f>S3246-T3246</f>
        <v/>
      </c>
    </row>
    <row r="3247">
      <c r="A3247" t="inlineStr">
        <is>
          <t>S003246</t>
        </is>
      </c>
      <c r="B3247" t="inlineStr">
        <is>
          <t>2025-12-18</t>
        </is>
      </c>
      <c r="C3247" t="inlineStr">
        <is>
          <t>2025-12</t>
        </is>
      </c>
      <c r="D3247" t="inlineStr">
        <is>
          <t>2025-Q4</t>
        </is>
      </c>
      <c r="E3247" t="inlineStr">
        <is>
          <t>T09</t>
        </is>
      </c>
      <c r="F3247" t="inlineStr">
        <is>
          <t>Emre Doğan</t>
        </is>
      </c>
      <c r="G3247" t="inlineStr">
        <is>
          <t>Ege</t>
        </is>
      </c>
      <c r="H3247" t="inlineStr">
        <is>
          <t>EM-PNO-12</t>
        </is>
      </c>
      <c r="I3247" t="inlineStr">
        <is>
          <t>Sıva Üstü Dağıtım Panosu 24'lü</t>
        </is>
      </c>
      <c r="J3247" t="inlineStr">
        <is>
          <t>Pano</t>
        </is>
      </c>
      <c r="K3247" t="inlineStr">
        <is>
          <t>Perakende</t>
        </is>
      </c>
      <c r="L3247" t="n">
        <v>19</v>
      </c>
      <c r="M3247" s="57" t="n">
        <v>2108</v>
      </c>
      <c r="N3247" t="inlineStr">
        <is>
          <t>TL</t>
        </is>
      </c>
      <c r="O3247" s="58" t="n">
        <v>12</v>
      </c>
      <c r="P3247" t="n">
        <v>0</v>
      </c>
      <c r="Q3247" s="59" t="n">
        <v>1180</v>
      </c>
      <c r="R3247" s="60">
        <f>IF(N3247="TL",1,IF(N3247="USD",VLOOKUP(C3247,$X$2:$Z$19,2,FALSE),VLOOKUP(C3247,$X$2:$Z$19,3,FALSE)))</f>
        <v/>
      </c>
      <c r="S3247" s="61">
        <f>IF(P3247=1,0,L3247*M3247*R3247*(1-O3247/100))</f>
        <v/>
      </c>
      <c r="T3247" s="61">
        <f>IF(P3247=1,0,L3247*Q3247)</f>
        <v/>
      </c>
      <c r="U3247" s="61">
        <f>S3247-T3247</f>
        <v/>
      </c>
    </row>
    <row r="3248">
      <c r="A3248" t="inlineStr">
        <is>
          <t>S003247</t>
        </is>
      </c>
      <c r="B3248" t="inlineStr">
        <is>
          <t>2025-12-27</t>
        </is>
      </c>
      <c r="C3248" t="inlineStr">
        <is>
          <t>2025-12</t>
        </is>
      </c>
      <c r="D3248" t="inlineStr">
        <is>
          <t>2025-Q4</t>
        </is>
      </c>
      <c r="E3248" t="inlineStr">
        <is>
          <t>T09</t>
        </is>
      </c>
      <c r="F3248" t="inlineStr">
        <is>
          <t>Emre Doğan</t>
        </is>
      </c>
      <c r="G3248" t="inlineStr">
        <is>
          <t>Ege</t>
        </is>
      </c>
      <c r="H3248" t="inlineStr">
        <is>
          <t>EM-TRF-05</t>
        </is>
      </c>
      <c r="I3248" t="inlineStr">
        <is>
          <t>İzole Trafo 1 kVA</t>
        </is>
      </c>
      <c r="J3248" t="inlineStr">
        <is>
          <t>Güç</t>
        </is>
      </c>
      <c r="K3248" t="inlineStr">
        <is>
          <t>Perakende</t>
        </is>
      </c>
      <c r="L3248" t="n">
        <v>2</v>
      </c>
      <c r="M3248" s="57" t="n">
        <v>6540</v>
      </c>
      <c r="N3248" t="inlineStr">
        <is>
          <t>TL</t>
        </is>
      </c>
      <c r="O3248" s="58" t="n">
        <v>8</v>
      </c>
      <c r="P3248" t="n">
        <v>0</v>
      </c>
      <c r="Q3248" s="59" t="n">
        <v>3900</v>
      </c>
      <c r="R3248" s="60">
        <f>IF(N3248="TL",1,IF(N3248="USD",VLOOKUP(C3248,$X$2:$Z$19,2,FALSE),VLOOKUP(C3248,$X$2:$Z$19,3,FALSE)))</f>
        <v/>
      </c>
      <c r="S3248" s="61">
        <f>IF(P3248=1,0,L3248*M3248*R3248*(1-O3248/100))</f>
        <v/>
      </c>
      <c r="T3248" s="61">
        <f>IF(P3248=1,0,L3248*Q3248)</f>
        <v/>
      </c>
      <c r="U3248" s="61">
        <f>S3248-T3248</f>
        <v/>
      </c>
    </row>
    <row r="3249">
      <c r="A3249" t="inlineStr">
        <is>
          <t>S003248</t>
        </is>
      </c>
      <c r="B3249" t="inlineStr">
        <is>
          <t>2025-12-01</t>
        </is>
      </c>
      <c r="C3249" t="inlineStr">
        <is>
          <t>2025-12</t>
        </is>
      </c>
      <c r="D3249" t="inlineStr">
        <is>
          <t>2025-Q4</t>
        </is>
      </c>
      <c r="E3249" t="inlineStr">
        <is>
          <t>T09</t>
        </is>
      </c>
      <c r="F3249" t="inlineStr">
        <is>
          <t>Emre Doğan</t>
        </is>
      </c>
      <c r="G3249" t="inlineStr">
        <is>
          <t>Ege</t>
        </is>
      </c>
      <c r="H3249" t="inlineStr">
        <is>
          <t>EM-TOP-08</t>
        </is>
      </c>
      <c r="I3249" t="inlineStr">
        <is>
          <t>Topraklama Seti</t>
        </is>
      </c>
      <c r="J3249" t="inlineStr">
        <is>
          <t>Koruma</t>
        </is>
      </c>
      <c r="K3249" t="inlineStr">
        <is>
          <t>Bayi</t>
        </is>
      </c>
      <c r="L3249" t="n">
        <v>32</v>
      </c>
      <c r="M3249" s="57" t="n">
        <v>910</v>
      </c>
      <c r="N3249" t="inlineStr">
        <is>
          <t>TL</t>
        </is>
      </c>
      <c r="O3249" s="58" t="n">
        <v>5</v>
      </c>
      <c r="P3249" t="n">
        <v>0</v>
      </c>
      <c r="Q3249" s="59" t="n">
        <v>540</v>
      </c>
      <c r="R3249" s="60">
        <f>IF(N3249="TL",1,IF(N3249="USD",VLOOKUP(C3249,$X$2:$Z$19,2,FALSE),VLOOKUP(C3249,$X$2:$Z$19,3,FALSE)))</f>
        <v/>
      </c>
      <c r="S3249" s="61">
        <f>IF(P3249=1,0,L3249*M3249*R3249*(1-O3249/100))</f>
        <v/>
      </c>
      <c r="T3249" s="61">
        <f>IF(P3249=1,0,L3249*Q3249)</f>
        <v/>
      </c>
      <c r="U3249" s="61">
        <f>S3249-T3249</f>
        <v/>
      </c>
    </row>
    <row r="3250">
      <c r="A3250" t="inlineStr">
        <is>
          <t>S003249</t>
        </is>
      </c>
      <c r="B3250" t="inlineStr">
        <is>
          <t>2025-12-15</t>
        </is>
      </c>
      <c r="C3250" t="inlineStr">
        <is>
          <t>2025-12</t>
        </is>
      </c>
      <c r="D3250" t="inlineStr">
        <is>
          <t>2025-Q4</t>
        </is>
      </c>
      <c r="E3250" t="inlineStr">
        <is>
          <t>T09</t>
        </is>
      </c>
      <c r="F3250" t="inlineStr">
        <is>
          <t>Emre Doğan</t>
        </is>
      </c>
      <c r="G3250" t="inlineStr">
        <is>
          <t>Ege</t>
        </is>
      </c>
      <c r="H3250" t="inlineStr">
        <is>
          <t>EM-TOP-08</t>
        </is>
      </c>
      <c r="I3250" t="inlineStr">
        <is>
          <t>Topraklama Seti</t>
        </is>
      </c>
      <c r="J3250" t="inlineStr">
        <is>
          <t>Koruma</t>
        </is>
      </c>
      <c r="K3250" t="inlineStr">
        <is>
          <t>Proje</t>
        </is>
      </c>
      <c r="L3250" t="n">
        <v>5</v>
      </c>
      <c r="M3250" s="57" t="n">
        <v>949</v>
      </c>
      <c r="N3250" t="inlineStr">
        <is>
          <t>TL</t>
        </is>
      </c>
      <c r="O3250" s="58" t="n">
        <v>5</v>
      </c>
      <c r="P3250" t="n">
        <v>0</v>
      </c>
      <c r="Q3250" s="59" t="n">
        <v>540</v>
      </c>
      <c r="R3250" s="60">
        <f>IF(N3250="TL",1,IF(N3250="USD",VLOOKUP(C3250,$X$2:$Z$19,2,FALSE),VLOOKUP(C3250,$X$2:$Z$19,3,FALSE)))</f>
        <v/>
      </c>
      <c r="S3250" s="61">
        <f>IF(P3250=1,0,L3250*M3250*R3250*(1-O3250/100))</f>
        <v/>
      </c>
      <c r="T3250" s="61">
        <f>IF(P3250=1,0,L3250*Q3250)</f>
        <v/>
      </c>
      <c r="U3250" s="61">
        <f>S3250-T3250</f>
        <v/>
      </c>
    </row>
    <row r="3251">
      <c r="A3251" t="inlineStr">
        <is>
          <t>S003250</t>
        </is>
      </c>
      <c r="B3251" t="inlineStr">
        <is>
          <t>2025-12-20</t>
        </is>
      </c>
      <c r="C3251" t="inlineStr">
        <is>
          <t>2025-12</t>
        </is>
      </c>
      <c r="D3251" t="inlineStr">
        <is>
          <t>2025-Q4</t>
        </is>
      </c>
      <c r="E3251" t="inlineStr">
        <is>
          <t>T09</t>
        </is>
      </c>
      <c r="F3251" t="inlineStr">
        <is>
          <t>Emre Doğan</t>
        </is>
      </c>
      <c r="G3251" t="inlineStr">
        <is>
          <t>Ege</t>
        </is>
      </c>
      <c r="H3251" t="inlineStr">
        <is>
          <t>EM-PNO-12</t>
        </is>
      </c>
      <c r="I3251" t="inlineStr">
        <is>
          <t>Sıva Üstü Dağıtım Panosu 24'lü</t>
        </is>
      </c>
      <c r="J3251" t="inlineStr">
        <is>
          <t>Pano</t>
        </is>
      </c>
      <c r="K3251" t="inlineStr">
        <is>
          <t>Proje</t>
        </is>
      </c>
      <c r="L3251" t="n">
        <v>12</v>
      </c>
      <c r="M3251" s="57" t="n">
        <v>1982</v>
      </c>
      <c r="N3251" t="inlineStr">
        <is>
          <t>TL</t>
        </is>
      </c>
      <c r="O3251" s="58" t="n">
        <v>0</v>
      </c>
      <c r="P3251" t="n">
        <v>0</v>
      </c>
      <c r="Q3251" s="59" t="n">
        <v>1180</v>
      </c>
      <c r="R3251" s="60">
        <f>IF(N3251="TL",1,IF(N3251="USD",VLOOKUP(C3251,$X$2:$Z$19,2,FALSE),VLOOKUP(C3251,$X$2:$Z$19,3,FALSE)))</f>
        <v/>
      </c>
      <c r="S3251" s="61">
        <f>IF(P3251=1,0,L3251*M3251*R3251*(1-O3251/100))</f>
        <v/>
      </c>
      <c r="T3251" s="61">
        <f>IF(P3251=1,0,L3251*Q3251)</f>
        <v/>
      </c>
      <c r="U3251" s="61">
        <f>S3251-T3251</f>
        <v/>
      </c>
    </row>
    <row r="3252">
      <c r="A3252" t="inlineStr">
        <is>
          <t>S003251</t>
        </is>
      </c>
      <c r="B3252" t="inlineStr">
        <is>
          <t>2025-12-12</t>
        </is>
      </c>
      <c r="C3252" t="inlineStr">
        <is>
          <t>2025-12</t>
        </is>
      </c>
      <c r="D3252" t="inlineStr">
        <is>
          <t>2025-Q4</t>
        </is>
      </c>
      <c r="E3252" t="inlineStr">
        <is>
          <t>T10</t>
        </is>
      </c>
      <c r="F3252" t="inlineStr">
        <is>
          <t>Ayşe Yıldız</t>
        </is>
      </c>
      <c r="G3252" t="inlineStr">
        <is>
          <t>Akdeniz</t>
        </is>
      </c>
      <c r="H3252" t="inlineStr">
        <is>
          <t>EM-PRZ-02</t>
        </is>
      </c>
      <c r="I3252" t="inlineStr">
        <is>
          <t>Priz-Anahtar Seti (20'li)</t>
        </is>
      </c>
      <c r="J3252" t="inlineStr">
        <is>
          <t>Anahtar</t>
        </is>
      </c>
      <c r="K3252" t="inlineStr">
        <is>
          <t>Perakende</t>
        </is>
      </c>
      <c r="L3252" t="n">
        <v>8</v>
      </c>
      <c r="M3252" s="57" t="n">
        <v>591</v>
      </c>
      <c r="N3252" t="inlineStr">
        <is>
          <t>TL</t>
        </is>
      </c>
      <c r="O3252" s="58" t="n">
        <v>0</v>
      </c>
      <c r="P3252" t="n">
        <v>0</v>
      </c>
      <c r="Q3252" s="59" t="n">
        <v>310</v>
      </c>
      <c r="R3252" s="60">
        <f>IF(N3252="TL",1,IF(N3252="USD",VLOOKUP(C3252,$X$2:$Z$19,2,FALSE),VLOOKUP(C3252,$X$2:$Z$19,3,FALSE)))</f>
        <v/>
      </c>
      <c r="S3252" s="61">
        <f>IF(P3252=1,0,L3252*M3252*R3252*(1-O3252/100))</f>
        <v/>
      </c>
      <c r="T3252" s="61">
        <f>IF(P3252=1,0,L3252*Q3252)</f>
        <v/>
      </c>
      <c r="U3252" s="61">
        <f>S3252-T3252</f>
        <v/>
      </c>
    </row>
    <row r="3253">
      <c r="A3253" t="inlineStr">
        <is>
          <t>S003252</t>
        </is>
      </c>
      <c r="B3253" t="inlineStr">
        <is>
          <t>2025-12-12</t>
        </is>
      </c>
      <c r="C3253" t="inlineStr">
        <is>
          <t>2025-12</t>
        </is>
      </c>
      <c r="D3253" t="inlineStr">
        <is>
          <t>2025-Q4</t>
        </is>
      </c>
      <c r="E3253" t="inlineStr">
        <is>
          <t>T10</t>
        </is>
      </c>
      <c r="F3253" t="inlineStr">
        <is>
          <t>Ayşe Yıldız</t>
        </is>
      </c>
      <c r="G3253" t="inlineStr">
        <is>
          <t>Akdeniz</t>
        </is>
      </c>
      <c r="H3253" t="inlineStr">
        <is>
          <t>EM-KBL-16</t>
        </is>
      </c>
      <c r="I3253" t="inlineStr">
        <is>
          <t>NYM Kablo 3x2,5 (100 m)</t>
        </is>
      </c>
      <c r="J3253" t="inlineStr">
        <is>
          <t>Kablo</t>
        </is>
      </c>
      <c r="K3253" t="inlineStr">
        <is>
          <t>Proje</t>
        </is>
      </c>
      <c r="L3253" t="n">
        <v>18</v>
      </c>
      <c r="M3253" s="57" t="n">
        <v>1287</v>
      </c>
      <c r="N3253" t="inlineStr">
        <is>
          <t>TL</t>
        </is>
      </c>
      <c r="O3253" s="58" t="n">
        <v>8</v>
      </c>
      <c r="P3253" t="n">
        <v>0</v>
      </c>
      <c r="Q3253" s="59" t="n">
        <v>820</v>
      </c>
      <c r="R3253" s="60">
        <f>IF(N3253="TL",1,IF(N3253="USD",VLOOKUP(C3253,$X$2:$Z$19,2,FALSE),VLOOKUP(C3253,$X$2:$Z$19,3,FALSE)))</f>
        <v/>
      </c>
      <c r="S3253" s="61">
        <f>IF(P3253=1,0,L3253*M3253*R3253*(1-O3253/100))</f>
        <v/>
      </c>
      <c r="T3253" s="61">
        <f>IF(P3253=1,0,L3253*Q3253)</f>
        <v/>
      </c>
      <c r="U3253" s="61">
        <f>S3253-T3253</f>
        <v/>
      </c>
    </row>
    <row r="3254">
      <c r="A3254" t="inlineStr">
        <is>
          <t>S003253</t>
        </is>
      </c>
      <c r="B3254" t="inlineStr">
        <is>
          <t>2025-12-27</t>
        </is>
      </c>
      <c r="C3254" t="inlineStr">
        <is>
          <t>2025-12</t>
        </is>
      </c>
      <c r="D3254" t="inlineStr">
        <is>
          <t>2025-Q4</t>
        </is>
      </c>
      <c r="E3254" t="inlineStr">
        <is>
          <t>T10</t>
        </is>
      </c>
      <c r="F3254" t="inlineStr">
        <is>
          <t>Ayşe Yıldız</t>
        </is>
      </c>
      <c r="G3254" t="inlineStr">
        <is>
          <t>Akdeniz</t>
        </is>
      </c>
      <c r="H3254" t="inlineStr">
        <is>
          <t>EM-SGT-01</t>
        </is>
      </c>
      <c r="I3254" t="inlineStr">
        <is>
          <t>Otomatik Sigorta C16 (12'li)</t>
        </is>
      </c>
      <c r="J3254" t="inlineStr">
        <is>
          <t>Koruma</t>
        </is>
      </c>
      <c r="K3254" t="inlineStr">
        <is>
          <t>Bayi</t>
        </is>
      </c>
      <c r="L3254" t="n">
        <v>17</v>
      </c>
      <c r="M3254" s="57" t="n">
        <v>448</v>
      </c>
      <c r="N3254" t="inlineStr">
        <is>
          <t>TL</t>
        </is>
      </c>
      <c r="O3254" s="58" t="n">
        <v>18</v>
      </c>
      <c r="P3254" t="n">
        <v>0</v>
      </c>
      <c r="Q3254" s="59" t="n">
        <v>240</v>
      </c>
      <c r="R3254" s="60">
        <f>IF(N3254="TL",1,IF(N3254="USD",VLOOKUP(C3254,$X$2:$Z$19,2,FALSE),VLOOKUP(C3254,$X$2:$Z$19,3,FALSE)))</f>
        <v/>
      </c>
      <c r="S3254" s="61">
        <f>IF(P3254=1,0,L3254*M3254*R3254*(1-O3254/100))</f>
        <v/>
      </c>
      <c r="T3254" s="61">
        <f>IF(P3254=1,0,L3254*Q3254)</f>
        <v/>
      </c>
      <c r="U3254" s="61">
        <f>S3254-T3254</f>
        <v/>
      </c>
    </row>
    <row r="3255">
      <c r="A3255" t="inlineStr">
        <is>
          <t>S003254</t>
        </is>
      </c>
      <c r="B3255" t="inlineStr">
        <is>
          <t>2025-12-07</t>
        </is>
      </c>
      <c r="C3255" t="inlineStr">
        <is>
          <t>2025-12</t>
        </is>
      </c>
      <c r="D3255" t="inlineStr">
        <is>
          <t>2025-Q4</t>
        </is>
      </c>
      <c r="E3255" t="inlineStr">
        <is>
          <t>T10</t>
        </is>
      </c>
      <c r="F3255" t="inlineStr">
        <is>
          <t>Ayşe Yıldız</t>
        </is>
      </c>
      <c r="G3255" t="inlineStr">
        <is>
          <t>Akdeniz</t>
        </is>
      </c>
      <c r="H3255" t="inlineStr">
        <is>
          <t>EM-KND-03</t>
        </is>
      </c>
      <c r="I3255" t="inlineStr">
        <is>
          <t>Kablo Kanalı 40x40 (2 m)</t>
        </is>
      </c>
      <c r="J3255" t="inlineStr">
        <is>
          <t>Tesisat</t>
        </is>
      </c>
      <c r="K3255" t="inlineStr">
        <is>
          <t>Bayi</t>
        </is>
      </c>
      <c r="L3255" t="n">
        <v>1</v>
      </c>
      <c r="M3255" s="57" t="n">
        <v>129</v>
      </c>
      <c r="N3255" t="inlineStr">
        <is>
          <t>TL</t>
        </is>
      </c>
      <c r="O3255" s="58" t="n">
        <v>0</v>
      </c>
      <c r="P3255" t="n">
        <v>0</v>
      </c>
      <c r="Q3255" s="59" t="n">
        <v>65</v>
      </c>
      <c r="R3255" s="60">
        <f>IF(N3255="TL",1,IF(N3255="USD",VLOOKUP(C3255,$X$2:$Z$19,2,FALSE),VLOOKUP(C3255,$X$2:$Z$19,3,FALSE)))</f>
        <v/>
      </c>
      <c r="S3255" s="61">
        <f>IF(P3255=1,0,L3255*M3255*R3255*(1-O3255/100))</f>
        <v/>
      </c>
      <c r="T3255" s="61">
        <f>IF(P3255=1,0,L3255*Q3255)</f>
        <v/>
      </c>
      <c r="U3255" s="61">
        <f>S3255-T3255</f>
        <v/>
      </c>
    </row>
    <row r="3256">
      <c r="A3256" t="inlineStr">
        <is>
          <t>S003255</t>
        </is>
      </c>
      <c r="B3256" t="inlineStr">
        <is>
          <t>2025-12-23</t>
        </is>
      </c>
      <c r="C3256" t="inlineStr">
        <is>
          <t>2025-12</t>
        </is>
      </c>
      <c r="D3256" t="inlineStr">
        <is>
          <t>2025-Q4</t>
        </is>
      </c>
      <c r="E3256" t="inlineStr">
        <is>
          <t>T10</t>
        </is>
      </c>
      <c r="F3256" t="inlineStr">
        <is>
          <t>Ayşe Yıldız</t>
        </is>
      </c>
      <c r="G3256" t="inlineStr">
        <is>
          <t>Akdeniz</t>
        </is>
      </c>
      <c r="H3256" t="inlineStr">
        <is>
          <t>EM-SGT-01</t>
        </is>
      </c>
      <c r="I3256" t="inlineStr">
        <is>
          <t>Otomatik Sigorta C16 (12'li)</t>
        </is>
      </c>
      <c r="J3256" t="inlineStr">
        <is>
          <t>Koruma</t>
        </is>
      </c>
      <c r="K3256" t="inlineStr">
        <is>
          <t>Bayi</t>
        </is>
      </c>
      <c r="L3256" t="n">
        <v>25</v>
      </c>
      <c r="M3256" s="57" t="n">
        <v>421</v>
      </c>
      <c r="N3256" t="inlineStr">
        <is>
          <t>TL</t>
        </is>
      </c>
      <c r="O3256" s="58" t="n">
        <v>0</v>
      </c>
      <c r="P3256" t="n">
        <v>0</v>
      </c>
      <c r="Q3256" s="59" t="n">
        <v>240</v>
      </c>
      <c r="R3256" s="60">
        <f>IF(N3256="TL",1,IF(N3256="USD",VLOOKUP(C3256,$X$2:$Z$19,2,FALSE),VLOOKUP(C3256,$X$2:$Z$19,3,FALSE)))</f>
        <v/>
      </c>
      <c r="S3256" s="61">
        <f>IF(P3256=1,0,L3256*M3256*R3256*(1-O3256/100))</f>
        <v/>
      </c>
      <c r="T3256" s="61">
        <f>IF(P3256=1,0,L3256*Q3256)</f>
        <v/>
      </c>
      <c r="U3256" s="61">
        <f>S3256-T3256</f>
        <v/>
      </c>
    </row>
    <row r="3257">
      <c r="A3257" t="inlineStr">
        <is>
          <t>S003256</t>
        </is>
      </c>
      <c r="B3257" t="inlineStr">
        <is>
          <t>2025-12-27</t>
        </is>
      </c>
      <c r="C3257" t="inlineStr">
        <is>
          <t>2025-12</t>
        </is>
      </c>
      <c r="D3257" t="inlineStr">
        <is>
          <t>2025-Q4</t>
        </is>
      </c>
      <c r="E3257" t="inlineStr">
        <is>
          <t>T10</t>
        </is>
      </c>
      <c r="F3257" t="inlineStr">
        <is>
          <t>Ayşe Yıldız</t>
        </is>
      </c>
      <c r="G3257" t="inlineStr">
        <is>
          <t>Akdeniz</t>
        </is>
      </c>
      <c r="H3257" t="inlineStr">
        <is>
          <t>EM-PRZ-02</t>
        </is>
      </c>
      <c r="I3257" t="inlineStr">
        <is>
          <t>Priz-Anahtar Seti (20'li)</t>
        </is>
      </c>
      <c r="J3257" t="inlineStr">
        <is>
          <t>Anahtar</t>
        </is>
      </c>
      <c r="K3257" t="inlineStr">
        <is>
          <t>Bayi</t>
        </is>
      </c>
      <c r="L3257" t="n">
        <v>2</v>
      </c>
      <c r="M3257" s="57" t="n">
        <v>549</v>
      </c>
      <c r="N3257" t="inlineStr">
        <is>
          <t>TL</t>
        </is>
      </c>
      <c r="O3257" s="58" t="n">
        <v>0</v>
      </c>
      <c r="P3257" t="n">
        <v>0</v>
      </c>
      <c r="Q3257" s="59" t="n">
        <v>310</v>
      </c>
      <c r="R3257" s="60">
        <f>IF(N3257="TL",1,IF(N3257="USD",VLOOKUP(C3257,$X$2:$Z$19,2,FALSE),VLOOKUP(C3257,$X$2:$Z$19,3,FALSE)))</f>
        <v/>
      </c>
      <c r="S3257" s="61">
        <f>IF(P3257=1,0,L3257*M3257*R3257*(1-O3257/100))</f>
        <v/>
      </c>
      <c r="T3257" s="61">
        <f>IF(P3257=1,0,L3257*Q3257)</f>
        <v/>
      </c>
      <c r="U3257" s="61">
        <f>S3257-T3257</f>
        <v/>
      </c>
    </row>
    <row r="3258">
      <c r="A3258" t="inlineStr">
        <is>
          <t>S003257</t>
        </is>
      </c>
      <c r="B3258" t="inlineStr">
        <is>
          <t>2025-12-21</t>
        </is>
      </c>
      <c r="C3258" t="inlineStr">
        <is>
          <t>2025-12</t>
        </is>
      </c>
      <c r="D3258" t="inlineStr">
        <is>
          <t>2025-Q4</t>
        </is>
      </c>
      <c r="E3258" t="inlineStr">
        <is>
          <t>T10</t>
        </is>
      </c>
      <c r="F3258" t="inlineStr">
        <is>
          <t>Ayşe Yıldız</t>
        </is>
      </c>
      <c r="G3258" t="inlineStr">
        <is>
          <t>Akdeniz</t>
        </is>
      </c>
      <c r="H3258" t="inlineStr">
        <is>
          <t>EM-SNS-06</t>
        </is>
      </c>
      <c r="I3258" t="inlineStr">
        <is>
          <t>Hareket Sensörü PIR</t>
        </is>
      </c>
      <c r="J3258" t="inlineStr">
        <is>
          <t>Otomasyon</t>
        </is>
      </c>
      <c r="K3258" t="inlineStr">
        <is>
          <t>Perakende</t>
        </is>
      </c>
      <c r="L3258" t="n">
        <v>24</v>
      </c>
      <c r="M3258" s="57" t="n">
        <v>253</v>
      </c>
      <c r="N3258" t="inlineStr">
        <is>
          <t>TL</t>
        </is>
      </c>
      <c r="O3258" s="58" t="n">
        <v>5</v>
      </c>
      <c r="P3258" t="n">
        <v>0</v>
      </c>
      <c r="Q3258" s="59" t="n">
        <v>120</v>
      </c>
      <c r="R3258" s="60">
        <f>IF(N3258="TL",1,IF(N3258="USD",VLOOKUP(C3258,$X$2:$Z$19,2,FALSE),VLOOKUP(C3258,$X$2:$Z$19,3,FALSE)))</f>
        <v/>
      </c>
      <c r="S3258" s="61">
        <f>IF(P3258=1,0,L3258*M3258*R3258*(1-O3258/100))</f>
        <v/>
      </c>
      <c r="T3258" s="61">
        <f>IF(P3258=1,0,L3258*Q3258)</f>
        <v/>
      </c>
      <c r="U3258" s="61">
        <f>S3258-T3258</f>
        <v/>
      </c>
    </row>
    <row r="3259">
      <c r="A3259" t="inlineStr">
        <is>
          <t>S003258</t>
        </is>
      </c>
      <c r="B3259" t="inlineStr">
        <is>
          <t>2025-12-19</t>
        </is>
      </c>
      <c r="C3259" t="inlineStr">
        <is>
          <t>2025-12</t>
        </is>
      </c>
      <c r="D3259" t="inlineStr">
        <is>
          <t>2025-Q4</t>
        </is>
      </c>
      <c r="E3259" t="inlineStr">
        <is>
          <t>T10</t>
        </is>
      </c>
      <c r="F3259" t="inlineStr">
        <is>
          <t>Ayşe Yıldız</t>
        </is>
      </c>
      <c r="G3259" t="inlineStr">
        <is>
          <t>Akdeniz</t>
        </is>
      </c>
      <c r="H3259" t="inlineStr">
        <is>
          <t>EM-SGT-01</t>
        </is>
      </c>
      <c r="I3259" t="inlineStr">
        <is>
          <t>Otomatik Sigorta C16 (12'li)</t>
        </is>
      </c>
      <c r="J3259" t="inlineStr">
        <is>
          <t>Koruma</t>
        </is>
      </c>
      <c r="K3259" t="inlineStr">
        <is>
          <t>Perakende</t>
        </is>
      </c>
      <c r="L3259" t="n">
        <v>4</v>
      </c>
      <c r="M3259" s="57" t="n">
        <v>433</v>
      </c>
      <c r="N3259" t="inlineStr">
        <is>
          <t>TL</t>
        </is>
      </c>
      <c r="O3259" s="58" t="n">
        <v>0</v>
      </c>
      <c r="P3259" t="n">
        <v>0</v>
      </c>
      <c r="Q3259" s="59" t="n">
        <v>240</v>
      </c>
      <c r="R3259" s="60">
        <f>IF(N3259="TL",1,IF(N3259="USD",VLOOKUP(C3259,$X$2:$Z$19,2,FALSE),VLOOKUP(C3259,$X$2:$Z$19,3,FALSE)))</f>
        <v/>
      </c>
      <c r="S3259" s="61">
        <f>IF(P3259=1,0,L3259*M3259*R3259*(1-O3259/100))</f>
        <v/>
      </c>
      <c r="T3259" s="61">
        <f>IF(P3259=1,0,L3259*Q3259)</f>
        <v/>
      </c>
      <c r="U3259" s="61">
        <f>S3259-T3259</f>
        <v/>
      </c>
    </row>
    <row r="3260">
      <c r="A3260" t="inlineStr">
        <is>
          <t>S003259</t>
        </is>
      </c>
      <c r="B3260" t="inlineStr">
        <is>
          <t>2025-12-22</t>
        </is>
      </c>
      <c r="C3260" t="inlineStr">
        <is>
          <t>2025-12</t>
        </is>
      </c>
      <c r="D3260" t="inlineStr">
        <is>
          <t>2025-Q4</t>
        </is>
      </c>
      <c r="E3260" t="inlineStr">
        <is>
          <t>T10</t>
        </is>
      </c>
      <c r="F3260" t="inlineStr">
        <is>
          <t>Ayşe Yıldız</t>
        </is>
      </c>
      <c r="G3260" t="inlineStr">
        <is>
          <t>Akdeniz</t>
        </is>
      </c>
      <c r="H3260" t="inlineStr">
        <is>
          <t>EM-UPS-10</t>
        </is>
      </c>
      <c r="I3260" t="inlineStr">
        <is>
          <t>Kesintisiz Güç Kaynağı 3 kVA</t>
        </is>
      </c>
      <c r="J3260" t="inlineStr">
        <is>
          <t>Güç</t>
        </is>
      </c>
      <c r="K3260" t="inlineStr">
        <is>
          <t>Kurumsal</t>
        </is>
      </c>
      <c r="L3260" t="n">
        <v>16</v>
      </c>
      <c r="M3260" s="57" t="n">
        <v>12764</v>
      </c>
      <c r="N3260" t="inlineStr">
        <is>
          <t>TL</t>
        </is>
      </c>
      <c r="O3260" s="58" t="n">
        <v>0</v>
      </c>
      <c r="P3260" t="n">
        <v>0</v>
      </c>
      <c r="Q3260" s="59" t="n">
        <v>8200</v>
      </c>
      <c r="R3260" s="60">
        <f>IF(N3260="TL",1,IF(N3260="USD",VLOOKUP(C3260,$X$2:$Z$19,2,FALSE),VLOOKUP(C3260,$X$2:$Z$19,3,FALSE)))</f>
        <v/>
      </c>
      <c r="S3260" s="61">
        <f>IF(P3260=1,0,L3260*M3260*R3260*(1-O3260/100))</f>
        <v/>
      </c>
      <c r="T3260" s="61">
        <f>IF(P3260=1,0,L3260*Q3260)</f>
        <v/>
      </c>
      <c r="U3260" s="61">
        <f>S3260-T3260</f>
        <v/>
      </c>
    </row>
    <row r="3261">
      <c r="A3261" t="inlineStr">
        <is>
          <t>S003260</t>
        </is>
      </c>
      <c r="B3261" t="inlineStr">
        <is>
          <t>2025-12-11</t>
        </is>
      </c>
      <c r="C3261" t="inlineStr">
        <is>
          <t>2025-12</t>
        </is>
      </c>
      <c r="D3261" t="inlineStr">
        <is>
          <t>2025-Q4</t>
        </is>
      </c>
      <c r="E3261" t="inlineStr">
        <is>
          <t>T10</t>
        </is>
      </c>
      <c r="F3261" t="inlineStr">
        <is>
          <t>Ayşe Yıldız</t>
        </is>
      </c>
      <c r="G3261" t="inlineStr">
        <is>
          <t>Akdeniz</t>
        </is>
      </c>
      <c r="H3261" t="inlineStr">
        <is>
          <t>EM-TRF-05</t>
        </is>
      </c>
      <c r="I3261" t="inlineStr">
        <is>
          <t>İzole Trafo 1 kVA</t>
        </is>
      </c>
      <c r="J3261" t="inlineStr">
        <is>
          <t>Güç</t>
        </is>
      </c>
      <c r="K3261" t="inlineStr">
        <is>
          <t>Proje</t>
        </is>
      </c>
      <c r="L3261" t="n">
        <v>10</v>
      </c>
      <c r="M3261" s="57" t="n">
        <v>6607</v>
      </c>
      <c r="N3261" t="inlineStr">
        <is>
          <t>TL</t>
        </is>
      </c>
      <c r="O3261" s="58" t="n">
        <v>12</v>
      </c>
      <c r="P3261" t="n">
        <v>0</v>
      </c>
      <c r="Q3261" s="59" t="n">
        <v>3900</v>
      </c>
      <c r="R3261" s="60">
        <f>IF(N3261="TL",1,IF(N3261="USD",VLOOKUP(C3261,$X$2:$Z$19,2,FALSE),VLOOKUP(C3261,$X$2:$Z$19,3,FALSE)))</f>
        <v/>
      </c>
      <c r="S3261" s="61">
        <f>IF(P3261=1,0,L3261*M3261*R3261*(1-O3261/100))</f>
        <v/>
      </c>
      <c r="T3261" s="61">
        <f>IF(P3261=1,0,L3261*Q3261)</f>
        <v/>
      </c>
      <c r="U3261" s="61">
        <f>S3261-T3261</f>
        <v/>
      </c>
    </row>
    <row r="3262">
      <c r="A3262" t="inlineStr">
        <is>
          <t>S003261</t>
        </is>
      </c>
      <c r="B3262" t="inlineStr">
        <is>
          <t>2025-12-23</t>
        </is>
      </c>
      <c r="C3262" t="inlineStr">
        <is>
          <t>2025-12</t>
        </is>
      </c>
      <c r="D3262" t="inlineStr">
        <is>
          <t>2025-Q4</t>
        </is>
      </c>
      <c r="E3262" t="inlineStr">
        <is>
          <t>T10</t>
        </is>
      </c>
      <c r="F3262" t="inlineStr">
        <is>
          <t>Ayşe Yıldız</t>
        </is>
      </c>
      <c r="G3262" t="inlineStr">
        <is>
          <t>Akdeniz</t>
        </is>
      </c>
      <c r="H3262" t="inlineStr">
        <is>
          <t>EM-SGT-01</t>
        </is>
      </c>
      <c r="I3262" t="inlineStr">
        <is>
          <t>Otomatik Sigorta C16 (12'li)</t>
        </is>
      </c>
      <c r="J3262" t="inlineStr">
        <is>
          <t>Koruma</t>
        </is>
      </c>
      <c r="K3262" t="inlineStr">
        <is>
          <t>Proje</t>
        </is>
      </c>
      <c r="L3262" t="n">
        <v>4</v>
      </c>
      <c r="M3262" s="57" t="n">
        <v>443</v>
      </c>
      <c r="N3262" t="inlineStr">
        <is>
          <t>TL</t>
        </is>
      </c>
      <c r="O3262" s="58" t="n">
        <v>12</v>
      </c>
      <c r="P3262" t="n">
        <v>0</v>
      </c>
      <c r="Q3262" s="59" t="n">
        <v>240</v>
      </c>
      <c r="R3262" s="60">
        <f>IF(N3262="TL",1,IF(N3262="USD",VLOOKUP(C3262,$X$2:$Z$19,2,FALSE),VLOOKUP(C3262,$X$2:$Z$19,3,FALSE)))</f>
        <v/>
      </c>
      <c r="S3262" s="61">
        <f>IF(P3262=1,0,L3262*M3262*R3262*(1-O3262/100))</f>
        <v/>
      </c>
      <c r="T3262" s="61">
        <f>IF(P3262=1,0,L3262*Q3262)</f>
        <v/>
      </c>
      <c r="U3262" s="61">
        <f>S3262-T3262</f>
        <v/>
      </c>
    </row>
    <row r="3263">
      <c r="A3263" t="inlineStr">
        <is>
          <t>S003262</t>
        </is>
      </c>
      <c r="B3263" t="inlineStr">
        <is>
          <t>2025-12-25</t>
        </is>
      </c>
      <c r="C3263" t="inlineStr">
        <is>
          <t>2025-12</t>
        </is>
      </c>
      <c r="D3263" t="inlineStr">
        <is>
          <t>2025-Q4</t>
        </is>
      </c>
      <c r="E3263" t="inlineStr">
        <is>
          <t>T10</t>
        </is>
      </c>
      <c r="F3263" t="inlineStr">
        <is>
          <t>Ayşe Yıldız</t>
        </is>
      </c>
      <c r="G3263" t="inlineStr">
        <is>
          <t>Akdeniz</t>
        </is>
      </c>
      <c r="H3263" t="inlineStr">
        <is>
          <t>EM-UPS-10</t>
        </is>
      </c>
      <c r="I3263" t="inlineStr">
        <is>
          <t>Kesintisiz Güç Kaynağı 3 kVA</t>
        </is>
      </c>
      <c r="J3263" t="inlineStr">
        <is>
          <t>Güç</t>
        </is>
      </c>
      <c r="K3263" t="inlineStr">
        <is>
          <t>Kurumsal</t>
        </is>
      </c>
      <c r="L3263" t="n">
        <v>9</v>
      </c>
      <c r="M3263" s="57" t="n">
        <v>13519</v>
      </c>
      <c r="N3263" t="inlineStr">
        <is>
          <t>TL</t>
        </is>
      </c>
      <c r="O3263" s="58" t="n">
        <v>12</v>
      </c>
      <c r="P3263" t="n">
        <v>0</v>
      </c>
      <c r="Q3263" s="59" t="n">
        <v>8200</v>
      </c>
      <c r="R3263" s="60">
        <f>IF(N3263="TL",1,IF(N3263="USD",VLOOKUP(C3263,$X$2:$Z$19,2,FALSE),VLOOKUP(C3263,$X$2:$Z$19,3,FALSE)))</f>
        <v/>
      </c>
      <c r="S3263" s="61">
        <f>IF(P3263=1,0,L3263*M3263*R3263*(1-O3263/100))</f>
        <v/>
      </c>
      <c r="T3263" s="61">
        <f>IF(P3263=1,0,L3263*Q3263)</f>
        <v/>
      </c>
      <c r="U3263" s="61">
        <f>S3263-T3263</f>
        <v/>
      </c>
    </row>
    <row r="3264">
      <c r="A3264" t="inlineStr">
        <is>
          <t>S003263</t>
        </is>
      </c>
      <c r="B3264" t="inlineStr">
        <is>
          <t>2025-12-10</t>
        </is>
      </c>
      <c r="C3264" t="inlineStr">
        <is>
          <t>2025-12</t>
        </is>
      </c>
      <c r="D3264" t="inlineStr">
        <is>
          <t>2025-Q4</t>
        </is>
      </c>
      <c r="E3264" t="inlineStr">
        <is>
          <t>T10</t>
        </is>
      </c>
      <c r="F3264" t="inlineStr">
        <is>
          <t>Ayşe Yıldız</t>
        </is>
      </c>
      <c r="G3264" t="inlineStr">
        <is>
          <t>Akdeniz</t>
        </is>
      </c>
      <c r="H3264" t="inlineStr">
        <is>
          <t>EM-AYD-18</t>
        </is>
      </c>
      <c r="I3264" t="inlineStr">
        <is>
          <t>LED Ampul 18W (10'lu)</t>
        </is>
      </c>
      <c r="J3264" t="inlineStr">
        <is>
          <t>Aydınlatma</t>
        </is>
      </c>
      <c r="K3264" t="inlineStr">
        <is>
          <t>Proje</t>
        </is>
      </c>
      <c r="L3264" t="n">
        <v>22</v>
      </c>
      <c r="M3264" s="57" t="n">
        <v>206</v>
      </c>
      <c r="N3264" t="inlineStr">
        <is>
          <t>TL</t>
        </is>
      </c>
      <c r="O3264" s="58" t="n">
        <v>5</v>
      </c>
      <c r="P3264" t="n">
        <v>0</v>
      </c>
      <c r="Q3264" s="59" t="n">
        <v>95</v>
      </c>
      <c r="R3264" s="60">
        <f>IF(N3264="TL",1,IF(N3264="USD",VLOOKUP(C3264,$X$2:$Z$19,2,FALSE),VLOOKUP(C3264,$X$2:$Z$19,3,FALSE)))</f>
        <v/>
      </c>
      <c r="S3264" s="61">
        <f>IF(P3264=1,0,L3264*M3264*R3264*(1-O3264/100))</f>
        <v/>
      </c>
      <c r="T3264" s="61">
        <f>IF(P3264=1,0,L3264*Q3264)</f>
        <v/>
      </c>
      <c r="U3264" s="61">
        <f>S3264-T3264</f>
        <v/>
      </c>
    </row>
    <row r="3265">
      <c r="A3265" t="inlineStr">
        <is>
          <t>S003264</t>
        </is>
      </c>
      <c r="B3265" t="inlineStr">
        <is>
          <t>2025-12-05</t>
        </is>
      </c>
      <c r="C3265" t="inlineStr">
        <is>
          <t>2025-12</t>
        </is>
      </c>
      <c r="D3265" t="inlineStr">
        <is>
          <t>2025-Q4</t>
        </is>
      </c>
      <c r="E3265" t="inlineStr">
        <is>
          <t>T11</t>
        </is>
      </c>
      <c r="F3265" t="inlineStr">
        <is>
          <t>Kaan Öztürk</t>
        </is>
      </c>
      <c r="G3265" t="inlineStr">
        <is>
          <t>İhracat-Körfez</t>
        </is>
      </c>
      <c r="H3265" t="inlineStr">
        <is>
          <t>EM-SGT-01</t>
        </is>
      </c>
      <c r="I3265" t="inlineStr">
        <is>
          <t>Otomatik Sigorta C16 (12'li)</t>
        </is>
      </c>
      <c r="J3265" t="inlineStr">
        <is>
          <t>Koruma</t>
        </is>
      </c>
      <c r="K3265" t="inlineStr">
        <is>
          <t>Perakende</t>
        </is>
      </c>
      <c r="L3265" t="n">
        <v>5</v>
      </c>
      <c r="M3265" s="57" t="n">
        <v>9.779999999999999</v>
      </c>
      <c r="N3265" t="inlineStr">
        <is>
          <t>USD</t>
        </is>
      </c>
      <c r="O3265" s="58" t="n">
        <v>5</v>
      </c>
      <c r="P3265" t="n">
        <v>0</v>
      </c>
      <c r="Q3265" s="59" t="n">
        <v>240</v>
      </c>
      <c r="R3265" s="60">
        <f>IF(N3265="TL",1,IF(N3265="USD",VLOOKUP(C3265,$X$2:$Z$19,2,FALSE),VLOOKUP(C3265,$X$2:$Z$19,3,FALSE)))</f>
        <v/>
      </c>
      <c r="S3265" s="61">
        <f>IF(P3265=1,0,L3265*M3265*R3265*(1-O3265/100))</f>
        <v/>
      </c>
      <c r="T3265" s="61">
        <f>IF(P3265=1,0,L3265*Q3265)</f>
        <v/>
      </c>
      <c r="U3265" s="61">
        <f>S3265-T3265</f>
        <v/>
      </c>
    </row>
    <row r="3266">
      <c r="A3266" t="inlineStr">
        <is>
          <t>S003265</t>
        </is>
      </c>
      <c r="B3266" t="inlineStr">
        <is>
          <t>2025-12-15</t>
        </is>
      </c>
      <c r="C3266" t="inlineStr">
        <is>
          <t>2025-12</t>
        </is>
      </c>
      <c r="D3266" t="inlineStr">
        <is>
          <t>2025-Q4</t>
        </is>
      </c>
      <c r="E3266" t="inlineStr">
        <is>
          <t>T11</t>
        </is>
      </c>
      <c r="F3266" t="inlineStr">
        <is>
          <t>Kaan Öztürk</t>
        </is>
      </c>
      <c r="G3266" t="inlineStr">
        <is>
          <t>İhracat-Körfez</t>
        </is>
      </c>
      <c r="H3266" t="inlineStr">
        <is>
          <t>EM-TOP-08</t>
        </is>
      </c>
      <c r="I3266" t="inlineStr">
        <is>
          <t>Topraklama Seti</t>
        </is>
      </c>
      <c r="J3266" t="inlineStr">
        <is>
          <t>Koruma</t>
        </is>
      </c>
      <c r="K3266" t="inlineStr">
        <is>
          <t>Perakende</t>
        </is>
      </c>
      <c r="L3266" t="n">
        <v>15</v>
      </c>
      <c r="M3266" s="57" t="n">
        <v>20.12</v>
      </c>
      <c r="N3266" t="inlineStr">
        <is>
          <t>USD</t>
        </is>
      </c>
      <c r="O3266" s="58" t="n">
        <v>0</v>
      </c>
      <c r="P3266" t="n">
        <v>0</v>
      </c>
      <c r="Q3266" s="59" t="n">
        <v>540</v>
      </c>
      <c r="R3266" s="60">
        <f>IF(N3266="TL",1,IF(N3266="USD",VLOOKUP(C3266,$X$2:$Z$19,2,FALSE),VLOOKUP(C3266,$X$2:$Z$19,3,FALSE)))</f>
        <v/>
      </c>
      <c r="S3266" s="61">
        <f>IF(P3266=1,0,L3266*M3266*R3266*(1-O3266/100))</f>
        <v/>
      </c>
      <c r="T3266" s="61">
        <f>IF(P3266=1,0,L3266*Q3266)</f>
        <v/>
      </c>
      <c r="U3266" s="61">
        <f>S3266-T3266</f>
        <v/>
      </c>
    </row>
    <row r="3267">
      <c r="A3267" t="inlineStr">
        <is>
          <t>S003266</t>
        </is>
      </c>
      <c r="B3267" t="inlineStr">
        <is>
          <t>2025-12-23</t>
        </is>
      </c>
      <c r="C3267" t="inlineStr">
        <is>
          <t>2025-12</t>
        </is>
      </c>
      <c r="D3267" t="inlineStr">
        <is>
          <t>2025-Q4</t>
        </is>
      </c>
      <c r="E3267" t="inlineStr">
        <is>
          <t>T11</t>
        </is>
      </c>
      <c r="F3267" t="inlineStr">
        <is>
          <t>Kaan Öztürk</t>
        </is>
      </c>
      <c r="G3267" t="inlineStr">
        <is>
          <t>İhracat-Körfez</t>
        </is>
      </c>
      <c r="H3267" t="inlineStr">
        <is>
          <t>EM-PNO-12</t>
        </is>
      </c>
      <c r="I3267" t="inlineStr">
        <is>
          <t>Sıva Üstü Dağıtım Panosu 24'lü</t>
        </is>
      </c>
      <c r="J3267" t="inlineStr">
        <is>
          <t>Pano</t>
        </is>
      </c>
      <c r="K3267" t="inlineStr">
        <is>
          <t>Proje</t>
        </is>
      </c>
      <c r="L3267" t="n">
        <v>15</v>
      </c>
      <c r="M3267" s="57" t="n">
        <v>43.77</v>
      </c>
      <c r="N3267" t="inlineStr">
        <is>
          <t>USD</t>
        </is>
      </c>
      <c r="O3267" s="58" t="n">
        <v>12</v>
      </c>
      <c r="P3267" t="n">
        <v>0</v>
      </c>
      <c r="Q3267" s="59" t="n">
        <v>1180</v>
      </c>
      <c r="R3267" s="60">
        <f>IF(N3267="TL",1,IF(N3267="USD",VLOOKUP(C3267,$X$2:$Z$19,2,FALSE),VLOOKUP(C3267,$X$2:$Z$19,3,FALSE)))</f>
        <v/>
      </c>
      <c r="S3267" s="61">
        <f>IF(P3267=1,0,L3267*M3267*R3267*(1-O3267/100))</f>
        <v/>
      </c>
      <c r="T3267" s="61">
        <f>IF(P3267=1,0,L3267*Q3267)</f>
        <v/>
      </c>
      <c r="U3267" s="61">
        <f>S3267-T3267</f>
        <v/>
      </c>
    </row>
    <row r="3268">
      <c r="A3268" t="inlineStr">
        <is>
          <t>S003267</t>
        </is>
      </c>
      <c r="B3268" t="inlineStr">
        <is>
          <t>2025-12-14</t>
        </is>
      </c>
      <c r="C3268" t="inlineStr">
        <is>
          <t>2025-12</t>
        </is>
      </c>
      <c r="D3268" t="inlineStr">
        <is>
          <t>2025-Q4</t>
        </is>
      </c>
      <c r="E3268" t="inlineStr">
        <is>
          <t>T11</t>
        </is>
      </c>
      <c r="F3268" t="inlineStr">
        <is>
          <t>Kaan Öztürk</t>
        </is>
      </c>
      <c r="G3268" t="inlineStr">
        <is>
          <t>İhracat-Körfez</t>
        </is>
      </c>
      <c r="H3268" t="inlineStr">
        <is>
          <t>EM-AYD-40</t>
        </is>
      </c>
      <c r="I3268" t="inlineStr">
        <is>
          <t>LED Panel Armatür 40W</t>
        </is>
      </c>
      <c r="J3268" t="inlineStr">
        <is>
          <t>Aydınlatma</t>
        </is>
      </c>
      <c r="K3268" t="inlineStr">
        <is>
          <t>Bayi</t>
        </is>
      </c>
      <c r="L3268" t="n">
        <v>42</v>
      </c>
      <c r="M3268" s="57" t="n">
        <v>7.93</v>
      </c>
      <c r="N3268" t="inlineStr">
        <is>
          <t>USD</t>
        </is>
      </c>
      <c r="O3268" s="58" t="n">
        <v>0</v>
      </c>
      <c r="P3268" t="n">
        <v>0</v>
      </c>
      <c r="Q3268" s="59" t="n">
        <v>190</v>
      </c>
      <c r="R3268" s="60">
        <f>IF(N3268="TL",1,IF(N3268="USD",VLOOKUP(C3268,$X$2:$Z$19,2,FALSE),VLOOKUP(C3268,$X$2:$Z$19,3,FALSE)))</f>
        <v/>
      </c>
      <c r="S3268" s="61">
        <f>IF(P3268=1,0,L3268*M3268*R3268*(1-O3268/100))</f>
        <v/>
      </c>
      <c r="T3268" s="61">
        <f>IF(P3268=1,0,L3268*Q3268)</f>
        <v/>
      </c>
      <c r="U3268" s="61">
        <f>S3268-T3268</f>
        <v/>
      </c>
    </row>
    <row r="3269">
      <c r="A3269" t="inlineStr">
        <is>
          <t>S003268</t>
        </is>
      </c>
      <c r="B3269" t="inlineStr">
        <is>
          <t>2025-12-12</t>
        </is>
      </c>
      <c r="C3269" t="inlineStr">
        <is>
          <t>2025-12</t>
        </is>
      </c>
      <c r="D3269" t="inlineStr">
        <is>
          <t>2025-Q4</t>
        </is>
      </c>
      <c r="E3269" t="inlineStr">
        <is>
          <t>T11</t>
        </is>
      </c>
      <c r="F3269" t="inlineStr">
        <is>
          <t>Kaan Öztürk</t>
        </is>
      </c>
      <c r="G3269" t="inlineStr">
        <is>
          <t>İhracat-Körfez</t>
        </is>
      </c>
      <c r="H3269" t="inlineStr">
        <is>
          <t>EM-TOP-08</t>
        </is>
      </c>
      <c r="I3269" t="inlineStr">
        <is>
          <t>Topraklama Seti</t>
        </is>
      </c>
      <c r="J3269" t="inlineStr">
        <is>
          <t>Koruma</t>
        </is>
      </c>
      <c r="K3269" t="inlineStr">
        <is>
          <t>Proje</t>
        </is>
      </c>
      <c r="L3269" t="n">
        <v>94</v>
      </c>
      <c r="M3269" s="57" t="n">
        <v>20.14</v>
      </c>
      <c r="N3269" t="inlineStr">
        <is>
          <t>USD</t>
        </is>
      </c>
      <c r="O3269" s="58" t="n">
        <v>8</v>
      </c>
      <c r="P3269" t="n">
        <v>1</v>
      </c>
      <c r="Q3269" s="59" t="n">
        <v>540</v>
      </c>
      <c r="R3269" s="60">
        <f>IF(N3269="TL",1,IF(N3269="USD",VLOOKUP(C3269,$X$2:$Z$19,2,FALSE),VLOOKUP(C3269,$X$2:$Z$19,3,FALSE)))</f>
        <v/>
      </c>
      <c r="S3269" s="61">
        <f>IF(P3269=1,0,L3269*M3269*R3269*(1-O3269/100))</f>
        <v/>
      </c>
      <c r="T3269" s="61">
        <f>IF(P3269=1,0,L3269*Q3269)</f>
        <v/>
      </c>
      <c r="U3269" s="61">
        <f>S3269-T3269</f>
        <v/>
      </c>
    </row>
    <row r="3270">
      <c r="A3270" t="inlineStr">
        <is>
          <t>S003269</t>
        </is>
      </c>
      <c r="B3270" t="inlineStr">
        <is>
          <t>2025-12-06</t>
        </is>
      </c>
      <c r="C3270" t="inlineStr">
        <is>
          <t>2025-12</t>
        </is>
      </c>
      <c r="D3270" t="inlineStr">
        <is>
          <t>2025-Q4</t>
        </is>
      </c>
      <c r="E3270" t="inlineStr">
        <is>
          <t>T11</t>
        </is>
      </c>
      <c r="F3270" t="inlineStr">
        <is>
          <t>Kaan Öztürk</t>
        </is>
      </c>
      <c r="G3270" t="inlineStr">
        <is>
          <t>İhracat-Körfez</t>
        </is>
      </c>
      <c r="H3270" t="inlineStr">
        <is>
          <t>EM-KND-03</t>
        </is>
      </c>
      <c r="I3270" t="inlineStr">
        <is>
          <t>Kablo Kanalı 40x40 (2 m)</t>
        </is>
      </c>
      <c r="J3270" t="inlineStr">
        <is>
          <t>Tesisat</t>
        </is>
      </c>
      <c r="K3270" t="inlineStr">
        <is>
          <t>Bayi</t>
        </is>
      </c>
      <c r="L3270" t="n">
        <v>94</v>
      </c>
      <c r="M3270" s="57" t="n">
        <v>2.83</v>
      </c>
      <c r="N3270" t="inlineStr">
        <is>
          <t>USD</t>
        </is>
      </c>
      <c r="O3270" s="58" t="n">
        <v>0</v>
      </c>
      <c r="P3270" t="n">
        <v>0</v>
      </c>
      <c r="Q3270" s="59" t="n">
        <v>65</v>
      </c>
      <c r="R3270" s="60">
        <f>IF(N3270="TL",1,IF(N3270="USD",VLOOKUP(C3270,$X$2:$Z$19,2,FALSE),VLOOKUP(C3270,$X$2:$Z$19,3,FALSE)))</f>
        <v/>
      </c>
      <c r="S3270" s="61">
        <f>IF(P3270=1,0,L3270*M3270*R3270*(1-O3270/100))</f>
        <v/>
      </c>
      <c r="T3270" s="61">
        <f>IF(P3270=1,0,L3270*Q3270)</f>
        <v/>
      </c>
      <c r="U3270" s="61">
        <f>S3270-T3270</f>
        <v/>
      </c>
    </row>
    <row r="3271">
      <c r="A3271" t="inlineStr">
        <is>
          <t>S003270</t>
        </is>
      </c>
      <c r="B3271" t="inlineStr">
        <is>
          <t>2025-12-23</t>
        </is>
      </c>
      <c r="C3271" t="inlineStr">
        <is>
          <t>2025-12</t>
        </is>
      </c>
      <c r="D3271" t="inlineStr">
        <is>
          <t>2025-Q4</t>
        </is>
      </c>
      <c r="E3271" t="inlineStr">
        <is>
          <t>T11</t>
        </is>
      </c>
      <c r="F3271" t="inlineStr">
        <is>
          <t>Kaan Öztürk</t>
        </is>
      </c>
      <c r="G3271" t="inlineStr">
        <is>
          <t>İhracat-Körfez</t>
        </is>
      </c>
      <c r="H3271" t="inlineStr">
        <is>
          <t>EM-UPS-10</t>
        </is>
      </c>
      <c r="I3271" t="inlineStr">
        <is>
          <t>Kesintisiz Güç Kaynağı 3 kVA</t>
        </is>
      </c>
      <c r="J3271" t="inlineStr">
        <is>
          <t>Güç</t>
        </is>
      </c>
      <c r="K3271" t="inlineStr">
        <is>
          <t>Perakende</t>
        </is>
      </c>
      <c r="L3271" t="n">
        <v>2</v>
      </c>
      <c r="M3271" s="57" t="n">
        <v>290.44</v>
      </c>
      <c r="N3271" t="inlineStr">
        <is>
          <t>USD</t>
        </is>
      </c>
      <c r="O3271" s="58" t="n">
        <v>5</v>
      </c>
      <c r="P3271" t="n">
        <v>0</v>
      </c>
      <c r="Q3271" s="59" t="n">
        <v>8200</v>
      </c>
      <c r="R3271" s="60">
        <f>IF(N3271="TL",1,IF(N3271="USD",VLOOKUP(C3271,$X$2:$Z$19,2,FALSE),VLOOKUP(C3271,$X$2:$Z$19,3,FALSE)))</f>
        <v/>
      </c>
      <c r="S3271" s="61">
        <f>IF(P3271=1,0,L3271*M3271*R3271*(1-O3271/100))</f>
        <v/>
      </c>
      <c r="T3271" s="61">
        <f>IF(P3271=1,0,L3271*Q3271)</f>
        <v/>
      </c>
      <c r="U3271" s="61">
        <f>S3271-T3271</f>
        <v/>
      </c>
    </row>
    <row r="3272">
      <c r="A3272" t="inlineStr">
        <is>
          <t>S003271</t>
        </is>
      </c>
      <c r="B3272" t="inlineStr">
        <is>
          <t>2025-12-06</t>
        </is>
      </c>
      <c r="C3272" t="inlineStr">
        <is>
          <t>2025-12</t>
        </is>
      </c>
      <c r="D3272" t="inlineStr">
        <is>
          <t>2025-Q4</t>
        </is>
      </c>
      <c r="E3272" t="inlineStr">
        <is>
          <t>T11</t>
        </is>
      </c>
      <c r="F3272" t="inlineStr">
        <is>
          <t>Kaan Öztürk</t>
        </is>
      </c>
      <c r="G3272" t="inlineStr">
        <is>
          <t>İhracat-Körfez</t>
        </is>
      </c>
      <c r="H3272" t="inlineStr">
        <is>
          <t>EM-KBL-16</t>
        </is>
      </c>
      <c r="I3272" t="inlineStr">
        <is>
          <t>NYM Kablo 3x2,5 (100 m)</t>
        </is>
      </c>
      <c r="J3272" t="inlineStr">
        <is>
          <t>Kablo</t>
        </is>
      </c>
      <c r="K3272" t="inlineStr">
        <is>
          <t>Proje</t>
        </is>
      </c>
      <c r="L3272" t="n">
        <v>2</v>
      </c>
      <c r="M3272" s="57" t="n">
        <v>29.41</v>
      </c>
      <c r="N3272" t="inlineStr">
        <is>
          <t>USD</t>
        </is>
      </c>
      <c r="O3272" s="58" t="n">
        <v>0</v>
      </c>
      <c r="P3272" t="n">
        <v>0</v>
      </c>
      <c r="Q3272" s="59" t="n">
        <v>820</v>
      </c>
      <c r="R3272" s="60">
        <f>IF(N3272="TL",1,IF(N3272="USD",VLOOKUP(C3272,$X$2:$Z$19,2,FALSE),VLOOKUP(C3272,$X$2:$Z$19,3,FALSE)))</f>
        <v/>
      </c>
      <c r="S3272" s="61">
        <f>IF(P3272=1,0,L3272*M3272*R3272*(1-O3272/100))</f>
        <v/>
      </c>
      <c r="T3272" s="61">
        <f>IF(P3272=1,0,L3272*Q3272)</f>
        <v/>
      </c>
      <c r="U3272" s="61">
        <f>S3272-T3272</f>
        <v/>
      </c>
    </row>
    <row r="3273">
      <c r="A3273" t="inlineStr">
        <is>
          <t>S003272</t>
        </is>
      </c>
      <c r="B3273" t="inlineStr">
        <is>
          <t>2025-12-09</t>
        </is>
      </c>
      <c r="C3273" t="inlineStr">
        <is>
          <t>2025-12</t>
        </is>
      </c>
      <c r="D3273" t="inlineStr">
        <is>
          <t>2025-Q4</t>
        </is>
      </c>
      <c r="E3273" t="inlineStr">
        <is>
          <t>T11</t>
        </is>
      </c>
      <c r="F3273" t="inlineStr">
        <is>
          <t>Kaan Öztürk</t>
        </is>
      </c>
      <c r="G3273" t="inlineStr">
        <is>
          <t>İhracat-Körfez</t>
        </is>
      </c>
      <c r="H3273" t="inlineStr">
        <is>
          <t>EM-KBL-16</t>
        </is>
      </c>
      <c r="I3273" t="inlineStr">
        <is>
          <t>NYM Kablo 3x2,5 (100 m)</t>
        </is>
      </c>
      <c r="J3273" t="inlineStr">
        <is>
          <t>Kablo</t>
        </is>
      </c>
      <c r="K3273" t="inlineStr">
        <is>
          <t>Proje</t>
        </is>
      </c>
      <c r="L3273" t="n">
        <v>2</v>
      </c>
      <c r="M3273" s="57" t="n">
        <v>28.01</v>
      </c>
      <c r="N3273" t="inlineStr">
        <is>
          <t>USD</t>
        </is>
      </c>
      <c r="O3273" s="58" t="n">
        <v>5</v>
      </c>
      <c r="P3273" t="n">
        <v>0</v>
      </c>
      <c r="Q3273" s="59" t="n">
        <v>820</v>
      </c>
      <c r="R3273" s="60">
        <f>IF(N3273="TL",1,IF(N3273="USD",VLOOKUP(C3273,$X$2:$Z$19,2,FALSE),VLOOKUP(C3273,$X$2:$Z$19,3,FALSE)))</f>
        <v/>
      </c>
      <c r="S3273" s="61">
        <f>IF(P3273=1,0,L3273*M3273*R3273*(1-O3273/100))</f>
        <v/>
      </c>
      <c r="T3273" s="61">
        <f>IF(P3273=1,0,L3273*Q3273)</f>
        <v/>
      </c>
      <c r="U3273" s="61">
        <f>S3273-T3273</f>
        <v/>
      </c>
    </row>
    <row r="3274">
      <c r="A3274" t="inlineStr">
        <is>
          <t>S003273</t>
        </is>
      </c>
      <c r="B3274" t="inlineStr">
        <is>
          <t>2025-12-19</t>
        </is>
      </c>
      <c r="C3274" t="inlineStr">
        <is>
          <t>2025-12</t>
        </is>
      </c>
      <c r="D3274" t="inlineStr">
        <is>
          <t>2025-Q4</t>
        </is>
      </c>
      <c r="E3274" t="inlineStr">
        <is>
          <t>T12</t>
        </is>
      </c>
      <c r="F3274" t="inlineStr">
        <is>
          <t>Buse Aksoy</t>
        </is>
      </c>
      <c r="G3274" t="inlineStr">
        <is>
          <t>İhracat-Avrupa</t>
        </is>
      </c>
      <c r="H3274" t="inlineStr">
        <is>
          <t>EM-AYD-40</t>
        </is>
      </c>
      <c r="I3274" t="inlineStr">
        <is>
          <t>LED Panel Armatür 40W</t>
        </is>
      </c>
      <c r="J3274" t="inlineStr">
        <is>
          <t>Aydınlatma</t>
        </is>
      </c>
      <c r="K3274" t="inlineStr">
        <is>
          <t>Kurumsal</t>
        </is>
      </c>
      <c r="L3274" t="n">
        <v>23</v>
      </c>
      <c r="M3274" s="57" t="n">
        <v>7.76</v>
      </c>
      <c r="N3274" t="inlineStr">
        <is>
          <t>EUR</t>
        </is>
      </c>
      <c r="O3274" s="58" t="n">
        <v>0</v>
      </c>
      <c r="P3274" t="n">
        <v>0</v>
      </c>
      <c r="Q3274" s="59" t="n">
        <v>190</v>
      </c>
      <c r="R3274" s="60">
        <f>IF(N3274="TL",1,IF(N3274="USD",VLOOKUP(C3274,$X$2:$Z$19,2,FALSE),VLOOKUP(C3274,$X$2:$Z$19,3,FALSE)))</f>
        <v/>
      </c>
      <c r="S3274" s="61">
        <f>IF(P3274=1,0,L3274*M3274*R3274*(1-O3274/100))</f>
        <v/>
      </c>
      <c r="T3274" s="61">
        <f>IF(P3274=1,0,L3274*Q3274)</f>
        <v/>
      </c>
      <c r="U3274" s="61">
        <f>S3274-T3274</f>
        <v/>
      </c>
    </row>
    <row r="3275">
      <c r="A3275" t="inlineStr">
        <is>
          <t>S003274</t>
        </is>
      </c>
      <c r="B3275" t="inlineStr">
        <is>
          <t>2025-12-16</t>
        </is>
      </c>
      <c r="C3275" t="inlineStr">
        <is>
          <t>2025-12</t>
        </is>
      </c>
      <c r="D3275" t="inlineStr">
        <is>
          <t>2025-Q4</t>
        </is>
      </c>
      <c r="E3275" t="inlineStr">
        <is>
          <t>T12</t>
        </is>
      </c>
      <c r="F3275" t="inlineStr">
        <is>
          <t>Buse Aksoy</t>
        </is>
      </c>
      <c r="G3275" t="inlineStr">
        <is>
          <t>İhracat-Avrupa</t>
        </is>
      </c>
      <c r="H3275" t="inlineStr">
        <is>
          <t>EM-AYD-40</t>
        </is>
      </c>
      <c r="I3275" t="inlineStr">
        <is>
          <t>LED Panel Armatür 40W</t>
        </is>
      </c>
      <c r="J3275" t="inlineStr">
        <is>
          <t>Aydınlatma</t>
        </is>
      </c>
      <c r="K3275" t="inlineStr">
        <is>
          <t>Perakende</t>
        </is>
      </c>
      <c r="L3275" t="n">
        <v>13</v>
      </c>
      <c r="M3275" s="57" t="n">
        <v>7.5</v>
      </c>
      <c r="N3275" t="inlineStr">
        <is>
          <t>EUR</t>
        </is>
      </c>
      <c r="O3275" s="58" t="n">
        <v>5</v>
      </c>
      <c r="P3275" t="n">
        <v>0</v>
      </c>
      <c r="Q3275" s="59" t="n">
        <v>190</v>
      </c>
      <c r="R3275" s="60">
        <f>IF(N3275="TL",1,IF(N3275="USD",VLOOKUP(C3275,$X$2:$Z$19,2,FALSE),VLOOKUP(C3275,$X$2:$Z$19,3,FALSE)))</f>
        <v/>
      </c>
      <c r="S3275" s="61">
        <f>IF(P3275=1,0,L3275*M3275*R3275*(1-O3275/100))</f>
        <v/>
      </c>
      <c r="T3275" s="61">
        <f>IF(P3275=1,0,L3275*Q3275)</f>
        <v/>
      </c>
      <c r="U3275" s="61">
        <f>S3275-T3275</f>
        <v/>
      </c>
    </row>
    <row r="3276">
      <c r="A3276" t="inlineStr">
        <is>
          <t>S003275</t>
        </is>
      </c>
      <c r="B3276" t="inlineStr">
        <is>
          <t>2025-12-18</t>
        </is>
      </c>
      <c r="C3276" t="inlineStr">
        <is>
          <t>2025-12</t>
        </is>
      </c>
      <c r="D3276" t="inlineStr">
        <is>
          <t>2025-Q4</t>
        </is>
      </c>
      <c r="E3276" t="inlineStr">
        <is>
          <t>T12</t>
        </is>
      </c>
      <c r="F3276" t="inlineStr">
        <is>
          <t>Buse Aksoy</t>
        </is>
      </c>
      <c r="G3276" t="inlineStr">
        <is>
          <t>İhracat-Avrupa</t>
        </is>
      </c>
      <c r="H3276" t="inlineStr">
        <is>
          <t>EM-PNO-12</t>
        </is>
      </c>
      <c r="I3276" t="inlineStr">
        <is>
          <t>Sıva Üstü Dağıtım Panosu 24'lü</t>
        </is>
      </c>
      <c r="J3276" t="inlineStr">
        <is>
          <t>Pano</t>
        </is>
      </c>
      <c r="K3276" t="inlineStr">
        <is>
          <t>Kurumsal</t>
        </is>
      </c>
      <c r="L3276" t="n">
        <v>6</v>
      </c>
      <c r="M3276" s="57" t="n">
        <v>43.05</v>
      </c>
      <c r="N3276" t="inlineStr">
        <is>
          <t>EUR</t>
        </is>
      </c>
      <c r="O3276" s="58" t="n">
        <v>5</v>
      </c>
      <c r="P3276" t="n">
        <v>0</v>
      </c>
      <c r="Q3276" s="59" t="n">
        <v>1180</v>
      </c>
      <c r="R3276" s="60">
        <f>IF(N3276="TL",1,IF(N3276="USD",VLOOKUP(C3276,$X$2:$Z$19,2,FALSE),VLOOKUP(C3276,$X$2:$Z$19,3,FALSE)))</f>
        <v/>
      </c>
      <c r="S3276" s="61">
        <f>IF(P3276=1,0,L3276*M3276*R3276*(1-O3276/100))</f>
        <v/>
      </c>
      <c r="T3276" s="61">
        <f>IF(P3276=1,0,L3276*Q3276)</f>
        <v/>
      </c>
      <c r="U3276" s="61">
        <f>S3276-T3276</f>
        <v/>
      </c>
    </row>
    <row r="3277">
      <c r="A3277" t="inlineStr">
        <is>
          <t>S003276</t>
        </is>
      </c>
      <c r="B3277" t="inlineStr">
        <is>
          <t>2025-12-06</t>
        </is>
      </c>
      <c r="C3277" t="inlineStr">
        <is>
          <t>2025-12</t>
        </is>
      </c>
      <c r="D3277" t="inlineStr">
        <is>
          <t>2025-Q4</t>
        </is>
      </c>
      <c r="E3277" t="inlineStr">
        <is>
          <t>T12</t>
        </is>
      </c>
      <c r="F3277" t="inlineStr">
        <is>
          <t>Buse Aksoy</t>
        </is>
      </c>
      <c r="G3277" t="inlineStr">
        <is>
          <t>İhracat-Avrupa</t>
        </is>
      </c>
      <c r="H3277" t="inlineStr">
        <is>
          <t>EM-TRF-05</t>
        </is>
      </c>
      <c r="I3277" t="inlineStr">
        <is>
          <t>İzole Trafo 1 kVA</t>
        </is>
      </c>
      <c r="J3277" t="inlineStr">
        <is>
          <t>Güç</t>
        </is>
      </c>
      <c r="K3277" t="inlineStr">
        <is>
          <t>Bayi</t>
        </is>
      </c>
      <c r="L3277" t="n">
        <v>14</v>
      </c>
      <c r="M3277" s="57" t="n">
        <v>142.79</v>
      </c>
      <c r="N3277" t="inlineStr">
        <is>
          <t>EUR</t>
        </is>
      </c>
      <c r="O3277" s="58" t="n">
        <v>8</v>
      </c>
      <c r="P3277" t="n">
        <v>0</v>
      </c>
      <c r="Q3277" s="59" t="n">
        <v>3900</v>
      </c>
      <c r="R3277" s="60">
        <f>IF(N3277="TL",1,IF(N3277="USD",VLOOKUP(C3277,$X$2:$Z$19,2,FALSE),VLOOKUP(C3277,$X$2:$Z$19,3,FALSE)))</f>
        <v/>
      </c>
      <c r="S3277" s="61">
        <f>IF(P3277=1,0,L3277*M3277*R3277*(1-O3277/100))</f>
        <v/>
      </c>
      <c r="T3277" s="61">
        <f>IF(P3277=1,0,L3277*Q3277)</f>
        <v/>
      </c>
      <c r="U3277" s="61">
        <f>S3277-T3277</f>
        <v/>
      </c>
    </row>
    <row r="3278">
      <c r="A3278" t="inlineStr">
        <is>
          <t>S003277</t>
        </is>
      </c>
      <c r="B3278" t="inlineStr">
        <is>
          <t>2025-12-25</t>
        </is>
      </c>
      <c r="C3278" t="inlineStr">
        <is>
          <t>2025-12</t>
        </is>
      </c>
      <c r="D3278" t="inlineStr">
        <is>
          <t>2025-Q4</t>
        </is>
      </c>
      <c r="E3278" t="inlineStr">
        <is>
          <t>T12</t>
        </is>
      </c>
      <c r="F3278" t="inlineStr">
        <is>
          <t>Buse Aksoy</t>
        </is>
      </c>
      <c r="G3278" t="inlineStr">
        <is>
          <t>İhracat-Avrupa</t>
        </is>
      </c>
      <c r="H3278" t="inlineStr">
        <is>
          <t>EM-PNO-12</t>
        </is>
      </c>
      <c r="I3278" t="inlineStr">
        <is>
          <t>Sıva Üstü Dağıtım Panosu 24'lü</t>
        </is>
      </c>
      <c r="J3278" t="inlineStr">
        <is>
          <t>Pano</t>
        </is>
      </c>
      <c r="K3278" t="inlineStr">
        <is>
          <t>Perakende</t>
        </is>
      </c>
      <c r="L3278" t="n">
        <v>82</v>
      </c>
      <c r="M3278" s="57" t="n">
        <v>43</v>
      </c>
      <c r="N3278" t="inlineStr">
        <is>
          <t>EUR</t>
        </is>
      </c>
      <c r="O3278" s="58" t="n">
        <v>8</v>
      </c>
      <c r="P3278" t="n">
        <v>0</v>
      </c>
      <c r="Q3278" s="59" t="n">
        <v>1180</v>
      </c>
      <c r="R3278" s="60">
        <f>IF(N3278="TL",1,IF(N3278="USD",VLOOKUP(C3278,$X$2:$Z$19,2,FALSE),VLOOKUP(C3278,$X$2:$Z$19,3,FALSE)))</f>
        <v/>
      </c>
      <c r="S3278" s="61">
        <f>IF(P3278=1,0,L3278*M3278*R3278*(1-O3278/100))</f>
        <v/>
      </c>
      <c r="T3278" s="61">
        <f>IF(P3278=1,0,L3278*Q3278)</f>
        <v/>
      </c>
      <c r="U3278" s="61">
        <f>S3278-T3278</f>
        <v/>
      </c>
    </row>
    <row r="3279">
      <c r="A3279" t="inlineStr">
        <is>
          <t>S003278</t>
        </is>
      </c>
      <c r="B3279" t="inlineStr">
        <is>
          <t>2025-12-08</t>
        </is>
      </c>
      <c r="C3279" t="inlineStr">
        <is>
          <t>2025-12</t>
        </is>
      </c>
      <c r="D3279" t="inlineStr">
        <is>
          <t>2025-Q4</t>
        </is>
      </c>
      <c r="E3279" t="inlineStr">
        <is>
          <t>T12</t>
        </is>
      </c>
      <c r="F3279" t="inlineStr">
        <is>
          <t>Buse Aksoy</t>
        </is>
      </c>
      <c r="G3279" t="inlineStr">
        <is>
          <t>İhracat-Avrupa</t>
        </is>
      </c>
      <c r="H3279" t="inlineStr">
        <is>
          <t>EM-PNO-12</t>
        </is>
      </c>
      <c r="I3279" t="inlineStr">
        <is>
          <t>Sıva Üstü Dağıtım Panosu 24'lü</t>
        </is>
      </c>
      <c r="J3279" t="inlineStr">
        <is>
          <t>Pano</t>
        </is>
      </c>
      <c r="K3279" t="inlineStr">
        <is>
          <t>Bayi</t>
        </is>
      </c>
      <c r="L3279" t="n">
        <v>64</v>
      </c>
      <c r="M3279" s="57" t="n">
        <v>43.89</v>
      </c>
      <c r="N3279" t="inlineStr">
        <is>
          <t>EUR</t>
        </is>
      </c>
      <c r="O3279" s="58" t="n">
        <v>5</v>
      </c>
      <c r="P3279" t="n">
        <v>0</v>
      </c>
      <c r="Q3279" s="59" t="n">
        <v>1180</v>
      </c>
      <c r="R3279" s="60">
        <f>IF(N3279="TL",1,IF(N3279="USD",VLOOKUP(C3279,$X$2:$Z$19,2,FALSE),VLOOKUP(C3279,$X$2:$Z$19,3,FALSE)))</f>
        <v/>
      </c>
      <c r="S3279" s="61">
        <f>IF(P3279=1,0,L3279*M3279*R3279*(1-O3279/100))</f>
        <v/>
      </c>
      <c r="T3279" s="61">
        <f>IF(P3279=1,0,L3279*Q3279)</f>
        <v/>
      </c>
      <c r="U3279" s="61">
        <f>S3279-T3279</f>
        <v/>
      </c>
    </row>
    <row r="3280">
      <c r="A3280" t="inlineStr">
        <is>
          <t>S003279</t>
        </is>
      </c>
      <c r="B3280" t="inlineStr">
        <is>
          <t>2025-12-15</t>
        </is>
      </c>
      <c r="C3280" t="inlineStr">
        <is>
          <t>2025-12</t>
        </is>
      </c>
      <c r="D3280" t="inlineStr">
        <is>
          <t>2025-Q4</t>
        </is>
      </c>
      <c r="E3280" t="inlineStr">
        <is>
          <t>T12</t>
        </is>
      </c>
      <c r="F3280" t="inlineStr">
        <is>
          <t>Buse Aksoy</t>
        </is>
      </c>
      <c r="G3280" t="inlineStr">
        <is>
          <t>İhracat-Avrupa</t>
        </is>
      </c>
      <c r="H3280" t="inlineStr">
        <is>
          <t>EM-PRZ-02</t>
        </is>
      </c>
      <c r="I3280" t="inlineStr">
        <is>
          <t>Priz-Anahtar Seti (20'li)</t>
        </is>
      </c>
      <c r="J3280" t="inlineStr">
        <is>
          <t>Anahtar</t>
        </is>
      </c>
      <c r="K3280" t="inlineStr">
        <is>
          <t>Proje</t>
        </is>
      </c>
      <c r="L3280" t="n">
        <v>2</v>
      </c>
      <c r="M3280" s="57" t="n">
        <v>11.53</v>
      </c>
      <c r="N3280" t="inlineStr">
        <is>
          <t>EUR</t>
        </is>
      </c>
      <c r="O3280" s="58" t="n">
        <v>18</v>
      </c>
      <c r="P3280" t="n">
        <v>0</v>
      </c>
      <c r="Q3280" s="59" t="n">
        <v>310</v>
      </c>
      <c r="R3280" s="60">
        <f>IF(N3280="TL",1,IF(N3280="USD",VLOOKUP(C3280,$X$2:$Z$19,2,FALSE),VLOOKUP(C3280,$X$2:$Z$19,3,FALSE)))</f>
        <v/>
      </c>
      <c r="S3280" s="61">
        <f>IF(P3280=1,0,L3280*M3280*R3280*(1-O3280/100))</f>
        <v/>
      </c>
      <c r="T3280" s="61">
        <f>IF(P3280=1,0,L3280*Q3280)</f>
        <v/>
      </c>
      <c r="U3280" s="61">
        <f>S3280-T3280</f>
        <v/>
      </c>
    </row>
    <row r="3281">
      <c r="A3281" t="inlineStr">
        <is>
          <t>S003280</t>
        </is>
      </c>
      <c r="B3281" t="inlineStr">
        <is>
          <t>2025-12-18</t>
        </is>
      </c>
      <c r="C3281" t="inlineStr">
        <is>
          <t>2025-12</t>
        </is>
      </c>
      <c r="D3281" t="inlineStr">
        <is>
          <t>2025-Q4</t>
        </is>
      </c>
      <c r="E3281" t="inlineStr">
        <is>
          <t>T12</t>
        </is>
      </c>
      <c r="F3281" t="inlineStr">
        <is>
          <t>Buse Aksoy</t>
        </is>
      </c>
      <c r="G3281" t="inlineStr">
        <is>
          <t>İhracat-Avrupa</t>
        </is>
      </c>
      <c r="H3281" t="inlineStr">
        <is>
          <t>EM-PNO-12</t>
        </is>
      </c>
      <c r="I3281" t="inlineStr">
        <is>
          <t>Sıva Üstü Dağıtım Panosu 24'lü</t>
        </is>
      </c>
      <c r="J3281" t="inlineStr">
        <is>
          <t>Pano</t>
        </is>
      </c>
      <c r="K3281" t="inlineStr">
        <is>
          <t>Bayi</t>
        </is>
      </c>
      <c r="L3281" t="n">
        <v>21</v>
      </c>
      <c r="M3281" s="57" t="n">
        <v>43.29</v>
      </c>
      <c r="N3281" t="inlineStr">
        <is>
          <t>EUR</t>
        </is>
      </c>
      <c r="O3281" s="58" t="n">
        <v>0</v>
      </c>
      <c r="P3281" t="n">
        <v>0</v>
      </c>
      <c r="Q3281" s="59" t="n">
        <v>1180</v>
      </c>
      <c r="R3281" s="60">
        <f>IF(N3281="TL",1,IF(N3281="USD",VLOOKUP(C3281,$X$2:$Z$19,2,FALSE),VLOOKUP(C3281,$X$2:$Z$19,3,FALSE)))</f>
        <v/>
      </c>
      <c r="S3281" s="61">
        <f>IF(P3281=1,0,L3281*M3281*R3281*(1-O3281/100))</f>
        <v/>
      </c>
      <c r="T3281" s="61">
        <f>IF(P3281=1,0,L3281*Q3281)</f>
        <v/>
      </c>
      <c r="U3281" s="61">
        <f>S3281-T3281</f>
        <v/>
      </c>
    </row>
    <row r="3282">
      <c r="A3282" t="inlineStr">
        <is>
          <t>S003281</t>
        </is>
      </c>
      <c r="B3282" t="inlineStr">
        <is>
          <t>2025-12-12</t>
        </is>
      </c>
      <c r="C3282" t="inlineStr">
        <is>
          <t>2025-12</t>
        </is>
      </c>
      <c r="D3282" t="inlineStr">
        <is>
          <t>2025-Q4</t>
        </is>
      </c>
      <c r="E3282" t="inlineStr">
        <is>
          <t>T12</t>
        </is>
      </c>
      <c r="F3282" t="inlineStr">
        <is>
          <t>Buse Aksoy</t>
        </is>
      </c>
      <c r="G3282" t="inlineStr">
        <is>
          <t>İhracat-Avrupa</t>
        </is>
      </c>
      <c r="H3282" t="inlineStr">
        <is>
          <t>EM-AYD-40</t>
        </is>
      </c>
      <c r="I3282" t="inlineStr">
        <is>
          <t>LED Panel Armatür 40W</t>
        </is>
      </c>
      <c r="J3282" t="inlineStr">
        <is>
          <t>Aydınlatma</t>
        </is>
      </c>
      <c r="K3282" t="inlineStr">
        <is>
          <t>Bayi</t>
        </is>
      </c>
      <c r="L3282" t="n">
        <v>12</v>
      </c>
      <c r="M3282" s="57" t="n">
        <v>7.6</v>
      </c>
      <c r="N3282" t="inlineStr">
        <is>
          <t>EUR</t>
        </is>
      </c>
      <c r="O3282" s="58" t="n">
        <v>0</v>
      </c>
      <c r="P3282" t="n">
        <v>0</v>
      </c>
      <c r="Q3282" s="59" t="n">
        <v>190</v>
      </c>
      <c r="R3282" s="60">
        <f>IF(N3282="TL",1,IF(N3282="USD",VLOOKUP(C3282,$X$2:$Z$19,2,FALSE),VLOOKUP(C3282,$X$2:$Z$19,3,FALSE)))</f>
        <v/>
      </c>
      <c r="S3282" s="61">
        <f>IF(P3282=1,0,L3282*M3282*R3282*(1-O3282/100))</f>
        <v/>
      </c>
      <c r="T3282" s="61">
        <f>IF(P3282=1,0,L3282*Q3282)</f>
        <v/>
      </c>
      <c r="U3282" s="61">
        <f>S3282-T3282</f>
        <v/>
      </c>
    </row>
    <row r="3283">
      <c r="A3283" t="inlineStr">
        <is>
          <t>S003282</t>
        </is>
      </c>
      <c r="B3283" t="inlineStr">
        <is>
          <t>2025-12-21</t>
        </is>
      </c>
      <c r="C3283" t="inlineStr">
        <is>
          <t>2025-12</t>
        </is>
      </c>
      <c r="D3283" t="inlineStr">
        <is>
          <t>2025-Q4</t>
        </is>
      </c>
      <c r="E3283" t="inlineStr">
        <is>
          <t>T12</t>
        </is>
      </c>
      <c r="F3283" t="inlineStr">
        <is>
          <t>Buse Aksoy</t>
        </is>
      </c>
      <c r="G3283" t="inlineStr">
        <is>
          <t>İhracat-Avrupa</t>
        </is>
      </c>
      <c r="H3283" t="inlineStr">
        <is>
          <t>EM-UPS-10</t>
        </is>
      </c>
      <c r="I3283" t="inlineStr">
        <is>
          <t>Kesintisiz Güç Kaynağı 3 kVA</t>
        </is>
      </c>
      <c r="J3283" t="inlineStr">
        <is>
          <t>Güç</t>
        </is>
      </c>
      <c r="K3283" t="inlineStr">
        <is>
          <t>Bayi</t>
        </is>
      </c>
      <c r="L3283" t="n">
        <v>13</v>
      </c>
      <c r="M3283" s="57" t="n">
        <v>270.69</v>
      </c>
      <c r="N3283" t="inlineStr">
        <is>
          <t>EUR</t>
        </is>
      </c>
      <c r="O3283" s="58" t="n">
        <v>12</v>
      </c>
      <c r="P3283" t="n">
        <v>0</v>
      </c>
      <c r="Q3283" s="59" t="n">
        <v>8200</v>
      </c>
      <c r="R3283" s="60">
        <f>IF(N3283="TL",1,IF(N3283="USD",VLOOKUP(C3283,$X$2:$Z$19,2,FALSE),VLOOKUP(C3283,$X$2:$Z$19,3,FALSE)))</f>
        <v/>
      </c>
      <c r="S3283" s="61">
        <f>IF(P3283=1,0,L3283*M3283*R3283*(1-O3283/100))</f>
        <v/>
      </c>
      <c r="T3283" s="61">
        <f>IF(P3283=1,0,L3283*Q3283)</f>
        <v/>
      </c>
      <c r="U3283" s="61">
        <f>S3283-T3283</f>
        <v/>
      </c>
    </row>
    <row r="3284">
      <c r="A3284" t="inlineStr">
        <is>
          <t>S003283</t>
        </is>
      </c>
      <c r="B3284" t="inlineStr">
        <is>
          <t>2025-12-25</t>
        </is>
      </c>
      <c r="C3284" t="inlineStr">
        <is>
          <t>2025-12</t>
        </is>
      </c>
      <c r="D3284" t="inlineStr">
        <is>
          <t>2025-Q4</t>
        </is>
      </c>
      <c r="E3284" t="inlineStr">
        <is>
          <t>T12</t>
        </is>
      </c>
      <c r="F3284" t="inlineStr">
        <is>
          <t>Buse Aksoy</t>
        </is>
      </c>
      <c r="G3284" t="inlineStr">
        <is>
          <t>İhracat-Avrupa</t>
        </is>
      </c>
      <c r="H3284" t="inlineStr">
        <is>
          <t>EM-KBL-25</t>
        </is>
      </c>
      <c r="I3284" t="inlineStr">
        <is>
          <t>NYY Kablo 4x6 (100 m)</t>
        </is>
      </c>
      <c r="J3284" t="inlineStr">
        <is>
          <t>Kablo</t>
        </is>
      </c>
      <c r="K3284" t="inlineStr">
        <is>
          <t>Bayi</t>
        </is>
      </c>
      <c r="L3284" t="n">
        <v>5</v>
      </c>
      <c r="M3284" s="57" t="n">
        <v>74.14</v>
      </c>
      <c r="N3284" t="inlineStr">
        <is>
          <t>EUR</t>
        </is>
      </c>
      <c r="O3284" s="58" t="n">
        <v>8</v>
      </c>
      <c r="P3284" t="n">
        <v>0</v>
      </c>
      <c r="Q3284" s="59" t="n">
        <v>2150</v>
      </c>
      <c r="R3284" s="60">
        <f>IF(N3284="TL",1,IF(N3284="USD",VLOOKUP(C3284,$X$2:$Z$19,2,FALSE),VLOOKUP(C3284,$X$2:$Z$19,3,FALSE)))</f>
        <v/>
      </c>
      <c r="S3284" s="61">
        <f>IF(P3284=1,0,L3284*M3284*R3284*(1-O3284/100))</f>
        <v/>
      </c>
      <c r="T3284" s="61">
        <f>IF(P3284=1,0,L3284*Q3284)</f>
        <v/>
      </c>
      <c r="U3284" s="61">
        <f>S3284-T3284</f>
        <v/>
      </c>
    </row>
    <row r="3285">
      <c r="A3285" t="inlineStr">
        <is>
          <t>S003284</t>
        </is>
      </c>
      <c r="B3285" t="inlineStr">
        <is>
          <t>2025-12-22</t>
        </is>
      </c>
      <c r="C3285" t="inlineStr">
        <is>
          <t>2025-12</t>
        </is>
      </c>
      <c r="D3285" t="inlineStr">
        <is>
          <t>2025-Q4</t>
        </is>
      </c>
      <c r="E3285" t="inlineStr">
        <is>
          <t>T12</t>
        </is>
      </c>
      <c r="F3285" t="inlineStr">
        <is>
          <t>Buse Aksoy</t>
        </is>
      </c>
      <c r="G3285" t="inlineStr">
        <is>
          <t>İhracat-Avrupa</t>
        </is>
      </c>
      <c r="H3285" t="inlineStr">
        <is>
          <t>EM-SNS-06</t>
        </is>
      </c>
      <c r="I3285" t="inlineStr">
        <is>
          <t>Hareket Sensörü PIR</t>
        </is>
      </c>
      <c r="J3285" t="inlineStr">
        <is>
          <t>Otomasyon</t>
        </is>
      </c>
      <c r="K3285" t="inlineStr">
        <is>
          <t>Perakende</t>
        </is>
      </c>
      <c r="L3285" t="n">
        <v>25</v>
      </c>
      <c r="M3285" s="57" t="n">
        <v>5.46</v>
      </c>
      <c r="N3285" t="inlineStr">
        <is>
          <t>EUR</t>
        </is>
      </c>
      <c r="O3285" s="58" t="n">
        <v>5</v>
      </c>
      <c r="P3285" t="n">
        <v>0</v>
      </c>
      <c r="Q3285" s="59" t="n">
        <v>120</v>
      </c>
      <c r="R3285" s="60">
        <f>IF(N3285="TL",1,IF(N3285="USD",VLOOKUP(C3285,$X$2:$Z$19,2,FALSE),VLOOKUP(C3285,$X$2:$Z$19,3,FALSE)))</f>
        <v/>
      </c>
      <c r="S3285" s="61">
        <f>IF(P3285=1,0,L3285*M3285*R3285*(1-O3285/100))</f>
        <v/>
      </c>
      <c r="T3285" s="61">
        <f>IF(P3285=1,0,L3285*Q3285)</f>
        <v/>
      </c>
      <c r="U3285" s="61">
        <f>S3285-T3285</f>
        <v/>
      </c>
    </row>
    <row r="3286">
      <c r="A3286" t="inlineStr">
        <is>
          <t>S003285</t>
        </is>
      </c>
      <c r="B3286" t="inlineStr">
        <is>
          <t>2025-12-21</t>
        </is>
      </c>
      <c r="C3286" t="inlineStr">
        <is>
          <t>2025-12</t>
        </is>
      </c>
      <c r="D3286" t="inlineStr">
        <is>
          <t>2025-Q4</t>
        </is>
      </c>
      <c r="E3286" t="inlineStr">
        <is>
          <t>T12</t>
        </is>
      </c>
      <c r="F3286" t="inlineStr">
        <is>
          <t>Buse Aksoy</t>
        </is>
      </c>
      <c r="G3286" t="inlineStr">
        <is>
          <t>İhracat-Avrupa</t>
        </is>
      </c>
      <c r="H3286" t="inlineStr">
        <is>
          <t>EM-TRF-05</t>
        </is>
      </c>
      <c r="I3286" t="inlineStr">
        <is>
          <t>İzole Trafo 1 kVA</t>
        </is>
      </c>
      <c r="J3286" t="inlineStr">
        <is>
          <t>Güç</t>
        </is>
      </c>
      <c r="K3286" t="inlineStr">
        <is>
          <t>Bayi</t>
        </is>
      </c>
      <c r="L3286" t="n">
        <v>4</v>
      </c>
      <c r="M3286" s="57" t="n">
        <v>143.05</v>
      </c>
      <c r="N3286" t="inlineStr">
        <is>
          <t>EUR</t>
        </is>
      </c>
      <c r="O3286" s="58" t="n">
        <v>0</v>
      </c>
      <c r="P3286" t="n">
        <v>0</v>
      </c>
      <c r="Q3286" s="59" t="n">
        <v>3900</v>
      </c>
      <c r="R3286" s="60">
        <f>IF(N3286="TL",1,IF(N3286="USD",VLOOKUP(C3286,$X$2:$Z$19,2,FALSE),VLOOKUP(C3286,$X$2:$Z$19,3,FALSE)))</f>
        <v/>
      </c>
      <c r="S3286" s="61">
        <f>IF(P3286=1,0,L3286*M3286*R3286*(1-O3286/100))</f>
        <v/>
      </c>
      <c r="T3286" s="61">
        <f>IF(P3286=1,0,L3286*Q3286)</f>
        <v/>
      </c>
      <c r="U3286" s="61">
        <f>S3286-T3286</f>
        <v/>
      </c>
    </row>
    <row r="3287">
      <c r="A3287" t="inlineStr">
        <is>
          <t>S003286</t>
        </is>
      </c>
      <c r="B3287" t="inlineStr">
        <is>
          <t>2025-12-07</t>
        </is>
      </c>
      <c r="C3287" t="inlineStr">
        <is>
          <t>2025-12</t>
        </is>
      </c>
      <c r="D3287" t="inlineStr">
        <is>
          <t>2025-Q4</t>
        </is>
      </c>
      <c r="E3287" t="inlineStr">
        <is>
          <t>T12</t>
        </is>
      </c>
      <c r="F3287" t="inlineStr">
        <is>
          <t>Buse Aksoy</t>
        </is>
      </c>
      <c r="G3287" t="inlineStr">
        <is>
          <t>İhracat-Avrupa</t>
        </is>
      </c>
      <c r="H3287" t="inlineStr">
        <is>
          <t>EM-AYD-18</t>
        </is>
      </c>
      <c r="I3287" t="inlineStr">
        <is>
          <t>LED Ampul 18W (10'lu)</t>
        </is>
      </c>
      <c r="J3287" t="inlineStr">
        <is>
          <t>Aydınlatma</t>
        </is>
      </c>
      <c r="K3287" t="inlineStr">
        <is>
          <t>Kurumsal</t>
        </is>
      </c>
      <c r="L3287" t="n">
        <v>1</v>
      </c>
      <c r="M3287" s="57" t="n">
        <v>4.36</v>
      </c>
      <c r="N3287" t="inlineStr">
        <is>
          <t>EUR</t>
        </is>
      </c>
      <c r="O3287" s="58" t="n">
        <v>5</v>
      </c>
      <c r="P3287" t="n">
        <v>0</v>
      </c>
      <c r="Q3287" s="59" t="n">
        <v>95</v>
      </c>
      <c r="R3287" s="60">
        <f>IF(N3287="TL",1,IF(N3287="USD",VLOOKUP(C3287,$X$2:$Z$19,2,FALSE),VLOOKUP(C3287,$X$2:$Z$19,3,FALSE)))</f>
        <v/>
      </c>
      <c r="S3287" s="61">
        <f>IF(P3287=1,0,L3287*M3287*R3287*(1-O3287/100))</f>
        <v/>
      </c>
      <c r="T3287" s="61">
        <f>IF(P3287=1,0,L3287*Q3287)</f>
        <v/>
      </c>
      <c r="U3287" s="61">
        <f>S3287-T3287</f>
        <v/>
      </c>
    </row>
    <row r="3288">
      <c r="A3288" t="inlineStr">
        <is>
          <t>S003287</t>
        </is>
      </c>
      <c r="B3288" t="inlineStr">
        <is>
          <t>2025-12-19</t>
        </is>
      </c>
      <c r="C3288" t="inlineStr">
        <is>
          <t>2025-12</t>
        </is>
      </c>
      <c r="D3288" t="inlineStr">
        <is>
          <t>2025-Q4</t>
        </is>
      </c>
      <c r="E3288" t="inlineStr">
        <is>
          <t>T12</t>
        </is>
      </c>
      <c r="F3288" t="inlineStr">
        <is>
          <t>Buse Aksoy</t>
        </is>
      </c>
      <c r="G3288" t="inlineStr">
        <is>
          <t>İhracat-Avrupa</t>
        </is>
      </c>
      <c r="H3288" t="inlineStr">
        <is>
          <t>EM-AYD-18</t>
        </is>
      </c>
      <c r="I3288" t="inlineStr">
        <is>
          <t>LED Ampul 18W (10'lu)</t>
        </is>
      </c>
      <c r="J3288" t="inlineStr">
        <is>
          <t>Aydınlatma</t>
        </is>
      </c>
      <c r="K3288" t="inlineStr">
        <is>
          <t>Bayi</t>
        </is>
      </c>
      <c r="L3288" t="n">
        <v>3</v>
      </c>
      <c r="M3288" s="57" t="n">
        <v>4.23</v>
      </c>
      <c r="N3288" t="inlineStr">
        <is>
          <t>EUR</t>
        </is>
      </c>
      <c r="O3288" s="58" t="n">
        <v>12</v>
      </c>
      <c r="P3288" t="n">
        <v>0</v>
      </c>
      <c r="Q3288" s="59" t="n">
        <v>95</v>
      </c>
      <c r="R3288" s="60">
        <f>IF(N3288="TL",1,IF(N3288="USD",VLOOKUP(C3288,$X$2:$Z$19,2,FALSE),VLOOKUP(C3288,$X$2:$Z$19,3,FALSE)))</f>
        <v/>
      </c>
      <c r="S3288" s="61">
        <f>IF(P3288=1,0,L3288*M3288*R3288*(1-O3288/100))</f>
        <v/>
      </c>
      <c r="T3288" s="61">
        <f>IF(P3288=1,0,L3288*Q3288)</f>
        <v/>
      </c>
      <c r="U3288" s="61">
        <f>S3288-T3288</f>
        <v/>
      </c>
    </row>
    <row r="3289">
      <c r="A3289" t="inlineStr">
        <is>
          <t>S003288</t>
        </is>
      </c>
      <c r="B3289" t="inlineStr">
        <is>
          <t>2025-12-25</t>
        </is>
      </c>
      <c r="C3289" t="inlineStr">
        <is>
          <t>2025-12</t>
        </is>
      </c>
      <c r="D3289" t="inlineStr">
        <is>
          <t>2025-Q4</t>
        </is>
      </c>
      <c r="E3289" t="inlineStr">
        <is>
          <t>T12</t>
        </is>
      </c>
      <c r="F3289" t="inlineStr">
        <is>
          <t>Buse Aksoy</t>
        </is>
      </c>
      <c r="G3289" t="inlineStr">
        <is>
          <t>İhracat-Avrupa</t>
        </is>
      </c>
      <c r="H3289" t="inlineStr">
        <is>
          <t>EM-TRF-05</t>
        </is>
      </c>
      <c r="I3289" t="inlineStr">
        <is>
          <t>İzole Trafo 1 kVA</t>
        </is>
      </c>
      <c r="J3289" t="inlineStr">
        <is>
          <t>Güç</t>
        </is>
      </c>
      <c r="K3289" t="inlineStr">
        <is>
          <t>Proje</t>
        </is>
      </c>
      <c r="L3289" t="n">
        <v>4</v>
      </c>
      <c r="M3289" s="57" t="n">
        <v>135.1</v>
      </c>
      <c r="N3289" t="inlineStr">
        <is>
          <t>EUR</t>
        </is>
      </c>
      <c r="O3289" s="58" t="n">
        <v>0</v>
      </c>
      <c r="P3289" t="n">
        <v>0</v>
      </c>
      <c r="Q3289" s="59" t="n">
        <v>3900</v>
      </c>
      <c r="R3289" s="60">
        <f>IF(N3289="TL",1,IF(N3289="USD",VLOOKUP(C3289,$X$2:$Z$19,2,FALSE),VLOOKUP(C3289,$X$2:$Z$19,3,FALSE)))</f>
        <v/>
      </c>
      <c r="S3289" s="61">
        <f>IF(P3289=1,0,L3289*M3289*R3289*(1-O3289/100))</f>
        <v/>
      </c>
      <c r="T3289" s="61">
        <f>IF(P3289=1,0,L3289*Q3289)</f>
        <v/>
      </c>
      <c r="U3289" s="61">
        <f>S3289-T3289</f>
        <v/>
      </c>
    </row>
    <row r="3290">
      <c r="A3290" t="inlineStr">
        <is>
          <t>S003289</t>
        </is>
      </c>
      <c r="B3290" t="inlineStr">
        <is>
          <t>2025-12-15</t>
        </is>
      </c>
      <c r="C3290" t="inlineStr">
        <is>
          <t>2025-12</t>
        </is>
      </c>
      <c r="D3290" t="inlineStr">
        <is>
          <t>2025-Q4</t>
        </is>
      </c>
      <c r="E3290" t="inlineStr">
        <is>
          <t>T12</t>
        </is>
      </c>
      <c r="F3290" t="inlineStr">
        <is>
          <t>Buse Aksoy</t>
        </is>
      </c>
      <c r="G3290" t="inlineStr">
        <is>
          <t>İhracat-Avrupa</t>
        </is>
      </c>
      <c r="H3290" t="inlineStr">
        <is>
          <t>EM-KBL-16</t>
        </is>
      </c>
      <c r="I3290" t="inlineStr">
        <is>
          <t>NYM Kablo 3x2,5 (100 m)</t>
        </is>
      </c>
      <c r="J3290" t="inlineStr">
        <is>
          <t>Kablo</t>
        </is>
      </c>
      <c r="K3290" t="inlineStr">
        <is>
          <t>Perakende</t>
        </is>
      </c>
      <c r="L3290" t="n">
        <v>4</v>
      </c>
      <c r="M3290" s="57" t="n">
        <v>26.65</v>
      </c>
      <c r="N3290" t="inlineStr">
        <is>
          <t>EUR</t>
        </is>
      </c>
      <c r="O3290" s="58" t="n">
        <v>5</v>
      </c>
      <c r="P3290" t="n">
        <v>0</v>
      </c>
      <c r="Q3290" s="59" t="n">
        <v>820</v>
      </c>
      <c r="R3290" s="60">
        <f>IF(N3290="TL",1,IF(N3290="USD",VLOOKUP(C3290,$X$2:$Z$19,2,FALSE),VLOOKUP(C3290,$X$2:$Z$19,3,FALSE)))</f>
        <v/>
      </c>
      <c r="S3290" s="61">
        <f>IF(P3290=1,0,L3290*M3290*R3290*(1-O3290/100))</f>
        <v/>
      </c>
      <c r="T3290" s="61">
        <f>IF(P3290=1,0,L3290*Q3290)</f>
        <v/>
      </c>
      <c r="U3290" s="61">
        <f>S3290-T3290</f>
        <v/>
      </c>
    </row>
    <row r="3291">
      <c r="A3291" t="inlineStr">
        <is>
          <t>S003290</t>
        </is>
      </c>
      <c r="B3291" t="inlineStr">
        <is>
          <t>2025-12-15</t>
        </is>
      </c>
      <c r="C3291" t="inlineStr">
        <is>
          <t>2025-12</t>
        </is>
      </c>
      <c r="D3291" t="inlineStr">
        <is>
          <t>2025-Q4</t>
        </is>
      </c>
      <c r="E3291" t="inlineStr">
        <is>
          <t>T12</t>
        </is>
      </c>
      <c r="F3291" t="inlineStr">
        <is>
          <t>Buse Aksoy</t>
        </is>
      </c>
      <c r="G3291" t="inlineStr">
        <is>
          <t>İhracat-Avrupa</t>
        </is>
      </c>
      <c r="H3291" t="inlineStr">
        <is>
          <t>EM-KND-03</t>
        </is>
      </c>
      <c r="I3291" t="inlineStr">
        <is>
          <t>Kablo Kanalı 40x40 (2 m)</t>
        </is>
      </c>
      <c r="J3291" t="inlineStr">
        <is>
          <t>Tesisat</t>
        </is>
      </c>
      <c r="K3291" t="inlineStr">
        <is>
          <t>Kurumsal</t>
        </is>
      </c>
      <c r="L3291" t="n">
        <v>4</v>
      </c>
      <c r="M3291" s="57" t="n">
        <v>2.75</v>
      </c>
      <c r="N3291" t="inlineStr">
        <is>
          <t>EUR</t>
        </is>
      </c>
      <c r="O3291" s="58" t="n">
        <v>5</v>
      </c>
      <c r="P3291" t="n">
        <v>0</v>
      </c>
      <c r="Q3291" s="59" t="n">
        <v>65</v>
      </c>
      <c r="R3291" s="60">
        <f>IF(N3291="TL",1,IF(N3291="USD",VLOOKUP(C3291,$X$2:$Z$19,2,FALSE),VLOOKUP(C3291,$X$2:$Z$19,3,FALSE)))</f>
        <v/>
      </c>
      <c r="S3291" s="61">
        <f>IF(P3291=1,0,L3291*M3291*R3291*(1-O3291/100))</f>
        <v/>
      </c>
      <c r="T3291" s="61">
        <f>IF(P3291=1,0,L3291*Q3291)</f>
        <v/>
      </c>
      <c r="U3291" s="61">
        <f>S3291-T3291</f>
        <v/>
      </c>
    </row>
    <row r="3292">
      <c r="A3292" t="inlineStr">
        <is>
          <t>S003291</t>
        </is>
      </c>
      <c r="B3292" t="inlineStr">
        <is>
          <t>2025-12-13</t>
        </is>
      </c>
      <c r="C3292" t="inlineStr">
        <is>
          <t>2025-12</t>
        </is>
      </c>
      <c r="D3292" t="inlineStr">
        <is>
          <t>2025-Q4</t>
        </is>
      </c>
      <c r="E3292" t="inlineStr">
        <is>
          <t>T13</t>
        </is>
      </c>
      <c r="F3292" t="inlineStr">
        <is>
          <t>Cem Kurt</t>
        </is>
      </c>
      <c r="G3292" t="inlineStr">
        <is>
          <t>Marmara</t>
        </is>
      </c>
      <c r="H3292" t="inlineStr">
        <is>
          <t>EM-SGT-01</t>
        </is>
      </c>
      <c r="I3292" t="inlineStr">
        <is>
          <t>Otomatik Sigorta C16 (12'li)</t>
        </is>
      </c>
      <c r="J3292" t="inlineStr">
        <is>
          <t>Koruma</t>
        </is>
      </c>
      <c r="K3292" t="inlineStr">
        <is>
          <t>Proje</t>
        </is>
      </c>
      <c r="L3292" t="n">
        <v>22</v>
      </c>
      <c r="M3292" s="57" t="n">
        <v>435</v>
      </c>
      <c r="N3292" t="inlineStr">
        <is>
          <t>TL</t>
        </is>
      </c>
      <c r="O3292" s="58" t="n">
        <v>5</v>
      </c>
      <c r="P3292" t="n">
        <v>0</v>
      </c>
      <c r="Q3292" s="59" t="n">
        <v>240</v>
      </c>
      <c r="R3292" s="60">
        <f>IF(N3292="TL",1,IF(N3292="USD",VLOOKUP(C3292,$X$2:$Z$19,2,FALSE),VLOOKUP(C3292,$X$2:$Z$19,3,FALSE)))</f>
        <v/>
      </c>
      <c r="S3292" s="61">
        <f>IF(P3292=1,0,L3292*M3292*R3292*(1-O3292/100))</f>
        <v/>
      </c>
      <c r="T3292" s="61">
        <f>IF(P3292=1,0,L3292*Q3292)</f>
        <v/>
      </c>
      <c r="U3292" s="61">
        <f>S3292-T3292</f>
        <v/>
      </c>
    </row>
    <row r="3293">
      <c r="A3293" t="inlineStr">
        <is>
          <t>S003292</t>
        </is>
      </c>
      <c r="B3293" t="inlineStr">
        <is>
          <t>2025-12-19</t>
        </is>
      </c>
      <c r="C3293" t="inlineStr">
        <is>
          <t>2025-12</t>
        </is>
      </c>
      <c r="D3293" t="inlineStr">
        <is>
          <t>2025-Q4</t>
        </is>
      </c>
      <c r="E3293" t="inlineStr">
        <is>
          <t>T13</t>
        </is>
      </c>
      <c r="F3293" t="inlineStr">
        <is>
          <t>Cem Kurt</t>
        </is>
      </c>
      <c r="G3293" t="inlineStr">
        <is>
          <t>Marmara</t>
        </is>
      </c>
      <c r="H3293" t="inlineStr">
        <is>
          <t>EM-KND-03</t>
        </is>
      </c>
      <c r="I3293" t="inlineStr">
        <is>
          <t>Kablo Kanalı 40x40 (2 m)</t>
        </is>
      </c>
      <c r="J3293" t="inlineStr">
        <is>
          <t>Tesisat</t>
        </is>
      </c>
      <c r="K3293" t="inlineStr">
        <is>
          <t>Proje</t>
        </is>
      </c>
      <c r="L3293" t="n">
        <v>11</v>
      </c>
      <c r="M3293" s="57" t="n">
        <v>129</v>
      </c>
      <c r="N3293" t="inlineStr">
        <is>
          <t>TL</t>
        </is>
      </c>
      <c r="O3293" s="58" t="n">
        <v>18</v>
      </c>
      <c r="P3293" t="n">
        <v>0</v>
      </c>
      <c r="Q3293" s="59" t="n">
        <v>65</v>
      </c>
      <c r="R3293" s="60">
        <f>IF(N3293="TL",1,IF(N3293="USD",VLOOKUP(C3293,$X$2:$Z$19,2,FALSE),VLOOKUP(C3293,$X$2:$Z$19,3,FALSE)))</f>
        <v/>
      </c>
      <c r="S3293" s="61">
        <f>IF(P3293=1,0,L3293*M3293*R3293*(1-O3293/100))</f>
        <v/>
      </c>
      <c r="T3293" s="61">
        <f>IF(P3293=1,0,L3293*Q3293)</f>
        <v/>
      </c>
      <c r="U3293" s="61">
        <f>S3293-T3293</f>
        <v/>
      </c>
    </row>
    <row r="3294">
      <c r="A3294" t="inlineStr">
        <is>
          <t>S003293</t>
        </is>
      </c>
      <c r="B3294" t="inlineStr">
        <is>
          <t>2025-12-02</t>
        </is>
      </c>
      <c r="C3294" t="inlineStr">
        <is>
          <t>2025-12</t>
        </is>
      </c>
      <c r="D3294" t="inlineStr">
        <is>
          <t>2025-Q4</t>
        </is>
      </c>
      <c r="E3294" t="inlineStr">
        <is>
          <t>T13</t>
        </is>
      </c>
      <c r="F3294" t="inlineStr">
        <is>
          <t>Cem Kurt</t>
        </is>
      </c>
      <c r="G3294" t="inlineStr">
        <is>
          <t>Marmara</t>
        </is>
      </c>
      <c r="H3294" t="inlineStr">
        <is>
          <t>EM-KND-03</t>
        </is>
      </c>
      <c r="I3294" t="inlineStr">
        <is>
          <t>Kablo Kanalı 40x40 (2 m)</t>
        </is>
      </c>
      <c r="J3294" t="inlineStr">
        <is>
          <t>Tesisat</t>
        </is>
      </c>
      <c r="K3294" t="inlineStr">
        <is>
          <t>Bayi</t>
        </is>
      </c>
      <c r="L3294" t="n">
        <v>12</v>
      </c>
      <c r="M3294" s="57" t="n">
        <v>131</v>
      </c>
      <c r="N3294" t="inlineStr">
        <is>
          <t>TL</t>
        </is>
      </c>
      <c r="O3294" s="58" t="n">
        <v>0</v>
      </c>
      <c r="P3294" t="n">
        <v>0</v>
      </c>
      <c r="Q3294" s="59" t="n">
        <v>65</v>
      </c>
      <c r="R3294" s="60">
        <f>IF(N3294="TL",1,IF(N3294="USD",VLOOKUP(C3294,$X$2:$Z$19,2,FALSE),VLOOKUP(C3294,$X$2:$Z$19,3,FALSE)))</f>
        <v/>
      </c>
      <c r="S3294" s="61">
        <f>IF(P3294=1,0,L3294*M3294*R3294*(1-O3294/100))</f>
        <v/>
      </c>
      <c r="T3294" s="61">
        <f>IF(P3294=1,0,L3294*Q3294)</f>
        <v/>
      </c>
      <c r="U3294" s="61">
        <f>S3294-T3294</f>
        <v/>
      </c>
    </row>
    <row r="3295">
      <c r="A3295" t="inlineStr">
        <is>
          <t>S003294</t>
        </is>
      </c>
      <c r="B3295" t="inlineStr">
        <is>
          <t>2025-12-27</t>
        </is>
      </c>
      <c r="C3295" t="inlineStr">
        <is>
          <t>2025-12</t>
        </is>
      </c>
      <c r="D3295" t="inlineStr">
        <is>
          <t>2025-Q4</t>
        </is>
      </c>
      <c r="E3295" t="inlineStr">
        <is>
          <t>T13</t>
        </is>
      </c>
      <c r="F3295" t="inlineStr">
        <is>
          <t>Cem Kurt</t>
        </is>
      </c>
      <c r="G3295" t="inlineStr">
        <is>
          <t>Marmara</t>
        </is>
      </c>
      <c r="H3295" t="inlineStr">
        <is>
          <t>EM-SNS-06</t>
        </is>
      </c>
      <c r="I3295" t="inlineStr">
        <is>
          <t>Hareket Sensörü PIR</t>
        </is>
      </c>
      <c r="J3295" t="inlineStr">
        <is>
          <t>Otomasyon</t>
        </is>
      </c>
      <c r="K3295" t="inlineStr">
        <is>
          <t>Perakende</t>
        </is>
      </c>
      <c r="L3295" t="n">
        <v>10</v>
      </c>
      <c r="M3295" s="57" t="n">
        <v>244</v>
      </c>
      <c r="N3295" t="inlineStr">
        <is>
          <t>TL</t>
        </is>
      </c>
      <c r="O3295" s="58" t="n">
        <v>0</v>
      </c>
      <c r="P3295" t="n">
        <v>0</v>
      </c>
      <c r="Q3295" s="59" t="n">
        <v>120</v>
      </c>
      <c r="R3295" s="60">
        <f>IF(N3295="TL",1,IF(N3295="USD",VLOOKUP(C3295,$X$2:$Z$19,2,FALSE),VLOOKUP(C3295,$X$2:$Z$19,3,FALSE)))</f>
        <v/>
      </c>
      <c r="S3295" s="61">
        <f>IF(P3295=1,0,L3295*M3295*R3295*(1-O3295/100))</f>
        <v/>
      </c>
      <c r="T3295" s="61">
        <f>IF(P3295=1,0,L3295*Q3295)</f>
        <v/>
      </c>
      <c r="U3295" s="61">
        <f>S3295-T3295</f>
        <v/>
      </c>
    </row>
    <row r="3296">
      <c r="A3296" t="inlineStr">
        <is>
          <t>S003295</t>
        </is>
      </c>
      <c r="B3296" t="inlineStr">
        <is>
          <t>2025-12-11</t>
        </is>
      </c>
      <c r="C3296" t="inlineStr">
        <is>
          <t>2025-12</t>
        </is>
      </c>
      <c r="D3296" t="inlineStr">
        <is>
          <t>2025-Q4</t>
        </is>
      </c>
      <c r="E3296" t="inlineStr">
        <is>
          <t>T13</t>
        </is>
      </c>
      <c r="F3296" t="inlineStr">
        <is>
          <t>Cem Kurt</t>
        </is>
      </c>
      <c r="G3296" t="inlineStr">
        <is>
          <t>Marmara</t>
        </is>
      </c>
      <c r="H3296" t="inlineStr">
        <is>
          <t>EM-AYD-40</t>
        </is>
      </c>
      <c r="I3296" t="inlineStr">
        <is>
          <t>LED Panel Armatür 40W</t>
        </is>
      </c>
      <c r="J3296" t="inlineStr">
        <is>
          <t>Aydınlatma</t>
        </is>
      </c>
      <c r="K3296" t="inlineStr">
        <is>
          <t>Proje</t>
        </is>
      </c>
      <c r="L3296" t="n">
        <v>20</v>
      </c>
      <c r="M3296" s="57" t="n">
        <v>347</v>
      </c>
      <c r="N3296" t="inlineStr">
        <is>
          <t>TL</t>
        </is>
      </c>
      <c r="O3296" s="58" t="n">
        <v>8</v>
      </c>
      <c r="P3296" t="n">
        <v>0</v>
      </c>
      <c r="Q3296" s="59" t="n">
        <v>190</v>
      </c>
      <c r="R3296" s="60">
        <f>IF(N3296="TL",1,IF(N3296="USD",VLOOKUP(C3296,$X$2:$Z$19,2,FALSE),VLOOKUP(C3296,$X$2:$Z$19,3,FALSE)))</f>
        <v/>
      </c>
      <c r="S3296" s="61">
        <f>IF(P3296=1,0,L3296*M3296*R3296*(1-O3296/100))</f>
        <v/>
      </c>
      <c r="T3296" s="61">
        <f>IF(P3296=1,0,L3296*Q3296)</f>
        <v/>
      </c>
      <c r="U3296" s="61">
        <f>S3296-T3296</f>
        <v/>
      </c>
    </row>
    <row r="3297">
      <c r="A3297" t="inlineStr">
        <is>
          <t>S003296</t>
        </is>
      </c>
      <c r="B3297" t="inlineStr">
        <is>
          <t>2025-12-19</t>
        </is>
      </c>
      <c r="C3297" t="inlineStr">
        <is>
          <t>2025-12</t>
        </is>
      </c>
      <c r="D3297" t="inlineStr">
        <is>
          <t>2025-Q4</t>
        </is>
      </c>
      <c r="E3297" t="inlineStr">
        <is>
          <t>T13</t>
        </is>
      </c>
      <c r="F3297" t="inlineStr">
        <is>
          <t>Cem Kurt</t>
        </is>
      </c>
      <c r="G3297" t="inlineStr">
        <is>
          <t>Marmara</t>
        </is>
      </c>
      <c r="H3297" t="inlineStr">
        <is>
          <t>EM-TRF-05</t>
        </is>
      </c>
      <c r="I3297" t="inlineStr">
        <is>
          <t>İzole Trafo 1 kVA</t>
        </is>
      </c>
      <c r="J3297" t="inlineStr">
        <is>
          <t>Güç</t>
        </is>
      </c>
      <c r="K3297" t="inlineStr">
        <is>
          <t>Kurumsal</t>
        </is>
      </c>
      <c r="L3297" t="n">
        <v>3</v>
      </c>
      <c r="M3297" s="57" t="n">
        <v>6605</v>
      </c>
      <c r="N3297" t="inlineStr">
        <is>
          <t>TL</t>
        </is>
      </c>
      <c r="O3297" s="58" t="n">
        <v>8</v>
      </c>
      <c r="P3297" t="n">
        <v>0</v>
      </c>
      <c r="Q3297" s="59" t="n">
        <v>3900</v>
      </c>
      <c r="R3297" s="60">
        <f>IF(N3297="TL",1,IF(N3297="USD",VLOOKUP(C3297,$X$2:$Z$19,2,FALSE),VLOOKUP(C3297,$X$2:$Z$19,3,FALSE)))</f>
        <v/>
      </c>
      <c r="S3297" s="61">
        <f>IF(P3297=1,0,L3297*M3297*R3297*(1-O3297/100))</f>
        <v/>
      </c>
      <c r="T3297" s="61">
        <f>IF(P3297=1,0,L3297*Q3297)</f>
        <v/>
      </c>
      <c r="U3297" s="61">
        <f>S3297-T3297</f>
        <v/>
      </c>
    </row>
    <row r="3298">
      <c r="A3298" t="inlineStr">
        <is>
          <t>S003297</t>
        </is>
      </c>
      <c r="B3298" t="inlineStr">
        <is>
          <t>2025-12-08</t>
        </is>
      </c>
      <c r="C3298" t="inlineStr">
        <is>
          <t>2025-12</t>
        </is>
      </c>
      <c r="D3298" t="inlineStr">
        <is>
          <t>2025-Q4</t>
        </is>
      </c>
      <c r="E3298" t="inlineStr">
        <is>
          <t>T13</t>
        </is>
      </c>
      <c r="F3298" t="inlineStr">
        <is>
          <t>Cem Kurt</t>
        </is>
      </c>
      <c r="G3298" t="inlineStr">
        <is>
          <t>Marmara</t>
        </is>
      </c>
      <c r="H3298" t="inlineStr">
        <is>
          <t>EM-SGT-01</t>
        </is>
      </c>
      <c r="I3298" t="inlineStr">
        <is>
          <t>Otomatik Sigorta C16 (12'li)</t>
        </is>
      </c>
      <c r="J3298" t="inlineStr">
        <is>
          <t>Koruma</t>
        </is>
      </c>
      <c r="K3298" t="inlineStr">
        <is>
          <t>Bayi</t>
        </is>
      </c>
      <c r="L3298" t="n">
        <v>1</v>
      </c>
      <c r="M3298" s="57" t="n">
        <v>440</v>
      </c>
      <c r="N3298" t="inlineStr">
        <is>
          <t>TL</t>
        </is>
      </c>
      <c r="O3298" s="58" t="n">
        <v>18</v>
      </c>
      <c r="P3298" t="n">
        <v>0</v>
      </c>
      <c r="Q3298" s="59" t="n">
        <v>240</v>
      </c>
      <c r="R3298" s="60">
        <f>IF(N3298="TL",1,IF(N3298="USD",VLOOKUP(C3298,$X$2:$Z$19,2,FALSE),VLOOKUP(C3298,$X$2:$Z$19,3,FALSE)))</f>
        <v/>
      </c>
      <c r="S3298" s="61">
        <f>IF(P3298=1,0,L3298*M3298*R3298*(1-O3298/100))</f>
        <v/>
      </c>
      <c r="T3298" s="61">
        <f>IF(P3298=1,0,L3298*Q3298)</f>
        <v/>
      </c>
      <c r="U3298" s="61">
        <f>S3298-T3298</f>
        <v/>
      </c>
    </row>
    <row r="3299">
      <c r="A3299" t="inlineStr">
        <is>
          <t>S003298</t>
        </is>
      </c>
      <c r="B3299" t="inlineStr">
        <is>
          <t>2025-12-19</t>
        </is>
      </c>
      <c r="C3299" t="inlineStr">
        <is>
          <t>2025-12</t>
        </is>
      </c>
      <c r="D3299" t="inlineStr">
        <is>
          <t>2025-Q4</t>
        </is>
      </c>
      <c r="E3299" t="inlineStr">
        <is>
          <t>T13</t>
        </is>
      </c>
      <c r="F3299" t="inlineStr">
        <is>
          <t>Cem Kurt</t>
        </is>
      </c>
      <c r="G3299" t="inlineStr">
        <is>
          <t>Marmara</t>
        </is>
      </c>
      <c r="H3299" t="inlineStr">
        <is>
          <t>EM-KBL-16</t>
        </is>
      </c>
      <c r="I3299" t="inlineStr">
        <is>
          <t>NYM Kablo 3x2,5 (100 m)</t>
        </is>
      </c>
      <c r="J3299" t="inlineStr">
        <is>
          <t>Kablo</t>
        </is>
      </c>
      <c r="K3299" t="inlineStr">
        <is>
          <t>Bayi</t>
        </is>
      </c>
      <c r="L3299" t="n">
        <v>19</v>
      </c>
      <c r="M3299" s="57" t="n">
        <v>1357</v>
      </c>
      <c r="N3299" t="inlineStr">
        <is>
          <t>TL</t>
        </is>
      </c>
      <c r="O3299" s="58" t="n">
        <v>12</v>
      </c>
      <c r="P3299" t="n">
        <v>1</v>
      </c>
      <c r="Q3299" s="59" t="n">
        <v>820</v>
      </c>
      <c r="R3299" s="60">
        <f>IF(N3299="TL",1,IF(N3299="USD",VLOOKUP(C3299,$X$2:$Z$19,2,FALSE),VLOOKUP(C3299,$X$2:$Z$19,3,FALSE)))</f>
        <v/>
      </c>
      <c r="S3299" s="61">
        <f>IF(P3299=1,0,L3299*M3299*R3299*(1-O3299/100))</f>
        <v/>
      </c>
      <c r="T3299" s="61">
        <f>IF(P3299=1,0,L3299*Q3299)</f>
        <v/>
      </c>
      <c r="U3299" s="61">
        <f>S3299-T3299</f>
        <v/>
      </c>
    </row>
    <row r="3300">
      <c r="A3300" t="inlineStr">
        <is>
          <t>S003299</t>
        </is>
      </c>
      <c r="B3300" t="inlineStr">
        <is>
          <t>2025-12-22</t>
        </is>
      </c>
      <c r="C3300" t="inlineStr">
        <is>
          <t>2025-12</t>
        </is>
      </c>
      <c r="D3300" t="inlineStr">
        <is>
          <t>2025-Q4</t>
        </is>
      </c>
      <c r="E3300" t="inlineStr">
        <is>
          <t>T13</t>
        </is>
      </c>
      <c r="F3300" t="inlineStr">
        <is>
          <t>Cem Kurt</t>
        </is>
      </c>
      <c r="G3300" t="inlineStr">
        <is>
          <t>Marmara</t>
        </is>
      </c>
      <c r="H3300" t="inlineStr">
        <is>
          <t>EM-PNO-12</t>
        </is>
      </c>
      <c r="I3300" t="inlineStr">
        <is>
          <t>Sıva Üstü Dağıtım Panosu 24'lü</t>
        </is>
      </c>
      <c r="J3300" t="inlineStr">
        <is>
          <t>Pano</t>
        </is>
      </c>
      <c r="K3300" t="inlineStr">
        <is>
          <t>Perakende</t>
        </is>
      </c>
      <c r="L3300" t="n">
        <v>107</v>
      </c>
      <c r="M3300" s="57" t="n">
        <v>2085</v>
      </c>
      <c r="N3300" t="inlineStr">
        <is>
          <t>TL</t>
        </is>
      </c>
      <c r="O3300" s="58" t="n">
        <v>5</v>
      </c>
      <c r="P3300" t="n">
        <v>0</v>
      </c>
      <c r="Q3300" s="59" t="n">
        <v>1180</v>
      </c>
      <c r="R3300" s="60">
        <f>IF(N3300="TL",1,IF(N3300="USD",VLOOKUP(C3300,$X$2:$Z$19,2,FALSE),VLOOKUP(C3300,$X$2:$Z$19,3,FALSE)))</f>
        <v/>
      </c>
      <c r="S3300" s="61">
        <f>IF(P3300=1,0,L3300*M3300*R3300*(1-O3300/100))</f>
        <v/>
      </c>
      <c r="T3300" s="61">
        <f>IF(P3300=1,0,L3300*Q3300)</f>
        <v/>
      </c>
      <c r="U3300" s="61">
        <f>S3300-T3300</f>
        <v/>
      </c>
    </row>
    <row r="3301">
      <c r="A3301" t="inlineStr">
        <is>
          <t>S003300</t>
        </is>
      </c>
      <c r="B3301" t="inlineStr">
        <is>
          <t>2025-12-07</t>
        </is>
      </c>
      <c r="C3301" t="inlineStr">
        <is>
          <t>2025-12</t>
        </is>
      </c>
      <c r="D3301" t="inlineStr">
        <is>
          <t>2025-Q4</t>
        </is>
      </c>
      <c r="E3301" t="inlineStr">
        <is>
          <t>T13</t>
        </is>
      </c>
      <c r="F3301" t="inlineStr">
        <is>
          <t>Cem Kurt</t>
        </is>
      </c>
      <c r="G3301" t="inlineStr">
        <is>
          <t>Marmara</t>
        </is>
      </c>
      <c r="H3301" t="inlineStr">
        <is>
          <t>EM-KBL-16</t>
        </is>
      </c>
      <c r="I3301" t="inlineStr">
        <is>
          <t>NYM Kablo 3x2,5 (100 m)</t>
        </is>
      </c>
      <c r="J3301" t="inlineStr">
        <is>
          <t>Kablo</t>
        </is>
      </c>
      <c r="K3301" t="inlineStr">
        <is>
          <t>Proje</t>
        </is>
      </c>
      <c r="L3301" t="n">
        <v>5</v>
      </c>
      <c r="M3301" s="57" t="n">
        <v>1325</v>
      </c>
      <c r="N3301" t="inlineStr">
        <is>
          <t>TL</t>
        </is>
      </c>
      <c r="O3301" s="58" t="n">
        <v>5</v>
      </c>
      <c r="P3301" t="n">
        <v>1</v>
      </c>
      <c r="Q3301" s="59" t="n">
        <v>820</v>
      </c>
      <c r="R3301" s="60">
        <f>IF(N3301="TL",1,IF(N3301="USD",VLOOKUP(C3301,$X$2:$Z$19,2,FALSE),VLOOKUP(C3301,$X$2:$Z$19,3,FALSE)))</f>
        <v/>
      </c>
      <c r="S3301" s="61">
        <f>IF(P3301=1,0,L3301*M3301*R3301*(1-O3301/100))</f>
        <v/>
      </c>
      <c r="T3301" s="61">
        <f>IF(P3301=1,0,L3301*Q3301)</f>
        <v/>
      </c>
      <c r="U3301" s="61">
        <f>S3301-T3301</f>
        <v/>
      </c>
    </row>
    <row r="3302">
      <c r="A3302" t="inlineStr">
        <is>
          <t>S003301</t>
        </is>
      </c>
      <c r="B3302" t="inlineStr">
        <is>
          <t>2025-12-08</t>
        </is>
      </c>
      <c r="C3302" t="inlineStr">
        <is>
          <t>2025-12</t>
        </is>
      </c>
      <c r="D3302" t="inlineStr">
        <is>
          <t>2025-Q4</t>
        </is>
      </c>
      <c r="E3302" t="inlineStr">
        <is>
          <t>T13</t>
        </is>
      </c>
      <c r="F3302" t="inlineStr">
        <is>
          <t>Cem Kurt</t>
        </is>
      </c>
      <c r="G3302" t="inlineStr">
        <is>
          <t>Marmara</t>
        </is>
      </c>
      <c r="H3302" t="inlineStr">
        <is>
          <t>EM-AYD-40</t>
        </is>
      </c>
      <c r="I3302" t="inlineStr">
        <is>
          <t>LED Panel Armatür 40W</t>
        </is>
      </c>
      <c r="J3302" t="inlineStr">
        <is>
          <t>Aydınlatma</t>
        </is>
      </c>
      <c r="K3302" t="inlineStr">
        <is>
          <t>Perakende</t>
        </is>
      </c>
      <c r="L3302" t="n">
        <v>22</v>
      </c>
      <c r="M3302" s="57" t="n">
        <v>342</v>
      </c>
      <c r="N3302" t="inlineStr">
        <is>
          <t>TL</t>
        </is>
      </c>
      <c r="O3302" s="58" t="n">
        <v>12</v>
      </c>
      <c r="P3302" t="n">
        <v>0</v>
      </c>
      <c r="Q3302" s="59" t="n">
        <v>190</v>
      </c>
      <c r="R3302" s="60">
        <f>IF(N3302="TL",1,IF(N3302="USD",VLOOKUP(C3302,$X$2:$Z$19,2,FALSE),VLOOKUP(C3302,$X$2:$Z$19,3,FALSE)))</f>
        <v/>
      </c>
      <c r="S3302" s="61">
        <f>IF(P3302=1,0,L3302*M3302*R3302*(1-O3302/100))</f>
        <v/>
      </c>
      <c r="T3302" s="61">
        <f>IF(P3302=1,0,L3302*Q3302)</f>
        <v/>
      </c>
      <c r="U3302" s="61">
        <f>S3302-T3302</f>
        <v/>
      </c>
    </row>
    <row r="3303">
      <c r="A3303" t="inlineStr">
        <is>
          <t>S003302</t>
        </is>
      </c>
      <c r="B3303" t="inlineStr">
        <is>
          <t>2025-12-05</t>
        </is>
      </c>
      <c r="C3303" t="inlineStr">
        <is>
          <t>2025-12</t>
        </is>
      </c>
      <c r="D3303" t="inlineStr">
        <is>
          <t>2025-Q4</t>
        </is>
      </c>
      <c r="E3303" t="inlineStr">
        <is>
          <t>T13</t>
        </is>
      </c>
      <c r="F3303" t="inlineStr">
        <is>
          <t>Cem Kurt</t>
        </is>
      </c>
      <c r="G3303" t="inlineStr">
        <is>
          <t>Marmara</t>
        </is>
      </c>
      <c r="H3303" t="inlineStr">
        <is>
          <t>EM-KND-03</t>
        </is>
      </c>
      <c r="I3303" t="inlineStr">
        <is>
          <t>Kablo Kanalı 40x40 (2 m)</t>
        </is>
      </c>
      <c r="J3303" t="inlineStr">
        <is>
          <t>Tesisat</t>
        </is>
      </c>
      <c r="K3303" t="inlineStr">
        <is>
          <t>Proje</t>
        </is>
      </c>
      <c r="L3303" t="n">
        <v>12</v>
      </c>
      <c r="M3303" s="57" t="n">
        <v>134</v>
      </c>
      <c r="N3303" t="inlineStr">
        <is>
          <t>TL</t>
        </is>
      </c>
      <c r="O3303" s="58" t="n">
        <v>8</v>
      </c>
      <c r="P3303" t="n">
        <v>0</v>
      </c>
      <c r="Q3303" s="59" t="n">
        <v>65</v>
      </c>
      <c r="R3303" s="60">
        <f>IF(N3303="TL",1,IF(N3303="USD",VLOOKUP(C3303,$X$2:$Z$19,2,FALSE),VLOOKUP(C3303,$X$2:$Z$19,3,FALSE)))</f>
        <v/>
      </c>
      <c r="S3303" s="61">
        <f>IF(P3303=1,0,L3303*M3303*R3303*(1-O3303/100))</f>
        <v/>
      </c>
      <c r="T3303" s="61">
        <f>IF(P3303=1,0,L3303*Q3303)</f>
        <v/>
      </c>
      <c r="U3303" s="61">
        <f>S3303-T3303</f>
        <v/>
      </c>
    </row>
    <row r="3304">
      <c r="A3304" t="inlineStr">
        <is>
          <t>S003303</t>
        </is>
      </c>
      <c r="B3304" t="inlineStr">
        <is>
          <t>2025-12-02</t>
        </is>
      </c>
      <c r="C3304" t="inlineStr">
        <is>
          <t>2025-12</t>
        </is>
      </c>
      <c r="D3304" t="inlineStr">
        <is>
          <t>2025-Q4</t>
        </is>
      </c>
      <c r="E3304" t="inlineStr">
        <is>
          <t>T13</t>
        </is>
      </c>
      <c r="F3304" t="inlineStr">
        <is>
          <t>Cem Kurt</t>
        </is>
      </c>
      <c r="G3304" t="inlineStr">
        <is>
          <t>Marmara</t>
        </is>
      </c>
      <c r="H3304" t="inlineStr">
        <is>
          <t>EM-AYD-40</t>
        </is>
      </c>
      <c r="I3304" t="inlineStr">
        <is>
          <t>LED Panel Armatür 40W</t>
        </is>
      </c>
      <c r="J3304" t="inlineStr">
        <is>
          <t>Aydınlatma</t>
        </is>
      </c>
      <c r="K3304" t="inlineStr">
        <is>
          <t>Kurumsal</t>
        </is>
      </c>
      <c r="L3304" t="n">
        <v>18</v>
      </c>
      <c r="M3304" s="57" t="n">
        <v>359</v>
      </c>
      <c r="N3304" t="inlineStr">
        <is>
          <t>TL</t>
        </is>
      </c>
      <c r="O3304" s="58" t="n">
        <v>5</v>
      </c>
      <c r="P3304" t="n">
        <v>0</v>
      </c>
      <c r="Q3304" s="59" t="n">
        <v>190</v>
      </c>
      <c r="R3304" s="60">
        <f>IF(N3304="TL",1,IF(N3304="USD",VLOOKUP(C3304,$X$2:$Z$19,2,FALSE),VLOOKUP(C3304,$X$2:$Z$19,3,FALSE)))</f>
        <v/>
      </c>
      <c r="S3304" s="61">
        <f>IF(P3304=1,0,L3304*M3304*R3304*(1-O3304/100))</f>
        <v/>
      </c>
      <c r="T3304" s="61">
        <f>IF(P3304=1,0,L3304*Q3304)</f>
        <v/>
      </c>
      <c r="U3304" s="61">
        <f>S3304-T3304</f>
        <v/>
      </c>
    </row>
    <row r="3305">
      <c r="A3305" t="inlineStr">
        <is>
          <t>S003304</t>
        </is>
      </c>
      <c r="B3305" t="inlineStr">
        <is>
          <t>2025-12-05</t>
        </is>
      </c>
      <c r="C3305" t="inlineStr">
        <is>
          <t>2025-12</t>
        </is>
      </c>
      <c r="D3305" t="inlineStr">
        <is>
          <t>2025-Q4</t>
        </is>
      </c>
      <c r="E3305" t="inlineStr">
        <is>
          <t>T13</t>
        </is>
      </c>
      <c r="F3305" t="inlineStr">
        <is>
          <t>Cem Kurt</t>
        </is>
      </c>
      <c r="G3305" t="inlineStr">
        <is>
          <t>Marmara</t>
        </is>
      </c>
      <c r="H3305" t="inlineStr">
        <is>
          <t>EM-AYD-40</t>
        </is>
      </c>
      <c r="I3305" t="inlineStr">
        <is>
          <t>LED Panel Armatür 40W</t>
        </is>
      </c>
      <c r="J3305" t="inlineStr">
        <is>
          <t>Aydınlatma</t>
        </is>
      </c>
      <c r="K3305" t="inlineStr">
        <is>
          <t>Perakende</t>
        </is>
      </c>
      <c r="L3305" t="n">
        <v>78</v>
      </c>
      <c r="M3305" s="57" t="n">
        <v>346</v>
      </c>
      <c r="N3305" t="inlineStr">
        <is>
          <t>TL</t>
        </is>
      </c>
      <c r="O3305" s="58" t="n">
        <v>0</v>
      </c>
      <c r="P3305" t="n">
        <v>0</v>
      </c>
      <c r="Q3305" s="59" t="n">
        <v>190</v>
      </c>
      <c r="R3305" s="60">
        <f>IF(N3305="TL",1,IF(N3305="USD",VLOOKUP(C3305,$X$2:$Z$19,2,FALSE),VLOOKUP(C3305,$X$2:$Z$19,3,FALSE)))</f>
        <v/>
      </c>
      <c r="S3305" s="61">
        <f>IF(P3305=1,0,L3305*M3305*R3305*(1-O3305/100))</f>
        <v/>
      </c>
      <c r="T3305" s="61">
        <f>IF(P3305=1,0,L3305*Q3305)</f>
        <v/>
      </c>
      <c r="U3305" s="61">
        <f>S3305-T3305</f>
        <v/>
      </c>
    </row>
    <row r="3306">
      <c r="A3306" t="inlineStr">
        <is>
          <t>S003305</t>
        </is>
      </c>
      <c r="B3306" t="inlineStr">
        <is>
          <t>2025-12-02</t>
        </is>
      </c>
      <c r="C3306" t="inlineStr">
        <is>
          <t>2025-12</t>
        </is>
      </c>
      <c r="D3306" t="inlineStr">
        <is>
          <t>2025-Q4</t>
        </is>
      </c>
      <c r="E3306" t="inlineStr">
        <is>
          <t>T13</t>
        </is>
      </c>
      <c r="F3306" t="inlineStr">
        <is>
          <t>Cem Kurt</t>
        </is>
      </c>
      <c r="G3306" t="inlineStr">
        <is>
          <t>Marmara</t>
        </is>
      </c>
      <c r="H3306" t="inlineStr">
        <is>
          <t>EM-PNO-12</t>
        </is>
      </c>
      <c r="I3306" t="inlineStr">
        <is>
          <t>Sıva Üstü Dağıtım Panosu 24'lü</t>
        </is>
      </c>
      <c r="J3306" t="inlineStr">
        <is>
          <t>Pano</t>
        </is>
      </c>
      <c r="K3306" t="inlineStr">
        <is>
          <t>Bayi</t>
        </is>
      </c>
      <c r="L3306" t="n">
        <v>5</v>
      </c>
      <c r="M3306" s="57" t="n">
        <v>1958</v>
      </c>
      <c r="N3306" t="inlineStr">
        <is>
          <t>TL</t>
        </is>
      </c>
      <c r="O3306" s="58" t="n">
        <v>5</v>
      </c>
      <c r="P3306" t="n">
        <v>0</v>
      </c>
      <c r="Q3306" s="59" t="n">
        <v>1180</v>
      </c>
      <c r="R3306" s="60">
        <f>IF(N3306="TL",1,IF(N3306="USD",VLOOKUP(C3306,$X$2:$Z$19,2,FALSE),VLOOKUP(C3306,$X$2:$Z$19,3,FALSE)))</f>
        <v/>
      </c>
      <c r="S3306" s="61">
        <f>IF(P3306=1,0,L3306*M3306*R3306*(1-O3306/100))</f>
        <v/>
      </c>
      <c r="T3306" s="61">
        <f>IF(P3306=1,0,L3306*Q3306)</f>
        <v/>
      </c>
      <c r="U3306" s="61">
        <f>S3306-T3306</f>
        <v/>
      </c>
    </row>
    <row r="3307">
      <c r="A3307" t="inlineStr">
        <is>
          <t>S003306</t>
        </is>
      </c>
      <c r="B3307" t="inlineStr">
        <is>
          <t>2025-12-20</t>
        </is>
      </c>
      <c r="C3307" t="inlineStr">
        <is>
          <t>2025-12</t>
        </is>
      </c>
      <c r="D3307" t="inlineStr">
        <is>
          <t>2025-Q4</t>
        </is>
      </c>
      <c r="E3307" t="inlineStr">
        <is>
          <t>T13</t>
        </is>
      </c>
      <c r="F3307" t="inlineStr">
        <is>
          <t>Cem Kurt</t>
        </is>
      </c>
      <c r="G3307" t="inlineStr">
        <is>
          <t>Marmara</t>
        </is>
      </c>
      <c r="H3307" t="inlineStr">
        <is>
          <t>EM-TOP-08</t>
        </is>
      </c>
      <c r="I3307" t="inlineStr">
        <is>
          <t>Topraklama Seti</t>
        </is>
      </c>
      <c r="J3307" t="inlineStr">
        <is>
          <t>Koruma</t>
        </is>
      </c>
      <c r="K3307" t="inlineStr">
        <is>
          <t>Perakende</t>
        </is>
      </c>
      <c r="L3307" t="n">
        <v>25</v>
      </c>
      <c r="M3307" s="57" t="n">
        <v>909</v>
      </c>
      <c r="N3307" t="inlineStr">
        <is>
          <t>TL</t>
        </is>
      </c>
      <c r="O3307" s="58" t="n">
        <v>12</v>
      </c>
      <c r="P3307" t="n">
        <v>0</v>
      </c>
      <c r="Q3307" s="59" t="n">
        <v>540</v>
      </c>
      <c r="R3307" s="60">
        <f>IF(N3307="TL",1,IF(N3307="USD",VLOOKUP(C3307,$X$2:$Z$19,2,FALSE),VLOOKUP(C3307,$X$2:$Z$19,3,FALSE)))</f>
        <v/>
      </c>
      <c r="S3307" s="61">
        <f>IF(P3307=1,0,L3307*M3307*R3307*(1-O3307/100))</f>
        <v/>
      </c>
      <c r="T3307" s="61">
        <f>IF(P3307=1,0,L3307*Q3307)</f>
        <v/>
      </c>
      <c r="U3307" s="61">
        <f>S3307-T3307</f>
        <v/>
      </c>
    </row>
    <row r="3308">
      <c r="A3308" t="inlineStr">
        <is>
          <t>S003307</t>
        </is>
      </c>
      <c r="B3308" t="inlineStr">
        <is>
          <t>2025-12-23</t>
        </is>
      </c>
      <c r="C3308" t="inlineStr">
        <is>
          <t>2025-12</t>
        </is>
      </c>
      <c r="D3308" t="inlineStr">
        <is>
          <t>2025-Q4</t>
        </is>
      </c>
      <c r="E3308" t="inlineStr">
        <is>
          <t>T14</t>
        </is>
      </c>
      <c r="F3308" t="inlineStr">
        <is>
          <t>Elif Şen</t>
        </is>
      </c>
      <c r="G3308" t="inlineStr">
        <is>
          <t>İç Anadolu</t>
        </is>
      </c>
      <c r="H3308" t="inlineStr">
        <is>
          <t>EM-TRF-05</t>
        </is>
      </c>
      <c r="I3308" t="inlineStr">
        <is>
          <t>İzole Trafo 1 kVA</t>
        </is>
      </c>
      <c r="J3308" t="inlineStr">
        <is>
          <t>Güç</t>
        </is>
      </c>
      <c r="K3308" t="inlineStr">
        <is>
          <t>Bayi</t>
        </is>
      </c>
      <c r="L3308" t="n">
        <v>1</v>
      </c>
      <c r="M3308" s="57" t="n">
        <v>6480</v>
      </c>
      <c r="N3308" t="inlineStr">
        <is>
          <t>TL</t>
        </is>
      </c>
      <c r="O3308" s="58" t="n">
        <v>5</v>
      </c>
      <c r="P3308" t="n">
        <v>0</v>
      </c>
      <c r="Q3308" s="59" t="n">
        <v>3900</v>
      </c>
      <c r="R3308" s="60">
        <f>IF(N3308="TL",1,IF(N3308="USD",VLOOKUP(C3308,$X$2:$Z$19,2,FALSE),VLOOKUP(C3308,$X$2:$Z$19,3,FALSE)))</f>
        <v/>
      </c>
      <c r="S3308" s="61">
        <f>IF(P3308=1,0,L3308*M3308*R3308*(1-O3308/100))</f>
        <v/>
      </c>
      <c r="T3308" s="61">
        <f>IF(P3308=1,0,L3308*Q3308)</f>
        <v/>
      </c>
      <c r="U3308" s="61">
        <f>S3308-T3308</f>
        <v/>
      </c>
    </row>
    <row r="3309">
      <c r="A3309" t="inlineStr">
        <is>
          <t>S003308</t>
        </is>
      </c>
      <c r="B3309" t="inlineStr">
        <is>
          <t>2025-12-16</t>
        </is>
      </c>
      <c r="C3309" t="inlineStr">
        <is>
          <t>2025-12</t>
        </is>
      </c>
      <c r="D3309" t="inlineStr">
        <is>
          <t>2025-Q4</t>
        </is>
      </c>
      <c r="E3309" t="inlineStr">
        <is>
          <t>T14</t>
        </is>
      </c>
      <c r="F3309" t="inlineStr">
        <is>
          <t>Elif Şen</t>
        </is>
      </c>
      <c r="G3309" t="inlineStr">
        <is>
          <t>İç Anadolu</t>
        </is>
      </c>
      <c r="H3309" t="inlineStr">
        <is>
          <t>EM-AYD-18</t>
        </is>
      </c>
      <c r="I3309" t="inlineStr">
        <is>
          <t>LED Ampul 18W (10'lu)</t>
        </is>
      </c>
      <c r="J3309" t="inlineStr">
        <is>
          <t>Aydınlatma</t>
        </is>
      </c>
      <c r="K3309" t="inlineStr">
        <is>
          <t>Bayi</t>
        </is>
      </c>
      <c r="L3309" t="n">
        <v>1</v>
      </c>
      <c r="M3309" s="57" t="n">
        <v>199</v>
      </c>
      <c r="N3309" t="inlineStr">
        <is>
          <t>TL</t>
        </is>
      </c>
      <c r="O3309" s="58" t="n">
        <v>0</v>
      </c>
      <c r="P3309" t="n">
        <v>0</v>
      </c>
      <c r="Q3309" s="59" t="n">
        <v>95</v>
      </c>
      <c r="R3309" s="60">
        <f>IF(N3309="TL",1,IF(N3309="USD",VLOOKUP(C3309,$X$2:$Z$19,2,FALSE),VLOOKUP(C3309,$X$2:$Z$19,3,FALSE)))</f>
        <v/>
      </c>
      <c r="S3309" s="61">
        <f>IF(P3309=1,0,L3309*M3309*R3309*(1-O3309/100))</f>
        <v/>
      </c>
      <c r="T3309" s="61">
        <f>IF(P3309=1,0,L3309*Q3309)</f>
        <v/>
      </c>
      <c r="U3309" s="61">
        <f>S3309-T3309</f>
        <v/>
      </c>
    </row>
    <row r="3310">
      <c r="A3310" t="inlineStr">
        <is>
          <t>S003309</t>
        </is>
      </c>
      <c r="B3310" t="inlineStr">
        <is>
          <t>2025-12-15</t>
        </is>
      </c>
      <c r="C3310" t="inlineStr">
        <is>
          <t>2025-12</t>
        </is>
      </c>
      <c r="D3310" t="inlineStr">
        <is>
          <t>2025-Q4</t>
        </is>
      </c>
      <c r="E3310" t="inlineStr">
        <is>
          <t>T14</t>
        </is>
      </c>
      <c r="F3310" t="inlineStr">
        <is>
          <t>Elif Şen</t>
        </is>
      </c>
      <c r="G3310" t="inlineStr">
        <is>
          <t>İç Anadolu</t>
        </is>
      </c>
      <c r="H3310" t="inlineStr">
        <is>
          <t>EM-PRZ-02</t>
        </is>
      </c>
      <c r="I3310" t="inlineStr">
        <is>
          <t>Priz-Anahtar Seti (20'li)</t>
        </is>
      </c>
      <c r="J3310" t="inlineStr">
        <is>
          <t>Anahtar</t>
        </is>
      </c>
      <c r="K3310" t="inlineStr">
        <is>
          <t>Proje</t>
        </is>
      </c>
      <c r="L3310" t="n">
        <v>8</v>
      </c>
      <c r="M3310" s="57" t="n">
        <v>577</v>
      </c>
      <c r="N3310" t="inlineStr">
        <is>
          <t>TL</t>
        </is>
      </c>
      <c r="O3310" s="58" t="n">
        <v>12</v>
      </c>
      <c r="P3310" t="n">
        <v>1</v>
      </c>
      <c r="Q3310" s="59" t="n">
        <v>310</v>
      </c>
      <c r="R3310" s="60">
        <f>IF(N3310="TL",1,IF(N3310="USD",VLOOKUP(C3310,$X$2:$Z$19,2,FALSE),VLOOKUP(C3310,$X$2:$Z$19,3,FALSE)))</f>
        <v/>
      </c>
      <c r="S3310" s="61">
        <f>IF(P3310=1,0,L3310*M3310*R3310*(1-O3310/100))</f>
        <v/>
      </c>
      <c r="T3310" s="61">
        <f>IF(P3310=1,0,L3310*Q3310)</f>
        <v/>
      </c>
      <c r="U3310" s="61">
        <f>S3310-T3310</f>
        <v/>
      </c>
    </row>
    <row r="3311">
      <c r="A3311" t="inlineStr">
        <is>
          <t>S003310</t>
        </is>
      </c>
      <c r="B3311" t="inlineStr">
        <is>
          <t>2025-12-24</t>
        </is>
      </c>
      <c r="C3311" t="inlineStr">
        <is>
          <t>2025-12</t>
        </is>
      </c>
      <c r="D3311" t="inlineStr">
        <is>
          <t>2025-Q4</t>
        </is>
      </c>
      <c r="E3311" t="inlineStr">
        <is>
          <t>T14</t>
        </is>
      </c>
      <c r="F3311" t="inlineStr">
        <is>
          <t>Elif Şen</t>
        </is>
      </c>
      <c r="G3311" t="inlineStr">
        <is>
          <t>İç Anadolu</t>
        </is>
      </c>
      <c r="H3311" t="inlineStr">
        <is>
          <t>EM-PNO-12</t>
        </is>
      </c>
      <c r="I3311" t="inlineStr">
        <is>
          <t>Sıva Üstü Dağıtım Panosu 24'lü</t>
        </is>
      </c>
      <c r="J3311" t="inlineStr">
        <is>
          <t>Pano</t>
        </is>
      </c>
      <c r="K3311" t="inlineStr">
        <is>
          <t>Proje</t>
        </is>
      </c>
      <c r="L3311" t="n">
        <v>4</v>
      </c>
      <c r="M3311" s="57" t="n">
        <v>2081</v>
      </c>
      <c r="N3311" t="inlineStr">
        <is>
          <t>TL</t>
        </is>
      </c>
      <c r="O3311" s="58" t="n">
        <v>8</v>
      </c>
      <c r="P3311" t="n">
        <v>0</v>
      </c>
      <c r="Q3311" s="59" t="n">
        <v>1180</v>
      </c>
      <c r="R3311" s="60">
        <f>IF(N3311="TL",1,IF(N3311="USD",VLOOKUP(C3311,$X$2:$Z$19,2,FALSE),VLOOKUP(C3311,$X$2:$Z$19,3,FALSE)))</f>
        <v/>
      </c>
      <c r="S3311" s="61">
        <f>IF(P3311=1,0,L3311*M3311*R3311*(1-O3311/100))</f>
        <v/>
      </c>
      <c r="T3311" s="61">
        <f>IF(P3311=1,0,L3311*Q3311)</f>
        <v/>
      </c>
      <c r="U3311" s="61">
        <f>S3311-T3311</f>
        <v/>
      </c>
    </row>
    <row r="3312">
      <c r="A3312" t="inlineStr">
        <is>
          <t>S003311</t>
        </is>
      </c>
      <c r="B3312" t="inlineStr">
        <is>
          <t>2025-12-22</t>
        </is>
      </c>
      <c r="C3312" t="inlineStr">
        <is>
          <t>2025-12</t>
        </is>
      </c>
      <c r="D3312" t="inlineStr">
        <is>
          <t>2025-Q4</t>
        </is>
      </c>
      <c r="E3312" t="inlineStr">
        <is>
          <t>T14</t>
        </is>
      </c>
      <c r="F3312" t="inlineStr">
        <is>
          <t>Elif Şen</t>
        </is>
      </c>
      <c r="G3312" t="inlineStr">
        <is>
          <t>İç Anadolu</t>
        </is>
      </c>
      <c r="H3312" t="inlineStr">
        <is>
          <t>EM-AYD-18</t>
        </is>
      </c>
      <c r="I3312" t="inlineStr">
        <is>
          <t>LED Ampul 18W (10'lu)</t>
        </is>
      </c>
      <c r="J3312" t="inlineStr">
        <is>
          <t>Aydınlatma</t>
        </is>
      </c>
      <c r="K3312" t="inlineStr">
        <is>
          <t>Perakende</t>
        </is>
      </c>
      <c r="L3312" t="n">
        <v>1</v>
      </c>
      <c r="M3312" s="57" t="n">
        <v>208</v>
      </c>
      <c r="N3312" t="inlineStr">
        <is>
          <t>TL</t>
        </is>
      </c>
      <c r="O3312" s="58" t="n">
        <v>8</v>
      </c>
      <c r="P3312" t="n">
        <v>0</v>
      </c>
      <c r="Q3312" s="59" t="n">
        <v>95</v>
      </c>
      <c r="R3312" s="60">
        <f>IF(N3312="TL",1,IF(N3312="USD",VLOOKUP(C3312,$X$2:$Z$19,2,FALSE),VLOOKUP(C3312,$X$2:$Z$19,3,FALSE)))</f>
        <v/>
      </c>
      <c r="S3312" s="61">
        <f>IF(P3312=1,0,L3312*M3312*R3312*(1-O3312/100))</f>
        <v/>
      </c>
      <c r="T3312" s="61">
        <f>IF(P3312=1,0,L3312*Q3312)</f>
        <v/>
      </c>
      <c r="U3312" s="61">
        <f>S3312-T3312</f>
        <v/>
      </c>
    </row>
    <row r="3313">
      <c r="A3313" t="inlineStr">
        <is>
          <t>S003312</t>
        </is>
      </c>
      <c r="B3313" t="inlineStr">
        <is>
          <t>2025-12-02</t>
        </is>
      </c>
      <c r="C3313" t="inlineStr">
        <is>
          <t>2025-12</t>
        </is>
      </c>
      <c r="D3313" t="inlineStr">
        <is>
          <t>2025-Q4</t>
        </is>
      </c>
      <c r="E3313" t="inlineStr">
        <is>
          <t>T14</t>
        </is>
      </c>
      <c r="F3313" t="inlineStr">
        <is>
          <t>Elif Şen</t>
        </is>
      </c>
      <c r="G3313" t="inlineStr">
        <is>
          <t>İç Anadolu</t>
        </is>
      </c>
      <c r="H3313" t="inlineStr">
        <is>
          <t>EM-AYD-40</t>
        </is>
      </c>
      <c r="I3313" t="inlineStr">
        <is>
          <t>LED Panel Armatür 40W</t>
        </is>
      </c>
      <c r="J3313" t="inlineStr">
        <is>
          <t>Aydınlatma</t>
        </is>
      </c>
      <c r="K3313" t="inlineStr">
        <is>
          <t>Proje</t>
        </is>
      </c>
      <c r="L3313" t="n">
        <v>11</v>
      </c>
      <c r="M3313" s="57" t="n">
        <v>354</v>
      </c>
      <c r="N3313" t="inlineStr">
        <is>
          <t>TL</t>
        </is>
      </c>
      <c r="O3313" s="58" t="n">
        <v>0</v>
      </c>
      <c r="P3313" t="n">
        <v>0</v>
      </c>
      <c r="Q3313" s="59" t="n">
        <v>190</v>
      </c>
      <c r="R3313" s="60">
        <f>IF(N3313="TL",1,IF(N3313="USD",VLOOKUP(C3313,$X$2:$Z$19,2,FALSE),VLOOKUP(C3313,$X$2:$Z$19,3,FALSE)))</f>
        <v/>
      </c>
      <c r="S3313" s="61">
        <f>IF(P3313=1,0,L3313*M3313*R3313*(1-O3313/100))</f>
        <v/>
      </c>
      <c r="T3313" s="61">
        <f>IF(P3313=1,0,L3313*Q3313)</f>
        <v/>
      </c>
      <c r="U3313" s="61">
        <f>S3313-T3313</f>
        <v/>
      </c>
    </row>
    <row r="3314">
      <c r="A3314" t="inlineStr">
        <is>
          <t>S003313</t>
        </is>
      </c>
      <c r="B3314" t="inlineStr">
        <is>
          <t>2025-12-06</t>
        </is>
      </c>
      <c r="C3314" t="inlineStr">
        <is>
          <t>2025-12</t>
        </is>
      </c>
      <c r="D3314" t="inlineStr">
        <is>
          <t>2025-Q4</t>
        </is>
      </c>
      <c r="E3314" t="inlineStr">
        <is>
          <t>T14</t>
        </is>
      </c>
      <c r="F3314" t="inlineStr">
        <is>
          <t>Elif Şen</t>
        </is>
      </c>
      <c r="G3314" t="inlineStr">
        <is>
          <t>İç Anadolu</t>
        </is>
      </c>
      <c r="H3314" t="inlineStr">
        <is>
          <t>EM-SNS-06</t>
        </is>
      </c>
      <c r="I3314" t="inlineStr">
        <is>
          <t>Hareket Sensörü PIR</t>
        </is>
      </c>
      <c r="J3314" t="inlineStr">
        <is>
          <t>Otomasyon</t>
        </is>
      </c>
      <c r="K3314" t="inlineStr">
        <is>
          <t>Bayi</t>
        </is>
      </c>
      <c r="L3314" t="n">
        <v>4</v>
      </c>
      <c r="M3314" s="57" t="n">
        <v>260</v>
      </c>
      <c r="N3314" t="inlineStr">
        <is>
          <t>TL</t>
        </is>
      </c>
      <c r="O3314" s="58" t="n">
        <v>12</v>
      </c>
      <c r="P3314" t="n">
        <v>0</v>
      </c>
      <c r="Q3314" s="59" t="n">
        <v>120</v>
      </c>
      <c r="R3314" s="60">
        <f>IF(N3314="TL",1,IF(N3314="USD",VLOOKUP(C3314,$X$2:$Z$19,2,FALSE),VLOOKUP(C3314,$X$2:$Z$19,3,FALSE)))</f>
        <v/>
      </c>
      <c r="S3314" s="61">
        <f>IF(P3314=1,0,L3314*M3314*R3314*(1-O3314/100))</f>
        <v/>
      </c>
      <c r="T3314" s="61">
        <f>IF(P3314=1,0,L3314*Q3314)</f>
        <v/>
      </c>
      <c r="U3314" s="61">
        <f>S3314-T3314</f>
        <v/>
      </c>
    </row>
    <row r="3315">
      <c r="A3315" t="inlineStr">
        <is>
          <t>S003314</t>
        </is>
      </c>
      <c r="B3315" t="inlineStr">
        <is>
          <t>2025-12-15</t>
        </is>
      </c>
      <c r="C3315" t="inlineStr">
        <is>
          <t>2025-12</t>
        </is>
      </c>
      <c r="D3315" t="inlineStr">
        <is>
          <t>2025-Q4</t>
        </is>
      </c>
      <c r="E3315" t="inlineStr">
        <is>
          <t>T14</t>
        </is>
      </c>
      <c r="F3315" t="inlineStr">
        <is>
          <t>Elif Şen</t>
        </is>
      </c>
      <c r="G3315" t="inlineStr">
        <is>
          <t>İç Anadolu</t>
        </is>
      </c>
      <c r="H3315" t="inlineStr">
        <is>
          <t>EM-KND-03</t>
        </is>
      </c>
      <c r="I3315" t="inlineStr">
        <is>
          <t>Kablo Kanalı 40x40 (2 m)</t>
        </is>
      </c>
      <c r="J3315" t="inlineStr">
        <is>
          <t>Tesisat</t>
        </is>
      </c>
      <c r="K3315" t="inlineStr">
        <is>
          <t>Bayi</t>
        </is>
      </c>
      <c r="L3315" t="n">
        <v>102</v>
      </c>
      <c r="M3315" s="57" t="n">
        <v>131</v>
      </c>
      <c r="N3315" t="inlineStr">
        <is>
          <t>TL</t>
        </is>
      </c>
      <c r="O3315" s="58" t="n">
        <v>0</v>
      </c>
      <c r="P3315" t="n">
        <v>0</v>
      </c>
      <c r="Q3315" s="59" t="n">
        <v>65</v>
      </c>
      <c r="R3315" s="60">
        <f>IF(N3315="TL",1,IF(N3315="USD",VLOOKUP(C3315,$X$2:$Z$19,2,FALSE),VLOOKUP(C3315,$X$2:$Z$19,3,FALSE)))</f>
        <v/>
      </c>
      <c r="S3315" s="61">
        <f>IF(P3315=1,0,L3315*M3315*R3315*(1-O3315/100))</f>
        <v/>
      </c>
      <c r="T3315" s="61">
        <f>IF(P3315=1,0,L3315*Q3315)</f>
        <v/>
      </c>
      <c r="U3315" s="61">
        <f>S3315-T3315</f>
        <v/>
      </c>
    </row>
    <row r="3316">
      <c r="A3316" t="inlineStr">
        <is>
          <t>S003315</t>
        </is>
      </c>
      <c r="B3316" t="inlineStr">
        <is>
          <t>2025-12-10</t>
        </is>
      </c>
      <c r="C3316" t="inlineStr">
        <is>
          <t>2025-12</t>
        </is>
      </c>
      <c r="D3316" t="inlineStr">
        <is>
          <t>2025-Q4</t>
        </is>
      </c>
      <c r="E3316" t="inlineStr">
        <is>
          <t>T14</t>
        </is>
      </c>
      <c r="F3316" t="inlineStr">
        <is>
          <t>Elif Şen</t>
        </is>
      </c>
      <c r="G3316" t="inlineStr">
        <is>
          <t>İç Anadolu</t>
        </is>
      </c>
      <c r="H3316" t="inlineStr">
        <is>
          <t>EM-KND-03</t>
        </is>
      </c>
      <c r="I3316" t="inlineStr">
        <is>
          <t>Kablo Kanalı 40x40 (2 m)</t>
        </is>
      </c>
      <c r="J3316" t="inlineStr">
        <is>
          <t>Tesisat</t>
        </is>
      </c>
      <c r="K3316" t="inlineStr">
        <is>
          <t>Kurumsal</t>
        </is>
      </c>
      <c r="L3316" t="n">
        <v>13</v>
      </c>
      <c r="M3316" s="57" t="n">
        <v>131</v>
      </c>
      <c r="N3316" t="inlineStr">
        <is>
          <t>TL</t>
        </is>
      </c>
      <c r="O3316" s="58" t="n">
        <v>0</v>
      </c>
      <c r="P3316" t="n">
        <v>0</v>
      </c>
      <c r="Q3316" s="59" t="n">
        <v>65</v>
      </c>
      <c r="R3316" s="60">
        <f>IF(N3316="TL",1,IF(N3316="USD",VLOOKUP(C3316,$X$2:$Z$19,2,FALSE),VLOOKUP(C3316,$X$2:$Z$19,3,FALSE)))</f>
        <v/>
      </c>
      <c r="S3316" s="61">
        <f>IF(P3316=1,0,L3316*M3316*R3316*(1-O3316/100))</f>
        <v/>
      </c>
      <c r="T3316" s="61">
        <f>IF(P3316=1,0,L3316*Q3316)</f>
        <v/>
      </c>
      <c r="U3316" s="61">
        <f>S3316-T3316</f>
        <v/>
      </c>
    </row>
    <row r="3317">
      <c r="A3317" t="inlineStr">
        <is>
          <t>S003316</t>
        </is>
      </c>
      <c r="B3317" t="inlineStr">
        <is>
          <t>2025-12-23</t>
        </is>
      </c>
      <c r="C3317" t="inlineStr">
        <is>
          <t>2025-12</t>
        </is>
      </c>
      <c r="D3317" t="inlineStr">
        <is>
          <t>2025-Q4</t>
        </is>
      </c>
      <c r="E3317" t="inlineStr">
        <is>
          <t>T14</t>
        </is>
      </c>
      <c r="F3317" t="inlineStr">
        <is>
          <t>Elif Şen</t>
        </is>
      </c>
      <c r="G3317" t="inlineStr">
        <is>
          <t>İç Anadolu</t>
        </is>
      </c>
      <c r="H3317" t="inlineStr">
        <is>
          <t>EM-PNO-12</t>
        </is>
      </c>
      <c r="I3317" t="inlineStr">
        <is>
          <t>Sıva Üstü Dağıtım Panosu 24'lü</t>
        </is>
      </c>
      <c r="J3317" t="inlineStr">
        <is>
          <t>Pano</t>
        </is>
      </c>
      <c r="K3317" t="inlineStr">
        <is>
          <t>Bayi</t>
        </is>
      </c>
      <c r="L3317" t="n">
        <v>1</v>
      </c>
      <c r="M3317" s="57" t="n">
        <v>2050</v>
      </c>
      <c r="N3317" t="inlineStr">
        <is>
          <t>TL</t>
        </is>
      </c>
      <c r="O3317" s="58" t="n">
        <v>5</v>
      </c>
      <c r="P3317" t="n">
        <v>0</v>
      </c>
      <c r="Q3317" s="59" t="n">
        <v>1180</v>
      </c>
      <c r="R3317" s="60">
        <f>IF(N3317="TL",1,IF(N3317="USD",VLOOKUP(C3317,$X$2:$Z$19,2,FALSE),VLOOKUP(C3317,$X$2:$Z$19,3,FALSE)))</f>
        <v/>
      </c>
      <c r="S3317" s="61">
        <f>IF(P3317=1,0,L3317*M3317*R3317*(1-O3317/100))</f>
        <v/>
      </c>
      <c r="T3317" s="61">
        <f>IF(P3317=1,0,L3317*Q3317)</f>
        <v/>
      </c>
      <c r="U3317" s="61">
        <f>S3317-T3317</f>
        <v/>
      </c>
    </row>
    <row r="3318">
      <c r="A3318" t="inlineStr">
        <is>
          <t>S003317</t>
        </is>
      </c>
      <c r="B3318" t="inlineStr">
        <is>
          <t>2025-12-02</t>
        </is>
      </c>
      <c r="C3318" t="inlineStr">
        <is>
          <t>2025-12</t>
        </is>
      </c>
      <c r="D3318" t="inlineStr">
        <is>
          <t>2025-Q4</t>
        </is>
      </c>
      <c r="E3318" t="inlineStr">
        <is>
          <t>T14</t>
        </is>
      </c>
      <c r="F3318" t="inlineStr">
        <is>
          <t>Elif Şen</t>
        </is>
      </c>
      <c r="G3318" t="inlineStr">
        <is>
          <t>İç Anadolu</t>
        </is>
      </c>
      <c r="H3318" t="inlineStr">
        <is>
          <t>EM-KBL-25</t>
        </is>
      </c>
      <c r="I3318" t="inlineStr">
        <is>
          <t>NYY Kablo 4x6 (100 m)</t>
        </is>
      </c>
      <c r="J3318" t="inlineStr">
        <is>
          <t>Kablo</t>
        </is>
      </c>
      <c r="K3318" t="inlineStr">
        <is>
          <t>Bayi</t>
        </is>
      </c>
      <c r="L3318" t="n">
        <v>69</v>
      </c>
      <c r="M3318" s="57" t="n">
        <v>3412</v>
      </c>
      <c r="N3318" t="inlineStr">
        <is>
          <t>TL</t>
        </is>
      </c>
      <c r="O3318" s="58" t="n">
        <v>5</v>
      </c>
      <c r="P3318" t="n">
        <v>0</v>
      </c>
      <c r="Q3318" s="59" t="n">
        <v>2150</v>
      </c>
      <c r="R3318" s="60">
        <f>IF(N3318="TL",1,IF(N3318="USD",VLOOKUP(C3318,$X$2:$Z$19,2,FALSE),VLOOKUP(C3318,$X$2:$Z$19,3,FALSE)))</f>
        <v/>
      </c>
      <c r="S3318" s="61">
        <f>IF(P3318=1,0,L3318*M3318*R3318*(1-O3318/100))</f>
        <v/>
      </c>
      <c r="T3318" s="61">
        <f>IF(P3318=1,0,L3318*Q3318)</f>
        <v/>
      </c>
      <c r="U3318" s="61">
        <f>S3318-T3318</f>
        <v/>
      </c>
    </row>
    <row r="3319">
      <c r="A3319" t="inlineStr">
        <is>
          <t>S003318</t>
        </is>
      </c>
      <c r="B3319" t="inlineStr">
        <is>
          <t>2025-12-03</t>
        </is>
      </c>
      <c r="C3319" t="inlineStr">
        <is>
          <t>2025-12</t>
        </is>
      </c>
      <c r="D3319" t="inlineStr">
        <is>
          <t>2025-Q4</t>
        </is>
      </c>
      <c r="E3319" t="inlineStr">
        <is>
          <t>T14</t>
        </is>
      </c>
      <c r="F3319" t="inlineStr">
        <is>
          <t>Elif Şen</t>
        </is>
      </c>
      <c r="G3319" t="inlineStr">
        <is>
          <t>İç Anadolu</t>
        </is>
      </c>
      <c r="H3319" t="inlineStr">
        <is>
          <t>EM-SGT-01</t>
        </is>
      </c>
      <c r="I3319" t="inlineStr">
        <is>
          <t>Otomatik Sigorta C16 (12'li)</t>
        </is>
      </c>
      <c r="J3319" t="inlineStr">
        <is>
          <t>Koruma</t>
        </is>
      </c>
      <c r="K3319" t="inlineStr">
        <is>
          <t>Proje</t>
        </is>
      </c>
      <c r="L3319" t="n">
        <v>1</v>
      </c>
      <c r="M3319" s="57" t="n">
        <v>429</v>
      </c>
      <c r="N3319" t="inlineStr">
        <is>
          <t>TL</t>
        </is>
      </c>
      <c r="O3319" s="58" t="n">
        <v>0</v>
      </c>
      <c r="P3319" t="n">
        <v>0</v>
      </c>
      <c r="Q3319" s="59" t="n">
        <v>240</v>
      </c>
      <c r="R3319" s="60">
        <f>IF(N3319="TL",1,IF(N3319="USD",VLOOKUP(C3319,$X$2:$Z$19,2,FALSE),VLOOKUP(C3319,$X$2:$Z$19,3,FALSE)))</f>
        <v/>
      </c>
      <c r="S3319" s="61">
        <f>IF(P3319=1,0,L3319*M3319*R3319*(1-O3319/100))</f>
        <v/>
      </c>
      <c r="T3319" s="61">
        <f>IF(P3319=1,0,L3319*Q3319)</f>
        <v/>
      </c>
      <c r="U3319" s="61">
        <f>S3319-T3319</f>
        <v/>
      </c>
    </row>
    <row r="3320">
      <c r="A3320" t="inlineStr">
        <is>
          <t>S003319</t>
        </is>
      </c>
      <c r="B3320" t="inlineStr">
        <is>
          <t>2025-12-12</t>
        </is>
      </c>
      <c r="C3320" t="inlineStr">
        <is>
          <t>2025-12</t>
        </is>
      </c>
      <c r="D3320" t="inlineStr">
        <is>
          <t>2025-Q4</t>
        </is>
      </c>
      <c r="E3320" t="inlineStr">
        <is>
          <t>T14</t>
        </is>
      </c>
      <c r="F3320" t="inlineStr">
        <is>
          <t>Elif Şen</t>
        </is>
      </c>
      <c r="G3320" t="inlineStr">
        <is>
          <t>İç Anadolu</t>
        </is>
      </c>
      <c r="H3320" t="inlineStr">
        <is>
          <t>EM-TRF-05</t>
        </is>
      </c>
      <c r="I3320" t="inlineStr">
        <is>
          <t>İzole Trafo 1 kVA</t>
        </is>
      </c>
      <c r="J3320" t="inlineStr">
        <is>
          <t>Güç</t>
        </is>
      </c>
      <c r="K3320" t="inlineStr">
        <is>
          <t>Bayi</t>
        </is>
      </c>
      <c r="L3320" t="n">
        <v>1</v>
      </c>
      <c r="M3320" s="57" t="n">
        <v>6650</v>
      </c>
      <c r="N3320" t="inlineStr">
        <is>
          <t>TL</t>
        </is>
      </c>
      <c r="O3320" s="58" t="n">
        <v>0</v>
      </c>
      <c r="P3320" t="n">
        <v>1</v>
      </c>
      <c r="Q3320" s="59" t="n">
        <v>3900</v>
      </c>
      <c r="R3320" s="60">
        <f>IF(N3320="TL",1,IF(N3320="USD",VLOOKUP(C3320,$X$2:$Z$19,2,FALSE),VLOOKUP(C3320,$X$2:$Z$19,3,FALSE)))</f>
        <v/>
      </c>
      <c r="S3320" s="61">
        <f>IF(P3320=1,0,L3320*M3320*R3320*(1-O3320/100))</f>
        <v/>
      </c>
      <c r="T3320" s="61">
        <f>IF(P3320=1,0,L3320*Q3320)</f>
        <v/>
      </c>
      <c r="U3320" s="61">
        <f>S3320-T3320</f>
        <v/>
      </c>
    </row>
    <row r="3321">
      <c r="A3321" t="inlineStr">
        <is>
          <t>S003320</t>
        </is>
      </c>
      <c r="B3321" t="inlineStr">
        <is>
          <t>2025-12-01</t>
        </is>
      </c>
      <c r="C3321" t="inlineStr">
        <is>
          <t>2025-12</t>
        </is>
      </c>
      <c r="D3321" t="inlineStr">
        <is>
          <t>2025-Q4</t>
        </is>
      </c>
      <c r="E3321" t="inlineStr">
        <is>
          <t>T14</t>
        </is>
      </c>
      <c r="F3321" t="inlineStr">
        <is>
          <t>Elif Şen</t>
        </is>
      </c>
      <c r="G3321" t="inlineStr">
        <is>
          <t>İç Anadolu</t>
        </is>
      </c>
      <c r="H3321" t="inlineStr">
        <is>
          <t>EM-PNO-12</t>
        </is>
      </c>
      <c r="I3321" t="inlineStr">
        <is>
          <t>Sıva Üstü Dağıtım Panosu 24'lü</t>
        </is>
      </c>
      <c r="J3321" t="inlineStr">
        <is>
          <t>Pano</t>
        </is>
      </c>
      <c r="K3321" t="inlineStr">
        <is>
          <t>Perakende</t>
        </is>
      </c>
      <c r="L3321" t="n">
        <v>3</v>
      </c>
      <c r="M3321" s="57" t="n">
        <v>2066</v>
      </c>
      <c r="N3321" t="inlineStr">
        <is>
          <t>TL</t>
        </is>
      </c>
      <c r="O3321" s="58" t="n">
        <v>18</v>
      </c>
      <c r="P3321" t="n">
        <v>0</v>
      </c>
      <c r="Q3321" s="59" t="n">
        <v>1180</v>
      </c>
      <c r="R3321" s="60">
        <f>IF(N3321="TL",1,IF(N3321="USD",VLOOKUP(C3321,$X$2:$Z$19,2,FALSE),VLOOKUP(C3321,$X$2:$Z$19,3,FALSE)))</f>
        <v/>
      </c>
      <c r="S3321" s="61">
        <f>IF(P3321=1,0,L3321*M3321*R3321*(1-O3321/100))</f>
        <v/>
      </c>
      <c r="T3321" s="61">
        <f>IF(P3321=1,0,L3321*Q3321)</f>
        <v/>
      </c>
      <c r="U3321" s="61">
        <f>S3321-T3321</f>
        <v/>
      </c>
    </row>
    <row r="3322">
      <c r="A3322" t="inlineStr">
        <is>
          <t>S003321</t>
        </is>
      </c>
      <c r="B3322" t="inlineStr">
        <is>
          <t>2025-12-22</t>
        </is>
      </c>
      <c r="C3322" t="inlineStr">
        <is>
          <t>2025-12</t>
        </is>
      </c>
      <c r="D3322" t="inlineStr">
        <is>
          <t>2025-Q4</t>
        </is>
      </c>
      <c r="E3322" t="inlineStr">
        <is>
          <t>T14</t>
        </is>
      </c>
      <c r="F3322" t="inlineStr">
        <is>
          <t>Elif Şen</t>
        </is>
      </c>
      <c r="G3322" t="inlineStr">
        <is>
          <t>İç Anadolu</t>
        </is>
      </c>
      <c r="H3322" t="inlineStr">
        <is>
          <t>EM-SNS-06</t>
        </is>
      </c>
      <c r="I3322" t="inlineStr">
        <is>
          <t>Hareket Sensörü PIR</t>
        </is>
      </c>
      <c r="J3322" t="inlineStr">
        <is>
          <t>Otomasyon</t>
        </is>
      </c>
      <c r="K3322" t="inlineStr">
        <is>
          <t>Perakende</t>
        </is>
      </c>
      <c r="L3322" t="n">
        <v>4</v>
      </c>
      <c r="M3322" s="57" t="n">
        <v>248</v>
      </c>
      <c r="N3322" t="inlineStr">
        <is>
          <t>TL</t>
        </is>
      </c>
      <c r="O3322" s="58" t="n">
        <v>0</v>
      </c>
      <c r="P3322" t="n">
        <v>0</v>
      </c>
      <c r="Q3322" s="59" t="n">
        <v>120</v>
      </c>
      <c r="R3322" s="60">
        <f>IF(N3322="TL",1,IF(N3322="USD",VLOOKUP(C3322,$X$2:$Z$19,2,FALSE),VLOOKUP(C3322,$X$2:$Z$19,3,FALSE)))</f>
        <v/>
      </c>
      <c r="S3322" s="61">
        <f>IF(P3322=1,0,L3322*M3322*R3322*(1-O3322/100))</f>
        <v/>
      </c>
      <c r="T3322" s="61">
        <f>IF(P3322=1,0,L3322*Q3322)</f>
        <v/>
      </c>
      <c r="U3322" s="61">
        <f>S3322-T3322</f>
        <v/>
      </c>
    </row>
    <row r="3323">
      <c r="A3323" t="inlineStr">
        <is>
          <t>S003322</t>
        </is>
      </c>
      <c r="B3323" t="inlineStr">
        <is>
          <t>2025-12-16</t>
        </is>
      </c>
      <c r="C3323" t="inlineStr">
        <is>
          <t>2025-12</t>
        </is>
      </c>
      <c r="D3323" t="inlineStr">
        <is>
          <t>2025-Q4</t>
        </is>
      </c>
      <c r="E3323" t="inlineStr">
        <is>
          <t>T14</t>
        </is>
      </c>
      <c r="F3323" t="inlineStr">
        <is>
          <t>Elif Şen</t>
        </is>
      </c>
      <c r="G3323" t="inlineStr">
        <is>
          <t>İç Anadolu</t>
        </is>
      </c>
      <c r="H3323" t="inlineStr">
        <is>
          <t>EM-PRZ-02</t>
        </is>
      </c>
      <c r="I3323" t="inlineStr">
        <is>
          <t>Priz-Anahtar Seti (20'li)</t>
        </is>
      </c>
      <c r="J3323" t="inlineStr">
        <is>
          <t>Anahtar</t>
        </is>
      </c>
      <c r="K3323" t="inlineStr">
        <is>
          <t>Perakende</t>
        </is>
      </c>
      <c r="L3323" t="n">
        <v>25</v>
      </c>
      <c r="M3323" s="57" t="n">
        <v>558</v>
      </c>
      <c r="N3323" t="inlineStr">
        <is>
          <t>TL</t>
        </is>
      </c>
      <c r="O3323" s="58" t="n">
        <v>0</v>
      </c>
      <c r="P3323" t="n">
        <v>0</v>
      </c>
      <c r="Q3323" s="59" t="n">
        <v>310</v>
      </c>
      <c r="R3323" s="60">
        <f>IF(N3323="TL",1,IF(N3323="USD",VLOOKUP(C3323,$X$2:$Z$19,2,FALSE),VLOOKUP(C3323,$X$2:$Z$19,3,FALSE)))</f>
        <v/>
      </c>
      <c r="S3323" s="61">
        <f>IF(P3323=1,0,L3323*M3323*R3323*(1-O3323/100))</f>
        <v/>
      </c>
      <c r="T3323" s="61">
        <f>IF(P3323=1,0,L3323*Q3323)</f>
        <v/>
      </c>
      <c r="U3323" s="61">
        <f>S3323-T3323</f>
        <v/>
      </c>
    </row>
    <row r="3324">
      <c r="A3324" t="inlineStr">
        <is>
          <t>S003323</t>
        </is>
      </c>
      <c r="B3324" t="inlineStr">
        <is>
          <t>2025-12-21</t>
        </is>
      </c>
      <c r="C3324" t="inlineStr">
        <is>
          <t>2025-12</t>
        </is>
      </c>
      <c r="D3324" t="inlineStr">
        <is>
          <t>2025-Q4</t>
        </is>
      </c>
      <c r="E3324" t="inlineStr">
        <is>
          <t>T14</t>
        </is>
      </c>
      <c r="F3324" t="inlineStr">
        <is>
          <t>Elif Şen</t>
        </is>
      </c>
      <c r="G3324" t="inlineStr">
        <is>
          <t>İç Anadolu</t>
        </is>
      </c>
      <c r="H3324" t="inlineStr">
        <is>
          <t>EM-SNS-06</t>
        </is>
      </c>
      <c r="I3324" t="inlineStr">
        <is>
          <t>Hareket Sensörü PIR</t>
        </is>
      </c>
      <c r="J3324" t="inlineStr">
        <is>
          <t>Otomasyon</t>
        </is>
      </c>
      <c r="K3324" t="inlineStr">
        <is>
          <t>Perakende</t>
        </is>
      </c>
      <c r="L3324" t="n">
        <v>5</v>
      </c>
      <c r="M3324" s="57" t="n">
        <v>246</v>
      </c>
      <c r="N3324" t="inlineStr">
        <is>
          <t>TL</t>
        </is>
      </c>
      <c r="O3324" s="58" t="n">
        <v>8</v>
      </c>
      <c r="P3324" t="n">
        <v>0</v>
      </c>
      <c r="Q3324" s="59" t="n">
        <v>120</v>
      </c>
      <c r="R3324" s="60">
        <f>IF(N3324="TL",1,IF(N3324="USD",VLOOKUP(C3324,$X$2:$Z$19,2,FALSE),VLOOKUP(C3324,$X$2:$Z$19,3,FALSE)))</f>
        <v/>
      </c>
      <c r="S3324" s="61">
        <f>IF(P3324=1,0,L3324*M3324*R3324*(1-O3324/100))</f>
        <v/>
      </c>
      <c r="T3324" s="61">
        <f>IF(P3324=1,0,L3324*Q3324)</f>
        <v/>
      </c>
      <c r="U3324" s="61">
        <f>S3324-T3324</f>
        <v/>
      </c>
    </row>
    <row r="3325">
      <c r="A3325" t="inlineStr">
        <is>
          <t>S003324</t>
        </is>
      </c>
      <c r="B3325" t="inlineStr">
        <is>
          <t>2025-12-28</t>
        </is>
      </c>
      <c r="C3325" t="inlineStr">
        <is>
          <t>2025-12</t>
        </is>
      </c>
      <c r="D3325" t="inlineStr">
        <is>
          <t>2025-Q4</t>
        </is>
      </c>
      <c r="E3325" t="inlineStr">
        <is>
          <t>T14</t>
        </is>
      </c>
      <c r="F3325" t="inlineStr">
        <is>
          <t>Elif Şen</t>
        </is>
      </c>
      <c r="G3325" t="inlineStr">
        <is>
          <t>İç Anadolu</t>
        </is>
      </c>
      <c r="H3325" t="inlineStr">
        <is>
          <t>EM-PRZ-02</t>
        </is>
      </c>
      <c r="I3325" t="inlineStr">
        <is>
          <t>Priz-Anahtar Seti (20'li)</t>
        </is>
      </c>
      <c r="J3325" t="inlineStr">
        <is>
          <t>Anahtar</t>
        </is>
      </c>
      <c r="K3325" t="inlineStr">
        <is>
          <t>Perakende</t>
        </is>
      </c>
      <c r="L3325" t="n">
        <v>95</v>
      </c>
      <c r="M3325" s="57" t="n">
        <v>553</v>
      </c>
      <c r="N3325" t="inlineStr">
        <is>
          <t>TL</t>
        </is>
      </c>
      <c r="O3325" s="58" t="n">
        <v>0</v>
      </c>
      <c r="P3325" t="n">
        <v>0</v>
      </c>
      <c r="Q3325" s="59" t="n">
        <v>310</v>
      </c>
      <c r="R3325" s="60">
        <f>IF(N3325="TL",1,IF(N3325="USD",VLOOKUP(C3325,$X$2:$Z$19,2,FALSE),VLOOKUP(C3325,$X$2:$Z$19,3,FALSE)))</f>
        <v/>
      </c>
      <c r="S3325" s="61">
        <f>IF(P3325=1,0,L3325*M3325*R3325*(1-O3325/100))</f>
        <v/>
      </c>
      <c r="T3325" s="61">
        <f>IF(P3325=1,0,L3325*Q3325)</f>
        <v/>
      </c>
      <c r="U3325" s="61">
        <f>S3325-T3325</f>
        <v/>
      </c>
    </row>
    <row r="3326">
      <c r="A3326" t="inlineStr">
        <is>
          <t>S003325</t>
        </is>
      </c>
      <c r="B3326" t="inlineStr">
        <is>
          <t>2025-12-01</t>
        </is>
      </c>
      <c r="C3326" t="inlineStr">
        <is>
          <t>2025-12</t>
        </is>
      </c>
      <c r="D3326" t="inlineStr">
        <is>
          <t>2025-Q4</t>
        </is>
      </c>
      <c r="E3326" t="inlineStr">
        <is>
          <t>T14</t>
        </is>
      </c>
      <c r="F3326" t="inlineStr">
        <is>
          <t>Elif Şen</t>
        </is>
      </c>
      <c r="G3326" t="inlineStr">
        <is>
          <t>İç Anadolu</t>
        </is>
      </c>
      <c r="H3326" t="inlineStr">
        <is>
          <t>EM-SGT-01</t>
        </is>
      </c>
      <c r="I3326" t="inlineStr">
        <is>
          <t>Otomatik Sigorta C16 (12'li)</t>
        </is>
      </c>
      <c r="J3326" t="inlineStr">
        <is>
          <t>Koruma</t>
        </is>
      </c>
      <c r="K3326" t="inlineStr">
        <is>
          <t>Bayi</t>
        </is>
      </c>
      <c r="L3326" t="n">
        <v>76</v>
      </c>
      <c r="M3326" s="57" t="n">
        <v>436</v>
      </c>
      <c r="N3326" t="inlineStr">
        <is>
          <t>TL</t>
        </is>
      </c>
      <c r="O3326" s="58" t="n">
        <v>0</v>
      </c>
      <c r="P3326" t="n">
        <v>0</v>
      </c>
      <c r="Q3326" s="59" t="n">
        <v>240</v>
      </c>
      <c r="R3326" s="60">
        <f>IF(N3326="TL",1,IF(N3326="USD",VLOOKUP(C3326,$X$2:$Z$19,2,FALSE),VLOOKUP(C3326,$X$2:$Z$19,3,FALSE)))</f>
        <v/>
      </c>
      <c r="S3326" s="61">
        <f>IF(P3326=1,0,L3326*M3326*R3326*(1-O3326/100))</f>
        <v/>
      </c>
      <c r="T3326" s="61">
        <f>IF(P3326=1,0,L3326*Q3326)</f>
        <v/>
      </c>
      <c r="U3326" s="61">
        <f>S3326-T3326</f>
        <v/>
      </c>
    </row>
    <row r="3327">
      <c r="A3327" t="inlineStr">
        <is>
          <t>S003326</t>
        </is>
      </c>
      <c r="B3327" t="inlineStr">
        <is>
          <t>2025-12-23</t>
        </is>
      </c>
      <c r="C3327" t="inlineStr">
        <is>
          <t>2025-12</t>
        </is>
      </c>
      <c r="D3327" t="inlineStr">
        <is>
          <t>2025-Q4</t>
        </is>
      </c>
      <c r="E3327" t="inlineStr">
        <is>
          <t>T15</t>
        </is>
      </c>
      <c r="F3327" t="inlineStr">
        <is>
          <t>Barış Polat</t>
        </is>
      </c>
      <c r="G3327" t="inlineStr">
        <is>
          <t>Ege</t>
        </is>
      </c>
      <c r="H3327" t="inlineStr">
        <is>
          <t>EM-AYD-18</t>
        </is>
      </c>
      <c r="I3327" t="inlineStr">
        <is>
          <t>LED Ampul 18W (10'lu)</t>
        </is>
      </c>
      <c r="J3327" t="inlineStr">
        <is>
          <t>Aydınlatma</t>
        </is>
      </c>
      <c r="K3327" t="inlineStr">
        <is>
          <t>Perakende</t>
        </is>
      </c>
      <c r="L3327" t="n">
        <v>6</v>
      </c>
      <c r="M3327" s="57" t="n">
        <v>197</v>
      </c>
      <c r="N3327" t="inlineStr">
        <is>
          <t>TL</t>
        </is>
      </c>
      <c r="O3327" s="58" t="n">
        <v>8</v>
      </c>
      <c r="P3327" t="n">
        <v>0</v>
      </c>
      <c r="Q3327" s="59" t="n">
        <v>95</v>
      </c>
      <c r="R3327" s="60">
        <f>IF(N3327="TL",1,IF(N3327="USD",VLOOKUP(C3327,$X$2:$Z$19,2,FALSE),VLOOKUP(C3327,$X$2:$Z$19,3,FALSE)))</f>
        <v/>
      </c>
      <c r="S3327" s="61">
        <f>IF(P3327=1,0,L3327*M3327*R3327*(1-O3327/100))</f>
        <v/>
      </c>
      <c r="T3327" s="61">
        <f>IF(P3327=1,0,L3327*Q3327)</f>
        <v/>
      </c>
      <c r="U3327" s="61">
        <f>S3327-T3327</f>
        <v/>
      </c>
    </row>
    <row r="3328">
      <c r="A3328" t="inlineStr">
        <is>
          <t>S003327</t>
        </is>
      </c>
      <c r="B3328" t="inlineStr">
        <is>
          <t>2025-12-13</t>
        </is>
      </c>
      <c r="C3328" t="inlineStr">
        <is>
          <t>2025-12</t>
        </is>
      </c>
      <c r="D3328" t="inlineStr">
        <is>
          <t>2025-Q4</t>
        </is>
      </c>
      <c r="E3328" t="inlineStr">
        <is>
          <t>T15</t>
        </is>
      </c>
      <c r="F3328" t="inlineStr">
        <is>
          <t>Barış Polat</t>
        </is>
      </c>
      <c r="G3328" t="inlineStr">
        <is>
          <t>Ege</t>
        </is>
      </c>
      <c r="H3328" t="inlineStr">
        <is>
          <t>EM-KBL-16</t>
        </is>
      </c>
      <c r="I3328" t="inlineStr">
        <is>
          <t>NYM Kablo 3x2,5 (100 m)</t>
        </is>
      </c>
      <c r="J3328" t="inlineStr">
        <is>
          <t>Kablo</t>
        </is>
      </c>
      <c r="K3328" t="inlineStr">
        <is>
          <t>Bayi</t>
        </is>
      </c>
      <c r="L3328" t="n">
        <v>97</v>
      </c>
      <c r="M3328" s="57" t="n">
        <v>1324</v>
      </c>
      <c r="N3328" t="inlineStr">
        <is>
          <t>TL</t>
        </is>
      </c>
      <c r="O3328" s="58" t="n">
        <v>0</v>
      </c>
      <c r="P3328" t="n">
        <v>0</v>
      </c>
      <c r="Q3328" s="59" t="n">
        <v>820</v>
      </c>
      <c r="R3328" s="60">
        <f>IF(N3328="TL",1,IF(N3328="USD",VLOOKUP(C3328,$X$2:$Z$19,2,FALSE),VLOOKUP(C3328,$X$2:$Z$19,3,FALSE)))</f>
        <v/>
      </c>
      <c r="S3328" s="61">
        <f>IF(P3328=1,0,L3328*M3328*R3328*(1-O3328/100))</f>
        <v/>
      </c>
      <c r="T3328" s="61">
        <f>IF(P3328=1,0,L3328*Q3328)</f>
        <v/>
      </c>
      <c r="U3328" s="61">
        <f>S3328-T3328</f>
        <v/>
      </c>
    </row>
    <row r="3329">
      <c r="A3329" t="inlineStr">
        <is>
          <t>S003328</t>
        </is>
      </c>
      <c r="B3329" t="inlineStr">
        <is>
          <t>2025-12-24</t>
        </is>
      </c>
      <c r="C3329" t="inlineStr">
        <is>
          <t>2025-12</t>
        </is>
      </c>
      <c r="D3329" t="inlineStr">
        <is>
          <t>2025-Q4</t>
        </is>
      </c>
      <c r="E3329" t="inlineStr">
        <is>
          <t>T15</t>
        </is>
      </c>
      <c r="F3329" t="inlineStr">
        <is>
          <t>Barış Polat</t>
        </is>
      </c>
      <c r="G3329" t="inlineStr">
        <is>
          <t>Ege</t>
        </is>
      </c>
      <c r="H3329" t="inlineStr">
        <is>
          <t>EM-PRZ-02</t>
        </is>
      </c>
      <c r="I3329" t="inlineStr">
        <is>
          <t>Priz-Anahtar Seti (20'li)</t>
        </is>
      </c>
      <c r="J3329" t="inlineStr">
        <is>
          <t>Anahtar</t>
        </is>
      </c>
      <c r="K3329" t="inlineStr">
        <is>
          <t>Bayi</t>
        </is>
      </c>
      <c r="L3329" t="n">
        <v>21</v>
      </c>
      <c r="M3329" s="57" t="n">
        <v>590</v>
      </c>
      <c r="N3329" t="inlineStr">
        <is>
          <t>TL</t>
        </is>
      </c>
      <c r="O3329" s="58" t="n">
        <v>5</v>
      </c>
      <c r="P3329" t="n">
        <v>0</v>
      </c>
      <c r="Q3329" s="59" t="n">
        <v>310</v>
      </c>
      <c r="R3329" s="60">
        <f>IF(N3329="TL",1,IF(N3329="USD",VLOOKUP(C3329,$X$2:$Z$19,2,FALSE),VLOOKUP(C3329,$X$2:$Z$19,3,FALSE)))</f>
        <v/>
      </c>
      <c r="S3329" s="61">
        <f>IF(P3329=1,0,L3329*M3329*R3329*(1-O3329/100))</f>
        <v/>
      </c>
      <c r="T3329" s="61">
        <f>IF(P3329=1,0,L3329*Q3329)</f>
        <v/>
      </c>
      <c r="U3329" s="61">
        <f>S3329-T3329</f>
        <v/>
      </c>
    </row>
    <row r="3330">
      <c r="A3330" t="inlineStr">
        <is>
          <t>S003329</t>
        </is>
      </c>
      <c r="B3330" t="inlineStr">
        <is>
          <t>2025-12-07</t>
        </is>
      </c>
      <c r="C3330" t="inlineStr">
        <is>
          <t>2025-12</t>
        </is>
      </c>
      <c r="D3330" t="inlineStr">
        <is>
          <t>2025-Q4</t>
        </is>
      </c>
      <c r="E3330" t="inlineStr">
        <is>
          <t>T15</t>
        </is>
      </c>
      <c r="F3330" t="inlineStr">
        <is>
          <t>Barış Polat</t>
        </is>
      </c>
      <c r="G3330" t="inlineStr">
        <is>
          <t>Ege</t>
        </is>
      </c>
      <c r="H3330" t="inlineStr">
        <is>
          <t>EM-KBL-25</t>
        </is>
      </c>
      <c r="I3330" t="inlineStr">
        <is>
          <t>NYY Kablo 4x6 (100 m)</t>
        </is>
      </c>
      <c r="J3330" t="inlineStr">
        <is>
          <t>Kablo</t>
        </is>
      </c>
      <c r="K3330" t="inlineStr">
        <is>
          <t>Perakende</t>
        </is>
      </c>
      <c r="L3330" t="n">
        <v>108</v>
      </c>
      <c r="M3330" s="57" t="n">
        <v>3466</v>
      </c>
      <c r="N3330" t="inlineStr">
        <is>
          <t>TL</t>
        </is>
      </c>
      <c r="O3330" s="58" t="n">
        <v>0</v>
      </c>
      <c r="P3330" t="n">
        <v>0</v>
      </c>
      <c r="Q3330" s="59" t="n">
        <v>2150</v>
      </c>
      <c r="R3330" s="60">
        <f>IF(N3330="TL",1,IF(N3330="USD",VLOOKUP(C3330,$X$2:$Z$19,2,FALSE),VLOOKUP(C3330,$X$2:$Z$19,3,FALSE)))</f>
        <v/>
      </c>
      <c r="S3330" s="61">
        <f>IF(P3330=1,0,L3330*M3330*R3330*(1-O3330/100))</f>
        <v/>
      </c>
      <c r="T3330" s="61">
        <f>IF(P3330=1,0,L3330*Q3330)</f>
        <v/>
      </c>
      <c r="U3330" s="61">
        <f>S3330-T3330</f>
        <v/>
      </c>
    </row>
    <row r="3331">
      <c r="A3331" t="inlineStr">
        <is>
          <t>S003330</t>
        </is>
      </c>
      <c r="B3331" t="inlineStr">
        <is>
          <t>2025-12-01</t>
        </is>
      </c>
      <c r="C3331" t="inlineStr">
        <is>
          <t>2025-12</t>
        </is>
      </c>
      <c r="D3331" t="inlineStr">
        <is>
          <t>2025-Q4</t>
        </is>
      </c>
      <c r="E3331" t="inlineStr">
        <is>
          <t>T15</t>
        </is>
      </c>
      <c r="F3331" t="inlineStr">
        <is>
          <t>Barış Polat</t>
        </is>
      </c>
      <c r="G3331" t="inlineStr">
        <is>
          <t>Ege</t>
        </is>
      </c>
      <c r="H3331" t="inlineStr">
        <is>
          <t>EM-TRF-05</t>
        </is>
      </c>
      <c r="I3331" t="inlineStr">
        <is>
          <t>İzole Trafo 1 kVA</t>
        </is>
      </c>
      <c r="J3331" t="inlineStr">
        <is>
          <t>Güç</t>
        </is>
      </c>
      <c r="K3331" t="inlineStr">
        <is>
          <t>Kurumsal</t>
        </is>
      </c>
      <c r="L3331" t="n">
        <v>1</v>
      </c>
      <c r="M3331" s="57" t="n">
        <v>6479</v>
      </c>
      <c r="N3331" t="inlineStr">
        <is>
          <t>TL</t>
        </is>
      </c>
      <c r="O3331" s="58" t="n">
        <v>12</v>
      </c>
      <c r="P3331" t="n">
        <v>0</v>
      </c>
      <c r="Q3331" s="59" t="n">
        <v>3900</v>
      </c>
      <c r="R3331" s="60">
        <f>IF(N3331="TL",1,IF(N3331="USD",VLOOKUP(C3331,$X$2:$Z$19,2,FALSE),VLOOKUP(C3331,$X$2:$Z$19,3,FALSE)))</f>
        <v/>
      </c>
      <c r="S3331" s="61">
        <f>IF(P3331=1,0,L3331*M3331*R3331*(1-O3331/100))</f>
        <v/>
      </c>
      <c r="T3331" s="61">
        <f>IF(P3331=1,0,L3331*Q3331)</f>
        <v/>
      </c>
      <c r="U3331" s="61">
        <f>S3331-T3331</f>
        <v/>
      </c>
    </row>
    <row r="3332">
      <c r="A3332" t="inlineStr">
        <is>
          <t>S003331</t>
        </is>
      </c>
      <c r="B3332" t="inlineStr">
        <is>
          <t>2025-12-11</t>
        </is>
      </c>
      <c r="C3332" t="inlineStr">
        <is>
          <t>2025-12</t>
        </is>
      </c>
      <c r="D3332" t="inlineStr">
        <is>
          <t>2025-Q4</t>
        </is>
      </c>
      <c r="E3332" t="inlineStr">
        <is>
          <t>T15</t>
        </is>
      </c>
      <c r="F3332" t="inlineStr">
        <is>
          <t>Barış Polat</t>
        </is>
      </c>
      <c r="G3332" t="inlineStr">
        <is>
          <t>Ege</t>
        </is>
      </c>
      <c r="H3332" t="inlineStr">
        <is>
          <t>EM-TRF-05</t>
        </is>
      </c>
      <c r="I3332" t="inlineStr">
        <is>
          <t>İzole Trafo 1 kVA</t>
        </is>
      </c>
      <c r="J3332" t="inlineStr">
        <is>
          <t>Güç</t>
        </is>
      </c>
      <c r="K3332" t="inlineStr">
        <is>
          <t>Proje</t>
        </is>
      </c>
      <c r="L3332" t="n">
        <v>29</v>
      </c>
      <c r="M3332" s="57" t="n">
        <v>6683</v>
      </c>
      <c r="N3332" t="inlineStr">
        <is>
          <t>TL</t>
        </is>
      </c>
      <c r="O3332" s="58" t="n">
        <v>0</v>
      </c>
      <c r="P3332" t="n">
        <v>0</v>
      </c>
      <c r="Q3332" s="59" t="n">
        <v>3900</v>
      </c>
      <c r="R3332" s="60">
        <f>IF(N3332="TL",1,IF(N3332="USD",VLOOKUP(C3332,$X$2:$Z$19,2,FALSE),VLOOKUP(C3332,$X$2:$Z$19,3,FALSE)))</f>
        <v/>
      </c>
      <c r="S3332" s="61">
        <f>IF(P3332=1,0,L3332*M3332*R3332*(1-O3332/100))</f>
        <v/>
      </c>
      <c r="T3332" s="61">
        <f>IF(P3332=1,0,L3332*Q3332)</f>
        <v/>
      </c>
      <c r="U3332" s="61">
        <f>S3332-T3332</f>
        <v/>
      </c>
    </row>
    <row r="3333">
      <c r="A3333" t="inlineStr">
        <is>
          <t>S003332</t>
        </is>
      </c>
      <c r="B3333" t="inlineStr">
        <is>
          <t>2025-12-26</t>
        </is>
      </c>
      <c r="C3333" t="inlineStr">
        <is>
          <t>2025-12</t>
        </is>
      </c>
      <c r="D3333" t="inlineStr">
        <is>
          <t>2025-Q4</t>
        </is>
      </c>
      <c r="E3333" t="inlineStr">
        <is>
          <t>T15</t>
        </is>
      </c>
      <c r="F3333" t="inlineStr">
        <is>
          <t>Barış Polat</t>
        </is>
      </c>
      <c r="G3333" t="inlineStr">
        <is>
          <t>Ege</t>
        </is>
      </c>
      <c r="H3333" t="inlineStr">
        <is>
          <t>EM-UPS-10</t>
        </is>
      </c>
      <c r="I3333" t="inlineStr">
        <is>
          <t>Kesintisiz Güç Kaynağı 3 kVA</t>
        </is>
      </c>
      <c r="J3333" t="inlineStr">
        <is>
          <t>Güç</t>
        </is>
      </c>
      <c r="K3333" t="inlineStr">
        <is>
          <t>Bayi</t>
        </is>
      </c>
      <c r="L3333" t="n">
        <v>80</v>
      </c>
      <c r="M3333" s="57" t="n">
        <v>13260</v>
      </c>
      <c r="N3333" t="inlineStr">
        <is>
          <t>TL</t>
        </is>
      </c>
      <c r="O3333" s="58" t="n">
        <v>5</v>
      </c>
      <c r="P3333" t="n">
        <v>0</v>
      </c>
      <c r="Q3333" s="59" t="n">
        <v>8200</v>
      </c>
      <c r="R3333" s="60">
        <f>IF(N3333="TL",1,IF(N3333="USD",VLOOKUP(C3333,$X$2:$Z$19,2,FALSE),VLOOKUP(C3333,$X$2:$Z$19,3,FALSE)))</f>
        <v/>
      </c>
      <c r="S3333" s="61">
        <f>IF(P3333=1,0,L3333*M3333*R3333*(1-O3333/100))</f>
        <v/>
      </c>
      <c r="T3333" s="61">
        <f>IF(P3333=1,0,L3333*Q3333)</f>
        <v/>
      </c>
      <c r="U3333" s="61">
        <f>S3333-T3333</f>
        <v/>
      </c>
    </row>
    <row r="3334">
      <c r="A3334" t="inlineStr">
        <is>
          <t>S003333</t>
        </is>
      </c>
      <c r="B3334" t="inlineStr">
        <is>
          <t>2025-12-24</t>
        </is>
      </c>
      <c r="C3334" t="inlineStr">
        <is>
          <t>2025-12</t>
        </is>
      </c>
      <c r="D3334" t="inlineStr">
        <is>
          <t>2025-Q4</t>
        </is>
      </c>
      <c r="E3334" t="inlineStr">
        <is>
          <t>T15</t>
        </is>
      </c>
      <c r="F3334" t="inlineStr">
        <is>
          <t>Barış Polat</t>
        </is>
      </c>
      <c r="G3334" t="inlineStr">
        <is>
          <t>Ege</t>
        </is>
      </c>
      <c r="H3334" t="inlineStr">
        <is>
          <t>EM-AYD-18</t>
        </is>
      </c>
      <c r="I3334" t="inlineStr">
        <is>
          <t>LED Ampul 18W (10'lu)</t>
        </is>
      </c>
      <c r="J3334" t="inlineStr">
        <is>
          <t>Aydınlatma</t>
        </is>
      </c>
      <c r="K3334" t="inlineStr">
        <is>
          <t>Bayi</t>
        </is>
      </c>
      <c r="L3334" t="n">
        <v>25</v>
      </c>
      <c r="M3334" s="57" t="n">
        <v>197</v>
      </c>
      <c r="N3334" t="inlineStr">
        <is>
          <t>TL</t>
        </is>
      </c>
      <c r="O3334" s="58" t="n">
        <v>0</v>
      </c>
      <c r="P3334" t="n">
        <v>0</v>
      </c>
      <c r="Q3334" s="59" t="n">
        <v>95</v>
      </c>
      <c r="R3334" s="60">
        <f>IF(N3334="TL",1,IF(N3334="USD",VLOOKUP(C3334,$X$2:$Z$19,2,FALSE),VLOOKUP(C3334,$X$2:$Z$19,3,FALSE)))</f>
        <v/>
      </c>
      <c r="S3334" s="61">
        <f>IF(P3334=1,0,L3334*M3334*R3334*(1-O3334/100))</f>
        <v/>
      </c>
      <c r="T3334" s="61">
        <f>IF(P3334=1,0,L3334*Q3334)</f>
        <v/>
      </c>
      <c r="U3334" s="61">
        <f>S3334-T3334</f>
        <v/>
      </c>
    </row>
    <row r="3335">
      <c r="A3335" t="inlineStr">
        <is>
          <t>S003334</t>
        </is>
      </c>
      <c r="B3335" t="inlineStr">
        <is>
          <t>2025-12-20</t>
        </is>
      </c>
      <c r="C3335" t="inlineStr">
        <is>
          <t>2025-12</t>
        </is>
      </c>
      <c r="D3335" t="inlineStr">
        <is>
          <t>2025-Q4</t>
        </is>
      </c>
      <c r="E3335" t="inlineStr">
        <is>
          <t>T15</t>
        </is>
      </c>
      <c r="F3335" t="inlineStr">
        <is>
          <t>Barış Polat</t>
        </is>
      </c>
      <c r="G3335" t="inlineStr">
        <is>
          <t>Ege</t>
        </is>
      </c>
      <c r="H3335" t="inlineStr">
        <is>
          <t>EM-SGT-01</t>
        </is>
      </c>
      <c r="I3335" t="inlineStr">
        <is>
          <t>Otomatik Sigorta C16 (12'li)</t>
        </is>
      </c>
      <c r="J3335" t="inlineStr">
        <is>
          <t>Koruma</t>
        </is>
      </c>
      <c r="K3335" t="inlineStr">
        <is>
          <t>Perakende</t>
        </is>
      </c>
      <c r="L3335" t="n">
        <v>18</v>
      </c>
      <c r="M3335" s="57" t="n">
        <v>433</v>
      </c>
      <c r="N3335" t="inlineStr">
        <is>
          <t>TL</t>
        </is>
      </c>
      <c r="O3335" s="58" t="n">
        <v>5</v>
      </c>
      <c r="P3335" t="n">
        <v>0</v>
      </c>
      <c r="Q3335" s="59" t="n">
        <v>240</v>
      </c>
      <c r="R3335" s="60">
        <f>IF(N3335="TL",1,IF(N3335="USD",VLOOKUP(C3335,$X$2:$Z$19,2,FALSE),VLOOKUP(C3335,$X$2:$Z$19,3,FALSE)))</f>
        <v/>
      </c>
      <c r="S3335" s="61">
        <f>IF(P3335=1,0,L3335*M3335*R3335*(1-O3335/100))</f>
        <v/>
      </c>
      <c r="T3335" s="61">
        <f>IF(P3335=1,0,L3335*Q3335)</f>
        <v/>
      </c>
      <c r="U3335" s="61">
        <f>S3335-T3335</f>
        <v/>
      </c>
    </row>
    <row r="3336">
      <c r="A3336" t="inlineStr">
        <is>
          <t>S003335</t>
        </is>
      </c>
      <c r="B3336" t="inlineStr">
        <is>
          <t>2025-12-07</t>
        </is>
      </c>
      <c r="C3336" t="inlineStr">
        <is>
          <t>2025-12</t>
        </is>
      </c>
      <c r="D3336" t="inlineStr">
        <is>
          <t>2025-Q4</t>
        </is>
      </c>
      <c r="E3336" t="inlineStr">
        <is>
          <t>T15</t>
        </is>
      </c>
      <c r="F3336" t="inlineStr">
        <is>
          <t>Barış Polat</t>
        </is>
      </c>
      <c r="G3336" t="inlineStr">
        <is>
          <t>Ege</t>
        </is>
      </c>
      <c r="H3336" t="inlineStr">
        <is>
          <t>EM-KND-03</t>
        </is>
      </c>
      <c r="I3336" t="inlineStr">
        <is>
          <t>Kablo Kanalı 40x40 (2 m)</t>
        </is>
      </c>
      <c r="J3336" t="inlineStr">
        <is>
          <t>Tesisat</t>
        </is>
      </c>
      <c r="K3336" t="inlineStr">
        <is>
          <t>Bayi</t>
        </is>
      </c>
      <c r="L3336" t="n">
        <v>33</v>
      </c>
      <c r="M3336" s="57" t="n">
        <v>132</v>
      </c>
      <c r="N3336" t="inlineStr">
        <is>
          <t>TL</t>
        </is>
      </c>
      <c r="O3336" s="58" t="n">
        <v>5</v>
      </c>
      <c r="P3336" t="n">
        <v>0</v>
      </c>
      <c r="Q3336" s="59" t="n">
        <v>65</v>
      </c>
      <c r="R3336" s="60">
        <f>IF(N3336="TL",1,IF(N3336="USD",VLOOKUP(C3336,$X$2:$Z$19,2,FALSE),VLOOKUP(C3336,$X$2:$Z$19,3,FALSE)))</f>
        <v/>
      </c>
      <c r="S3336" s="61">
        <f>IF(P3336=1,0,L3336*M3336*R3336*(1-O3336/100))</f>
        <v/>
      </c>
      <c r="T3336" s="61">
        <f>IF(P3336=1,0,L3336*Q3336)</f>
        <v/>
      </c>
      <c r="U3336" s="61">
        <f>S3336-T3336</f>
        <v/>
      </c>
    </row>
    <row r="3337">
      <c r="A3337" t="inlineStr">
        <is>
          <t>S003336</t>
        </is>
      </c>
      <c r="B3337" t="inlineStr">
        <is>
          <t>2025-12-10</t>
        </is>
      </c>
      <c r="C3337" t="inlineStr">
        <is>
          <t>2025-12</t>
        </is>
      </c>
      <c r="D3337" t="inlineStr">
        <is>
          <t>2025-Q4</t>
        </is>
      </c>
      <c r="E3337" t="inlineStr">
        <is>
          <t>T15</t>
        </is>
      </c>
      <c r="F3337" t="inlineStr">
        <is>
          <t>Barış Polat</t>
        </is>
      </c>
      <c r="G3337" t="inlineStr">
        <is>
          <t>Ege</t>
        </is>
      </c>
      <c r="H3337" t="inlineStr">
        <is>
          <t>EM-PNO-12</t>
        </is>
      </c>
      <c r="I3337" t="inlineStr">
        <is>
          <t>Sıva Üstü Dağıtım Panosu 24'lü</t>
        </is>
      </c>
      <c r="J3337" t="inlineStr">
        <is>
          <t>Pano</t>
        </is>
      </c>
      <c r="K3337" t="inlineStr">
        <is>
          <t>Bayi</t>
        </is>
      </c>
      <c r="L3337" t="n">
        <v>4</v>
      </c>
      <c r="M3337" s="57" t="n">
        <v>2021</v>
      </c>
      <c r="N3337" t="inlineStr">
        <is>
          <t>TL</t>
        </is>
      </c>
      <c r="O3337" s="58" t="n">
        <v>18</v>
      </c>
      <c r="P3337" t="n">
        <v>0</v>
      </c>
      <c r="Q3337" s="59" t="n">
        <v>1180</v>
      </c>
      <c r="R3337" s="60">
        <f>IF(N3337="TL",1,IF(N3337="USD",VLOOKUP(C3337,$X$2:$Z$19,2,FALSE),VLOOKUP(C3337,$X$2:$Z$19,3,FALSE)))</f>
        <v/>
      </c>
      <c r="S3337" s="61">
        <f>IF(P3337=1,0,L3337*M3337*R3337*(1-O3337/100))</f>
        <v/>
      </c>
      <c r="T3337" s="61">
        <f>IF(P3337=1,0,L3337*Q3337)</f>
        <v/>
      </c>
      <c r="U3337" s="61">
        <f>S3337-T3337</f>
        <v/>
      </c>
    </row>
    <row r="3338">
      <c r="A3338" t="inlineStr">
        <is>
          <t>S003337</t>
        </is>
      </c>
      <c r="B3338" t="inlineStr">
        <is>
          <t>2025-12-16</t>
        </is>
      </c>
      <c r="C3338" t="inlineStr">
        <is>
          <t>2025-12</t>
        </is>
      </c>
      <c r="D3338" t="inlineStr">
        <is>
          <t>2025-Q4</t>
        </is>
      </c>
      <c r="E3338" t="inlineStr">
        <is>
          <t>T15</t>
        </is>
      </c>
      <c r="F3338" t="inlineStr">
        <is>
          <t>Barış Polat</t>
        </is>
      </c>
      <c r="G3338" t="inlineStr">
        <is>
          <t>Ege</t>
        </is>
      </c>
      <c r="H3338" t="inlineStr">
        <is>
          <t>EM-TOP-08</t>
        </is>
      </c>
      <c r="I3338" t="inlineStr">
        <is>
          <t>Topraklama Seti</t>
        </is>
      </c>
      <c r="J3338" t="inlineStr">
        <is>
          <t>Koruma</t>
        </is>
      </c>
      <c r="K3338" t="inlineStr">
        <is>
          <t>Bayi</t>
        </is>
      </c>
      <c r="L3338" t="n">
        <v>4</v>
      </c>
      <c r="M3338" s="57" t="n">
        <v>896</v>
      </c>
      <c r="N3338" t="inlineStr">
        <is>
          <t>TL</t>
        </is>
      </c>
      <c r="O3338" s="58" t="n">
        <v>5</v>
      </c>
      <c r="P3338" t="n">
        <v>0</v>
      </c>
      <c r="Q3338" s="59" t="n">
        <v>540</v>
      </c>
      <c r="R3338" s="60">
        <f>IF(N3338="TL",1,IF(N3338="USD",VLOOKUP(C3338,$X$2:$Z$19,2,FALSE),VLOOKUP(C3338,$X$2:$Z$19,3,FALSE)))</f>
        <v/>
      </c>
      <c r="S3338" s="61">
        <f>IF(P3338=1,0,L3338*M3338*R3338*(1-O3338/100))</f>
        <v/>
      </c>
      <c r="T3338" s="61">
        <f>IF(P3338=1,0,L3338*Q3338)</f>
        <v/>
      </c>
      <c r="U3338" s="61">
        <f>S3338-T3338</f>
        <v/>
      </c>
    </row>
    <row r="3339">
      <c r="A3339" t="inlineStr">
        <is>
          <t>S003338</t>
        </is>
      </c>
      <c r="B3339" t="inlineStr">
        <is>
          <t>2025-12-08</t>
        </is>
      </c>
      <c r="C3339" t="inlineStr">
        <is>
          <t>2025-12</t>
        </is>
      </c>
      <c r="D3339" t="inlineStr">
        <is>
          <t>2025-Q4</t>
        </is>
      </c>
      <c r="E3339" t="inlineStr">
        <is>
          <t>T15</t>
        </is>
      </c>
      <c r="F3339" t="inlineStr">
        <is>
          <t>Barış Polat</t>
        </is>
      </c>
      <c r="G3339" t="inlineStr">
        <is>
          <t>Ege</t>
        </is>
      </c>
      <c r="H3339" t="inlineStr">
        <is>
          <t>EM-TRF-05</t>
        </is>
      </c>
      <c r="I3339" t="inlineStr">
        <is>
          <t>İzole Trafo 1 kVA</t>
        </is>
      </c>
      <c r="J3339" t="inlineStr">
        <is>
          <t>Güç</t>
        </is>
      </c>
      <c r="K3339" t="inlineStr">
        <is>
          <t>Perakende</t>
        </is>
      </c>
      <c r="L3339" t="n">
        <v>9</v>
      </c>
      <c r="M3339" s="57" t="n">
        <v>6754</v>
      </c>
      <c r="N3339" t="inlineStr">
        <is>
          <t>TL</t>
        </is>
      </c>
      <c r="O3339" s="58" t="n">
        <v>5</v>
      </c>
      <c r="P3339" t="n">
        <v>0</v>
      </c>
      <c r="Q3339" s="59" t="n">
        <v>3900</v>
      </c>
      <c r="R3339" s="60">
        <f>IF(N3339="TL",1,IF(N3339="USD",VLOOKUP(C3339,$X$2:$Z$19,2,FALSE),VLOOKUP(C3339,$X$2:$Z$19,3,FALSE)))</f>
        <v/>
      </c>
      <c r="S3339" s="61">
        <f>IF(P3339=1,0,L3339*M3339*R3339*(1-O3339/100))</f>
        <v/>
      </c>
      <c r="T3339" s="61">
        <f>IF(P3339=1,0,L3339*Q3339)</f>
        <v/>
      </c>
      <c r="U3339" s="61">
        <f>S3339-T3339</f>
        <v/>
      </c>
    </row>
    <row r="3340">
      <c r="A3340" t="inlineStr">
        <is>
          <t>S003339</t>
        </is>
      </c>
      <c r="B3340" t="inlineStr">
        <is>
          <t>2025-12-23</t>
        </is>
      </c>
      <c r="C3340" t="inlineStr">
        <is>
          <t>2025-12</t>
        </is>
      </c>
      <c r="D3340" t="inlineStr">
        <is>
          <t>2025-Q4</t>
        </is>
      </c>
      <c r="E3340" t="inlineStr">
        <is>
          <t>T15</t>
        </is>
      </c>
      <c r="F3340" t="inlineStr">
        <is>
          <t>Barış Polat</t>
        </is>
      </c>
      <c r="G3340" t="inlineStr">
        <is>
          <t>Ege</t>
        </is>
      </c>
      <c r="H3340" t="inlineStr">
        <is>
          <t>EM-PRZ-02</t>
        </is>
      </c>
      <c r="I3340" t="inlineStr">
        <is>
          <t>Priz-Anahtar Seti (20'li)</t>
        </is>
      </c>
      <c r="J3340" t="inlineStr">
        <is>
          <t>Anahtar</t>
        </is>
      </c>
      <c r="K3340" t="inlineStr">
        <is>
          <t>Kurumsal</t>
        </is>
      </c>
      <c r="L3340" t="n">
        <v>35</v>
      </c>
      <c r="M3340" s="57" t="n">
        <v>560</v>
      </c>
      <c r="N3340" t="inlineStr">
        <is>
          <t>TL</t>
        </is>
      </c>
      <c r="O3340" s="58" t="n">
        <v>5</v>
      </c>
      <c r="P3340" t="n">
        <v>0</v>
      </c>
      <c r="Q3340" s="59" t="n">
        <v>310</v>
      </c>
      <c r="R3340" s="60">
        <f>IF(N3340="TL",1,IF(N3340="USD",VLOOKUP(C3340,$X$2:$Z$19,2,FALSE),VLOOKUP(C3340,$X$2:$Z$19,3,FALSE)))</f>
        <v/>
      </c>
      <c r="S3340" s="61">
        <f>IF(P3340=1,0,L3340*M3340*R3340*(1-O3340/100))</f>
        <v/>
      </c>
      <c r="T3340" s="61">
        <f>IF(P3340=1,0,L3340*Q3340)</f>
        <v/>
      </c>
      <c r="U3340" s="61">
        <f>S3340-T3340</f>
        <v/>
      </c>
    </row>
    <row r="3341">
      <c r="A3341" t="inlineStr">
        <is>
          <t>S003340</t>
        </is>
      </c>
      <c r="B3341" t="inlineStr">
        <is>
          <t>2025-12-02</t>
        </is>
      </c>
      <c r="C3341" t="inlineStr">
        <is>
          <t>2025-12</t>
        </is>
      </c>
      <c r="D3341" t="inlineStr">
        <is>
          <t>2025-Q4</t>
        </is>
      </c>
      <c r="E3341" t="inlineStr">
        <is>
          <t>T15</t>
        </is>
      </c>
      <c r="F3341" t="inlineStr">
        <is>
          <t>Barış Polat</t>
        </is>
      </c>
      <c r="G3341" t="inlineStr">
        <is>
          <t>Ege</t>
        </is>
      </c>
      <c r="H3341" t="inlineStr">
        <is>
          <t>EM-UPS-10</t>
        </is>
      </c>
      <c r="I3341" t="inlineStr">
        <is>
          <t>Kesintisiz Güç Kaynağı 3 kVA</t>
        </is>
      </c>
      <c r="J3341" t="inlineStr">
        <is>
          <t>Güç</t>
        </is>
      </c>
      <c r="K3341" t="inlineStr">
        <is>
          <t>Proje</t>
        </is>
      </c>
      <c r="L3341" t="n">
        <v>5</v>
      </c>
      <c r="M3341" s="57" t="n">
        <v>13229</v>
      </c>
      <c r="N3341" t="inlineStr">
        <is>
          <t>TL</t>
        </is>
      </c>
      <c r="O3341" s="58" t="n">
        <v>12</v>
      </c>
      <c r="P3341" t="n">
        <v>0</v>
      </c>
      <c r="Q3341" s="59" t="n">
        <v>8200</v>
      </c>
      <c r="R3341" s="60">
        <f>IF(N3341="TL",1,IF(N3341="USD",VLOOKUP(C3341,$X$2:$Z$19,2,FALSE),VLOOKUP(C3341,$X$2:$Z$19,3,FALSE)))</f>
        <v/>
      </c>
      <c r="S3341" s="61">
        <f>IF(P3341=1,0,L3341*M3341*R3341*(1-O3341/100))</f>
        <v/>
      </c>
      <c r="T3341" s="61">
        <f>IF(P3341=1,0,L3341*Q3341)</f>
        <v/>
      </c>
      <c r="U3341" s="61">
        <f>S3341-T3341</f>
        <v/>
      </c>
    </row>
    <row r="3342">
      <c r="A3342" t="inlineStr">
        <is>
          <t>S003341</t>
        </is>
      </c>
      <c r="B3342" t="inlineStr">
        <is>
          <t>2025-12-10</t>
        </is>
      </c>
      <c r="C3342" t="inlineStr">
        <is>
          <t>2025-12</t>
        </is>
      </c>
      <c r="D3342" t="inlineStr">
        <is>
          <t>2025-Q4</t>
        </is>
      </c>
      <c r="E3342" t="inlineStr">
        <is>
          <t>T15</t>
        </is>
      </c>
      <c r="F3342" t="inlineStr">
        <is>
          <t>Barış Polat</t>
        </is>
      </c>
      <c r="G3342" t="inlineStr">
        <is>
          <t>Ege</t>
        </is>
      </c>
      <c r="H3342" t="inlineStr">
        <is>
          <t>EM-AYD-40</t>
        </is>
      </c>
      <c r="I3342" t="inlineStr">
        <is>
          <t>LED Panel Armatür 40W</t>
        </is>
      </c>
      <c r="J3342" t="inlineStr">
        <is>
          <t>Aydınlatma</t>
        </is>
      </c>
      <c r="K3342" t="inlineStr">
        <is>
          <t>Bayi</t>
        </is>
      </c>
      <c r="L3342" t="n">
        <v>1</v>
      </c>
      <c r="M3342" s="57" t="n">
        <v>353</v>
      </c>
      <c r="N3342" t="inlineStr">
        <is>
          <t>TL</t>
        </is>
      </c>
      <c r="O3342" s="58" t="n">
        <v>0</v>
      </c>
      <c r="P3342" t="n">
        <v>0</v>
      </c>
      <c r="Q3342" s="59" t="n">
        <v>190</v>
      </c>
      <c r="R3342" s="60">
        <f>IF(N3342="TL",1,IF(N3342="USD",VLOOKUP(C3342,$X$2:$Z$19,2,FALSE),VLOOKUP(C3342,$X$2:$Z$19,3,FALSE)))</f>
        <v/>
      </c>
      <c r="S3342" s="61">
        <f>IF(P3342=1,0,L3342*M3342*R3342*(1-O3342/100))</f>
        <v/>
      </c>
      <c r="T3342" s="61">
        <f>IF(P3342=1,0,L3342*Q3342)</f>
        <v/>
      </c>
      <c r="U3342" s="61">
        <f>S3342-T3342</f>
        <v/>
      </c>
    </row>
    <row r="3343">
      <c r="A3343" t="inlineStr">
        <is>
          <t>S003342</t>
        </is>
      </c>
      <c r="B3343" t="inlineStr">
        <is>
          <t>2025-12-20</t>
        </is>
      </c>
      <c r="C3343" t="inlineStr">
        <is>
          <t>2025-12</t>
        </is>
      </c>
      <c r="D3343" t="inlineStr">
        <is>
          <t>2025-Q4</t>
        </is>
      </c>
      <c r="E3343" t="inlineStr">
        <is>
          <t>T15</t>
        </is>
      </c>
      <c r="F3343" t="inlineStr">
        <is>
          <t>Barış Polat</t>
        </is>
      </c>
      <c r="G3343" t="inlineStr">
        <is>
          <t>Ege</t>
        </is>
      </c>
      <c r="H3343" t="inlineStr">
        <is>
          <t>EM-AYD-18</t>
        </is>
      </c>
      <c r="I3343" t="inlineStr">
        <is>
          <t>LED Ampul 18W (10'lu)</t>
        </is>
      </c>
      <c r="J3343" t="inlineStr">
        <is>
          <t>Aydınlatma</t>
        </is>
      </c>
      <c r="K3343" t="inlineStr">
        <is>
          <t>Perakende</t>
        </is>
      </c>
      <c r="L3343" t="n">
        <v>5</v>
      </c>
      <c r="M3343" s="57" t="n">
        <v>209</v>
      </c>
      <c r="N3343" t="inlineStr">
        <is>
          <t>TL</t>
        </is>
      </c>
      <c r="O3343" s="58" t="n">
        <v>8</v>
      </c>
      <c r="P3343" t="n">
        <v>0</v>
      </c>
      <c r="Q3343" s="59" t="n">
        <v>95</v>
      </c>
      <c r="R3343" s="60">
        <f>IF(N3343="TL",1,IF(N3343="USD",VLOOKUP(C3343,$X$2:$Z$19,2,FALSE),VLOOKUP(C3343,$X$2:$Z$19,3,FALSE)))</f>
        <v/>
      </c>
      <c r="S3343" s="61">
        <f>IF(P3343=1,0,L3343*M3343*R3343*(1-O3343/100))</f>
        <v/>
      </c>
      <c r="T3343" s="61">
        <f>IF(P3343=1,0,L3343*Q3343)</f>
        <v/>
      </c>
      <c r="U3343" s="61">
        <f>S3343-T3343</f>
        <v/>
      </c>
    </row>
    <row r="3344">
      <c r="A3344" t="inlineStr">
        <is>
          <t>S003343</t>
        </is>
      </c>
      <c r="B3344" t="inlineStr">
        <is>
          <t>2025-12-18</t>
        </is>
      </c>
      <c r="C3344" t="inlineStr">
        <is>
          <t>2025-12</t>
        </is>
      </c>
      <c r="D3344" t="inlineStr">
        <is>
          <t>2025-Q4</t>
        </is>
      </c>
      <c r="E3344" t="inlineStr">
        <is>
          <t>T15</t>
        </is>
      </c>
      <c r="F3344" t="inlineStr">
        <is>
          <t>Barış Polat</t>
        </is>
      </c>
      <c r="G3344" t="inlineStr">
        <is>
          <t>Ege</t>
        </is>
      </c>
      <c r="H3344" t="inlineStr">
        <is>
          <t>EM-KBL-16</t>
        </is>
      </c>
      <c r="I3344" t="inlineStr">
        <is>
          <t>NYM Kablo 3x2,5 (100 m)</t>
        </is>
      </c>
      <c r="J3344" t="inlineStr">
        <is>
          <t>Kablo</t>
        </is>
      </c>
      <c r="K3344" t="inlineStr">
        <is>
          <t>Proje</t>
        </is>
      </c>
      <c r="L3344" t="n">
        <v>3</v>
      </c>
      <c r="M3344" s="57" t="n">
        <v>1299</v>
      </c>
      <c r="N3344" t="inlineStr">
        <is>
          <t>TL</t>
        </is>
      </c>
      <c r="O3344" s="58" t="n">
        <v>12</v>
      </c>
      <c r="P3344" t="n">
        <v>0</v>
      </c>
      <c r="Q3344" s="59" t="n">
        <v>820</v>
      </c>
      <c r="R3344" s="60">
        <f>IF(N3344="TL",1,IF(N3344="USD",VLOOKUP(C3344,$X$2:$Z$19,2,FALSE),VLOOKUP(C3344,$X$2:$Z$19,3,FALSE)))</f>
        <v/>
      </c>
      <c r="S3344" s="61">
        <f>IF(P3344=1,0,L3344*M3344*R3344*(1-O3344/100))</f>
        <v/>
      </c>
      <c r="T3344" s="61">
        <f>IF(P3344=1,0,L3344*Q3344)</f>
        <v/>
      </c>
      <c r="U3344" s="61">
        <f>S3344-T3344</f>
        <v/>
      </c>
    </row>
    <row r="3345">
      <c r="A3345" t="inlineStr">
        <is>
          <t>S003344</t>
        </is>
      </c>
      <c r="B3345" t="inlineStr">
        <is>
          <t>2025-12-13</t>
        </is>
      </c>
      <c r="C3345" t="inlineStr">
        <is>
          <t>2025-12</t>
        </is>
      </c>
      <c r="D3345" t="inlineStr">
        <is>
          <t>2025-Q4</t>
        </is>
      </c>
      <c r="E3345" t="inlineStr">
        <is>
          <t>T15</t>
        </is>
      </c>
      <c r="F3345" t="inlineStr">
        <is>
          <t>Barış Polat</t>
        </is>
      </c>
      <c r="G3345" t="inlineStr">
        <is>
          <t>Ege</t>
        </is>
      </c>
      <c r="H3345" t="inlineStr">
        <is>
          <t>EM-KBL-25</t>
        </is>
      </c>
      <c r="I3345" t="inlineStr">
        <is>
          <t>NYY Kablo 4x6 (100 m)</t>
        </is>
      </c>
      <c r="J3345" t="inlineStr">
        <is>
          <t>Kablo</t>
        </is>
      </c>
      <c r="K3345" t="inlineStr">
        <is>
          <t>Perakende</t>
        </is>
      </c>
      <c r="L3345" t="n">
        <v>4</v>
      </c>
      <c r="M3345" s="57" t="n">
        <v>3421</v>
      </c>
      <c r="N3345" t="inlineStr">
        <is>
          <t>TL</t>
        </is>
      </c>
      <c r="O3345" s="58" t="n">
        <v>5</v>
      </c>
      <c r="P3345" t="n">
        <v>0</v>
      </c>
      <c r="Q3345" s="59" t="n">
        <v>2150</v>
      </c>
      <c r="R3345" s="60">
        <f>IF(N3345="TL",1,IF(N3345="USD",VLOOKUP(C3345,$X$2:$Z$19,2,FALSE),VLOOKUP(C3345,$X$2:$Z$19,3,FALSE)))</f>
        <v/>
      </c>
      <c r="S3345" s="61">
        <f>IF(P3345=1,0,L3345*M3345*R3345*(1-O3345/100))</f>
        <v/>
      </c>
      <c r="T3345" s="61">
        <f>IF(P3345=1,0,L3345*Q3345)</f>
        <v/>
      </c>
      <c r="U3345" s="61">
        <f>S3345-T3345</f>
        <v/>
      </c>
    </row>
    <row r="3346">
      <c r="A3346" t="inlineStr">
        <is>
          <t>S003345</t>
        </is>
      </c>
      <c r="B3346" t="inlineStr">
        <is>
          <t>2025-12-18</t>
        </is>
      </c>
      <c r="C3346" t="inlineStr">
        <is>
          <t>2025-12</t>
        </is>
      </c>
      <c r="D3346" t="inlineStr">
        <is>
          <t>2025-Q4</t>
        </is>
      </c>
      <c r="E3346" t="inlineStr">
        <is>
          <t>T15</t>
        </is>
      </c>
      <c r="F3346" t="inlineStr">
        <is>
          <t>Barış Polat</t>
        </is>
      </c>
      <c r="G3346" t="inlineStr">
        <is>
          <t>Ege</t>
        </is>
      </c>
      <c r="H3346" t="inlineStr">
        <is>
          <t>EM-KBL-25</t>
        </is>
      </c>
      <c r="I3346" t="inlineStr">
        <is>
          <t>NYY Kablo 4x6 (100 m)</t>
        </is>
      </c>
      <c r="J3346" t="inlineStr">
        <is>
          <t>Kablo</t>
        </is>
      </c>
      <c r="K3346" t="inlineStr">
        <is>
          <t>Perakende</t>
        </is>
      </c>
      <c r="L3346" t="n">
        <v>2</v>
      </c>
      <c r="M3346" s="57" t="n">
        <v>3479</v>
      </c>
      <c r="N3346" t="inlineStr">
        <is>
          <t>TL</t>
        </is>
      </c>
      <c r="O3346" s="58" t="n">
        <v>8</v>
      </c>
      <c r="P3346" t="n">
        <v>0</v>
      </c>
      <c r="Q3346" s="59" t="n">
        <v>2150</v>
      </c>
      <c r="R3346" s="60">
        <f>IF(N3346="TL",1,IF(N3346="USD",VLOOKUP(C3346,$X$2:$Z$19,2,FALSE),VLOOKUP(C3346,$X$2:$Z$19,3,FALSE)))</f>
        <v/>
      </c>
      <c r="S3346" s="61">
        <f>IF(P3346=1,0,L3346*M3346*R3346*(1-O3346/100))</f>
        <v/>
      </c>
      <c r="T3346" s="61">
        <f>IF(P3346=1,0,L3346*Q3346)</f>
        <v/>
      </c>
      <c r="U3346" s="61">
        <f>S3346-T3346</f>
        <v/>
      </c>
    </row>
    <row r="3347">
      <c r="A3347" t="inlineStr">
        <is>
          <t>S003346</t>
        </is>
      </c>
      <c r="B3347" t="inlineStr">
        <is>
          <t>2025-12-24</t>
        </is>
      </c>
      <c r="C3347" t="inlineStr">
        <is>
          <t>2025-12</t>
        </is>
      </c>
      <c r="D3347" t="inlineStr">
        <is>
          <t>2025-Q4</t>
        </is>
      </c>
      <c r="E3347" t="inlineStr">
        <is>
          <t>T15</t>
        </is>
      </c>
      <c r="F3347" t="inlineStr">
        <is>
          <t>Barış Polat</t>
        </is>
      </c>
      <c r="G3347" t="inlineStr">
        <is>
          <t>Ege</t>
        </is>
      </c>
      <c r="H3347" t="inlineStr">
        <is>
          <t>EM-PRZ-02</t>
        </is>
      </c>
      <c r="I3347" t="inlineStr">
        <is>
          <t>Priz-Anahtar Seti (20'li)</t>
        </is>
      </c>
      <c r="J3347" t="inlineStr">
        <is>
          <t>Anahtar</t>
        </is>
      </c>
      <c r="K3347" t="inlineStr">
        <is>
          <t>Proje</t>
        </is>
      </c>
      <c r="L3347" t="n">
        <v>1</v>
      </c>
      <c r="M3347" s="57" t="n">
        <v>549</v>
      </c>
      <c r="N3347" t="inlineStr">
        <is>
          <t>TL</t>
        </is>
      </c>
      <c r="O3347" s="58" t="n">
        <v>0</v>
      </c>
      <c r="P3347" t="n">
        <v>0</v>
      </c>
      <c r="Q3347" s="59" t="n">
        <v>310</v>
      </c>
      <c r="R3347" s="60">
        <f>IF(N3347="TL",1,IF(N3347="USD",VLOOKUP(C3347,$X$2:$Z$19,2,FALSE),VLOOKUP(C3347,$X$2:$Z$19,3,FALSE)))</f>
        <v/>
      </c>
      <c r="S3347" s="61">
        <f>IF(P3347=1,0,L3347*M3347*R3347*(1-O3347/100))</f>
        <v/>
      </c>
      <c r="T3347" s="61">
        <f>IF(P3347=1,0,L3347*Q3347)</f>
        <v/>
      </c>
      <c r="U3347" s="61">
        <f>S3347-T3347</f>
        <v/>
      </c>
    </row>
    <row r="3348">
      <c r="A3348" t="inlineStr">
        <is>
          <t>S003347</t>
        </is>
      </c>
      <c r="B3348" t="inlineStr">
        <is>
          <t>2025-12-02</t>
        </is>
      </c>
      <c r="C3348" t="inlineStr">
        <is>
          <t>2025-12</t>
        </is>
      </c>
      <c r="D3348" t="inlineStr">
        <is>
          <t>2025-Q4</t>
        </is>
      </c>
      <c r="E3348" t="inlineStr">
        <is>
          <t>T15</t>
        </is>
      </c>
      <c r="F3348" t="inlineStr">
        <is>
          <t>Barış Polat</t>
        </is>
      </c>
      <c r="G3348" t="inlineStr">
        <is>
          <t>Ege</t>
        </is>
      </c>
      <c r="H3348" t="inlineStr">
        <is>
          <t>EM-KND-03</t>
        </is>
      </c>
      <c r="I3348" t="inlineStr">
        <is>
          <t>Kablo Kanalı 40x40 (2 m)</t>
        </is>
      </c>
      <c r="J3348" t="inlineStr">
        <is>
          <t>Tesisat</t>
        </is>
      </c>
      <c r="K3348" t="inlineStr">
        <is>
          <t>Kurumsal</t>
        </is>
      </c>
      <c r="L3348" t="n">
        <v>8</v>
      </c>
      <c r="M3348" s="57" t="n">
        <v>131</v>
      </c>
      <c r="N3348" t="inlineStr">
        <is>
          <t>TL</t>
        </is>
      </c>
      <c r="O3348" s="58" t="n">
        <v>12</v>
      </c>
      <c r="P3348" t="n">
        <v>0</v>
      </c>
      <c r="Q3348" s="59" t="n">
        <v>65</v>
      </c>
      <c r="R3348" s="60">
        <f>IF(N3348="TL",1,IF(N3348="USD",VLOOKUP(C3348,$X$2:$Z$19,2,FALSE),VLOOKUP(C3348,$X$2:$Z$19,3,FALSE)))</f>
        <v/>
      </c>
      <c r="S3348" s="61">
        <f>IF(P3348=1,0,L3348*M3348*R3348*(1-O3348/100))</f>
        <v/>
      </c>
      <c r="T3348" s="61">
        <f>IF(P3348=1,0,L3348*Q3348)</f>
        <v/>
      </c>
      <c r="U3348" s="61">
        <f>S3348-T3348</f>
        <v/>
      </c>
    </row>
    <row r="3349">
      <c r="A3349" t="inlineStr">
        <is>
          <t>S003348</t>
        </is>
      </c>
      <c r="B3349" t="inlineStr">
        <is>
          <t>2025-12-03</t>
        </is>
      </c>
      <c r="C3349" t="inlineStr">
        <is>
          <t>2025-12</t>
        </is>
      </c>
      <c r="D3349" t="inlineStr">
        <is>
          <t>2025-Q4</t>
        </is>
      </c>
      <c r="E3349" t="inlineStr">
        <is>
          <t>T15</t>
        </is>
      </c>
      <c r="F3349" t="inlineStr">
        <is>
          <t>Barış Polat</t>
        </is>
      </c>
      <c r="G3349" t="inlineStr">
        <is>
          <t>Ege</t>
        </is>
      </c>
      <c r="H3349" t="inlineStr">
        <is>
          <t>EM-UPS-10</t>
        </is>
      </c>
      <c r="I3349" t="inlineStr">
        <is>
          <t>Kesintisiz Güç Kaynağı 3 kVA</t>
        </is>
      </c>
      <c r="J3349" t="inlineStr">
        <is>
          <t>Güç</t>
        </is>
      </c>
      <c r="K3349" t="inlineStr">
        <is>
          <t>Bayi</t>
        </is>
      </c>
      <c r="L3349" t="n">
        <v>15</v>
      </c>
      <c r="M3349" s="57" t="n">
        <v>13019</v>
      </c>
      <c r="N3349" t="inlineStr">
        <is>
          <t>TL</t>
        </is>
      </c>
      <c r="O3349" s="58" t="n">
        <v>5</v>
      </c>
      <c r="P3349" t="n">
        <v>0</v>
      </c>
      <c r="Q3349" s="59" t="n">
        <v>8200</v>
      </c>
      <c r="R3349" s="60">
        <f>IF(N3349="TL",1,IF(N3349="USD",VLOOKUP(C3349,$X$2:$Z$19,2,FALSE),VLOOKUP(C3349,$X$2:$Z$19,3,FALSE)))</f>
        <v/>
      </c>
      <c r="S3349" s="61">
        <f>IF(P3349=1,0,L3349*M3349*R3349*(1-O3349/100))</f>
        <v/>
      </c>
      <c r="T3349" s="61">
        <f>IF(P3349=1,0,L3349*Q3349)</f>
        <v/>
      </c>
      <c r="U3349" s="61">
        <f>S3349-T3349</f>
        <v/>
      </c>
    </row>
    <row r="3350">
      <c r="A3350" t="inlineStr">
        <is>
          <t>S003349</t>
        </is>
      </c>
      <c r="B3350" t="inlineStr">
        <is>
          <t>2026-01-07</t>
        </is>
      </c>
      <c r="C3350" t="inlineStr">
        <is>
          <t>2026-01</t>
        </is>
      </c>
      <c r="D3350" t="inlineStr">
        <is>
          <t>2026-Q1</t>
        </is>
      </c>
      <c r="E3350" t="inlineStr">
        <is>
          <t>T01</t>
        </is>
      </c>
      <c r="F3350" t="inlineStr">
        <is>
          <t>Deniz Yılmaz</t>
        </is>
      </c>
      <c r="G3350" t="inlineStr">
        <is>
          <t>Marmara</t>
        </is>
      </c>
      <c r="H3350" t="inlineStr">
        <is>
          <t>EM-TOP-08</t>
        </is>
      </c>
      <c r="I3350" t="inlineStr">
        <is>
          <t>Topraklama Seti</t>
        </is>
      </c>
      <c r="J3350" t="inlineStr">
        <is>
          <t>Koruma</t>
        </is>
      </c>
      <c r="K3350" t="inlineStr">
        <is>
          <t>Perakende</t>
        </is>
      </c>
      <c r="L3350" t="n">
        <v>16</v>
      </c>
      <c r="M3350" s="57" t="n">
        <v>901</v>
      </c>
      <c r="N3350" t="inlineStr">
        <is>
          <t>TL</t>
        </is>
      </c>
      <c r="O3350" s="58" t="n">
        <v>0</v>
      </c>
      <c r="P3350" t="n">
        <v>0</v>
      </c>
      <c r="Q3350" s="59" t="n">
        <v>540</v>
      </c>
      <c r="R3350" s="60">
        <f>IF(N3350="TL",1,IF(N3350="USD",VLOOKUP(C3350,$X$2:$Z$19,2,FALSE),VLOOKUP(C3350,$X$2:$Z$19,3,FALSE)))</f>
        <v/>
      </c>
      <c r="S3350" s="61">
        <f>IF(P3350=1,0,L3350*M3350*R3350*(1-O3350/100))</f>
        <v/>
      </c>
      <c r="T3350" s="61">
        <f>IF(P3350=1,0,L3350*Q3350)</f>
        <v/>
      </c>
      <c r="U3350" s="61">
        <f>S3350-T3350</f>
        <v/>
      </c>
    </row>
    <row r="3351">
      <c r="A3351" t="inlineStr">
        <is>
          <t>S003350</t>
        </is>
      </c>
      <c r="B3351" t="inlineStr">
        <is>
          <t>2026-01-22</t>
        </is>
      </c>
      <c r="C3351" t="inlineStr">
        <is>
          <t>2026-01</t>
        </is>
      </c>
      <c r="D3351" t="inlineStr">
        <is>
          <t>2026-Q1</t>
        </is>
      </c>
      <c r="E3351" t="inlineStr">
        <is>
          <t>T01</t>
        </is>
      </c>
      <c r="F3351" t="inlineStr">
        <is>
          <t>Deniz Yılmaz</t>
        </is>
      </c>
      <c r="G3351" t="inlineStr">
        <is>
          <t>Marmara</t>
        </is>
      </c>
      <c r="H3351" t="inlineStr">
        <is>
          <t>EM-TOP-08</t>
        </is>
      </c>
      <c r="I3351" t="inlineStr">
        <is>
          <t>Topraklama Seti</t>
        </is>
      </c>
      <c r="J3351" t="inlineStr">
        <is>
          <t>Koruma</t>
        </is>
      </c>
      <c r="K3351" t="inlineStr">
        <is>
          <t>Perakende</t>
        </is>
      </c>
      <c r="L3351" t="n">
        <v>24</v>
      </c>
      <c r="M3351" s="57" t="n">
        <v>920</v>
      </c>
      <c r="N3351" t="inlineStr">
        <is>
          <t>TL</t>
        </is>
      </c>
      <c r="O3351" s="58" t="n">
        <v>0</v>
      </c>
      <c r="P3351" t="n">
        <v>0</v>
      </c>
      <c r="Q3351" s="59" t="n">
        <v>540</v>
      </c>
      <c r="R3351" s="60">
        <f>IF(N3351="TL",1,IF(N3351="USD",VLOOKUP(C3351,$X$2:$Z$19,2,FALSE),VLOOKUP(C3351,$X$2:$Z$19,3,FALSE)))</f>
        <v/>
      </c>
      <c r="S3351" s="61">
        <f>IF(P3351=1,0,L3351*M3351*R3351*(1-O3351/100))</f>
        <v/>
      </c>
      <c r="T3351" s="61">
        <f>IF(P3351=1,0,L3351*Q3351)</f>
        <v/>
      </c>
      <c r="U3351" s="61">
        <f>S3351-T3351</f>
        <v/>
      </c>
    </row>
    <row r="3352">
      <c r="A3352" t="inlineStr">
        <is>
          <t>S003351</t>
        </is>
      </c>
      <c r="B3352" t="inlineStr">
        <is>
          <t>2026-01-23</t>
        </is>
      </c>
      <c r="C3352" t="inlineStr">
        <is>
          <t>2026-01</t>
        </is>
      </c>
      <c r="D3352" t="inlineStr">
        <is>
          <t>2026-Q1</t>
        </is>
      </c>
      <c r="E3352" t="inlineStr">
        <is>
          <t>T01</t>
        </is>
      </c>
      <c r="F3352" t="inlineStr">
        <is>
          <t>Deniz Yılmaz</t>
        </is>
      </c>
      <c r="G3352" t="inlineStr">
        <is>
          <t>Marmara</t>
        </is>
      </c>
      <c r="H3352" t="inlineStr">
        <is>
          <t>EM-AYD-18</t>
        </is>
      </c>
      <c r="I3352" t="inlineStr">
        <is>
          <t>LED Ampul 18W (10'lu)</t>
        </is>
      </c>
      <c r="J3352" t="inlineStr">
        <is>
          <t>Aydınlatma</t>
        </is>
      </c>
      <c r="K3352" t="inlineStr">
        <is>
          <t>Bayi</t>
        </is>
      </c>
      <c r="L3352" t="n">
        <v>9</v>
      </c>
      <c r="M3352" s="57" t="n">
        <v>209</v>
      </c>
      <c r="N3352" t="inlineStr">
        <is>
          <t>TL</t>
        </is>
      </c>
      <c r="O3352" s="58" t="n">
        <v>8</v>
      </c>
      <c r="P3352" t="n">
        <v>0</v>
      </c>
      <c r="Q3352" s="59" t="n">
        <v>95</v>
      </c>
      <c r="R3352" s="60">
        <f>IF(N3352="TL",1,IF(N3352="USD",VLOOKUP(C3352,$X$2:$Z$19,2,FALSE),VLOOKUP(C3352,$X$2:$Z$19,3,FALSE)))</f>
        <v/>
      </c>
      <c r="S3352" s="61">
        <f>IF(P3352=1,0,L3352*M3352*R3352*(1-O3352/100))</f>
        <v/>
      </c>
      <c r="T3352" s="61">
        <f>IF(P3352=1,0,L3352*Q3352)</f>
        <v/>
      </c>
      <c r="U3352" s="61">
        <f>S3352-T3352</f>
        <v/>
      </c>
    </row>
    <row r="3353">
      <c r="A3353" t="inlineStr">
        <is>
          <t>S003352</t>
        </is>
      </c>
      <c r="B3353" t="inlineStr">
        <is>
          <t>2026-01-10</t>
        </is>
      </c>
      <c r="C3353" t="inlineStr">
        <is>
          <t>2026-01</t>
        </is>
      </c>
      <c r="D3353" t="inlineStr">
        <is>
          <t>2026-Q1</t>
        </is>
      </c>
      <c r="E3353" t="inlineStr">
        <is>
          <t>T01</t>
        </is>
      </c>
      <c r="F3353" t="inlineStr">
        <is>
          <t>Deniz Yılmaz</t>
        </is>
      </c>
      <c r="G3353" t="inlineStr">
        <is>
          <t>Marmara</t>
        </is>
      </c>
      <c r="H3353" t="inlineStr">
        <is>
          <t>EM-UPS-10</t>
        </is>
      </c>
      <c r="I3353" t="inlineStr">
        <is>
          <t>Kesintisiz Güç Kaynağı 3 kVA</t>
        </is>
      </c>
      <c r="J3353" t="inlineStr">
        <is>
          <t>Güç</t>
        </is>
      </c>
      <c r="K3353" t="inlineStr">
        <is>
          <t>Proje</t>
        </is>
      </c>
      <c r="L3353" t="n">
        <v>5</v>
      </c>
      <c r="M3353" s="57" t="n">
        <v>13023</v>
      </c>
      <c r="N3353" t="inlineStr">
        <is>
          <t>TL</t>
        </is>
      </c>
      <c r="O3353" s="58" t="n">
        <v>0</v>
      </c>
      <c r="P3353" t="n">
        <v>0</v>
      </c>
      <c r="Q3353" s="59" t="n">
        <v>8200</v>
      </c>
      <c r="R3353" s="60">
        <f>IF(N3353="TL",1,IF(N3353="USD",VLOOKUP(C3353,$X$2:$Z$19,2,FALSE),VLOOKUP(C3353,$X$2:$Z$19,3,FALSE)))</f>
        <v/>
      </c>
      <c r="S3353" s="61">
        <f>IF(P3353=1,0,L3353*M3353*R3353*(1-O3353/100))</f>
        <v/>
      </c>
      <c r="T3353" s="61">
        <f>IF(P3353=1,0,L3353*Q3353)</f>
        <v/>
      </c>
      <c r="U3353" s="61">
        <f>S3353-T3353</f>
        <v/>
      </c>
    </row>
    <row r="3354">
      <c r="A3354" t="inlineStr">
        <is>
          <t>S003353</t>
        </is>
      </c>
      <c r="B3354" t="inlineStr">
        <is>
          <t>2026-01-21</t>
        </is>
      </c>
      <c r="C3354" t="inlineStr">
        <is>
          <t>2026-01</t>
        </is>
      </c>
      <c r="D3354" t="inlineStr">
        <is>
          <t>2026-Q1</t>
        </is>
      </c>
      <c r="E3354" t="inlineStr">
        <is>
          <t>T01</t>
        </is>
      </c>
      <c r="F3354" t="inlineStr">
        <is>
          <t>Deniz Yılmaz</t>
        </is>
      </c>
      <c r="G3354" t="inlineStr">
        <is>
          <t>Marmara</t>
        </is>
      </c>
      <c r="H3354" t="inlineStr">
        <is>
          <t>EM-PRZ-02</t>
        </is>
      </c>
      <c r="I3354" t="inlineStr">
        <is>
          <t>Priz-Anahtar Seti (20'li)</t>
        </is>
      </c>
      <c r="J3354" t="inlineStr">
        <is>
          <t>Anahtar</t>
        </is>
      </c>
      <c r="K3354" t="inlineStr">
        <is>
          <t>Proje</t>
        </is>
      </c>
      <c r="L3354" t="n">
        <v>19</v>
      </c>
      <c r="M3354" s="57" t="n">
        <v>572</v>
      </c>
      <c r="N3354" t="inlineStr">
        <is>
          <t>TL</t>
        </is>
      </c>
      <c r="O3354" s="58" t="n">
        <v>0</v>
      </c>
      <c r="P3354" t="n">
        <v>0</v>
      </c>
      <c r="Q3354" s="59" t="n">
        <v>310</v>
      </c>
      <c r="R3354" s="60">
        <f>IF(N3354="TL",1,IF(N3354="USD",VLOOKUP(C3354,$X$2:$Z$19,2,FALSE),VLOOKUP(C3354,$X$2:$Z$19,3,FALSE)))</f>
        <v/>
      </c>
      <c r="S3354" s="61">
        <f>IF(P3354=1,0,L3354*M3354*R3354*(1-O3354/100))</f>
        <v/>
      </c>
      <c r="T3354" s="61">
        <f>IF(P3354=1,0,L3354*Q3354)</f>
        <v/>
      </c>
      <c r="U3354" s="61">
        <f>S3354-T3354</f>
        <v/>
      </c>
    </row>
    <row r="3355">
      <c r="A3355" t="inlineStr">
        <is>
          <t>S003354</t>
        </is>
      </c>
      <c r="B3355" t="inlineStr">
        <is>
          <t>2026-01-24</t>
        </is>
      </c>
      <c r="C3355" t="inlineStr">
        <is>
          <t>2026-01</t>
        </is>
      </c>
      <c r="D3355" t="inlineStr">
        <is>
          <t>2026-Q1</t>
        </is>
      </c>
      <c r="E3355" t="inlineStr">
        <is>
          <t>T01</t>
        </is>
      </c>
      <c r="F3355" t="inlineStr">
        <is>
          <t>Deniz Yılmaz</t>
        </is>
      </c>
      <c r="G3355" t="inlineStr">
        <is>
          <t>Marmara</t>
        </is>
      </c>
      <c r="H3355" t="inlineStr">
        <is>
          <t>EM-KND-03</t>
        </is>
      </c>
      <c r="I3355" t="inlineStr">
        <is>
          <t>Kablo Kanalı 40x40 (2 m)</t>
        </is>
      </c>
      <c r="J3355" t="inlineStr">
        <is>
          <t>Tesisat</t>
        </is>
      </c>
      <c r="K3355" t="inlineStr">
        <is>
          <t>Perakende</t>
        </is>
      </c>
      <c r="L3355" t="n">
        <v>15</v>
      </c>
      <c r="M3355" s="57" t="n">
        <v>131</v>
      </c>
      <c r="N3355" t="inlineStr">
        <is>
          <t>TL</t>
        </is>
      </c>
      <c r="O3355" s="58" t="n">
        <v>0</v>
      </c>
      <c r="P3355" t="n">
        <v>0</v>
      </c>
      <c r="Q3355" s="59" t="n">
        <v>65</v>
      </c>
      <c r="R3355" s="60">
        <f>IF(N3355="TL",1,IF(N3355="USD",VLOOKUP(C3355,$X$2:$Z$19,2,FALSE),VLOOKUP(C3355,$X$2:$Z$19,3,FALSE)))</f>
        <v/>
      </c>
      <c r="S3355" s="61">
        <f>IF(P3355=1,0,L3355*M3355*R3355*(1-O3355/100))</f>
        <v/>
      </c>
      <c r="T3355" s="61">
        <f>IF(P3355=1,0,L3355*Q3355)</f>
        <v/>
      </c>
      <c r="U3355" s="61">
        <f>S3355-T3355</f>
        <v/>
      </c>
    </row>
    <row r="3356">
      <c r="A3356" t="inlineStr">
        <is>
          <t>S003355</t>
        </is>
      </c>
      <c r="B3356" t="inlineStr">
        <is>
          <t>2026-01-24</t>
        </is>
      </c>
      <c r="C3356" t="inlineStr">
        <is>
          <t>2026-01</t>
        </is>
      </c>
      <c r="D3356" t="inlineStr">
        <is>
          <t>2026-Q1</t>
        </is>
      </c>
      <c r="E3356" t="inlineStr">
        <is>
          <t>T01</t>
        </is>
      </c>
      <c r="F3356" t="inlineStr">
        <is>
          <t>Deniz Yılmaz</t>
        </is>
      </c>
      <c r="G3356" t="inlineStr">
        <is>
          <t>Marmara</t>
        </is>
      </c>
      <c r="H3356" t="inlineStr">
        <is>
          <t>EM-PNO-12</t>
        </is>
      </c>
      <c r="I3356" t="inlineStr">
        <is>
          <t>Sıva Üstü Dağıtım Panosu 24'lü</t>
        </is>
      </c>
      <c r="J3356" t="inlineStr">
        <is>
          <t>Pano</t>
        </is>
      </c>
      <c r="K3356" t="inlineStr">
        <is>
          <t>Proje</t>
        </is>
      </c>
      <c r="L3356" t="n">
        <v>2</v>
      </c>
      <c r="M3356" s="57" t="n">
        <v>2065</v>
      </c>
      <c r="N3356" t="inlineStr">
        <is>
          <t>TL</t>
        </is>
      </c>
      <c r="O3356" s="58" t="n">
        <v>0</v>
      </c>
      <c r="P3356" t="n">
        <v>0</v>
      </c>
      <c r="Q3356" s="59" t="n">
        <v>1180</v>
      </c>
      <c r="R3356" s="60">
        <f>IF(N3356="TL",1,IF(N3356="USD",VLOOKUP(C3356,$X$2:$Z$19,2,FALSE),VLOOKUP(C3356,$X$2:$Z$19,3,FALSE)))</f>
        <v/>
      </c>
      <c r="S3356" s="61">
        <f>IF(P3356=1,0,L3356*M3356*R3356*(1-O3356/100))</f>
        <v/>
      </c>
      <c r="T3356" s="61">
        <f>IF(P3356=1,0,L3356*Q3356)</f>
        <v/>
      </c>
      <c r="U3356" s="61">
        <f>S3356-T3356</f>
        <v/>
      </c>
    </row>
    <row r="3357">
      <c r="A3357" t="inlineStr">
        <is>
          <t>S003356</t>
        </is>
      </c>
      <c r="B3357" t="inlineStr">
        <is>
          <t>2026-01-16</t>
        </is>
      </c>
      <c r="C3357" t="inlineStr">
        <is>
          <t>2026-01</t>
        </is>
      </c>
      <c r="D3357" t="inlineStr">
        <is>
          <t>2026-Q1</t>
        </is>
      </c>
      <c r="E3357" t="inlineStr">
        <is>
          <t>T01</t>
        </is>
      </c>
      <c r="F3357" t="inlineStr">
        <is>
          <t>Deniz Yılmaz</t>
        </is>
      </c>
      <c r="G3357" t="inlineStr">
        <is>
          <t>Marmara</t>
        </is>
      </c>
      <c r="H3357" t="inlineStr">
        <is>
          <t>EM-TRF-05</t>
        </is>
      </c>
      <c r="I3357" t="inlineStr">
        <is>
          <t>İzole Trafo 1 kVA</t>
        </is>
      </c>
      <c r="J3357" t="inlineStr">
        <is>
          <t>Güç</t>
        </is>
      </c>
      <c r="K3357" t="inlineStr">
        <is>
          <t>Kurumsal</t>
        </is>
      </c>
      <c r="L3357" t="n">
        <v>10</v>
      </c>
      <c r="M3357" s="57" t="n">
        <v>6767</v>
      </c>
      <c r="N3357" t="inlineStr">
        <is>
          <t>TL</t>
        </is>
      </c>
      <c r="O3357" s="58" t="n">
        <v>8</v>
      </c>
      <c r="P3357" t="n">
        <v>0</v>
      </c>
      <c r="Q3357" s="59" t="n">
        <v>3900</v>
      </c>
      <c r="R3357" s="60">
        <f>IF(N3357="TL",1,IF(N3357="USD",VLOOKUP(C3357,$X$2:$Z$19,2,FALSE),VLOOKUP(C3357,$X$2:$Z$19,3,FALSE)))</f>
        <v/>
      </c>
      <c r="S3357" s="61">
        <f>IF(P3357=1,0,L3357*M3357*R3357*(1-O3357/100))</f>
        <v/>
      </c>
      <c r="T3357" s="61">
        <f>IF(P3357=1,0,L3357*Q3357)</f>
        <v/>
      </c>
      <c r="U3357" s="61">
        <f>S3357-T3357</f>
        <v/>
      </c>
    </row>
    <row r="3358">
      <c r="A3358" t="inlineStr">
        <is>
          <t>S003357</t>
        </is>
      </c>
      <c r="B3358" t="inlineStr">
        <is>
          <t>2026-01-12</t>
        </is>
      </c>
      <c r="C3358" t="inlineStr">
        <is>
          <t>2026-01</t>
        </is>
      </c>
      <c r="D3358" t="inlineStr">
        <is>
          <t>2026-Q1</t>
        </is>
      </c>
      <c r="E3358" t="inlineStr">
        <is>
          <t>T01</t>
        </is>
      </c>
      <c r="F3358" t="inlineStr">
        <is>
          <t>Deniz Yılmaz</t>
        </is>
      </c>
      <c r="G3358" t="inlineStr">
        <is>
          <t>Marmara</t>
        </is>
      </c>
      <c r="H3358" t="inlineStr">
        <is>
          <t>EM-KND-03</t>
        </is>
      </c>
      <c r="I3358" t="inlineStr">
        <is>
          <t>Kablo Kanalı 40x40 (2 m)</t>
        </is>
      </c>
      <c r="J3358" t="inlineStr">
        <is>
          <t>Tesisat</t>
        </is>
      </c>
      <c r="K3358" t="inlineStr">
        <is>
          <t>Bayi</t>
        </is>
      </c>
      <c r="L3358" t="n">
        <v>3</v>
      </c>
      <c r="M3358" s="57" t="n">
        <v>133</v>
      </c>
      <c r="N3358" t="inlineStr">
        <is>
          <t>TL</t>
        </is>
      </c>
      <c r="O3358" s="58" t="n">
        <v>5</v>
      </c>
      <c r="P3358" t="n">
        <v>0</v>
      </c>
      <c r="Q3358" s="59" t="n">
        <v>65</v>
      </c>
      <c r="R3358" s="60">
        <f>IF(N3358="TL",1,IF(N3358="USD",VLOOKUP(C3358,$X$2:$Z$19,2,FALSE),VLOOKUP(C3358,$X$2:$Z$19,3,FALSE)))</f>
        <v/>
      </c>
      <c r="S3358" s="61">
        <f>IF(P3358=1,0,L3358*M3358*R3358*(1-O3358/100))</f>
        <v/>
      </c>
      <c r="T3358" s="61">
        <f>IF(P3358=1,0,L3358*Q3358)</f>
        <v/>
      </c>
      <c r="U3358" s="61">
        <f>S3358-T3358</f>
        <v/>
      </c>
    </row>
    <row r="3359">
      <c r="A3359" t="inlineStr">
        <is>
          <t>S003358</t>
        </is>
      </c>
      <c r="B3359" t="inlineStr">
        <is>
          <t>2026-01-28</t>
        </is>
      </c>
      <c r="C3359" t="inlineStr">
        <is>
          <t>2026-01</t>
        </is>
      </c>
      <c r="D3359" t="inlineStr">
        <is>
          <t>2026-Q1</t>
        </is>
      </c>
      <c r="E3359" t="inlineStr">
        <is>
          <t>T01</t>
        </is>
      </c>
      <c r="F3359" t="inlineStr">
        <is>
          <t>Deniz Yılmaz</t>
        </is>
      </c>
      <c r="G3359" t="inlineStr">
        <is>
          <t>Marmara</t>
        </is>
      </c>
      <c r="H3359" t="inlineStr">
        <is>
          <t>EM-AYD-18</t>
        </is>
      </c>
      <c r="I3359" t="inlineStr">
        <is>
          <t>LED Ampul 18W (10'lu)</t>
        </is>
      </c>
      <c r="J3359" t="inlineStr">
        <is>
          <t>Aydınlatma</t>
        </is>
      </c>
      <c r="K3359" t="inlineStr">
        <is>
          <t>Bayi</t>
        </is>
      </c>
      <c r="L3359" t="n">
        <v>22</v>
      </c>
      <c r="M3359" s="57" t="n">
        <v>206</v>
      </c>
      <c r="N3359" t="inlineStr">
        <is>
          <t>TL</t>
        </is>
      </c>
      <c r="O3359" s="58" t="n">
        <v>12</v>
      </c>
      <c r="P3359" t="n">
        <v>0</v>
      </c>
      <c r="Q3359" s="59" t="n">
        <v>95</v>
      </c>
      <c r="R3359" s="60">
        <f>IF(N3359="TL",1,IF(N3359="USD",VLOOKUP(C3359,$X$2:$Z$19,2,FALSE),VLOOKUP(C3359,$X$2:$Z$19,3,FALSE)))</f>
        <v/>
      </c>
      <c r="S3359" s="61">
        <f>IF(P3359=1,0,L3359*M3359*R3359*(1-O3359/100))</f>
        <v/>
      </c>
      <c r="T3359" s="61">
        <f>IF(P3359=1,0,L3359*Q3359)</f>
        <v/>
      </c>
      <c r="U3359" s="61">
        <f>S3359-T3359</f>
        <v/>
      </c>
    </row>
    <row r="3360">
      <c r="A3360" t="inlineStr">
        <is>
          <t>S003359</t>
        </is>
      </c>
      <c r="B3360" t="inlineStr">
        <is>
          <t>2026-01-09</t>
        </is>
      </c>
      <c r="C3360" t="inlineStr">
        <is>
          <t>2026-01</t>
        </is>
      </c>
      <c r="D3360" t="inlineStr">
        <is>
          <t>2026-Q1</t>
        </is>
      </c>
      <c r="E3360" t="inlineStr">
        <is>
          <t>T01</t>
        </is>
      </c>
      <c r="F3360" t="inlineStr">
        <is>
          <t>Deniz Yılmaz</t>
        </is>
      </c>
      <c r="G3360" t="inlineStr">
        <is>
          <t>Marmara</t>
        </is>
      </c>
      <c r="H3360" t="inlineStr">
        <is>
          <t>EM-PNO-12</t>
        </is>
      </c>
      <c r="I3360" t="inlineStr">
        <is>
          <t>Sıva Üstü Dağıtım Panosu 24'lü</t>
        </is>
      </c>
      <c r="J3360" t="inlineStr">
        <is>
          <t>Pano</t>
        </is>
      </c>
      <c r="K3360" t="inlineStr">
        <is>
          <t>Perakende</t>
        </is>
      </c>
      <c r="L3360" t="n">
        <v>3</v>
      </c>
      <c r="M3360" s="57" t="n">
        <v>2029</v>
      </c>
      <c r="N3360" t="inlineStr">
        <is>
          <t>TL</t>
        </is>
      </c>
      <c r="O3360" s="58" t="n">
        <v>5</v>
      </c>
      <c r="P3360" t="n">
        <v>0</v>
      </c>
      <c r="Q3360" s="59" t="n">
        <v>1180</v>
      </c>
      <c r="R3360" s="60">
        <f>IF(N3360="TL",1,IF(N3360="USD",VLOOKUP(C3360,$X$2:$Z$19,2,FALSE),VLOOKUP(C3360,$X$2:$Z$19,3,FALSE)))</f>
        <v/>
      </c>
      <c r="S3360" s="61">
        <f>IF(P3360=1,0,L3360*M3360*R3360*(1-O3360/100))</f>
        <v/>
      </c>
      <c r="T3360" s="61">
        <f>IF(P3360=1,0,L3360*Q3360)</f>
        <v/>
      </c>
      <c r="U3360" s="61">
        <f>S3360-T3360</f>
        <v/>
      </c>
    </row>
    <row r="3361">
      <c r="A3361" t="inlineStr">
        <is>
          <t>S003360</t>
        </is>
      </c>
      <c r="B3361" t="inlineStr">
        <is>
          <t>2026-01-11</t>
        </is>
      </c>
      <c r="C3361" t="inlineStr">
        <is>
          <t>2026-01</t>
        </is>
      </c>
      <c r="D3361" t="inlineStr">
        <is>
          <t>2026-Q1</t>
        </is>
      </c>
      <c r="E3361" t="inlineStr">
        <is>
          <t>T01</t>
        </is>
      </c>
      <c r="F3361" t="inlineStr">
        <is>
          <t>Deniz Yılmaz</t>
        </is>
      </c>
      <c r="G3361" t="inlineStr">
        <is>
          <t>Marmara</t>
        </is>
      </c>
      <c r="H3361" t="inlineStr">
        <is>
          <t>EM-PRZ-02</t>
        </is>
      </c>
      <c r="I3361" t="inlineStr">
        <is>
          <t>Priz-Anahtar Seti (20'li)</t>
        </is>
      </c>
      <c r="J3361" t="inlineStr">
        <is>
          <t>Anahtar</t>
        </is>
      </c>
      <c r="K3361" t="inlineStr">
        <is>
          <t>Bayi</t>
        </is>
      </c>
      <c r="L3361" t="n">
        <v>6</v>
      </c>
      <c r="M3361" s="57" t="n">
        <v>589</v>
      </c>
      <c r="N3361" t="inlineStr">
        <is>
          <t>TL</t>
        </is>
      </c>
      <c r="O3361" s="58" t="n">
        <v>8</v>
      </c>
      <c r="P3361" t="n">
        <v>0</v>
      </c>
      <c r="Q3361" s="59" t="n">
        <v>310</v>
      </c>
      <c r="R3361" s="60">
        <f>IF(N3361="TL",1,IF(N3361="USD",VLOOKUP(C3361,$X$2:$Z$19,2,FALSE),VLOOKUP(C3361,$X$2:$Z$19,3,FALSE)))</f>
        <v/>
      </c>
      <c r="S3361" s="61">
        <f>IF(P3361=1,0,L3361*M3361*R3361*(1-O3361/100))</f>
        <v/>
      </c>
      <c r="T3361" s="61">
        <f>IF(P3361=1,0,L3361*Q3361)</f>
        <v/>
      </c>
      <c r="U3361" s="61">
        <f>S3361-T3361</f>
        <v/>
      </c>
    </row>
    <row r="3362">
      <c r="A3362" t="inlineStr">
        <is>
          <t>S003361</t>
        </is>
      </c>
      <c r="B3362" t="inlineStr">
        <is>
          <t>2026-01-06</t>
        </is>
      </c>
      <c r="C3362" t="inlineStr">
        <is>
          <t>2026-01</t>
        </is>
      </c>
      <c r="D3362" t="inlineStr">
        <is>
          <t>2026-Q1</t>
        </is>
      </c>
      <c r="E3362" t="inlineStr">
        <is>
          <t>T01</t>
        </is>
      </c>
      <c r="F3362" t="inlineStr">
        <is>
          <t>Deniz Yılmaz</t>
        </is>
      </c>
      <c r="G3362" t="inlineStr">
        <is>
          <t>Marmara</t>
        </is>
      </c>
      <c r="H3362" t="inlineStr">
        <is>
          <t>EM-PRZ-02</t>
        </is>
      </c>
      <c r="I3362" t="inlineStr">
        <is>
          <t>Priz-Anahtar Seti (20'li)</t>
        </is>
      </c>
      <c r="J3362" t="inlineStr">
        <is>
          <t>Anahtar</t>
        </is>
      </c>
      <c r="K3362" t="inlineStr">
        <is>
          <t>Proje</t>
        </is>
      </c>
      <c r="L3362" t="n">
        <v>34</v>
      </c>
      <c r="M3362" s="57" t="n">
        <v>571</v>
      </c>
      <c r="N3362" t="inlineStr">
        <is>
          <t>TL</t>
        </is>
      </c>
      <c r="O3362" s="58" t="n">
        <v>0</v>
      </c>
      <c r="P3362" t="n">
        <v>0</v>
      </c>
      <c r="Q3362" s="59" t="n">
        <v>310</v>
      </c>
      <c r="R3362" s="60">
        <f>IF(N3362="TL",1,IF(N3362="USD",VLOOKUP(C3362,$X$2:$Z$19,2,FALSE),VLOOKUP(C3362,$X$2:$Z$19,3,FALSE)))</f>
        <v/>
      </c>
      <c r="S3362" s="61">
        <f>IF(P3362=1,0,L3362*M3362*R3362*(1-O3362/100))</f>
        <v/>
      </c>
      <c r="T3362" s="61">
        <f>IF(P3362=1,0,L3362*Q3362)</f>
        <v/>
      </c>
      <c r="U3362" s="61">
        <f>S3362-T3362</f>
        <v/>
      </c>
    </row>
    <row r="3363">
      <c r="A3363" t="inlineStr">
        <is>
          <t>S003362</t>
        </is>
      </c>
      <c r="B3363" t="inlineStr">
        <is>
          <t>2026-01-10</t>
        </is>
      </c>
      <c r="C3363" t="inlineStr">
        <is>
          <t>2026-01</t>
        </is>
      </c>
      <c r="D3363" t="inlineStr">
        <is>
          <t>2026-Q1</t>
        </is>
      </c>
      <c r="E3363" t="inlineStr">
        <is>
          <t>T01</t>
        </is>
      </c>
      <c r="F3363" t="inlineStr">
        <is>
          <t>Deniz Yılmaz</t>
        </is>
      </c>
      <c r="G3363" t="inlineStr">
        <is>
          <t>Marmara</t>
        </is>
      </c>
      <c r="H3363" t="inlineStr">
        <is>
          <t>EM-PRZ-02</t>
        </is>
      </c>
      <c r="I3363" t="inlineStr">
        <is>
          <t>Priz-Anahtar Seti (20'li)</t>
        </is>
      </c>
      <c r="J3363" t="inlineStr">
        <is>
          <t>Anahtar</t>
        </is>
      </c>
      <c r="K3363" t="inlineStr">
        <is>
          <t>Bayi</t>
        </is>
      </c>
      <c r="L3363" t="n">
        <v>25</v>
      </c>
      <c r="M3363" s="57" t="n">
        <v>578</v>
      </c>
      <c r="N3363" t="inlineStr">
        <is>
          <t>TL</t>
        </is>
      </c>
      <c r="O3363" s="58" t="n">
        <v>0</v>
      </c>
      <c r="P3363" t="n">
        <v>0</v>
      </c>
      <c r="Q3363" s="59" t="n">
        <v>310</v>
      </c>
      <c r="R3363" s="60">
        <f>IF(N3363="TL",1,IF(N3363="USD",VLOOKUP(C3363,$X$2:$Z$19,2,FALSE),VLOOKUP(C3363,$X$2:$Z$19,3,FALSE)))</f>
        <v/>
      </c>
      <c r="S3363" s="61">
        <f>IF(P3363=1,0,L3363*M3363*R3363*(1-O3363/100))</f>
        <v/>
      </c>
      <c r="T3363" s="61">
        <f>IF(P3363=1,0,L3363*Q3363)</f>
        <v/>
      </c>
      <c r="U3363" s="61">
        <f>S3363-T3363</f>
        <v/>
      </c>
    </row>
    <row r="3364">
      <c r="A3364" t="inlineStr">
        <is>
          <t>S003363</t>
        </is>
      </c>
      <c r="B3364" t="inlineStr">
        <is>
          <t>2026-01-20</t>
        </is>
      </c>
      <c r="C3364" t="inlineStr">
        <is>
          <t>2026-01</t>
        </is>
      </c>
      <c r="D3364" t="inlineStr">
        <is>
          <t>2026-Q1</t>
        </is>
      </c>
      <c r="E3364" t="inlineStr">
        <is>
          <t>T01</t>
        </is>
      </c>
      <c r="F3364" t="inlineStr">
        <is>
          <t>Deniz Yılmaz</t>
        </is>
      </c>
      <c r="G3364" t="inlineStr">
        <is>
          <t>Marmara</t>
        </is>
      </c>
      <c r="H3364" t="inlineStr">
        <is>
          <t>EM-KND-03</t>
        </is>
      </c>
      <c r="I3364" t="inlineStr">
        <is>
          <t>Kablo Kanalı 40x40 (2 m)</t>
        </is>
      </c>
      <c r="J3364" t="inlineStr">
        <is>
          <t>Tesisat</t>
        </is>
      </c>
      <c r="K3364" t="inlineStr">
        <is>
          <t>Perakende</t>
        </is>
      </c>
      <c r="L3364" t="n">
        <v>79</v>
      </c>
      <c r="M3364" s="57" t="n">
        <v>136</v>
      </c>
      <c r="N3364" t="inlineStr">
        <is>
          <t>TL</t>
        </is>
      </c>
      <c r="O3364" s="58" t="n">
        <v>8</v>
      </c>
      <c r="P3364" t="n">
        <v>0</v>
      </c>
      <c r="Q3364" s="59" t="n">
        <v>65</v>
      </c>
      <c r="R3364" s="60">
        <f>IF(N3364="TL",1,IF(N3364="USD",VLOOKUP(C3364,$X$2:$Z$19,2,FALSE),VLOOKUP(C3364,$X$2:$Z$19,3,FALSE)))</f>
        <v/>
      </c>
      <c r="S3364" s="61">
        <f>IF(P3364=1,0,L3364*M3364*R3364*(1-O3364/100))</f>
        <v/>
      </c>
      <c r="T3364" s="61">
        <f>IF(P3364=1,0,L3364*Q3364)</f>
        <v/>
      </c>
      <c r="U3364" s="61">
        <f>S3364-T3364</f>
        <v/>
      </c>
    </row>
    <row r="3365">
      <c r="A3365" t="inlineStr">
        <is>
          <t>S003364</t>
        </is>
      </c>
      <c r="B3365" t="inlineStr">
        <is>
          <t>2026-01-15</t>
        </is>
      </c>
      <c r="C3365" t="inlineStr">
        <is>
          <t>2026-01</t>
        </is>
      </c>
      <c r="D3365" t="inlineStr">
        <is>
          <t>2026-Q1</t>
        </is>
      </c>
      <c r="E3365" t="inlineStr">
        <is>
          <t>T01</t>
        </is>
      </c>
      <c r="F3365" t="inlineStr">
        <is>
          <t>Deniz Yılmaz</t>
        </is>
      </c>
      <c r="G3365" t="inlineStr">
        <is>
          <t>Marmara</t>
        </is>
      </c>
      <c r="H3365" t="inlineStr">
        <is>
          <t>EM-TRF-05</t>
        </is>
      </c>
      <c r="I3365" t="inlineStr">
        <is>
          <t>İzole Trafo 1 kVA</t>
        </is>
      </c>
      <c r="J3365" t="inlineStr">
        <is>
          <t>Güç</t>
        </is>
      </c>
      <c r="K3365" t="inlineStr">
        <is>
          <t>Bayi</t>
        </is>
      </c>
      <c r="L3365" t="n">
        <v>22</v>
      </c>
      <c r="M3365" s="57" t="n">
        <v>6433</v>
      </c>
      <c r="N3365" t="inlineStr">
        <is>
          <t>TL</t>
        </is>
      </c>
      <c r="O3365" s="58" t="n">
        <v>0</v>
      </c>
      <c r="P3365" t="n">
        <v>0</v>
      </c>
      <c r="Q3365" s="59" t="n">
        <v>3900</v>
      </c>
      <c r="R3365" s="60">
        <f>IF(N3365="TL",1,IF(N3365="USD",VLOOKUP(C3365,$X$2:$Z$19,2,FALSE),VLOOKUP(C3365,$X$2:$Z$19,3,FALSE)))</f>
        <v/>
      </c>
      <c r="S3365" s="61">
        <f>IF(P3365=1,0,L3365*M3365*R3365*(1-O3365/100))</f>
        <v/>
      </c>
      <c r="T3365" s="61">
        <f>IF(P3365=1,0,L3365*Q3365)</f>
        <v/>
      </c>
      <c r="U3365" s="61">
        <f>S3365-T3365</f>
        <v/>
      </c>
    </row>
    <row r="3366">
      <c r="A3366" t="inlineStr">
        <is>
          <t>S003365</t>
        </is>
      </c>
      <c r="B3366" t="inlineStr">
        <is>
          <t>2026-01-14</t>
        </is>
      </c>
      <c r="C3366" t="inlineStr">
        <is>
          <t>2026-01</t>
        </is>
      </c>
      <c r="D3366" t="inlineStr">
        <is>
          <t>2026-Q1</t>
        </is>
      </c>
      <c r="E3366" t="inlineStr">
        <is>
          <t>T01</t>
        </is>
      </c>
      <c r="F3366" t="inlineStr">
        <is>
          <t>Deniz Yılmaz</t>
        </is>
      </c>
      <c r="G3366" t="inlineStr">
        <is>
          <t>Marmara</t>
        </is>
      </c>
      <c r="H3366" t="inlineStr">
        <is>
          <t>EM-KBL-25</t>
        </is>
      </c>
      <c r="I3366" t="inlineStr">
        <is>
          <t>NYY Kablo 4x6 (100 m)</t>
        </is>
      </c>
      <c r="J3366" t="inlineStr">
        <is>
          <t>Kablo</t>
        </is>
      </c>
      <c r="K3366" t="inlineStr">
        <is>
          <t>Proje</t>
        </is>
      </c>
      <c r="L3366" t="n">
        <v>16</v>
      </c>
      <c r="M3366" s="57" t="n">
        <v>3470</v>
      </c>
      <c r="N3366" t="inlineStr">
        <is>
          <t>TL</t>
        </is>
      </c>
      <c r="O3366" s="58" t="n">
        <v>5</v>
      </c>
      <c r="P3366" t="n">
        <v>0</v>
      </c>
      <c r="Q3366" s="59" t="n">
        <v>2150</v>
      </c>
      <c r="R3366" s="60">
        <f>IF(N3366="TL",1,IF(N3366="USD",VLOOKUP(C3366,$X$2:$Z$19,2,FALSE),VLOOKUP(C3366,$X$2:$Z$19,3,FALSE)))</f>
        <v/>
      </c>
      <c r="S3366" s="61">
        <f>IF(P3366=1,0,L3366*M3366*R3366*(1-O3366/100))</f>
        <v/>
      </c>
      <c r="T3366" s="61">
        <f>IF(P3366=1,0,L3366*Q3366)</f>
        <v/>
      </c>
      <c r="U3366" s="61">
        <f>S3366-T3366</f>
        <v/>
      </c>
    </row>
    <row r="3367">
      <c r="A3367" t="inlineStr">
        <is>
          <t>S003366</t>
        </is>
      </c>
      <c r="B3367" t="inlineStr">
        <is>
          <t>2026-01-01</t>
        </is>
      </c>
      <c r="C3367" t="inlineStr">
        <is>
          <t>2026-01</t>
        </is>
      </c>
      <c r="D3367" t="inlineStr">
        <is>
          <t>2026-Q1</t>
        </is>
      </c>
      <c r="E3367" t="inlineStr">
        <is>
          <t>T02</t>
        </is>
      </c>
      <c r="F3367" t="inlineStr">
        <is>
          <t>Ece Kaya</t>
        </is>
      </c>
      <c r="G3367" t="inlineStr">
        <is>
          <t>İç Anadolu</t>
        </is>
      </c>
      <c r="H3367" t="inlineStr">
        <is>
          <t>EM-PRZ-02</t>
        </is>
      </c>
      <c r="I3367" t="inlineStr">
        <is>
          <t>Priz-Anahtar Seti (20'li)</t>
        </is>
      </c>
      <c r="J3367" t="inlineStr">
        <is>
          <t>Anahtar</t>
        </is>
      </c>
      <c r="K3367" t="inlineStr">
        <is>
          <t>Perakende</t>
        </is>
      </c>
      <c r="L3367" t="n">
        <v>4</v>
      </c>
      <c r="M3367" s="57" t="n">
        <v>551</v>
      </c>
      <c r="N3367" t="inlineStr">
        <is>
          <t>TL</t>
        </is>
      </c>
      <c r="O3367" s="58" t="n">
        <v>0</v>
      </c>
      <c r="P3367" t="n">
        <v>0</v>
      </c>
      <c r="Q3367" s="59" t="n">
        <v>310</v>
      </c>
      <c r="R3367" s="60">
        <f>IF(N3367="TL",1,IF(N3367="USD",VLOOKUP(C3367,$X$2:$Z$19,2,FALSE),VLOOKUP(C3367,$X$2:$Z$19,3,FALSE)))</f>
        <v/>
      </c>
      <c r="S3367" s="61">
        <f>IF(P3367=1,0,L3367*M3367*R3367*(1-O3367/100))</f>
        <v/>
      </c>
      <c r="T3367" s="61">
        <f>IF(P3367=1,0,L3367*Q3367)</f>
        <v/>
      </c>
      <c r="U3367" s="61">
        <f>S3367-T3367</f>
        <v/>
      </c>
    </row>
    <row r="3368">
      <c r="A3368" t="inlineStr">
        <is>
          <t>S003367</t>
        </is>
      </c>
      <c r="B3368" t="inlineStr">
        <is>
          <t>2026-01-09</t>
        </is>
      </c>
      <c r="C3368" t="inlineStr">
        <is>
          <t>2026-01</t>
        </is>
      </c>
      <c r="D3368" t="inlineStr">
        <is>
          <t>2026-Q1</t>
        </is>
      </c>
      <c r="E3368" t="inlineStr">
        <is>
          <t>T02</t>
        </is>
      </c>
      <c r="F3368" t="inlineStr">
        <is>
          <t>Ece Kaya</t>
        </is>
      </c>
      <c r="G3368" t="inlineStr">
        <is>
          <t>İç Anadolu</t>
        </is>
      </c>
      <c r="H3368" t="inlineStr">
        <is>
          <t>EM-AYD-18</t>
        </is>
      </c>
      <c r="I3368" t="inlineStr">
        <is>
          <t>LED Ampul 18W (10'lu)</t>
        </is>
      </c>
      <c r="J3368" t="inlineStr">
        <is>
          <t>Aydınlatma</t>
        </is>
      </c>
      <c r="K3368" t="inlineStr">
        <is>
          <t>Bayi</t>
        </is>
      </c>
      <c r="L3368" t="n">
        <v>59</v>
      </c>
      <c r="M3368" s="57" t="n">
        <v>205</v>
      </c>
      <c r="N3368" t="inlineStr">
        <is>
          <t>TL</t>
        </is>
      </c>
      <c r="O3368" s="58" t="n">
        <v>5</v>
      </c>
      <c r="P3368" t="n">
        <v>0</v>
      </c>
      <c r="Q3368" s="59" t="n">
        <v>95</v>
      </c>
      <c r="R3368" s="60">
        <f>IF(N3368="TL",1,IF(N3368="USD",VLOOKUP(C3368,$X$2:$Z$19,2,FALSE),VLOOKUP(C3368,$X$2:$Z$19,3,FALSE)))</f>
        <v/>
      </c>
      <c r="S3368" s="61">
        <f>IF(P3368=1,0,L3368*M3368*R3368*(1-O3368/100))</f>
        <v/>
      </c>
      <c r="T3368" s="61">
        <f>IF(P3368=1,0,L3368*Q3368)</f>
        <v/>
      </c>
      <c r="U3368" s="61">
        <f>S3368-T3368</f>
        <v/>
      </c>
    </row>
    <row r="3369">
      <c r="A3369" t="inlineStr">
        <is>
          <t>S003368</t>
        </is>
      </c>
      <c r="B3369" t="inlineStr">
        <is>
          <t>2026-01-13</t>
        </is>
      </c>
      <c r="C3369" t="inlineStr">
        <is>
          <t>2026-01</t>
        </is>
      </c>
      <c r="D3369" t="inlineStr">
        <is>
          <t>2026-Q1</t>
        </is>
      </c>
      <c r="E3369" t="inlineStr">
        <is>
          <t>T02</t>
        </is>
      </c>
      <c r="F3369" t="inlineStr">
        <is>
          <t>Ece Kaya</t>
        </is>
      </c>
      <c r="G3369" t="inlineStr">
        <is>
          <t>İç Anadolu</t>
        </is>
      </c>
      <c r="H3369" t="inlineStr">
        <is>
          <t>EM-TRF-05</t>
        </is>
      </c>
      <c r="I3369" t="inlineStr">
        <is>
          <t>İzole Trafo 1 kVA</t>
        </is>
      </c>
      <c r="J3369" t="inlineStr">
        <is>
          <t>Güç</t>
        </is>
      </c>
      <c r="K3369" t="inlineStr">
        <is>
          <t>Perakende</t>
        </is>
      </c>
      <c r="L3369" t="n">
        <v>10</v>
      </c>
      <c r="M3369" s="57" t="n">
        <v>6411</v>
      </c>
      <c r="N3369" t="inlineStr">
        <is>
          <t>TL</t>
        </is>
      </c>
      <c r="O3369" s="58" t="n">
        <v>8</v>
      </c>
      <c r="P3369" t="n">
        <v>0</v>
      </c>
      <c r="Q3369" s="59" t="n">
        <v>3900</v>
      </c>
      <c r="R3369" s="60">
        <f>IF(N3369="TL",1,IF(N3369="USD",VLOOKUP(C3369,$X$2:$Z$19,2,FALSE),VLOOKUP(C3369,$X$2:$Z$19,3,FALSE)))</f>
        <v/>
      </c>
      <c r="S3369" s="61">
        <f>IF(P3369=1,0,L3369*M3369*R3369*(1-O3369/100))</f>
        <v/>
      </c>
      <c r="T3369" s="61">
        <f>IF(P3369=1,0,L3369*Q3369)</f>
        <v/>
      </c>
      <c r="U3369" s="61">
        <f>S3369-T3369</f>
        <v/>
      </c>
    </row>
    <row r="3370">
      <c r="A3370" t="inlineStr">
        <is>
          <t>S003369</t>
        </is>
      </c>
      <c r="B3370" t="inlineStr">
        <is>
          <t>2026-01-02</t>
        </is>
      </c>
      <c r="C3370" t="inlineStr">
        <is>
          <t>2026-01</t>
        </is>
      </c>
      <c r="D3370" t="inlineStr">
        <is>
          <t>2026-Q1</t>
        </is>
      </c>
      <c r="E3370" t="inlineStr">
        <is>
          <t>T02</t>
        </is>
      </c>
      <c r="F3370" t="inlineStr">
        <is>
          <t>Ece Kaya</t>
        </is>
      </c>
      <c r="G3370" t="inlineStr">
        <is>
          <t>İç Anadolu</t>
        </is>
      </c>
      <c r="H3370" t="inlineStr">
        <is>
          <t>EM-KND-03</t>
        </is>
      </c>
      <c r="I3370" t="inlineStr">
        <is>
          <t>Kablo Kanalı 40x40 (2 m)</t>
        </is>
      </c>
      <c r="J3370" t="inlineStr">
        <is>
          <t>Tesisat</t>
        </is>
      </c>
      <c r="K3370" t="inlineStr">
        <is>
          <t>Proje</t>
        </is>
      </c>
      <c r="L3370" t="n">
        <v>84</v>
      </c>
      <c r="M3370" s="57" t="n">
        <v>131</v>
      </c>
      <c r="N3370" t="inlineStr">
        <is>
          <t>TL</t>
        </is>
      </c>
      <c r="O3370" s="58" t="n">
        <v>8</v>
      </c>
      <c r="P3370" t="n">
        <v>0</v>
      </c>
      <c r="Q3370" s="59" t="n">
        <v>65</v>
      </c>
      <c r="R3370" s="60">
        <f>IF(N3370="TL",1,IF(N3370="USD",VLOOKUP(C3370,$X$2:$Z$19,2,FALSE),VLOOKUP(C3370,$X$2:$Z$19,3,FALSE)))</f>
        <v/>
      </c>
      <c r="S3370" s="61">
        <f>IF(P3370=1,0,L3370*M3370*R3370*(1-O3370/100))</f>
        <v/>
      </c>
      <c r="T3370" s="61">
        <f>IF(P3370=1,0,L3370*Q3370)</f>
        <v/>
      </c>
      <c r="U3370" s="61">
        <f>S3370-T3370</f>
        <v/>
      </c>
    </row>
    <row r="3371">
      <c r="A3371" t="inlineStr">
        <is>
          <t>S003370</t>
        </is>
      </c>
      <c r="B3371" t="inlineStr">
        <is>
          <t>2026-01-28</t>
        </is>
      </c>
      <c r="C3371" t="inlineStr">
        <is>
          <t>2026-01</t>
        </is>
      </c>
      <c r="D3371" t="inlineStr">
        <is>
          <t>2026-Q1</t>
        </is>
      </c>
      <c r="E3371" t="inlineStr">
        <is>
          <t>T02</t>
        </is>
      </c>
      <c r="F3371" t="inlineStr">
        <is>
          <t>Ece Kaya</t>
        </is>
      </c>
      <c r="G3371" t="inlineStr">
        <is>
          <t>İç Anadolu</t>
        </is>
      </c>
      <c r="H3371" t="inlineStr">
        <is>
          <t>EM-TOP-08</t>
        </is>
      </c>
      <c r="I3371" t="inlineStr">
        <is>
          <t>Topraklama Seti</t>
        </is>
      </c>
      <c r="J3371" t="inlineStr">
        <is>
          <t>Koruma</t>
        </is>
      </c>
      <c r="K3371" t="inlineStr">
        <is>
          <t>Bayi</t>
        </is>
      </c>
      <c r="L3371" t="n">
        <v>5</v>
      </c>
      <c r="M3371" s="57" t="n">
        <v>946</v>
      </c>
      <c r="N3371" t="inlineStr">
        <is>
          <t>TL</t>
        </is>
      </c>
      <c r="O3371" s="58" t="n">
        <v>0</v>
      </c>
      <c r="P3371" t="n">
        <v>0</v>
      </c>
      <c r="Q3371" s="59" t="n">
        <v>540</v>
      </c>
      <c r="R3371" s="60">
        <f>IF(N3371="TL",1,IF(N3371="USD",VLOOKUP(C3371,$X$2:$Z$19,2,FALSE),VLOOKUP(C3371,$X$2:$Z$19,3,FALSE)))</f>
        <v/>
      </c>
      <c r="S3371" s="61">
        <f>IF(P3371=1,0,L3371*M3371*R3371*(1-O3371/100))</f>
        <v/>
      </c>
      <c r="T3371" s="61">
        <f>IF(P3371=1,0,L3371*Q3371)</f>
        <v/>
      </c>
      <c r="U3371" s="61">
        <f>S3371-T3371</f>
        <v/>
      </c>
    </row>
    <row r="3372">
      <c r="A3372" t="inlineStr">
        <is>
          <t>S003371</t>
        </is>
      </c>
      <c r="B3372" t="inlineStr">
        <is>
          <t>2026-01-03</t>
        </is>
      </c>
      <c r="C3372" t="inlineStr">
        <is>
          <t>2026-01</t>
        </is>
      </c>
      <c r="D3372" t="inlineStr">
        <is>
          <t>2026-Q1</t>
        </is>
      </c>
      <c r="E3372" t="inlineStr">
        <is>
          <t>T02</t>
        </is>
      </c>
      <c r="F3372" t="inlineStr">
        <is>
          <t>Ece Kaya</t>
        </is>
      </c>
      <c r="G3372" t="inlineStr">
        <is>
          <t>İç Anadolu</t>
        </is>
      </c>
      <c r="H3372" t="inlineStr">
        <is>
          <t>EM-TRF-05</t>
        </is>
      </c>
      <c r="I3372" t="inlineStr">
        <is>
          <t>İzole Trafo 1 kVA</t>
        </is>
      </c>
      <c r="J3372" t="inlineStr">
        <is>
          <t>Güç</t>
        </is>
      </c>
      <c r="K3372" t="inlineStr">
        <is>
          <t>Proje</t>
        </is>
      </c>
      <c r="L3372" t="n">
        <v>17</v>
      </c>
      <c r="M3372" s="57" t="n">
        <v>6817</v>
      </c>
      <c r="N3372" t="inlineStr">
        <is>
          <t>TL</t>
        </is>
      </c>
      <c r="O3372" s="58" t="n">
        <v>12</v>
      </c>
      <c r="P3372" t="n">
        <v>0</v>
      </c>
      <c r="Q3372" s="59" t="n">
        <v>3900</v>
      </c>
      <c r="R3372" s="60">
        <f>IF(N3372="TL",1,IF(N3372="USD",VLOOKUP(C3372,$X$2:$Z$19,2,FALSE),VLOOKUP(C3372,$X$2:$Z$19,3,FALSE)))</f>
        <v/>
      </c>
      <c r="S3372" s="61">
        <f>IF(P3372=1,0,L3372*M3372*R3372*(1-O3372/100))</f>
        <v/>
      </c>
      <c r="T3372" s="61">
        <f>IF(P3372=1,0,L3372*Q3372)</f>
        <v/>
      </c>
      <c r="U3372" s="61">
        <f>S3372-T3372</f>
        <v/>
      </c>
    </row>
    <row r="3373">
      <c r="A3373" t="inlineStr">
        <is>
          <t>S003372</t>
        </is>
      </c>
      <c r="B3373" t="inlineStr">
        <is>
          <t>2026-01-16</t>
        </is>
      </c>
      <c r="C3373" t="inlineStr">
        <is>
          <t>2026-01</t>
        </is>
      </c>
      <c r="D3373" t="inlineStr">
        <is>
          <t>2026-Q1</t>
        </is>
      </c>
      <c r="E3373" t="inlineStr">
        <is>
          <t>T02</t>
        </is>
      </c>
      <c r="F3373" t="inlineStr">
        <is>
          <t>Ece Kaya</t>
        </is>
      </c>
      <c r="G3373" t="inlineStr">
        <is>
          <t>İç Anadolu</t>
        </is>
      </c>
      <c r="H3373" t="inlineStr">
        <is>
          <t>EM-KND-03</t>
        </is>
      </c>
      <c r="I3373" t="inlineStr">
        <is>
          <t>Kablo Kanalı 40x40 (2 m)</t>
        </is>
      </c>
      <c r="J3373" t="inlineStr">
        <is>
          <t>Tesisat</t>
        </is>
      </c>
      <c r="K3373" t="inlineStr">
        <is>
          <t>Proje</t>
        </is>
      </c>
      <c r="L3373" t="n">
        <v>89</v>
      </c>
      <c r="M3373" s="57" t="n">
        <v>130</v>
      </c>
      <c r="N3373" t="inlineStr">
        <is>
          <t>TL</t>
        </is>
      </c>
      <c r="O3373" s="58" t="n">
        <v>0</v>
      </c>
      <c r="P3373" t="n">
        <v>0</v>
      </c>
      <c r="Q3373" s="59" t="n">
        <v>65</v>
      </c>
      <c r="R3373" s="60">
        <f>IF(N3373="TL",1,IF(N3373="USD",VLOOKUP(C3373,$X$2:$Z$19,2,FALSE),VLOOKUP(C3373,$X$2:$Z$19,3,FALSE)))</f>
        <v/>
      </c>
      <c r="S3373" s="61">
        <f>IF(P3373=1,0,L3373*M3373*R3373*(1-O3373/100))</f>
        <v/>
      </c>
      <c r="T3373" s="61">
        <f>IF(P3373=1,0,L3373*Q3373)</f>
        <v/>
      </c>
      <c r="U3373" s="61">
        <f>S3373-T3373</f>
        <v/>
      </c>
    </row>
    <row r="3374">
      <c r="A3374" t="inlineStr">
        <is>
          <t>S003373</t>
        </is>
      </c>
      <c r="B3374" t="inlineStr">
        <is>
          <t>2026-01-17</t>
        </is>
      </c>
      <c r="C3374" t="inlineStr">
        <is>
          <t>2026-01</t>
        </is>
      </c>
      <c r="D3374" t="inlineStr">
        <is>
          <t>2026-Q1</t>
        </is>
      </c>
      <c r="E3374" t="inlineStr">
        <is>
          <t>T02</t>
        </is>
      </c>
      <c r="F3374" t="inlineStr">
        <is>
          <t>Ece Kaya</t>
        </is>
      </c>
      <c r="G3374" t="inlineStr">
        <is>
          <t>İç Anadolu</t>
        </is>
      </c>
      <c r="H3374" t="inlineStr">
        <is>
          <t>EM-UPS-10</t>
        </is>
      </c>
      <c r="I3374" t="inlineStr">
        <is>
          <t>Kesintisiz Güç Kaynağı 3 kVA</t>
        </is>
      </c>
      <c r="J3374" t="inlineStr">
        <is>
          <t>Güç</t>
        </is>
      </c>
      <c r="K3374" t="inlineStr">
        <is>
          <t>Perakende</t>
        </is>
      </c>
      <c r="L3374" t="n">
        <v>12</v>
      </c>
      <c r="M3374" s="57" t="n">
        <v>13555</v>
      </c>
      <c r="N3374" t="inlineStr">
        <is>
          <t>TL</t>
        </is>
      </c>
      <c r="O3374" s="58" t="n">
        <v>12</v>
      </c>
      <c r="P3374" t="n">
        <v>0</v>
      </c>
      <c r="Q3374" s="59" t="n">
        <v>8200</v>
      </c>
      <c r="R3374" s="60">
        <f>IF(N3374="TL",1,IF(N3374="USD",VLOOKUP(C3374,$X$2:$Z$19,2,FALSE),VLOOKUP(C3374,$X$2:$Z$19,3,FALSE)))</f>
        <v/>
      </c>
      <c r="S3374" s="61">
        <f>IF(P3374=1,0,L3374*M3374*R3374*(1-O3374/100))</f>
        <v/>
      </c>
      <c r="T3374" s="61">
        <f>IF(P3374=1,0,L3374*Q3374)</f>
        <v/>
      </c>
      <c r="U3374" s="61">
        <f>S3374-T3374</f>
        <v/>
      </c>
    </row>
    <row r="3375">
      <c r="A3375" t="inlineStr">
        <is>
          <t>S003374</t>
        </is>
      </c>
      <c r="B3375" t="inlineStr">
        <is>
          <t>2026-01-23</t>
        </is>
      </c>
      <c r="C3375" t="inlineStr">
        <is>
          <t>2026-01</t>
        </is>
      </c>
      <c r="D3375" t="inlineStr">
        <is>
          <t>2026-Q1</t>
        </is>
      </c>
      <c r="E3375" t="inlineStr">
        <is>
          <t>T02</t>
        </is>
      </c>
      <c r="F3375" t="inlineStr">
        <is>
          <t>Ece Kaya</t>
        </is>
      </c>
      <c r="G3375" t="inlineStr">
        <is>
          <t>İç Anadolu</t>
        </is>
      </c>
      <c r="H3375" t="inlineStr">
        <is>
          <t>EM-UPS-10</t>
        </is>
      </c>
      <c r="I3375" t="inlineStr">
        <is>
          <t>Kesintisiz Güç Kaynağı 3 kVA</t>
        </is>
      </c>
      <c r="J3375" t="inlineStr">
        <is>
          <t>Güç</t>
        </is>
      </c>
      <c r="K3375" t="inlineStr">
        <is>
          <t>Bayi</t>
        </is>
      </c>
      <c r="L3375" t="n">
        <v>11</v>
      </c>
      <c r="M3375" s="57" t="n">
        <v>13273</v>
      </c>
      <c r="N3375" t="inlineStr">
        <is>
          <t>TL</t>
        </is>
      </c>
      <c r="O3375" s="58" t="n">
        <v>0</v>
      </c>
      <c r="P3375" t="n">
        <v>0</v>
      </c>
      <c r="Q3375" s="59" t="n">
        <v>8200</v>
      </c>
      <c r="R3375" s="60">
        <f>IF(N3375="TL",1,IF(N3375="USD",VLOOKUP(C3375,$X$2:$Z$19,2,FALSE),VLOOKUP(C3375,$X$2:$Z$19,3,FALSE)))</f>
        <v/>
      </c>
      <c r="S3375" s="61">
        <f>IF(P3375=1,0,L3375*M3375*R3375*(1-O3375/100))</f>
        <v/>
      </c>
      <c r="T3375" s="61">
        <f>IF(P3375=1,0,L3375*Q3375)</f>
        <v/>
      </c>
      <c r="U3375" s="61">
        <f>S3375-T3375</f>
        <v/>
      </c>
    </row>
    <row r="3376">
      <c r="A3376" t="inlineStr">
        <is>
          <t>S003375</t>
        </is>
      </c>
      <c r="B3376" t="inlineStr">
        <is>
          <t>2026-01-03</t>
        </is>
      </c>
      <c r="C3376" t="inlineStr">
        <is>
          <t>2026-01</t>
        </is>
      </c>
      <c r="D3376" t="inlineStr">
        <is>
          <t>2026-Q1</t>
        </is>
      </c>
      <c r="E3376" t="inlineStr">
        <is>
          <t>T02</t>
        </is>
      </c>
      <c r="F3376" t="inlineStr">
        <is>
          <t>Ece Kaya</t>
        </is>
      </c>
      <c r="G3376" t="inlineStr">
        <is>
          <t>İç Anadolu</t>
        </is>
      </c>
      <c r="H3376" t="inlineStr">
        <is>
          <t>EM-KBL-16</t>
        </is>
      </c>
      <c r="I3376" t="inlineStr">
        <is>
          <t>NYM Kablo 3x2,5 (100 m)</t>
        </is>
      </c>
      <c r="J3376" t="inlineStr">
        <is>
          <t>Kablo</t>
        </is>
      </c>
      <c r="K3376" t="inlineStr">
        <is>
          <t>Proje</t>
        </is>
      </c>
      <c r="L3376" t="n">
        <v>12</v>
      </c>
      <c r="M3376" s="57" t="n">
        <v>1313</v>
      </c>
      <c r="N3376" t="inlineStr">
        <is>
          <t>TL</t>
        </is>
      </c>
      <c r="O3376" s="58" t="n">
        <v>18</v>
      </c>
      <c r="P3376" t="n">
        <v>0</v>
      </c>
      <c r="Q3376" s="59" t="n">
        <v>820</v>
      </c>
      <c r="R3376" s="60">
        <f>IF(N3376="TL",1,IF(N3376="USD",VLOOKUP(C3376,$X$2:$Z$19,2,FALSE),VLOOKUP(C3376,$X$2:$Z$19,3,FALSE)))</f>
        <v/>
      </c>
      <c r="S3376" s="61">
        <f>IF(P3376=1,0,L3376*M3376*R3376*(1-O3376/100))</f>
        <v/>
      </c>
      <c r="T3376" s="61">
        <f>IF(P3376=1,0,L3376*Q3376)</f>
        <v/>
      </c>
      <c r="U3376" s="61">
        <f>S3376-T3376</f>
        <v/>
      </c>
    </row>
    <row r="3377">
      <c r="A3377" t="inlineStr">
        <is>
          <t>S003376</t>
        </is>
      </c>
      <c r="B3377" t="inlineStr">
        <is>
          <t>2026-01-21</t>
        </is>
      </c>
      <c r="C3377" t="inlineStr">
        <is>
          <t>2026-01</t>
        </is>
      </c>
      <c r="D3377" t="inlineStr">
        <is>
          <t>2026-Q1</t>
        </is>
      </c>
      <c r="E3377" t="inlineStr">
        <is>
          <t>T02</t>
        </is>
      </c>
      <c r="F3377" t="inlineStr">
        <is>
          <t>Ece Kaya</t>
        </is>
      </c>
      <c r="G3377" t="inlineStr">
        <is>
          <t>İç Anadolu</t>
        </is>
      </c>
      <c r="H3377" t="inlineStr">
        <is>
          <t>EM-AYD-40</t>
        </is>
      </c>
      <c r="I3377" t="inlineStr">
        <is>
          <t>LED Panel Armatür 40W</t>
        </is>
      </c>
      <c r="J3377" t="inlineStr">
        <is>
          <t>Aydınlatma</t>
        </is>
      </c>
      <c r="K3377" t="inlineStr">
        <is>
          <t>Bayi</t>
        </is>
      </c>
      <c r="L3377" t="n">
        <v>6</v>
      </c>
      <c r="M3377" s="57" t="n">
        <v>346</v>
      </c>
      <c r="N3377" t="inlineStr">
        <is>
          <t>TL</t>
        </is>
      </c>
      <c r="O3377" s="58" t="n">
        <v>0</v>
      </c>
      <c r="P3377" t="n">
        <v>0</v>
      </c>
      <c r="Q3377" s="59" t="n">
        <v>190</v>
      </c>
      <c r="R3377" s="60">
        <f>IF(N3377="TL",1,IF(N3377="USD",VLOOKUP(C3377,$X$2:$Z$19,2,FALSE),VLOOKUP(C3377,$X$2:$Z$19,3,FALSE)))</f>
        <v/>
      </c>
      <c r="S3377" s="61">
        <f>IF(P3377=1,0,L3377*M3377*R3377*(1-O3377/100))</f>
        <v/>
      </c>
      <c r="T3377" s="61">
        <f>IF(P3377=1,0,L3377*Q3377)</f>
        <v/>
      </c>
      <c r="U3377" s="61">
        <f>S3377-T3377</f>
        <v/>
      </c>
    </row>
    <row r="3378">
      <c r="A3378" t="inlineStr">
        <is>
          <t>S003377</t>
        </is>
      </c>
      <c r="B3378" t="inlineStr">
        <is>
          <t>2026-01-12</t>
        </is>
      </c>
      <c r="C3378" t="inlineStr">
        <is>
          <t>2026-01</t>
        </is>
      </c>
      <c r="D3378" t="inlineStr">
        <is>
          <t>2026-Q1</t>
        </is>
      </c>
      <c r="E3378" t="inlineStr">
        <is>
          <t>T02</t>
        </is>
      </c>
      <c r="F3378" t="inlineStr">
        <is>
          <t>Ece Kaya</t>
        </is>
      </c>
      <c r="G3378" t="inlineStr">
        <is>
          <t>İç Anadolu</t>
        </is>
      </c>
      <c r="H3378" t="inlineStr">
        <is>
          <t>EM-PNO-12</t>
        </is>
      </c>
      <c r="I3378" t="inlineStr">
        <is>
          <t>Sıva Üstü Dağıtım Panosu 24'lü</t>
        </is>
      </c>
      <c r="J3378" t="inlineStr">
        <is>
          <t>Pano</t>
        </is>
      </c>
      <c r="K3378" t="inlineStr">
        <is>
          <t>Bayi</t>
        </is>
      </c>
      <c r="L3378" t="n">
        <v>18</v>
      </c>
      <c r="M3378" s="57" t="n">
        <v>1999</v>
      </c>
      <c r="N3378" t="inlineStr">
        <is>
          <t>TL</t>
        </is>
      </c>
      <c r="O3378" s="58" t="n">
        <v>5</v>
      </c>
      <c r="P3378" t="n">
        <v>0</v>
      </c>
      <c r="Q3378" s="59" t="n">
        <v>1180</v>
      </c>
      <c r="R3378" s="60">
        <f>IF(N3378="TL",1,IF(N3378="USD",VLOOKUP(C3378,$X$2:$Z$19,2,FALSE),VLOOKUP(C3378,$X$2:$Z$19,3,FALSE)))</f>
        <v/>
      </c>
      <c r="S3378" s="61">
        <f>IF(P3378=1,0,L3378*M3378*R3378*(1-O3378/100))</f>
        <v/>
      </c>
      <c r="T3378" s="61">
        <f>IF(P3378=1,0,L3378*Q3378)</f>
        <v/>
      </c>
      <c r="U3378" s="61">
        <f>S3378-T3378</f>
        <v/>
      </c>
    </row>
    <row r="3379">
      <c r="A3379" t="inlineStr">
        <is>
          <t>S003378</t>
        </is>
      </c>
      <c r="B3379" t="inlineStr">
        <is>
          <t>2026-01-06</t>
        </is>
      </c>
      <c r="C3379" t="inlineStr">
        <is>
          <t>2026-01</t>
        </is>
      </c>
      <c r="D3379" t="inlineStr">
        <is>
          <t>2026-Q1</t>
        </is>
      </c>
      <c r="E3379" t="inlineStr">
        <is>
          <t>T02</t>
        </is>
      </c>
      <c r="F3379" t="inlineStr">
        <is>
          <t>Ece Kaya</t>
        </is>
      </c>
      <c r="G3379" t="inlineStr">
        <is>
          <t>İç Anadolu</t>
        </is>
      </c>
      <c r="H3379" t="inlineStr">
        <is>
          <t>EM-SNS-06</t>
        </is>
      </c>
      <c r="I3379" t="inlineStr">
        <is>
          <t>Hareket Sensörü PIR</t>
        </is>
      </c>
      <c r="J3379" t="inlineStr">
        <is>
          <t>Otomasyon</t>
        </is>
      </c>
      <c r="K3379" t="inlineStr">
        <is>
          <t>Bayi</t>
        </is>
      </c>
      <c r="L3379" t="n">
        <v>84</v>
      </c>
      <c r="M3379" s="57" t="n">
        <v>249</v>
      </c>
      <c r="N3379" t="inlineStr">
        <is>
          <t>TL</t>
        </is>
      </c>
      <c r="O3379" s="58" t="n">
        <v>5</v>
      </c>
      <c r="P3379" t="n">
        <v>0</v>
      </c>
      <c r="Q3379" s="59" t="n">
        <v>120</v>
      </c>
      <c r="R3379" s="60">
        <f>IF(N3379="TL",1,IF(N3379="USD",VLOOKUP(C3379,$X$2:$Z$19,2,FALSE),VLOOKUP(C3379,$X$2:$Z$19,3,FALSE)))</f>
        <v/>
      </c>
      <c r="S3379" s="61">
        <f>IF(P3379=1,0,L3379*M3379*R3379*(1-O3379/100))</f>
        <v/>
      </c>
      <c r="T3379" s="61">
        <f>IF(P3379=1,0,L3379*Q3379)</f>
        <v/>
      </c>
      <c r="U3379" s="61">
        <f>S3379-T3379</f>
        <v/>
      </c>
    </row>
    <row r="3380">
      <c r="A3380" t="inlineStr">
        <is>
          <t>S003379</t>
        </is>
      </c>
      <c r="B3380" t="inlineStr">
        <is>
          <t>2026-01-01</t>
        </is>
      </c>
      <c r="C3380" t="inlineStr">
        <is>
          <t>2026-01</t>
        </is>
      </c>
      <c r="D3380" t="inlineStr">
        <is>
          <t>2026-Q1</t>
        </is>
      </c>
      <c r="E3380" t="inlineStr">
        <is>
          <t>T02</t>
        </is>
      </c>
      <c r="F3380" t="inlineStr">
        <is>
          <t>Ece Kaya</t>
        </is>
      </c>
      <c r="G3380" t="inlineStr">
        <is>
          <t>İç Anadolu</t>
        </is>
      </c>
      <c r="H3380" t="inlineStr">
        <is>
          <t>EM-TRF-05</t>
        </is>
      </c>
      <c r="I3380" t="inlineStr">
        <is>
          <t>İzole Trafo 1 kVA</t>
        </is>
      </c>
      <c r="J3380" t="inlineStr">
        <is>
          <t>Güç</t>
        </is>
      </c>
      <c r="K3380" t="inlineStr">
        <is>
          <t>Bayi</t>
        </is>
      </c>
      <c r="L3380" t="n">
        <v>5</v>
      </c>
      <c r="M3380" s="57" t="n">
        <v>6742</v>
      </c>
      <c r="N3380" t="inlineStr">
        <is>
          <t>TL</t>
        </is>
      </c>
      <c r="O3380" s="58" t="n">
        <v>8</v>
      </c>
      <c r="P3380" t="n">
        <v>0</v>
      </c>
      <c r="Q3380" s="59" t="n">
        <v>3900</v>
      </c>
      <c r="R3380" s="60">
        <f>IF(N3380="TL",1,IF(N3380="USD",VLOOKUP(C3380,$X$2:$Z$19,2,FALSE),VLOOKUP(C3380,$X$2:$Z$19,3,FALSE)))</f>
        <v/>
      </c>
      <c r="S3380" s="61">
        <f>IF(P3380=1,0,L3380*M3380*R3380*(1-O3380/100))</f>
        <v/>
      </c>
      <c r="T3380" s="61">
        <f>IF(P3380=1,0,L3380*Q3380)</f>
        <v/>
      </c>
      <c r="U3380" s="61">
        <f>S3380-T3380</f>
        <v/>
      </c>
    </row>
    <row r="3381">
      <c r="A3381" t="inlineStr">
        <is>
          <t>S003380</t>
        </is>
      </c>
      <c r="B3381" t="inlineStr">
        <is>
          <t>2026-01-05</t>
        </is>
      </c>
      <c r="C3381" t="inlineStr">
        <is>
          <t>2026-01</t>
        </is>
      </c>
      <c r="D3381" t="inlineStr">
        <is>
          <t>2026-Q1</t>
        </is>
      </c>
      <c r="E3381" t="inlineStr">
        <is>
          <t>T02</t>
        </is>
      </c>
      <c r="F3381" t="inlineStr">
        <is>
          <t>Ece Kaya</t>
        </is>
      </c>
      <c r="G3381" t="inlineStr">
        <is>
          <t>İç Anadolu</t>
        </is>
      </c>
      <c r="H3381" t="inlineStr">
        <is>
          <t>EM-SGT-01</t>
        </is>
      </c>
      <c r="I3381" t="inlineStr">
        <is>
          <t>Otomatik Sigorta C16 (12'li)</t>
        </is>
      </c>
      <c r="J3381" t="inlineStr">
        <is>
          <t>Koruma</t>
        </is>
      </c>
      <c r="K3381" t="inlineStr">
        <is>
          <t>Proje</t>
        </is>
      </c>
      <c r="L3381" t="n">
        <v>5</v>
      </c>
      <c r="M3381" s="57" t="n">
        <v>421</v>
      </c>
      <c r="N3381" t="inlineStr">
        <is>
          <t>TL</t>
        </is>
      </c>
      <c r="O3381" s="58" t="n">
        <v>0</v>
      </c>
      <c r="P3381" t="n">
        <v>0</v>
      </c>
      <c r="Q3381" s="59" t="n">
        <v>240</v>
      </c>
      <c r="R3381" s="60">
        <f>IF(N3381="TL",1,IF(N3381="USD",VLOOKUP(C3381,$X$2:$Z$19,2,FALSE),VLOOKUP(C3381,$X$2:$Z$19,3,FALSE)))</f>
        <v/>
      </c>
      <c r="S3381" s="61">
        <f>IF(P3381=1,0,L3381*M3381*R3381*(1-O3381/100))</f>
        <v/>
      </c>
      <c r="T3381" s="61">
        <f>IF(P3381=1,0,L3381*Q3381)</f>
        <v/>
      </c>
      <c r="U3381" s="61">
        <f>S3381-T3381</f>
        <v/>
      </c>
    </row>
    <row r="3382">
      <c r="A3382" t="inlineStr">
        <is>
          <t>S003381</t>
        </is>
      </c>
      <c r="B3382" t="inlineStr">
        <is>
          <t>2026-01-26</t>
        </is>
      </c>
      <c r="C3382" t="inlineStr">
        <is>
          <t>2026-01</t>
        </is>
      </c>
      <c r="D3382" t="inlineStr">
        <is>
          <t>2026-Q1</t>
        </is>
      </c>
      <c r="E3382" t="inlineStr">
        <is>
          <t>T02</t>
        </is>
      </c>
      <c r="F3382" t="inlineStr">
        <is>
          <t>Ece Kaya</t>
        </is>
      </c>
      <c r="G3382" t="inlineStr">
        <is>
          <t>İç Anadolu</t>
        </is>
      </c>
      <c r="H3382" t="inlineStr">
        <is>
          <t>EM-KND-03</t>
        </is>
      </c>
      <c r="I3382" t="inlineStr">
        <is>
          <t>Kablo Kanalı 40x40 (2 m)</t>
        </is>
      </c>
      <c r="J3382" t="inlineStr">
        <is>
          <t>Tesisat</t>
        </is>
      </c>
      <c r="K3382" t="inlineStr">
        <is>
          <t>Perakende</t>
        </is>
      </c>
      <c r="L3382" t="n">
        <v>6</v>
      </c>
      <c r="M3382" s="57" t="n">
        <v>128</v>
      </c>
      <c r="N3382" t="inlineStr">
        <is>
          <t>TL</t>
        </is>
      </c>
      <c r="O3382" s="58" t="n">
        <v>0</v>
      </c>
      <c r="P3382" t="n">
        <v>0</v>
      </c>
      <c r="Q3382" s="59" t="n">
        <v>65</v>
      </c>
      <c r="R3382" s="60">
        <f>IF(N3382="TL",1,IF(N3382="USD",VLOOKUP(C3382,$X$2:$Z$19,2,FALSE),VLOOKUP(C3382,$X$2:$Z$19,3,FALSE)))</f>
        <v/>
      </c>
      <c r="S3382" s="61">
        <f>IF(P3382=1,0,L3382*M3382*R3382*(1-O3382/100))</f>
        <v/>
      </c>
      <c r="T3382" s="61">
        <f>IF(P3382=1,0,L3382*Q3382)</f>
        <v/>
      </c>
      <c r="U3382" s="61">
        <f>S3382-T3382</f>
        <v/>
      </c>
    </row>
    <row r="3383">
      <c r="A3383" t="inlineStr">
        <is>
          <t>S003382</t>
        </is>
      </c>
      <c r="B3383" t="inlineStr">
        <is>
          <t>2026-01-19</t>
        </is>
      </c>
      <c r="C3383" t="inlineStr">
        <is>
          <t>2026-01</t>
        </is>
      </c>
      <c r="D3383" t="inlineStr">
        <is>
          <t>2026-Q1</t>
        </is>
      </c>
      <c r="E3383" t="inlineStr">
        <is>
          <t>T03</t>
        </is>
      </c>
      <c r="F3383" t="inlineStr">
        <is>
          <t>Mert Demir</t>
        </is>
      </c>
      <c r="G3383" t="inlineStr">
        <is>
          <t>Ege</t>
        </is>
      </c>
      <c r="H3383" t="inlineStr">
        <is>
          <t>EM-PNO-12</t>
        </is>
      </c>
      <c r="I3383" t="inlineStr">
        <is>
          <t>Sıva Üstü Dağıtım Panosu 24'lü</t>
        </is>
      </c>
      <c r="J3383" t="inlineStr">
        <is>
          <t>Pano</t>
        </is>
      </c>
      <c r="K3383" t="inlineStr">
        <is>
          <t>Proje</t>
        </is>
      </c>
      <c r="L3383" t="n">
        <v>1</v>
      </c>
      <c r="M3383" s="57" t="n">
        <v>2068</v>
      </c>
      <c r="N3383" t="inlineStr">
        <is>
          <t>TL</t>
        </is>
      </c>
      <c r="O3383" s="58" t="n">
        <v>0</v>
      </c>
      <c r="P3383" t="n">
        <v>0</v>
      </c>
      <c r="Q3383" s="59" t="n">
        <v>1180</v>
      </c>
      <c r="R3383" s="60">
        <f>IF(N3383="TL",1,IF(N3383="USD",VLOOKUP(C3383,$X$2:$Z$19,2,FALSE),VLOOKUP(C3383,$X$2:$Z$19,3,FALSE)))</f>
        <v/>
      </c>
      <c r="S3383" s="61">
        <f>IF(P3383=1,0,L3383*M3383*R3383*(1-O3383/100))</f>
        <v/>
      </c>
      <c r="T3383" s="61">
        <f>IF(P3383=1,0,L3383*Q3383)</f>
        <v/>
      </c>
      <c r="U3383" s="61">
        <f>S3383-T3383</f>
        <v/>
      </c>
    </row>
    <row r="3384">
      <c r="A3384" t="inlineStr">
        <is>
          <t>S003383</t>
        </is>
      </c>
      <c r="B3384" t="inlineStr">
        <is>
          <t>2026-01-03</t>
        </is>
      </c>
      <c r="C3384" t="inlineStr">
        <is>
          <t>2026-01</t>
        </is>
      </c>
      <c r="D3384" t="inlineStr">
        <is>
          <t>2026-Q1</t>
        </is>
      </c>
      <c r="E3384" t="inlineStr">
        <is>
          <t>T03</t>
        </is>
      </c>
      <c r="F3384" t="inlineStr">
        <is>
          <t>Mert Demir</t>
        </is>
      </c>
      <c r="G3384" t="inlineStr">
        <is>
          <t>Ege</t>
        </is>
      </c>
      <c r="H3384" t="inlineStr">
        <is>
          <t>EM-PRZ-02</t>
        </is>
      </c>
      <c r="I3384" t="inlineStr">
        <is>
          <t>Priz-Anahtar Seti (20'li)</t>
        </is>
      </c>
      <c r="J3384" t="inlineStr">
        <is>
          <t>Anahtar</t>
        </is>
      </c>
      <c r="K3384" t="inlineStr">
        <is>
          <t>Kurumsal</t>
        </is>
      </c>
      <c r="L3384" t="n">
        <v>59</v>
      </c>
      <c r="M3384" s="57" t="n">
        <v>589</v>
      </c>
      <c r="N3384" t="inlineStr">
        <is>
          <t>TL</t>
        </is>
      </c>
      <c r="O3384" s="58" t="n">
        <v>18</v>
      </c>
      <c r="P3384" t="n">
        <v>0</v>
      </c>
      <c r="Q3384" s="59" t="n">
        <v>310</v>
      </c>
      <c r="R3384" s="60">
        <f>IF(N3384="TL",1,IF(N3384="USD",VLOOKUP(C3384,$X$2:$Z$19,2,FALSE),VLOOKUP(C3384,$X$2:$Z$19,3,FALSE)))</f>
        <v/>
      </c>
      <c r="S3384" s="61">
        <f>IF(P3384=1,0,L3384*M3384*R3384*(1-O3384/100))</f>
        <v/>
      </c>
      <c r="T3384" s="61">
        <f>IF(P3384=1,0,L3384*Q3384)</f>
        <v/>
      </c>
      <c r="U3384" s="61">
        <f>S3384-T3384</f>
        <v/>
      </c>
    </row>
    <row r="3385">
      <c r="A3385" t="inlineStr">
        <is>
          <t>S003384</t>
        </is>
      </c>
      <c r="B3385" t="inlineStr">
        <is>
          <t>2026-01-06</t>
        </is>
      </c>
      <c r="C3385" t="inlineStr">
        <is>
          <t>2026-01</t>
        </is>
      </c>
      <c r="D3385" t="inlineStr">
        <is>
          <t>2026-Q1</t>
        </is>
      </c>
      <c r="E3385" t="inlineStr">
        <is>
          <t>T03</t>
        </is>
      </c>
      <c r="F3385" t="inlineStr">
        <is>
          <t>Mert Demir</t>
        </is>
      </c>
      <c r="G3385" t="inlineStr">
        <is>
          <t>Ege</t>
        </is>
      </c>
      <c r="H3385" t="inlineStr">
        <is>
          <t>EM-KBL-25</t>
        </is>
      </c>
      <c r="I3385" t="inlineStr">
        <is>
          <t>NYY Kablo 4x6 (100 m)</t>
        </is>
      </c>
      <c r="J3385" t="inlineStr">
        <is>
          <t>Kablo</t>
        </is>
      </c>
      <c r="K3385" t="inlineStr">
        <is>
          <t>Proje</t>
        </is>
      </c>
      <c r="L3385" t="n">
        <v>63</v>
      </c>
      <c r="M3385" s="57" t="n">
        <v>3479</v>
      </c>
      <c r="N3385" t="inlineStr">
        <is>
          <t>TL</t>
        </is>
      </c>
      <c r="O3385" s="58" t="n">
        <v>12</v>
      </c>
      <c r="P3385" t="n">
        <v>0</v>
      </c>
      <c r="Q3385" s="59" t="n">
        <v>2150</v>
      </c>
      <c r="R3385" s="60">
        <f>IF(N3385="TL",1,IF(N3385="USD",VLOOKUP(C3385,$X$2:$Z$19,2,FALSE),VLOOKUP(C3385,$X$2:$Z$19,3,FALSE)))</f>
        <v/>
      </c>
      <c r="S3385" s="61">
        <f>IF(P3385=1,0,L3385*M3385*R3385*(1-O3385/100))</f>
        <v/>
      </c>
      <c r="T3385" s="61">
        <f>IF(P3385=1,0,L3385*Q3385)</f>
        <v/>
      </c>
      <c r="U3385" s="61">
        <f>S3385-T3385</f>
        <v/>
      </c>
    </row>
    <row r="3386">
      <c r="A3386" t="inlineStr">
        <is>
          <t>S003385</t>
        </is>
      </c>
      <c r="B3386" t="inlineStr">
        <is>
          <t>2026-01-15</t>
        </is>
      </c>
      <c r="C3386" t="inlineStr">
        <is>
          <t>2026-01</t>
        </is>
      </c>
      <c r="D3386" t="inlineStr">
        <is>
          <t>2026-Q1</t>
        </is>
      </c>
      <c r="E3386" t="inlineStr">
        <is>
          <t>T03</t>
        </is>
      </c>
      <c r="F3386" t="inlineStr">
        <is>
          <t>Mert Demir</t>
        </is>
      </c>
      <c r="G3386" t="inlineStr">
        <is>
          <t>Ege</t>
        </is>
      </c>
      <c r="H3386" t="inlineStr">
        <is>
          <t>EM-KBL-16</t>
        </is>
      </c>
      <c r="I3386" t="inlineStr">
        <is>
          <t>NYM Kablo 3x2,5 (100 m)</t>
        </is>
      </c>
      <c r="J3386" t="inlineStr">
        <is>
          <t>Kablo</t>
        </is>
      </c>
      <c r="K3386" t="inlineStr">
        <is>
          <t>Bayi</t>
        </is>
      </c>
      <c r="L3386" t="n">
        <v>1</v>
      </c>
      <c r="M3386" s="57" t="n">
        <v>1362</v>
      </c>
      <c r="N3386" t="inlineStr">
        <is>
          <t>TL</t>
        </is>
      </c>
      <c r="O3386" s="58" t="n">
        <v>8</v>
      </c>
      <c r="P3386" t="n">
        <v>0</v>
      </c>
      <c r="Q3386" s="59" t="n">
        <v>820</v>
      </c>
      <c r="R3386" s="60">
        <f>IF(N3386="TL",1,IF(N3386="USD",VLOOKUP(C3386,$X$2:$Z$19,2,FALSE),VLOOKUP(C3386,$X$2:$Z$19,3,FALSE)))</f>
        <v/>
      </c>
      <c r="S3386" s="61">
        <f>IF(P3386=1,0,L3386*M3386*R3386*(1-O3386/100))</f>
        <v/>
      </c>
      <c r="T3386" s="61">
        <f>IF(P3386=1,0,L3386*Q3386)</f>
        <v/>
      </c>
      <c r="U3386" s="61">
        <f>S3386-T3386</f>
        <v/>
      </c>
    </row>
    <row r="3387">
      <c r="A3387" t="inlineStr">
        <is>
          <t>S003386</t>
        </is>
      </c>
      <c r="B3387" t="inlineStr">
        <is>
          <t>2026-01-28</t>
        </is>
      </c>
      <c r="C3387" t="inlineStr">
        <is>
          <t>2026-01</t>
        </is>
      </c>
      <c r="D3387" t="inlineStr">
        <is>
          <t>2026-Q1</t>
        </is>
      </c>
      <c r="E3387" t="inlineStr">
        <is>
          <t>T03</t>
        </is>
      </c>
      <c r="F3387" t="inlineStr">
        <is>
          <t>Mert Demir</t>
        </is>
      </c>
      <c r="G3387" t="inlineStr">
        <is>
          <t>Ege</t>
        </is>
      </c>
      <c r="H3387" t="inlineStr">
        <is>
          <t>EM-UPS-10</t>
        </is>
      </c>
      <c r="I3387" t="inlineStr">
        <is>
          <t>Kesintisiz Güç Kaynağı 3 kVA</t>
        </is>
      </c>
      <c r="J3387" t="inlineStr">
        <is>
          <t>Güç</t>
        </is>
      </c>
      <c r="K3387" t="inlineStr">
        <is>
          <t>Bayi</t>
        </is>
      </c>
      <c r="L3387" t="n">
        <v>5</v>
      </c>
      <c r="M3387" s="57" t="n">
        <v>13127</v>
      </c>
      <c r="N3387" t="inlineStr">
        <is>
          <t>TL</t>
        </is>
      </c>
      <c r="O3387" s="58" t="n">
        <v>8</v>
      </c>
      <c r="P3387" t="n">
        <v>0</v>
      </c>
      <c r="Q3387" s="59" t="n">
        <v>8200</v>
      </c>
      <c r="R3387" s="60">
        <f>IF(N3387="TL",1,IF(N3387="USD",VLOOKUP(C3387,$X$2:$Z$19,2,FALSE),VLOOKUP(C3387,$X$2:$Z$19,3,FALSE)))</f>
        <v/>
      </c>
      <c r="S3387" s="61">
        <f>IF(P3387=1,0,L3387*M3387*R3387*(1-O3387/100))</f>
        <v/>
      </c>
      <c r="T3387" s="61">
        <f>IF(P3387=1,0,L3387*Q3387)</f>
        <v/>
      </c>
      <c r="U3387" s="61">
        <f>S3387-T3387</f>
        <v/>
      </c>
    </row>
    <row r="3388">
      <c r="A3388" t="inlineStr">
        <is>
          <t>S003387</t>
        </is>
      </c>
      <c r="B3388" t="inlineStr">
        <is>
          <t>2026-01-18</t>
        </is>
      </c>
      <c r="C3388" t="inlineStr">
        <is>
          <t>2026-01</t>
        </is>
      </c>
      <c r="D3388" t="inlineStr">
        <is>
          <t>2026-Q1</t>
        </is>
      </c>
      <c r="E3388" t="inlineStr">
        <is>
          <t>T03</t>
        </is>
      </c>
      <c r="F3388" t="inlineStr">
        <is>
          <t>Mert Demir</t>
        </is>
      </c>
      <c r="G3388" t="inlineStr">
        <is>
          <t>Ege</t>
        </is>
      </c>
      <c r="H3388" t="inlineStr">
        <is>
          <t>EM-TOP-08</t>
        </is>
      </c>
      <c r="I3388" t="inlineStr">
        <is>
          <t>Topraklama Seti</t>
        </is>
      </c>
      <c r="J3388" t="inlineStr">
        <is>
          <t>Koruma</t>
        </is>
      </c>
      <c r="K3388" t="inlineStr">
        <is>
          <t>Proje</t>
        </is>
      </c>
      <c r="L3388" t="n">
        <v>15</v>
      </c>
      <c r="M3388" s="57" t="n">
        <v>883</v>
      </c>
      <c r="N3388" t="inlineStr">
        <is>
          <t>TL</t>
        </is>
      </c>
      <c r="O3388" s="58" t="n">
        <v>0</v>
      </c>
      <c r="P3388" t="n">
        <v>0</v>
      </c>
      <c r="Q3388" s="59" t="n">
        <v>540</v>
      </c>
      <c r="R3388" s="60">
        <f>IF(N3388="TL",1,IF(N3388="USD",VLOOKUP(C3388,$X$2:$Z$19,2,FALSE),VLOOKUP(C3388,$X$2:$Z$19,3,FALSE)))</f>
        <v/>
      </c>
      <c r="S3388" s="61">
        <f>IF(P3388=1,0,L3388*M3388*R3388*(1-O3388/100))</f>
        <v/>
      </c>
      <c r="T3388" s="61">
        <f>IF(P3388=1,0,L3388*Q3388)</f>
        <v/>
      </c>
      <c r="U3388" s="61">
        <f>S3388-T3388</f>
        <v/>
      </c>
    </row>
    <row r="3389">
      <c r="A3389" t="inlineStr">
        <is>
          <t>S003388</t>
        </is>
      </c>
      <c r="B3389" t="inlineStr">
        <is>
          <t>2026-01-01</t>
        </is>
      </c>
      <c r="C3389" t="inlineStr">
        <is>
          <t>2026-01</t>
        </is>
      </c>
      <c r="D3389" t="inlineStr">
        <is>
          <t>2026-Q1</t>
        </is>
      </c>
      <c r="E3389" t="inlineStr">
        <is>
          <t>T03</t>
        </is>
      </c>
      <c r="F3389" t="inlineStr">
        <is>
          <t>Mert Demir</t>
        </is>
      </c>
      <c r="G3389" t="inlineStr">
        <is>
          <t>Ege</t>
        </is>
      </c>
      <c r="H3389" t="inlineStr">
        <is>
          <t>EM-PNO-12</t>
        </is>
      </c>
      <c r="I3389" t="inlineStr">
        <is>
          <t>Sıva Üstü Dağıtım Panosu 24'lü</t>
        </is>
      </c>
      <c r="J3389" t="inlineStr">
        <is>
          <t>Pano</t>
        </is>
      </c>
      <c r="K3389" t="inlineStr">
        <is>
          <t>Proje</t>
        </is>
      </c>
      <c r="L3389" t="n">
        <v>18</v>
      </c>
      <c r="M3389" s="57" t="n">
        <v>1989</v>
      </c>
      <c r="N3389" t="inlineStr">
        <is>
          <t>TL</t>
        </is>
      </c>
      <c r="O3389" s="58" t="n">
        <v>5</v>
      </c>
      <c r="P3389" t="n">
        <v>0</v>
      </c>
      <c r="Q3389" s="59" t="n">
        <v>1180</v>
      </c>
      <c r="R3389" s="60">
        <f>IF(N3389="TL",1,IF(N3389="USD",VLOOKUP(C3389,$X$2:$Z$19,2,FALSE),VLOOKUP(C3389,$X$2:$Z$19,3,FALSE)))</f>
        <v/>
      </c>
      <c r="S3389" s="61">
        <f>IF(P3389=1,0,L3389*M3389*R3389*(1-O3389/100))</f>
        <v/>
      </c>
      <c r="T3389" s="61">
        <f>IF(P3389=1,0,L3389*Q3389)</f>
        <v/>
      </c>
      <c r="U3389" s="61">
        <f>S3389-T3389</f>
        <v/>
      </c>
    </row>
    <row r="3390">
      <c r="A3390" t="inlineStr">
        <is>
          <t>S003389</t>
        </is>
      </c>
      <c r="B3390" t="inlineStr">
        <is>
          <t>2026-01-10</t>
        </is>
      </c>
      <c r="C3390" t="inlineStr">
        <is>
          <t>2026-01</t>
        </is>
      </c>
      <c r="D3390" t="inlineStr">
        <is>
          <t>2026-Q1</t>
        </is>
      </c>
      <c r="E3390" t="inlineStr">
        <is>
          <t>T03</t>
        </is>
      </c>
      <c r="F3390" t="inlineStr">
        <is>
          <t>Mert Demir</t>
        </is>
      </c>
      <c r="G3390" t="inlineStr">
        <is>
          <t>Ege</t>
        </is>
      </c>
      <c r="H3390" t="inlineStr">
        <is>
          <t>EM-SGT-01</t>
        </is>
      </c>
      <c r="I3390" t="inlineStr">
        <is>
          <t>Otomatik Sigorta C16 (12'li)</t>
        </is>
      </c>
      <c r="J3390" t="inlineStr">
        <is>
          <t>Koruma</t>
        </is>
      </c>
      <c r="K3390" t="inlineStr">
        <is>
          <t>Perakende</t>
        </is>
      </c>
      <c r="L3390" t="n">
        <v>19</v>
      </c>
      <c r="M3390" s="57" t="n">
        <v>428</v>
      </c>
      <c r="N3390" t="inlineStr">
        <is>
          <t>TL</t>
        </is>
      </c>
      <c r="O3390" s="58" t="n">
        <v>5</v>
      </c>
      <c r="P3390" t="n">
        <v>0</v>
      </c>
      <c r="Q3390" s="59" t="n">
        <v>240</v>
      </c>
      <c r="R3390" s="60">
        <f>IF(N3390="TL",1,IF(N3390="USD",VLOOKUP(C3390,$X$2:$Z$19,2,FALSE),VLOOKUP(C3390,$X$2:$Z$19,3,FALSE)))</f>
        <v/>
      </c>
      <c r="S3390" s="61">
        <f>IF(P3390=1,0,L3390*M3390*R3390*(1-O3390/100))</f>
        <v/>
      </c>
      <c r="T3390" s="61">
        <f>IF(P3390=1,0,L3390*Q3390)</f>
        <v/>
      </c>
      <c r="U3390" s="61">
        <f>S3390-T3390</f>
        <v/>
      </c>
    </row>
    <row r="3391">
      <c r="A3391" t="inlineStr">
        <is>
          <t>S003390</t>
        </is>
      </c>
      <c r="B3391" t="inlineStr">
        <is>
          <t>2026-01-24</t>
        </is>
      </c>
      <c r="C3391" t="inlineStr">
        <is>
          <t>2026-01</t>
        </is>
      </c>
      <c r="D3391" t="inlineStr">
        <is>
          <t>2026-Q1</t>
        </is>
      </c>
      <c r="E3391" t="inlineStr">
        <is>
          <t>T03</t>
        </is>
      </c>
      <c r="F3391" t="inlineStr">
        <is>
          <t>Mert Demir</t>
        </is>
      </c>
      <c r="G3391" t="inlineStr">
        <is>
          <t>Ege</t>
        </is>
      </c>
      <c r="H3391" t="inlineStr">
        <is>
          <t>EM-KBL-25</t>
        </is>
      </c>
      <c r="I3391" t="inlineStr">
        <is>
          <t>NYY Kablo 4x6 (100 m)</t>
        </is>
      </c>
      <c r="J3391" t="inlineStr">
        <is>
          <t>Kablo</t>
        </is>
      </c>
      <c r="K3391" t="inlineStr">
        <is>
          <t>Bayi</t>
        </is>
      </c>
      <c r="L3391" t="n">
        <v>93</v>
      </c>
      <c r="M3391" s="57" t="n">
        <v>3380</v>
      </c>
      <c r="N3391" t="inlineStr">
        <is>
          <t>TL</t>
        </is>
      </c>
      <c r="O3391" s="58" t="n">
        <v>5</v>
      </c>
      <c r="P3391" t="n">
        <v>0</v>
      </c>
      <c r="Q3391" s="59" t="n">
        <v>2150</v>
      </c>
      <c r="R3391" s="60">
        <f>IF(N3391="TL",1,IF(N3391="USD",VLOOKUP(C3391,$X$2:$Z$19,2,FALSE),VLOOKUP(C3391,$X$2:$Z$19,3,FALSE)))</f>
        <v/>
      </c>
      <c r="S3391" s="61">
        <f>IF(P3391=1,0,L3391*M3391*R3391*(1-O3391/100))</f>
        <v/>
      </c>
      <c r="T3391" s="61">
        <f>IF(P3391=1,0,L3391*Q3391)</f>
        <v/>
      </c>
      <c r="U3391" s="61">
        <f>S3391-T3391</f>
        <v/>
      </c>
    </row>
    <row r="3392">
      <c r="A3392" t="inlineStr">
        <is>
          <t>S003391</t>
        </is>
      </c>
      <c r="B3392" t="inlineStr">
        <is>
          <t>2026-01-27</t>
        </is>
      </c>
      <c r="C3392" t="inlineStr">
        <is>
          <t>2026-01</t>
        </is>
      </c>
      <c r="D3392" t="inlineStr">
        <is>
          <t>2026-Q1</t>
        </is>
      </c>
      <c r="E3392" t="inlineStr">
        <is>
          <t>T03</t>
        </is>
      </c>
      <c r="F3392" t="inlineStr">
        <is>
          <t>Mert Demir</t>
        </is>
      </c>
      <c r="G3392" t="inlineStr">
        <is>
          <t>Ege</t>
        </is>
      </c>
      <c r="H3392" t="inlineStr">
        <is>
          <t>EM-UPS-10</t>
        </is>
      </c>
      <c r="I3392" t="inlineStr">
        <is>
          <t>Kesintisiz Güç Kaynağı 3 kVA</t>
        </is>
      </c>
      <c r="J3392" t="inlineStr">
        <is>
          <t>Güç</t>
        </is>
      </c>
      <c r="K3392" t="inlineStr">
        <is>
          <t>Bayi</t>
        </is>
      </c>
      <c r="L3392" t="n">
        <v>2</v>
      </c>
      <c r="M3392" s="57" t="n">
        <v>13604</v>
      </c>
      <c r="N3392" t="inlineStr">
        <is>
          <t>TL</t>
        </is>
      </c>
      <c r="O3392" s="58" t="n">
        <v>0</v>
      </c>
      <c r="P3392" t="n">
        <v>0</v>
      </c>
      <c r="Q3392" s="59" t="n">
        <v>8200</v>
      </c>
      <c r="R3392" s="60">
        <f>IF(N3392="TL",1,IF(N3392="USD",VLOOKUP(C3392,$X$2:$Z$19,2,FALSE),VLOOKUP(C3392,$X$2:$Z$19,3,FALSE)))</f>
        <v/>
      </c>
      <c r="S3392" s="61">
        <f>IF(P3392=1,0,L3392*M3392*R3392*(1-O3392/100))</f>
        <v/>
      </c>
      <c r="T3392" s="61">
        <f>IF(P3392=1,0,L3392*Q3392)</f>
        <v/>
      </c>
      <c r="U3392" s="61">
        <f>S3392-T3392</f>
        <v/>
      </c>
    </row>
    <row r="3393">
      <c r="A3393" t="inlineStr">
        <is>
          <t>S003392</t>
        </is>
      </c>
      <c r="B3393" t="inlineStr">
        <is>
          <t>2026-01-17</t>
        </is>
      </c>
      <c r="C3393" t="inlineStr">
        <is>
          <t>2026-01</t>
        </is>
      </c>
      <c r="D3393" t="inlineStr">
        <is>
          <t>2026-Q1</t>
        </is>
      </c>
      <c r="E3393" t="inlineStr">
        <is>
          <t>T03</t>
        </is>
      </c>
      <c r="F3393" t="inlineStr">
        <is>
          <t>Mert Demir</t>
        </is>
      </c>
      <c r="G3393" t="inlineStr">
        <is>
          <t>Ege</t>
        </is>
      </c>
      <c r="H3393" t="inlineStr">
        <is>
          <t>EM-AYD-40</t>
        </is>
      </c>
      <c r="I3393" t="inlineStr">
        <is>
          <t>LED Panel Armatür 40W</t>
        </is>
      </c>
      <c r="J3393" t="inlineStr">
        <is>
          <t>Aydınlatma</t>
        </is>
      </c>
      <c r="K3393" t="inlineStr">
        <is>
          <t>Bayi</t>
        </is>
      </c>
      <c r="L3393" t="n">
        <v>21</v>
      </c>
      <c r="M3393" s="57" t="n">
        <v>342</v>
      </c>
      <c r="N3393" t="inlineStr">
        <is>
          <t>TL</t>
        </is>
      </c>
      <c r="O3393" s="58" t="n">
        <v>5</v>
      </c>
      <c r="P3393" t="n">
        <v>0</v>
      </c>
      <c r="Q3393" s="59" t="n">
        <v>190</v>
      </c>
      <c r="R3393" s="60">
        <f>IF(N3393="TL",1,IF(N3393="USD",VLOOKUP(C3393,$X$2:$Z$19,2,FALSE),VLOOKUP(C3393,$X$2:$Z$19,3,FALSE)))</f>
        <v/>
      </c>
      <c r="S3393" s="61">
        <f>IF(P3393=1,0,L3393*M3393*R3393*(1-O3393/100))</f>
        <v/>
      </c>
      <c r="T3393" s="61">
        <f>IF(P3393=1,0,L3393*Q3393)</f>
        <v/>
      </c>
      <c r="U3393" s="61">
        <f>S3393-T3393</f>
        <v/>
      </c>
    </row>
    <row r="3394">
      <c r="A3394" t="inlineStr">
        <is>
          <t>S003393</t>
        </is>
      </c>
      <c r="B3394" t="inlineStr">
        <is>
          <t>2026-01-18</t>
        </is>
      </c>
      <c r="C3394" t="inlineStr">
        <is>
          <t>2026-01</t>
        </is>
      </c>
      <c r="D3394" t="inlineStr">
        <is>
          <t>2026-Q1</t>
        </is>
      </c>
      <c r="E3394" t="inlineStr">
        <is>
          <t>T04</t>
        </is>
      </c>
      <c r="F3394" t="inlineStr">
        <is>
          <t>Selin Şahin</t>
        </is>
      </c>
      <c r="G3394" t="inlineStr">
        <is>
          <t>Akdeniz</t>
        </is>
      </c>
      <c r="H3394" t="inlineStr">
        <is>
          <t>EM-AYD-18</t>
        </is>
      </c>
      <c r="I3394" t="inlineStr">
        <is>
          <t>LED Ampul 18W (10'lu)</t>
        </is>
      </c>
      <c r="J3394" t="inlineStr">
        <is>
          <t>Aydınlatma</t>
        </is>
      </c>
      <c r="K3394" t="inlineStr">
        <is>
          <t>Perakende</t>
        </is>
      </c>
      <c r="L3394" t="n">
        <v>103</v>
      </c>
      <c r="M3394" s="57" t="n">
        <v>207</v>
      </c>
      <c r="N3394" t="inlineStr">
        <is>
          <t>TL</t>
        </is>
      </c>
      <c r="O3394" s="58" t="n">
        <v>5</v>
      </c>
      <c r="P3394" t="n">
        <v>0</v>
      </c>
      <c r="Q3394" s="59" t="n">
        <v>95</v>
      </c>
      <c r="R3394" s="60">
        <f>IF(N3394="TL",1,IF(N3394="USD",VLOOKUP(C3394,$X$2:$Z$19,2,FALSE),VLOOKUP(C3394,$X$2:$Z$19,3,FALSE)))</f>
        <v/>
      </c>
      <c r="S3394" s="61">
        <f>IF(P3394=1,0,L3394*M3394*R3394*(1-O3394/100))</f>
        <v/>
      </c>
      <c r="T3394" s="61">
        <f>IF(P3394=1,0,L3394*Q3394)</f>
        <v/>
      </c>
      <c r="U3394" s="61">
        <f>S3394-T3394</f>
        <v/>
      </c>
    </row>
    <row r="3395">
      <c r="A3395" t="inlineStr">
        <is>
          <t>S003394</t>
        </is>
      </c>
      <c r="B3395" t="inlineStr">
        <is>
          <t>2026-01-17</t>
        </is>
      </c>
      <c r="C3395" t="inlineStr">
        <is>
          <t>2026-01</t>
        </is>
      </c>
      <c r="D3395" t="inlineStr">
        <is>
          <t>2026-Q1</t>
        </is>
      </c>
      <c r="E3395" t="inlineStr">
        <is>
          <t>T04</t>
        </is>
      </c>
      <c r="F3395" t="inlineStr">
        <is>
          <t>Selin Şahin</t>
        </is>
      </c>
      <c r="G3395" t="inlineStr">
        <is>
          <t>Akdeniz</t>
        </is>
      </c>
      <c r="H3395" t="inlineStr">
        <is>
          <t>EM-PNO-12</t>
        </is>
      </c>
      <c r="I3395" t="inlineStr">
        <is>
          <t>Sıva Üstü Dağıtım Panosu 24'lü</t>
        </is>
      </c>
      <c r="J3395" t="inlineStr">
        <is>
          <t>Pano</t>
        </is>
      </c>
      <c r="K3395" t="inlineStr">
        <is>
          <t>Bayi</t>
        </is>
      </c>
      <c r="L3395" t="n">
        <v>1</v>
      </c>
      <c r="M3395" s="57" t="n">
        <v>2076</v>
      </c>
      <c r="N3395" t="inlineStr">
        <is>
          <t>TL</t>
        </is>
      </c>
      <c r="O3395" s="58" t="n">
        <v>0</v>
      </c>
      <c r="P3395" t="n">
        <v>0</v>
      </c>
      <c r="Q3395" s="59" t="n">
        <v>1180</v>
      </c>
      <c r="R3395" s="60">
        <f>IF(N3395="TL",1,IF(N3395="USD",VLOOKUP(C3395,$X$2:$Z$19,2,FALSE),VLOOKUP(C3395,$X$2:$Z$19,3,FALSE)))</f>
        <v/>
      </c>
      <c r="S3395" s="61">
        <f>IF(P3395=1,0,L3395*M3395*R3395*(1-O3395/100))</f>
        <v/>
      </c>
      <c r="T3395" s="61">
        <f>IF(P3395=1,0,L3395*Q3395)</f>
        <v/>
      </c>
      <c r="U3395" s="61">
        <f>S3395-T3395</f>
        <v/>
      </c>
    </row>
    <row r="3396">
      <c r="A3396" t="inlineStr">
        <is>
          <t>S003395</t>
        </is>
      </c>
      <c r="B3396" t="inlineStr">
        <is>
          <t>2026-01-21</t>
        </is>
      </c>
      <c r="C3396" t="inlineStr">
        <is>
          <t>2026-01</t>
        </is>
      </c>
      <c r="D3396" t="inlineStr">
        <is>
          <t>2026-Q1</t>
        </is>
      </c>
      <c r="E3396" t="inlineStr">
        <is>
          <t>T04</t>
        </is>
      </c>
      <c r="F3396" t="inlineStr">
        <is>
          <t>Selin Şahin</t>
        </is>
      </c>
      <c r="G3396" t="inlineStr">
        <is>
          <t>Akdeniz</t>
        </is>
      </c>
      <c r="H3396" t="inlineStr">
        <is>
          <t>EM-AYD-40</t>
        </is>
      </c>
      <c r="I3396" t="inlineStr">
        <is>
          <t>LED Panel Armatür 40W</t>
        </is>
      </c>
      <c r="J3396" t="inlineStr">
        <is>
          <t>Aydınlatma</t>
        </is>
      </c>
      <c r="K3396" t="inlineStr">
        <is>
          <t>Kurumsal</t>
        </is>
      </c>
      <c r="L3396" t="n">
        <v>3</v>
      </c>
      <c r="M3396" s="57" t="n">
        <v>347</v>
      </c>
      <c r="N3396" t="inlineStr">
        <is>
          <t>TL</t>
        </is>
      </c>
      <c r="O3396" s="58" t="n">
        <v>8</v>
      </c>
      <c r="P3396" t="n">
        <v>0</v>
      </c>
      <c r="Q3396" s="59" t="n">
        <v>190</v>
      </c>
      <c r="R3396" s="60">
        <f>IF(N3396="TL",1,IF(N3396="USD",VLOOKUP(C3396,$X$2:$Z$19,2,FALSE),VLOOKUP(C3396,$X$2:$Z$19,3,FALSE)))</f>
        <v/>
      </c>
      <c r="S3396" s="61">
        <f>IF(P3396=1,0,L3396*M3396*R3396*(1-O3396/100))</f>
        <v/>
      </c>
      <c r="T3396" s="61">
        <f>IF(P3396=1,0,L3396*Q3396)</f>
        <v/>
      </c>
      <c r="U3396" s="61">
        <f>S3396-T3396</f>
        <v/>
      </c>
    </row>
    <row r="3397">
      <c r="A3397" t="inlineStr">
        <is>
          <t>S003396</t>
        </is>
      </c>
      <c r="B3397" t="inlineStr">
        <is>
          <t>2026-01-04</t>
        </is>
      </c>
      <c r="C3397" t="inlineStr">
        <is>
          <t>2026-01</t>
        </is>
      </c>
      <c r="D3397" t="inlineStr">
        <is>
          <t>2026-Q1</t>
        </is>
      </c>
      <c r="E3397" t="inlineStr">
        <is>
          <t>T04</t>
        </is>
      </c>
      <c r="F3397" t="inlineStr">
        <is>
          <t>Selin Şahin</t>
        </is>
      </c>
      <c r="G3397" t="inlineStr">
        <is>
          <t>Akdeniz</t>
        </is>
      </c>
      <c r="H3397" t="inlineStr">
        <is>
          <t>EM-TRF-05</t>
        </is>
      </c>
      <c r="I3397" t="inlineStr">
        <is>
          <t>İzole Trafo 1 kVA</t>
        </is>
      </c>
      <c r="J3397" t="inlineStr">
        <is>
          <t>Güç</t>
        </is>
      </c>
      <c r="K3397" t="inlineStr">
        <is>
          <t>Kurumsal</t>
        </is>
      </c>
      <c r="L3397" t="n">
        <v>11</v>
      </c>
      <c r="M3397" s="57" t="n">
        <v>6589</v>
      </c>
      <c r="N3397" t="inlineStr">
        <is>
          <t>TL</t>
        </is>
      </c>
      <c r="O3397" s="58" t="n">
        <v>5</v>
      </c>
      <c r="P3397" t="n">
        <v>0</v>
      </c>
      <c r="Q3397" s="59" t="n">
        <v>3900</v>
      </c>
      <c r="R3397" s="60">
        <f>IF(N3397="TL",1,IF(N3397="USD",VLOOKUP(C3397,$X$2:$Z$19,2,FALSE),VLOOKUP(C3397,$X$2:$Z$19,3,FALSE)))</f>
        <v/>
      </c>
      <c r="S3397" s="61">
        <f>IF(P3397=1,0,L3397*M3397*R3397*(1-O3397/100))</f>
        <v/>
      </c>
      <c r="T3397" s="61">
        <f>IF(P3397=1,0,L3397*Q3397)</f>
        <v/>
      </c>
      <c r="U3397" s="61">
        <f>S3397-T3397</f>
        <v/>
      </c>
    </row>
    <row r="3398">
      <c r="A3398" t="inlineStr">
        <is>
          <t>S003397</t>
        </is>
      </c>
      <c r="B3398" t="inlineStr">
        <is>
          <t>2026-01-27</t>
        </is>
      </c>
      <c r="C3398" t="inlineStr">
        <is>
          <t>2026-01</t>
        </is>
      </c>
      <c r="D3398" t="inlineStr">
        <is>
          <t>2026-Q1</t>
        </is>
      </c>
      <c r="E3398" t="inlineStr">
        <is>
          <t>T04</t>
        </is>
      </c>
      <c r="F3398" t="inlineStr">
        <is>
          <t>Selin Şahin</t>
        </is>
      </c>
      <c r="G3398" t="inlineStr">
        <is>
          <t>Akdeniz</t>
        </is>
      </c>
      <c r="H3398" t="inlineStr">
        <is>
          <t>EM-PRZ-02</t>
        </is>
      </c>
      <c r="I3398" t="inlineStr">
        <is>
          <t>Priz-Anahtar Seti (20'li)</t>
        </is>
      </c>
      <c r="J3398" t="inlineStr">
        <is>
          <t>Anahtar</t>
        </is>
      </c>
      <c r="K3398" t="inlineStr">
        <is>
          <t>Proje</t>
        </is>
      </c>
      <c r="L3398" t="n">
        <v>2</v>
      </c>
      <c r="M3398" s="57" t="n">
        <v>575</v>
      </c>
      <c r="N3398" t="inlineStr">
        <is>
          <t>TL</t>
        </is>
      </c>
      <c r="O3398" s="58" t="n">
        <v>5</v>
      </c>
      <c r="P3398" t="n">
        <v>0</v>
      </c>
      <c r="Q3398" s="59" t="n">
        <v>310</v>
      </c>
      <c r="R3398" s="60">
        <f>IF(N3398="TL",1,IF(N3398="USD",VLOOKUP(C3398,$X$2:$Z$19,2,FALSE),VLOOKUP(C3398,$X$2:$Z$19,3,FALSE)))</f>
        <v/>
      </c>
      <c r="S3398" s="61">
        <f>IF(P3398=1,0,L3398*M3398*R3398*(1-O3398/100))</f>
        <v/>
      </c>
      <c r="T3398" s="61">
        <f>IF(P3398=1,0,L3398*Q3398)</f>
        <v/>
      </c>
      <c r="U3398" s="61">
        <f>S3398-T3398</f>
        <v/>
      </c>
    </row>
    <row r="3399">
      <c r="A3399" t="inlineStr">
        <is>
          <t>S003398</t>
        </is>
      </c>
      <c r="B3399" t="inlineStr">
        <is>
          <t>2026-01-14</t>
        </is>
      </c>
      <c r="C3399" t="inlineStr">
        <is>
          <t>2026-01</t>
        </is>
      </c>
      <c r="D3399" t="inlineStr">
        <is>
          <t>2026-Q1</t>
        </is>
      </c>
      <c r="E3399" t="inlineStr">
        <is>
          <t>T04</t>
        </is>
      </c>
      <c r="F3399" t="inlineStr">
        <is>
          <t>Selin Şahin</t>
        </is>
      </c>
      <c r="G3399" t="inlineStr">
        <is>
          <t>Akdeniz</t>
        </is>
      </c>
      <c r="H3399" t="inlineStr">
        <is>
          <t>EM-SNS-06</t>
        </is>
      </c>
      <c r="I3399" t="inlineStr">
        <is>
          <t>Hareket Sensörü PIR</t>
        </is>
      </c>
      <c r="J3399" t="inlineStr">
        <is>
          <t>Otomasyon</t>
        </is>
      </c>
      <c r="K3399" t="inlineStr">
        <is>
          <t>Kurumsal</t>
        </is>
      </c>
      <c r="L3399" t="n">
        <v>3</v>
      </c>
      <c r="M3399" s="57" t="n">
        <v>262</v>
      </c>
      <c r="N3399" t="inlineStr">
        <is>
          <t>TL</t>
        </is>
      </c>
      <c r="O3399" s="58" t="n">
        <v>0</v>
      </c>
      <c r="P3399" t="n">
        <v>0</v>
      </c>
      <c r="Q3399" s="59" t="n">
        <v>120</v>
      </c>
      <c r="R3399" s="60">
        <f>IF(N3399="TL",1,IF(N3399="USD",VLOOKUP(C3399,$X$2:$Z$19,2,FALSE),VLOOKUP(C3399,$X$2:$Z$19,3,FALSE)))</f>
        <v/>
      </c>
      <c r="S3399" s="61">
        <f>IF(P3399=1,0,L3399*M3399*R3399*(1-O3399/100))</f>
        <v/>
      </c>
      <c r="T3399" s="61">
        <f>IF(P3399=1,0,L3399*Q3399)</f>
        <v/>
      </c>
      <c r="U3399" s="61">
        <f>S3399-T3399</f>
        <v/>
      </c>
    </row>
    <row r="3400">
      <c r="A3400" t="inlineStr">
        <is>
          <t>S003399</t>
        </is>
      </c>
      <c r="B3400" t="inlineStr">
        <is>
          <t>2026-01-10</t>
        </is>
      </c>
      <c r="C3400" t="inlineStr">
        <is>
          <t>2026-01</t>
        </is>
      </c>
      <c r="D3400" t="inlineStr">
        <is>
          <t>2026-Q1</t>
        </is>
      </c>
      <c r="E3400" t="inlineStr">
        <is>
          <t>T04</t>
        </is>
      </c>
      <c r="F3400" t="inlineStr">
        <is>
          <t>Selin Şahin</t>
        </is>
      </c>
      <c r="G3400" t="inlineStr">
        <is>
          <t>Akdeniz</t>
        </is>
      </c>
      <c r="H3400" t="inlineStr">
        <is>
          <t>EM-KND-03</t>
        </is>
      </c>
      <c r="I3400" t="inlineStr">
        <is>
          <t>Kablo Kanalı 40x40 (2 m)</t>
        </is>
      </c>
      <c r="J3400" t="inlineStr">
        <is>
          <t>Tesisat</t>
        </is>
      </c>
      <c r="K3400" t="inlineStr">
        <is>
          <t>Bayi</t>
        </is>
      </c>
      <c r="L3400" t="n">
        <v>25</v>
      </c>
      <c r="M3400" s="57" t="n">
        <v>126</v>
      </c>
      <c r="N3400" t="inlineStr">
        <is>
          <t>TL</t>
        </is>
      </c>
      <c r="O3400" s="58" t="n">
        <v>5</v>
      </c>
      <c r="P3400" t="n">
        <v>0</v>
      </c>
      <c r="Q3400" s="59" t="n">
        <v>65</v>
      </c>
      <c r="R3400" s="60">
        <f>IF(N3400="TL",1,IF(N3400="USD",VLOOKUP(C3400,$X$2:$Z$19,2,FALSE),VLOOKUP(C3400,$X$2:$Z$19,3,FALSE)))</f>
        <v/>
      </c>
      <c r="S3400" s="61">
        <f>IF(P3400=1,0,L3400*M3400*R3400*(1-O3400/100))</f>
        <v/>
      </c>
      <c r="T3400" s="61">
        <f>IF(P3400=1,0,L3400*Q3400)</f>
        <v/>
      </c>
      <c r="U3400" s="61">
        <f>S3400-T3400</f>
        <v/>
      </c>
    </row>
    <row r="3401">
      <c r="A3401" t="inlineStr">
        <is>
          <t>S003400</t>
        </is>
      </c>
      <c r="B3401" t="inlineStr">
        <is>
          <t>2026-01-10</t>
        </is>
      </c>
      <c r="C3401" t="inlineStr">
        <is>
          <t>2026-01</t>
        </is>
      </c>
      <c r="D3401" t="inlineStr">
        <is>
          <t>2026-Q1</t>
        </is>
      </c>
      <c r="E3401" t="inlineStr">
        <is>
          <t>T04</t>
        </is>
      </c>
      <c r="F3401" t="inlineStr">
        <is>
          <t>Selin Şahin</t>
        </is>
      </c>
      <c r="G3401" t="inlineStr">
        <is>
          <t>Akdeniz</t>
        </is>
      </c>
      <c r="H3401" t="inlineStr">
        <is>
          <t>EM-PRZ-02</t>
        </is>
      </c>
      <c r="I3401" t="inlineStr">
        <is>
          <t>Priz-Anahtar Seti (20'li)</t>
        </is>
      </c>
      <c r="J3401" t="inlineStr">
        <is>
          <t>Anahtar</t>
        </is>
      </c>
      <c r="K3401" t="inlineStr">
        <is>
          <t>Bayi</t>
        </is>
      </c>
      <c r="L3401" t="n">
        <v>28</v>
      </c>
      <c r="M3401" s="57" t="n">
        <v>552</v>
      </c>
      <c r="N3401" t="inlineStr">
        <is>
          <t>TL</t>
        </is>
      </c>
      <c r="O3401" s="58" t="n">
        <v>5</v>
      </c>
      <c r="P3401" t="n">
        <v>0</v>
      </c>
      <c r="Q3401" s="59" t="n">
        <v>310</v>
      </c>
      <c r="R3401" s="60">
        <f>IF(N3401="TL",1,IF(N3401="USD",VLOOKUP(C3401,$X$2:$Z$19,2,FALSE),VLOOKUP(C3401,$X$2:$Z$19,3,FALSE)))</f>
        <v/>
      </c>
      <c r="S3401" s="61">
        <f>IF(P3401=1,0,L3401*M3401*R3401*(1-O3401/100))</f>
        <v/>
      </c>
      <c r="T3401" s="61">
        <f>IF(P3401=1,0,L3401*Q3401)</f>
        <v/>
      </c>
      <c r="U3401" s="61">
        <f>S3401-T3401</f>
        <v/>
      </c>
    </row>
    <row r="3402">
      <c r="A3402" t="inlineStr">
        <is>
          <t>S003401</t>
        </is>
      </c>
      <c r="B3402" t="inlineStr">
        <is>
          <t>2026-01-02</t>
        </is>
      </c>
      <c r="C3402" t="inlineStr">
        <is>
          <t>2026-01</t>
        </is>
      </c>
      <c r="D3402" t="inlineStr">
        <is>
          <t>2026-Q1</t>
        </is>
      </c>
      <c r="E3402" t="inlineStr">
        <is>
          <t>T04</t>
        </is>
      </c>
      <c r="F3402" t="inlineStr">
        <is>
          <t>Selin Şahin</t>
        </is>
      </c>
      <c r="G3402" t="inlineStr">
        <is>
          <t>Akdeniz</t>
        </is>
      </c>
      <c r="H3402" t="inlineStr">
        <is>
          <t>EM-KBL-16</t>
        </is>
      </c>
      <c r="I3402" t="inlineStr">
        <is>
          <t>NYM Kablo 3x2,5 (100 m)</t>
        </is>
      </c>
      <c r="J3402" t="inlineStr">
        <is>
          <t>Kablo</t>
        </is>
      </c>
      <c r="K3402" t="inlineStr">
        <is>
          <t>Kurumsal</t>
        </is>
      </c>
      <c r="L3402" t="n">
        <v>3</v>
      </c>
      <c r="M3402" s="57" t="n">
        <v>1313</v>
      </c>
      <c r="N3402" t="inlineStr">
        <is>
          <t>TL</t>
        </is>
      </c>
      <c r="O3402" s="58" t="n">
        <v>5</v>
      </c>
      <c r="P3402" t="n">
        <v>0</v>
      </c>
      <c r="Q3402" s="59" t="n">
        <v>820</v>
      </c>
      <c r="R3402" s="60">
        <f>IF(N3402="TL",1,IF(N3402="USD",VLOOKUP(C3402,$X$2:$Z$19,2,FALSE),VLOOKUP(C3402,$X$2:$Z$19,3,FALSE)))</f>
        <v/>
      </c>
      <c r="S3402" s="61">
        <f>IF(P3402=1,0,L3402*M3402*R3402*(1-O3402/100))</f>
        <v/>
      </c>
      <c r="T3402" s="61">
        <f>IF(P3402=1,0,L3402*Q3402)</f>
        <v/>
      </c>
      <c r="U3402" s="61">
        <f>S3402-T3402</f>
        <v/>
      </c>
    </row>
    <row r="3403">
      <c r="A3403" t="inlineStr">
        <is>
          <t>S003402</t>
        </is>
      </c>
      <c r="B3403" t="inlineStr">
        <is>
          <t>2026-01-15</t>
        </is>
      </c>
      <c r="C3403" t="inlineStr">
        <is>
          <t>2026-01</t>
        </is>
      </c>
      <c r="D3403" t="inlineStr">
        <is>
          <t>2026-Q1</t>
        </is>
      </c>
      <c r="E3403" t="inlineStr">
        <is>
          <t>T04</t>
        </is>
      </c>
      <c r="F3403" t="inlineStr">
        <is>
          <t>Selin Şahin</t>
        </is>
      </c>
      <c r="G3403" t="inlineStr">
        <is>
          <t>Akdeniz</t>
        </is>
      </c>
      <c r="H3403" t="inlineStr">
        <is>
          <t>EM-SNS-06</t>
        </is>
      </c>
      <c r="I3403" t="inlineStr">
        <is>
          <t>Hareket Sensörü PIR</t>
        </is>
      </c>
      <c r="J3403" t="inlineStr">
        <is>
          <t>Otomasyon</t>
        </is>
      </c>
      <c r="K3403" t="inlineStr">
        <is>
          <t>Proje</t>
        </is>
      </c>
      <c r="L3403" t="n">
        <v>5</v>
      </c>
      <c r="M3403" s="57" t="n">
        <v>261</v>
      </c>
      <c r="N3403" t="inlineStr">
        <is>
          <t>TL</t>
        </is>
      </c>
      <c r="O3403" s="58" t="n">
        <v>8</v>
      </c>
      <c r="P3403" t="n">
        <v>0</v>
      </c>
      <c r="Q3403" s="59" t="n">
        <v>120</v>
      </c>
      <c r="R3403" s="60">
        <f>IF(N3403="TL",1,IF(N3403="USD",VLOOKUP(C3403,$X$2:$Z$19,2,FALSE),VLOOKUP(C3403,$X$2:$Z$19,3,FALSE)))</f>
        <v/>
      </c>
      <c r="S3403" s="61">
        <f>IF(P3403=1,0,L3403*M3403*R3403*(1-O3403/100))</f>
        <v/>
      </c>
      <c r="T3403" s="61">
        <f>IF(P3403=1,0,L3403*Q3403)</f>
        <v/>
      </c>
      <c r="U3403" s="61">
        <f>S3403-T3403</f>
        <v/>
      </c>
    </row>
    <row r="3404">
      <c r="A3404" t="inlineStr">
        <is>
          <t>S003403</t>
        </is>
      </c>
      <c r="B3404" t="inlineStr">
        <is>
          <t>2026-01-13</t>
        </is>
      </c>
      <c r="C3404" t="inlineStr">
        <is>
          <t>2026-01</t>
        </is>
      </c>
      <c r="D3404" t="inlineStr">
        <is>
          <t>2026-Q1</t>
        </is>
      </c>
      <c r="E3404" t="inlineStr">
        <is>
          <t>T04</t>
        </is>
      </c>
      <c r="F3404" t="inlineStr">
        <is>
          <t>Selin Şahin</t>
        </is>
      </c>
      <c r="G3404" t="inlineStr">
        <is>
          <t>Akdeniz</t>
        </is>
      </c>
      <c r="H3404" t="inlineStr">
        <is>
          <t>EM-PNO-12</t>
        </is>
      </c>
      <c r="I3404" t="inlineStr">
        <is>
          <t>Sıva Üstü Dağıtım Panosu 24'lü</t>
        </is>
      </c>
      <c r="J3404" t="inlineStr">
        <is>
          <t>Pano</t>
        </is>
      </c>
      <c r="K3404" t="inlineStr">
        <is>
          <t>Bayi</t>
        </is>
      </c>
      <c r="L3404" t="n">
        <v>16</v>
      </c>
      <c r="M3404" s="57" t="n">
        <v>2077</v>
      </c>
      <c r="N3404" t="inlineStr">
        <is>
          <t>TL</t>
        </is>
      </c>
      <c r="O3404" s="58" t="n">
        <v>0</v>
      </c>
      <c r="P3404" t="n">
        <v>0</v>
      </c>
      <c r="Q3404" s="59" t="n">
        <v>1180</v>
      </c>
      <c r="R3404" s="60">
        <f>IF(N3404="TL",1,IF(N3404="USD",VLOOKUP(C3404,$X$2:$Z$19,2,FALSE),VLOOKUP(C3404,$X$2:$Z$19,3,FALSE)))</f>
        <v/>
      </c>
      <c r="S3404" s="61">
        <f>IF(P3404=1,0,L3404*M3404*R3404*(1-O3404/100))</f>
        <v/>
      </c>
      <c r="T3404" s="61">
        <f>IF(P3404=1,0,L3404*Q3404)</f>
        <v/>
      </c>
      <c r="U3404" s="61">
        <f>S3404-T3404</f>
        <v/>
      </c>
    </row>
    <row r="3405">
      <c r="A3405" t="inlineStr">
        <is>
          <t>S003404</t>
        </is>
      </c>
      <c r="B3405" t="inlineStr">
        <is>
          <t>2026-01-24</t>
        </is>
      </c>
      <c r="C3405" t="inlineStr">
        <is>
          <t>2026-01</t>
        </is>
      </c>
      <c r="D3405" t="inlineStr">
        <is>
          <t>2026-Q1</t>
        </is>
      </c>
      <c r="E3405" t="inlineStr">
        <is>
          <t>T04</t>
        </is>
      </c>
      <c r="F3405" t="inlineStr">
        <is>
          <t>Selin Şahin</t>
        </is>
      </c>
      <c r="G3405" t="inlineStr">
        <is>
          <t>Akdeniz</t>
        </is>
      </c>
      <c r="H3405" t="inlineStr">
        <is>
          <t>EM-TOP-08</t>
        </is>
      </c>
      <c r="I3405" t="inlineStr">
        <is>
          <t>Topraklama Seti</t>
        </is>
      </c>
      <c r="J3405" t="inlineStr">
        <is>
          <t>Koruma</t>
        </is>
      </c>
      <c r="K3405" t="inlineStr">
        <is>
          <t>Perakende</t>
        </is>
      </c>
      <c r="L3405" t="n">
        <v>1</v>
      </c>
      <c r="M3405" s="57" t="n">
        <v>946</v>
      </c>
      <c r="N3405" t="inlineStr">
        <is>
          <t>TL</t>
        </is>
      </c>
      <c r="O3405" s="58" t="n">
        <v>0</v>
      </c>
      <c r="P3405" t="n">
        <v>0</v>
      </c>
      <c r="Q3405" s="59" t="n">
        <v>540</v>
      </c>
      <c r="R3405" s="60">
        <f>IF(N3405="TL",1,IF(N3405="USD",VLOOKUP(C3405,$X$2:$Z$19,2,FALSE),VLOOKUP(C3405,$X$2:$Z$19,3,FALSE)))</f>
        <v/>
      </c>
      <c r="S3405" s="61">
        <f>IF(P3405=1,0,L3405*M3405*R3405*(1-O3405/100))</f>
        <v/>
      </c>
      <c r="T3405" s="61">
        <f>IF(P3405=1,0,L3405*Q3405)</f>
        <v/>
      </c>
      <c r="U3405" s="61">
        <f>S3405-T3405</f>
        <v/>
      </c>
    </row>
    <row r="3406">
      <c r="A3406" t="inlineStr">
        <is>
          <t>S003405</t>
        </is>
      </c>
      <c r="B3406" t="inlineStr">
        <is>
          <t>2026-01-08</t>
        </is>
      </c>
      <c r="C3406" t="inlineStr">
        <is>
          <t>2026-01</t>
        </is>
      </c>
      <c r="D3406" t="inlineStr">
        <is>
          <t>2026-Q1</t>
        </is>
      </c>
      <c r="E3406" t="inlineStr">
        <is>
          <t>T05</t>
        </is>
      </c>
      <c r="F3406" t="inlineStr">
        <is>
          <t>Burak Çelik</t>
        </is>
      </c>
      <c r="G3406" t="inlineStr">
        <is>
          <t>İhracat-Körfez</t>
        </is>
      </c>
      <c r="H3406" t="inlineStr">
        <is>
          <t>EM-PNO-12</t>
        </is>
      </c>
      <c r="I3406" t="inlineStr">
        <is>
          <t>Sıva Üstü Dağıtım Panosu 24'lü</t>
        </is>
      </c>
      <c r="J3406" t="inlineStr">
        <is>
          <t>Pano</t>
        </is>
      </c>
      <c r="K3406" t="inlineStr">
        <is>
          <t>Proje</t>
        </is>
      </c>
      <c r="L3406" t="n">
        <v>5</v>
      </c>
      <c r="M3406" s="57" t="n">
        <v>42.29</v>
      </c>
      <c r="N3406" t="inlineStr">
        <is>
          <t>USD</t>
        </is>
      </c>
      <c r="O3406" s="58" t="n">
        <v>0</v>
      </c>
      <c r="P3406" t="n">
        <v>0</v>
      </c>
      <c r="Q3406" s="59" t="n">
        <v>1180</v>
      </c>
      <c r="R3406" s="60">
        <f>IF(N3406="TL",1,IF(N3406="USD",VLOOKUP(C3406,$X$2:$Z$19,2,FALSE),VLOOKUP(C3406,$X$2:$Z$19,3,FALSE)))</f>
        <v/>
      </c>
      <c r="S3406" s="61">
        <f>IF(P3406=1,0,L3406*M3406*R3406*(1-O3406/100))</f>
        <v/>
      </c>
      <c r="T3406" s="61">
        <f>IF(P3406=1,0,L3406*Q3406)</f>
        <v/>
      </c>
      <c r="U3406" s="61">
        <f>S3406-T3406</f>
        <v/>
      </c>
    </row>
    <row r="3407">
      <c r="A3407" t="inlineStr">
        <is>
          <t>S003406</t>
        </is>
      </c>
      <c r="B3407" t="inlineStr">
        <is>
          <t>2026-01-08</t>
        </is>
      </c>
      <c r="C3407" t="inlineStr">
        <is>
          <t>2026-01</t>
        </is>
      </c>
      <c r="D3407" t="inlineStr">
        <is>
          <t>2026-Q1</t>
        </is>
      </c>
      <c r="E3407" t="inlineStr">
        <is>
          <t>T05</t>
        </is>
      </c>
      <c r="F3407" t="inlineStr">
        <is>
          <t>Burak Çelik</t>
        </is>
      </c>
      <c r="G3407" t="inlineStr">
        <is>
          <t>İhracat-Körfez</t>
        </is>
      </c>
      <c r="H3407" t="inlineStr">
        <is>
          <t>EM-SGT-01</t>
        </is>
      </c>
      <c r="I3407" t="inlineStr">
        <is>
          <t>Otomatik Sigorta C16 (12'li)</t>
        </is>
      </c>
      <c r="J3407" t="inlineStr">
        <is>
          <t>Koruma</t>
        </is>
      </c>
      <c r="K3407" t="inlineStr">
        <is>
          <t>Bayi</t>
        </is>
      </c>
      <c r="L3407" t="n">
        <v>5</v>
      </c>
      <c r="M3407" s="57" t="n">
        <v>9.57</v>
      </c>
      <c r="N3407" t="inlineStr">
        <is>
          <t>USD</t>
        </is>
      </c>
      <c r="O3407" s="58" t="n">
        <v>0</v>
      </c>
      <c r="P3407" t="n">
        <v>0</v>
      </c>
      <c r="Q3407" s="59" t="n">
        <v>240</v>
      </c>
      <c r="R3407" s="60">
        <f>IF(N3407="TL",1,IF(N3407="USD",VLOOKUP(C3407,$X$2:$Z$19,2,FALSE),VLOOKUP(C3407,$X$2:$Z$19,3,FALSE)))</f>
        <v/>
      </c>
      <c r="S3407" s="61">
        <f>IF(P3407=1,0,L3407*M3407*R3407*(1-O3407/100))</f>
        <v/>
      </c>
      <c r="T3407" s="61">
        <f>IF(P3407=1,0,L3407*Q3407)</f>
        <v/>
      </c>
      <c r="U3407" s="61">
        <f>S3407-T3407</f>
        <v/>
      </c>
    </row>
    <row r="3408">
      <c r="A3408" t="inlineStr">
        <is>
          <t>S003407</t>
        </is>
      </c>
      <c r="B3408" t="inlineStr">
        <is>
          <t>2026-01-08</t>
        </is>
      </c>
      <c r="C3408" t="inlineStr">
        <is>
          <t>2026-01</t>
        </is>
      </c>
      <c r="D3408" t="inlineStr">
        <is>
          <t>2026-Q1</t>
        </is>
      </c>
      <c r="E3408" t="inlineStr">
        <is>
          <t>T05</t>
        </is>
      </c>
      <c r="F3408" t="inlineStr">
        <is>
          <t>Burak Çelik</t>
        </is>
      </c>
      <c r="G3408" t="inlineStr">
        <is>
          <t>İhracat-Körfez</t>
        </is>
      </c>
      <c r="H3408" t="inlineStr">
        <is>
          <t>EM-AYD-40</t>
        </is>
      </c>
      <c r="I3408" t="inlineStr">
        <is>
          <t>LED Panel Armatür 40W</t>
        </is>
      </c>
      <c r="J3408" t="inlineStr">
        <is>
          <t>Aydınlatma</t>
        </is>
      </c>
      <c r="K3408" t="inlineStr">
        <is>
          <t>Proje</t>
        </is>
      </c>
      <c r="L3408" t="n">
        <v>17</v>
      </c>
      <c r="M3408" s="57" t="n">
        <v>7.39</v>
      </c>
      <c r="N3408" t="inlineStr">
        <is>
          <t>USD</t>
        </is>
      </c>
      <c r="O3408" s="58" t="n">
        <v>8</v>
      </c>
      <c r="P3408" t="n">
        <v>0</v>
      </c>
      <c r="Q3408" s="59" t="n">
        <v>190</v>
      </c>
      <c r="R3408" s="60">
        <f>IF(N3408="TL",1,IF(N3408="USD",VLOOKUP(C3408,$X$2:$Z$19,2,FALSE),VLOOKUP(C3408,$X$2:$Z$19,3,FALSE)))</f>
        <v/>
      </c>
      <c r="S3408" s="61">
        <f>IF(P3408=1,0,L3408*M3408*R3408*(1-O3408/100))</f>
        <v/>
      </c>
      <c r="T3408" s="61">
        <f>IF(P3408=1,0,L3408*Q3408)</f>
        <v/>
      </c>
      <c r="U3408" s="61">
        <f>S3408-T3408</f>
        <v/>
      </c>
    </row>
    <row r="3409">
      <c r="A3409" t="inlineStr">
        <is>
          <t>S003408</t>
        </is>
      </c>
      <c r="B3409" t="inlineStr">
        <is>
          <t>2026-01-25</t>
        </is>
      </c>
      <c r="C3409" t="inlineStr">
        <is>
          <t>2026-01</t>
        </is>
      </c>
      <c r="D3409" t="inlineStr">
        <is>
          <t>2026-Q1</t>
        </is>
      </c>
      <c r="E3409" t="inlineStr">
        <is>
          <t>T05</t>
        </is>
      </c>
      <c r="F3409" t="inlineStr">
        <is>
          <t>Burak Çelik</t>
        </is>
      </c>
      <c r="G3409" t="inlineStr">
        <is>
          <t>İhracat-Körfez</t>
        </is>
      </c>
      <c r="H3409" t="inlineStr">
        <is>
          <t>EM-KBL-16</t>
        </is>
      </c>
      <c r="I3409" t="inlineStr">
        <is>
          <t>NYM Kablo 3x2,5 (100 m)</t>
        </is>
      </c>
      <c r="J3409" t="inlineStr">
        <is>
          <t>Kablo</t>
        </is>
      </c>
      <c r="K3409" t="inlineStr">
        <is>
          <t>Bayi</t>
        </is>
      </c>
      <c r="L3409" t="n">
        <v>22</v>
      </c>
      <c r="M3409" s="57" t="n">
        <v>27.63</v>
      </c>
      <c r="N3409" t="inlineStr">
        <is>
          <t>USD</t>
        </is>
      </c>
      <c r="O3409" s="58" t="n">
        <v>0</v>
      </c>
      <c r="P3409" t="n">
        <v>0</v>
      </c>
      <c r="Q3409" s="59" t="n">
        <v>820</v>
      </c>
      <c r="R3409" s="60">
        <f>IF(N3409="TL",1,IF(N3409="USD",VLOOKUP(C3409,$X$2:$Z$19,2,FALSE),VLOOKUP(C3409,$X$2:$Z$19,3,FALSE)))</f>
        <v/>
      </c>
      <c r="S3409" s="61">
        <f>IF(P3409=1,0,L3409*M3409*R3409*(1-O3409/100))</f>
        <v/>
      </c>
      <c r="T3409" s="61">
        <f>IF(P3409=1,0,L3409*Q3409)</f>
        <v/>
      </c>
      <c r="U3409" s="61">
        <f>S3409-T3409</f>
        <v/>
      </c>
    </row>
    <row r="3410">
      <c r="A3410" t="inlineStr">
        <is>
          <t>S003409</t>
        </is>
      </c>
      <c r="B3410" t="inlineStr">
        <is>
          <t>2026-01-23</t>
        </is>
      </c>
      <c r="C3410" t="inlineStr">
        <is>
          <t>2026-01</t>
        </is>
      </c>
      <c r="D3410" t="inlineStr">
        <is>
          <t>2026-Q1</t>
        </is>
      </c>
      <c r="E3410" t="inlineStr">
        <is>
          <t>T05</t>
        </is>
      </c>
      <c r="F3410" t="inlineStr">
        <is>
          <t>Burak Çelik</t>
        </is>
      </c>
      <c r="G3410" t="inlineStr">
        <is>
          <t>İhracat-Körfez</t>
        </is>
      </c>
      <c r="H3410" t="inlineStr">
        <is>
          <t>EM-UPS-10</t>
        </is>
      </c>
      <c r="I3410" t="inlineStr">
        <is>
          <t>Kesintisiz Güç Kaynağı 3 kVA</t>
        </is>
      </c>
      <c r="J3410" t="inlineStr">
        <is>
          <t>Güç</t>
        </is>
      </c>
      <c r="K3410" t="inlineStr">
        <is>
          <t>Proje</t>
        </is>
      </c>
      <c r="L3410" t="n">
        <v>2</v>
      </c>
      <c r="M3410" s="57" t="n">
        <v>274.21</v>
      </c>
      <c r="N3410" t="inlineStr">
        <is>
          <t>USD</t>
        </is>
      </c>
      <c r="O3410" s="58" t="n">
        <v>12</v>
      </c>
      <c r="P3410" t="n">
        <v>0</v>
      </c>
      <c r="Q3410" s="59" t="n">
        <v>8200</v>
      </c>
      <c r="R3410" s="60">
        <f>IF(N3410="TL",1,IF(N3410="USD",VLOOKUP(C3410,$X$2:$Z$19,2,FALSE),VLOOKUP(C3410,$X$2:$Z$19,3,FALSE)))</f>
        <v/>
      </c>
      <c r="S3410" s="61">
        <f>IF(P3410=1,0,L3410*M3410*R3410*(1-O3410/100))</f>
        <v/>
      </c>
      <c r="T3410" s="61">
        <f>IF(P3410=1,0,L3410*Q3410)</f>
        <v/>
      </c>
      <c r="U3410" s="61">
        <f>S3410-T3410</f>
        <v/>
      </c>
    </row>
    <row r="3411">
      <c r="A3411" t="inlineStr">
        <is>
          <t>S003410</t>
        </is>
      </c>
      <c r="B3411" t="inlineStr">
        <is>
          <t>2026-01-26</t>
        </is>
      </c>
      <c r="C3411" t="inlineStr">
        <is>
          <t>2026-01</t>
        </is>
      </c>
      <c r="D3411" t="inlineStr">
        <is>
          <t>2026-Q1</t>
        </is>
      </c>
      <c r="E3411" t="inlineStr">
        <is>
          <t>T05</t>
        </is>
      </c>
      <c r="F3411" t="inlineStr">
        <is>
          <t>Burak Çelik</t>
        </is>
      </c>
      <c r="G3411" t="inlineStr">
        <is>
          <t>İhracat-Körfez</t>
        </is>
      </c>
      <c r="H3411" t="inlineStr">
        <is>
          <t>EM-UPS-10</t>
        </is>
      </c>
      <c r="I3411" t="inlineStr">
        <is>
          <t>Kesintisiz Güç Kaynağı 3 kVA</t>
        </is>
      </c>
      <c r="J3411" t="inlineStr">
        <is>
          <t>Güç</t>
        </is>
      </c>
      <c r="K3411" t="inlineStr">
        <is>
          <t>Kurumsal</t>
        </is>
      </c>
      <c r="L3411" t="n">
        <v>3</v>
      </c>
      <c r="M3411" s="57" t="n">
        <v>277.05</v>
      </c>
      <c r="N3411" t="inlineStr">
        <is>
          <t>USD</t>
        </is>
      </c>
      <c r="O3411" s="58" t="n">
        <v>5</v>
      </c>
      <c r="P3411" t="n">
        <v>0</v>
      </c>
      <c r="Q3411" s="59" t="n">
        <v>8200</v>
      </c>
      <c r="R3411" s="60">
        <f>IF(N3411="TL",1,IF(N3411="USD",VLOOKUP(C3411,$X$2:$Z$19,2,FALSE),VLOOKUP(C3411,$X$2:$Z$19,3,FALSE)))</f>
        <v/>
      </c>
      <c r="S3411" s="61">
        <f>IF(P3411=1,0,L3411*M3411*R3411*(1-O3411/100))</f>
        <v/>
      </c>
      <c r="T3411" s="61">
        <f>IF(P3411=1,0,L3411*Q3411)</f>
        <v/>
      </c>
      <c r="U3411" s="61">
        <f>S3411-T3411</f>
        <v/>
      </c>
    </row>
    <row r="3412">
      <c r="A3412" t="inlineStr">
        <is>
          <t>S003411</t>
        </is>
      </c>
      <c r="B3412" t="inlineStr">
        <is>
          <t>2026-01-18</t>
        </is>
      </c>
      <c r="C3412" t="inlineStr">
        <is>
          <t>2026-01</t>
        </is>
      </c>
      <c r="D3412" t="inlineStr">
        <is>
          <t>2026-Q1</t>
        </is>
      </c>
      <c r="E3412" t="inlineStr">
        <is>
          <t>T05</t>
        </is>
      </c>
      <c r="F3412" t="inlineStr">
        <is>
          <t>Burak Çelik</t>
        </is>
      </c>
      <c r="G3412" t="inlineStr">
        <is>
          <t>İhracat-Körfez</t>
        </is>
      </c>
      <c r="H3412" t="inlineStr">
        <is>
          <t>EM-AYD-18</t>
        </is>
      </c>
      <c r="I3412" t="inlineStr">
        <is>
          <t>LED Ampul 18W (10'lu)</t>
        </is>
      </c>
      <c r="J3412" t="inlineStr">
        <is>
          <t>Aydınlatma</t>
        </is>
      </c>
      <c r="K3412" t="inlineStr">
        <is>
          <t>Proje</t>
        </is>
      </c>
      <c r="L3412" t="n">
        <v>21</v>
      </c>
      <c r="M3412" s="57" t="n">
        <v>4.25</v>
      </c>
      <c r="N3412" t="inlineStr">
        <is>
          <t>USD</t>
        </is>
      </c>
      <c r="O3412" s="58" t="n">
        <v>8</v>
      </c>
      <c r="P3412" t="n">
        <v>0</v>
      </c>
      <c r="Q3412" s="59" t="n">
        <v>95</v>
      </c>
      <c r="R3412" s="60">
        <f>IF(N3412="TL",1,IF(N3412="USD",VLOOKUP(C3412,$X$2:$Z$19,2,FALSE),VLOOKUP(C3412,$X$2:$Z$19,3,FALSE)))</f>
        <v/>
      </c>
      <c r="S3412" s="61">
        <f>IF(P3412=1,0,L3412*M3412*R3412*(1-O3412/100))</f>
        <v/>
      </c>
      <c r="T3412" s="61">
        <f>IF(P3412=1,0,L3412*Q3412)</f>
        <v/>
      </c>
      <c r="U3412" s="61">
        <f>S3412-T3412</f>
        <v/>
      </c>
    </row>
    <row r="3413">
      <c r="A3413" t="inlineStr">
        <is>
          <t>S003412</t>
        </is>
      </c>
      <c r="B3413" t="inlineStr">
        <is>
          <t>2026-01-19</t>
        </is>
      </c>
      <c r="C3413" t="inlineStr">
        <is>
          <t>2026-01</t>
        </is>
      </c>
      <c r="D3413" t="inlineStr">
        <is>
          <t>2026-Q1</t>
        </is>
      </c>
      <c r="E3413" t="inlineStr">
        <is>
          <t>T05</t>
        </is>
      </c>
      <c r="F3413" t="inlineStr">
        <is>
          <t>Burak Çelik</t>
        </is>
      </c>
      <c r="G3413" t="inlineStr">
        <is>
          <t>İhracat-Körfez</t>
        </is>
      </c>
      <c r="H3413" t="inlineStr">
        <is>
          <t>EM-SNS-06</t>
        </is>
      </c>
      <c r="I3413" t="inlineStr">
        <is>
          <t>Hareket Sensörü PIR</t>
        </is>
      </c>
      <c r="J3413" t="inlineStr">
        <is>
          <t>Otomasyon</t>
        </is>
      </c>
      <c r="K3413" t="inlineStr">
        <is>
          <t>Proje</t>
        </is>
      </c>
      <c r="L3413" t="n">
        <v>11</v>
      </c>
      <c r="M3413" s="57" t="n">
        <v>5.61</v>
      </c>
      <c r="N3413" t="inlineStr">
        <is>
          <t>USD</t>
        </is>
      </c>
      <c r="O3413" s="58" t="n">
        <v>8</v>
      </c>
      <c r="P3413" t="n">
        <v>0</v>
      </c>
      <c r="Q3413" s="59" t="n">
        <v>120</v>
      </c>
      <c r="R3413" s="60">
        <f>IF(N3413="TL",1,IF(N3413="USD",VLOOKUP(C3413,$X$2:$Z$19,2,FALSE),VLOOKUP(C3413,$X$2:$Z$19,3,FALSE)))</f>
        <v/>
      </c>
      <c r="S3413" s="61">
        <f>IF(P3413=1,0,L3413*M3413*R3413*(1-O3413/100))</f>
        <v/>
      </c>
      <c r="T3413" s="61">
        <f>IF(P3413=1,0,L3413*Q3413)</f>
        <v/>
      </c>
      <c r="U3413" s="61">
        <f>S3413-T3413</f>
        <v/>
      </c>
    </row>
    <row r="3414">
      <c r="A3414" t="inlineStr">
        <is>
          <t>S003413</t>
        </is>
      </c>
      <c r="B3414" t="inlineStr">
        <is>
          <t>2026-01-14</t>
        </is>
      </c>
      <c r="C3414" t="inlineStr">
        <is>
          <t>2026-01</t>
        </is>
      </c>
      <c r="D3414" t="inlineStr">
        <is>
          <t>2026-Q1</t>
        </is>
      </c>
      <c r="E3414" t="inlineStr">
        <is>
          <t>T05</t>
        </is>
      </c>
      <c r="F3414" t="inlineStr">
        <is>
          <t>Burak Çelik</t>
        </is>
      </c>
      <c r="G3414" t="inlineStr">
        <is>
          <t>İhracat-Körfez</t>
        </is>
      </c>
      <c r="H3414" t="inlineStr">
        <is>
          <t>EM-KND-03</t>
        </is>
      </c>
      <c r="I3414" t="inlineStr">
        <is>
          <t>Kablo Kanalı 40x40 (2 m)</t>
        </is>
      </c>
      <c r="J3414" t="inlineStr">
        <is>
          <t>Tesisat</t>
        </is>
      </c>
      <c r="K3414" t="inlineStr">
        <is>
          <t>Proje</t>
        </is>
      </c>
      <c r="L3414" t="n">
        <v>1</v>
      </c>
      <c r="M3414" s="57" t="n">
        <v>2.74</v>
      </c>
      <c r="N3414" t="inlineStr">
        <is>
          <t>USD</t>
        </is>
      </c>
      <c r="O3414" s="58" t="n">
        <v>0</v>
      </c>
      <c r="P3414" t="n">
        <v>0</v>
      </c>
      <c r="Q3414" s="59" t="n">
        <v>65</v>
      </c>
      <c r="R3414" s="60">
        <f>IF(N3414="TL",1,IF(N3414="USD",VLOOKUP(C3414,$X$2:$Z$19,2,FALSE),VLOOKUP(C3414,$X$2:$Z$19,3,FALSE)))</f>
        <v/>
      </c>
      <c r="S3414" s="61">
        <f>IF(P3414=1,0,L3414*M3414*R3414*(1-O3414/100))</f>
        <v/>
      </c>
      <c r="T3414" s="61">
        <f>IF(P3414=1,0,L3414*Q3414)</f>
        <v/>
      </c>
      <c r="U3414" s="61">
        <f>S3414-T3414</f>
        <v/>
      </c>
    </row>
    <row r="3415">
      <c r="A3415" t="inlineStr">
        <is>
          <t>S003414</t>
        </is>
      </c>
      <c r="B3415" t="inlineStr">
        <is>
          <t>2026-01-24</t>
        </is>
      </c>
      <c r="C3415" t="inlineStr">
        <is>
          <t>2026-01</t>
        </is>
      </c>
      <c r="D3415" t="inlineStr">
        <is>
          <t>2026-Q1</t>
        </is>
      </c>
      <c r="E3415" t="inlineStr">
        <is>
          <t>T06</t>
        </is>
      </c>
      <c r="F3415" t="inlineStr">
        <is>
          <t>Gizem Aydın</t>
        </is>
      </c>
      <c r="G3415" t="inlineStr">
        <is>
          <t>İhracat-Avrupa</t>
        </is>
      </c>
      <c r="H3415" t="inlineStr">
        <is>
          <t>EM-AYD-18</t>
        </is>
      </c>
      <c r="I3415" t="inlineStr">
        <is>
          <t>LED Ampul 18W (10'lu)</t>
        </is>
      </c>
      <c r="J3415" t="inlineStr">
        <is>
          <t>Aydınlatma</t>
        </is>
      </c>
      <c r="K3415" t="inlineStr">
        <is>
          <t>Perakende</t>
        </is>
      </c>
      <c r="L3415" t="n">
        <v>2</v>
      </c>
      <c r="M3415" s="57" t="n">
        <v>4.18</v>
      </c>
      <c r="N3415" t="inlineStr">
        <is>
          <t>EUR</t>
        </is>
      </c>
      <c r="O3415" s="58" t="n">
        <v>5</v>
      </c>
      <c r="P3415" t="n">
        <v>0</v>
      </c>
      <c r="Q3415" s="59" t="n">
        <v>95</v>
      </c>
      <c r="R3415" s="60">
        <f>IF(N3415="TL",1,IF(N3415="USD",VLOOKUP(C3415,$X$2:$Z$19,2,FALSE),VLOOKUP(C3415,$X$2:$Z$19,3,FALSE)))</f>
        <v/>
      </c>
      <c r="S3415" s="61">
        <f>IF(P3415=1,0,L3415*M3415*R3415*(1-O3415/100))</f>
        <v/>
      </c>
      <c r="T3415" s="61">
        <f>IF(P3415=1,0,L3415*Q3415)</f>
        <v/>
      </c>
      <c r="U3415" s="61">
        <f>S3415-T3415</f>
        <v/>
      </c>
    </row>
    <row r="3416">
      <c r="A3416" t="inlineStr">
        <is>
          <t>S003415</t>
        </is>
      </c>
      <c r="B3416" t="inlineStr">
        <is>
          <t>2026-01-02</t>
        </is>
      </c>
      <c r="C3416" t="inlineStr">
        <is>
          <t>2026-01</t>
        </is>
      </c>
      <c r="D3416" t="inlineStr">
        <is>
          <t>2026-Q1</t>
        </is>
      </c>
      <c r="E3416" t="inlineStr">
        <is>
          <t>T06</t>
        </is>
      </c>
      <c r="F3416" t="inlineStr">
        <is>
          <t>Gizem Aydın</t>
        </is>
      </c>
      <c r="G3416" t="inlineStr">
        <is>
          <t>İhracat-Avrupa</t>
        </is>
      </c>
      <c r="H3416" t="inlineStr">
        <is>
          <t>EM-PRZ-02</t>
        </is>
      </c>
      <c r="I3416" t="inlineStr">
        <is>
          <t>Priz-Anahtar Seti (20'li)</t>
        </is>
      </c>
      <c r="J3416" t="inlineStr">
        <is>
          <t>Anahtar</t>
        </is>
      </c>
      <c r="K3416" t="inlineStr">
        <is>
          <t>Bayi</t>
        </is>
      </c>
      <c r="L3416" t="n">
        <v>16</v>
      </c>
      <c r="M3416" s="57" t="n">
        <v>11.87</v>
      </c>
      <c r="N3416" t="inlineStr">
        <is>
          <t>EUR</t>
        </is>
      </c>
      <c r="O3416" s="58" t="n">
        <v>12</v>
      </c>
      <c r="P3416" t="n">
        <v>0</v>
      </c>
      <c r="Q3416" s="59" t="n">
        <v>310</v>
      </c>
      <c r="R3416" s="60">
        <f>IF(N3416="TL",1,IF(N3416="USD",VLOOKUP(C3416,$X$2:$Z$19,2,FALSE),VLOOKUP(C3416,$X$2:$Z$19,3,FALSE)))</f>
        <v/>
      </c>
      <c r="S3416" s="61">
        <f>IF(P3416=1,0,L3416*M3416*R3416*(1-O3416/100))</f>
        <v/>
      </c>
      <c r="T3416" s="61">
        <f>IF(P3416=1,0,L3416*Q3416)</f>
        <v/>
      </c>
      <c r="U3416" s="61">
        <f>S3416-T3416</f>
        <v/>
      </c>
    </row>
    <row r="3417">
      <c r="A3417" t="inlineStr">
        <is>
          <t>S003416</t>
        </is>
      </c>
      <c r="B3417" t="inlineStr">
        <is>
          <t>2026-01-03</t>
        </is>
      </c>
      <c r="C3417" t="inlineStr">
        <is>
          <t>2026-01</t>
        </is>
      </c>
      <c r="D3417" t="inlineStr">
        <is>
          <t>2026-Q1</t>
        </is>
      </c>
      <c r="E3417" t="inlineStr">
        <is>
          <t>T06</t>
        </is>
      </c>
      <c r="F3417" t="inlineStr">
        <is>
          <t>Gizem Aydın</t>
        </is>
      </c>
      <c r="G3417" t="inlineStr">
        <is>
          <t>İhracat-Avrupa</t>
        </is>
      </c>
      <c r="H3417" t="inlineStr">
        <is>
          <t>EM-KBL-16</t>
        </is>
      </c>
      <c r="I3417" t="inlineStr">
        <is>
          <t>NYM Kablo 3x2,5 (100 m)</t>
        </is>
      </c>
      <c r="J3417" t="inlineStr">
        <is>
          <t>Kablo</t>
        </is>
      </c>
      <c r="K3417" t="inlineStr">
        <is>
          <t>Bayi</t>
        </is>
      </c>
      <c r="L3417" t="n">
        <v>22</v>
      </c>
      <c r="M3417" s="57" t="n">
        <v>26.84</v>
      </c>
      <c r="N3417" t="inlineStr">
        <is>
          <t>EUR</t>
        </is>
      </c>
      <c r="O3417" s="58" t="n">
        <v>8</v>
      </c>
      <c r="P3417" t="n">
        <v>0</v>
      </c>
      <c r="Q3417" s="59" t="n">
        <v>820</v>
      </c>
      <c r="R3417" s="60">
        <f>IF(N3417="TL",1,IF(N3417="USD",VLOOKUP(C3417,$X$2:$Z$19,2,FALSE),VLOOKUP(C3417,$X$2:$Z$19,3,FALSE)))</f>
        <v/>
      </c>
      <c r="S3417" s="61">
        <f>IF(P3417=1,0,L3417*M3417*R3417*(1-O3417/100))</f>
        <v/>
      </c>
      <c r="T3417" s="61">
        <f>IF(P3417=1,0,L3417*Q3417)</f>
        <v/>
      </c>
      <c r="U3417" s="61">
        <f>S3417-T3417</f>
        <v/>
      </c>
    </row>
    <row r="3418">
      <c r="A3418" t="inlineStr">
        <is>
          <t>S003417</t>
        </is>
      </c>
      <c r="B3418" t="inlineStr">
        <is>
          <t>2026-01-28</t>
        </is>
      </c>
      <c r="C3418" t="inlineStr">
        <is>
          <t>2026-01</t>
        </is>
      </c>
      <c r="D3418" t="inlineStr">
        <is>
          <t>2026-Q1</t>
        </is>
      </c>
      <c r="E3418" t="inlineStr">
        <is>
          <t>T06</t>
        </is>
      </c>
      <c r="F3418" t="inlineStr">
        <is>
          <t>Gizem Aydın</t>
        </is>
      </c>
      <c r="G3418" t="inlineStr">
        <is>
          <t>İhracat-Avrupa</t>
        </is>
      </c>
      <c r="H3418" t="inlineStr">
        <is>
          <t>EM-PRZ-02</t>
        </is>
      </c>
      <c r="I3418" t="inlineStr">
        <is>
          <t>Priz-Anahtar Seti (20'li)</t>
        </is>
      </c>
      <c r="J3418" t="inlineStr">
        <is>
          <t>Anahtar</t>
        </is>
      </c>
      <c r="K3418" t="inlineStr">
        <is>
          <t>Kurumsal</t>
        </is>
      </c>
      <c r="L3418" t="n">
        <v>6</v>
      </c>
      <c r="M3418" s="57" t="n">
        <v>12.05</v>
      </c>
      <c r="N3418" t="inlineStr">
        <is>
          <t>EUR</t>
        </is>
      </c>
      <c r="O3418" s="58" t="n">
        <v>8</v>
      </c>
      <c r="P3418" t="n">
        <v>0</v>
      </c>
      <c r="Q3418" s="59" t="n">
        <v>310</v>
      </c>
      <c r="R3418" s="60">
        <f>IF(N3418="TL",1,IF(N3418="USD",VLOOKUP(C3418,$X$2:$Z$19,2,FALSE),VLOOKUP(C3418,$X$2:$Z$19,3,FALSE)))</f>
        <v/>
      </c>
      <c r="S3418" s="61">
        <f>IF(P3418=1,0,L3418*M3418*R3418*(1-O3418/100))</f>
        <v/>
      </c>
      <c r="T3418" s="61">
        <f>IF(P3418=1,0,L3418*Q3418)</f>
        <v/>
      </c>
      <c r="U3418" s="61">
        <f>S3418-T3418</f>
        <v/>
      </c>
    </row>
    <row r="3419">
      <c r="A3419" t="inlineStr">
        <is>
          <t>S003418</t>
        </is>
      </c>
      <c r="B3419" t="inlineStr">
        <is>
          <t>2026-01-05</t>
        </is>
      </c>
      <c r="C3419" t="inlineStr">
        <is>
          <t>2026-01</t>
        </is>
      </c>
      <c r="D3419" t="inlineStr">
        <is>
          <t>2026-Q1</t>
        </is>
      </c>
      <c r="E3419" t="inlineStr">
        <is>
          <t>T06</t>
        </is>
      </c>
      <c r="F3419" t="inlineStr">
        <is>
          <t>Gizem Aydın</t>
        </is>
      </c>
      <c r="G3419" t="inlineStr">
        <is>
          <t>İhracat-Avrupa</t>
        </is>
      </c>
      <c r="H3419" t="inlineStr">
        <is>
          <t>EM-KBL-25</t>
        </is>
      </c>
      <c r="I3419" t="inlineStr">
        <is>
          <t>NYY Kablo 4x6 (100 m)</t>
        </is>
      </c>
      <c r="J3419" t="inlineStr">
        <is>
          <t>Kablo</t>
        </is>
      </c>
      <c r="K3419" t="inlineStr">
        <is>
          <t>Bayi</t>
        </is>
      </c>
      <c r="L3419" t="n">
        <v>3</v>
      </c>
      <c r="M3419" s="57" t="n">
        <v>69.26000000000001</v>
      </c>
      <c r="N3419" t="inlineStr">
        <is>
          <t>EUR</t>
        </is>
      </c>
      <c r="O3419" s="58" t="n">
        <v>5</v>
      </c>
      <c r="P3419" t="n">
        <v>0</v>
      </c>
      <c r="Q3419" s="59" t="n">
        <v>2150</v>
      </c>
      <c r="R3419" s="60">
        <f>IF(N3419="TL",1,IF(N3419="USD",VLOOKUP(C3419,$X$2:$Z$19,2,FALSE),VLOOKUP(C3419,$X$2:$Z$19,3,FALSE)))</f>
        <v/>
      </c>
      <c r="S3419" s="61">
        <f>IF(P3419=1,0,L3419*M3419*R3419*(1-O3419/100))</f>
        <v/>
      </c>
      <c r="T3419" s="61">
        <f>IF(P3419=1,0,L3419*Q3419)</f>
        <v/>
      </c>
      <c r="U3419" s="61">
        <f>S3419-T3419</f>
        <v/>
      </c>
    </row>
    <row r="3420">
      <c r="A3420" t="inlineStr">
        <is>
          <t>S003419</t>
        </is>
      </c>
      <c r="B3420" t="inlineStr">
        <is>
          <t>2026-01-02</t>
        </is>
      </c>
      <c r="C3420" t="inlineStr">
        <is>
          <t>2026-01</t>
        </is>
      </c>
      <c r="D3420" t="inlineStr">
        <is>
          <t>2026-Q1</t>
        </is>
      </c>
      <c r="E3420" t="inlineStr">
        <is>
          <t>T06</t>
        </is>
      </c>
      <c r="F3420" t="inlineStr">
        <is>
          <t>Gizem Aydın</t>
        </is>
      </c>
      <c r="G3420" t="inlineStr">
        <is>
          <t>İhracat-Avrupa</t>
        </is>
      </c>
      <c r="H3420" t="inlineStr">
        <is>
          <t>EM-KBL-16</t>
        </is>
      </c>
      <c r="I3420" t="inlineStr">
        <is>
          <t>NYM Kablo 3x2,5 (100 m)</t>
        </is>
      </c>
      <c r="J3420" t="inlineStr">
        <is>
          <t>Kablo</t>
        </is>
      </c>
      <c r="K3420" t="inlineStr">
        <is>
          <t>Proje</t>
        </is>
      </c>
      <c r="L3420" t="n">
        <v>2</v>
      </c>
      <c r="M3420" s="57" t="n">
        <v>27.97</v>
      </c>
      <c r="N3420" t="inlineStr">
        <is>
          <t>EUR</t>
        </is>
      </c>
      <c r="O3420" s="58" t="n">
        <v>5</v>
      </c>
      <c r="P3420" t="n">
        <v>0</v>
      </c>
      <c r="Q3420" s="59" t="n">
        <v>820</v>
      </c>
      <c r="R3420" s="60">
        <f>IF(N3420="TL",1,IF(N3420="USD",VLOOKUP(C3420,$X$2:$Z$19,2,FALSE),VLOOKUP(C3420,$X$2:$Z$19,3,FALSE)))</f>
        <v/>
      </c>
      <c r="S3420" s="61">
        <f>IF(P3420=1,0,L3420*M3420*R3420*(1-O3420/100))</f>
        <v/>
      </c>
      <c r="T3420" s="61">
        <f>IF(P3420=1,0,L3420*Q3420)</f>
        <v/>
      </c>
      <c r="U3420" s="61">
        <f>S3420-T3420</f>
        <v/>
      </c>
    </row>
    <row r="3421">
      <c r="A3421" t="inlineStr">
        <is>
          <t>S003420</t>
        </is>
      </c>
      <c r="B3421" t="inlineStr">
        <is>
          <t>2026-01-10</t>
        </is>
      </c>
      <c r="C3421" t="inlineStr">
        <is>
          <t>2026-01</t>
        </is>
      </c>
      <c r="D3421" t="inlineStr">
        <is>
          <t>2026-Q1</t>
        </is>
      </c>
      <c r="E3421" t="inlineStr">
        <is>
          <t>T06</t>
        </is>
      </c>
      <c r="F3421" t="inlineStr">
        <is>
          <t>Gizem Aydın</t>
        </is>
      </c>
      <c r="G3421" t="inlineStr">
        <is>
          <t>İhracat-Avrupa</t>
        </is>
      </c>
      <c r="H3421" t="inlineStr">
        <is>
          <t>EM-KBL-16</t>
        </is>
      </c>
      <c r="I3421" t="inlineStr">
        <is>
          <t>NYM Kablo 3x2,5 (100 m)</t>
        </is>
      </c>
      <c r="J3421" t="inlineStr">
        <is>
          <t>Kablo</t>
        </is>
      </c>
      <c r="K3421" t="inlineStr">
        <is>
          <t>Bayi</t>
        </is>
      </c>
      <c r="L3421" t="n">
        <v>17</v>
      </c>
      <c r="M3421" s="57" t="n">
        <v>27.36</v>
      </c>
      <c r="N3421" t="inlineStr">
        <is>
          <t>EUR</t>
        </is>
      </c>
      <c r="O3421" s="58" t="n">
        <v>5</v>
      </c>
      <c r="P3421" t="n">
        <v>0</v>
      </c>
      <c r="Q3421" s="59" t="n">
        <v>820</v>
      </c>
      <c r="R3421" s="60">
        <f>IF(N3421="TL",1,IF(N3421="USD",VLOOKUP(C3421,$X$2:$Z$19,2,FALSE),VLOOKUP(C3421,$X$2:$Z$19,3,FALSE)))</f>
        <v/>
      </c>
      <c r="S3421" s="61">
        <f>IF(P3421=1,0,L3421*M3421*R3421*(1-O3421/100))</f>
        <v/>
      </c>
      <c r="T3421" s="61">
        <f>IF(P3421=1,0,L3421*Q3421)</f>
        <v/>
      </c>
      <c r="U3421" s="61">
        <f>S3421-T3421</f>
        <v/>
      </c>
    </row>
    <row r="3422">
      <c r="A3422" t="inlineStr">
        <is>
          <t>S003421</t>
        </is>
      </c>
      <c r="B3422" t="inlineStr">
        <is>
          <t>2026-01-11</t>
        </is>
      </c>
      <c r="C3422" t="inlineStr">
        <is>
          <t>2026-01</t>
        </is>
      </c>
      <c r="D3422" t="inlineStr">
        <is>
          <t>2026-Q1</t>
        </is>
      </c>
      <c r="E3422" t="inlineStr">
        <is>
          <t>T06</t>
        </is>
      </c>
      <c r="F3422" t="inlineStr">
        <is>
          <t>Gizem Aydın</t>
        </is>
      </c>
      <c r="G3422" t="inlineStr">
        <is>
          <t>İhracat-Avrupa</t>
        </is>
      </c>
      <c r="H3422" t="inlineStr">
        <is>
          <t>EM-AYD-18</t>
        </is>
      </c>
      <c r="I3422" t="inlineStr">
        <is>
          <t>LED Ampul 18W (10'lu)</t>
        </is>
      </c>
      <c r="J3422" t="inlineStr">
        <is>
          <t>Aydınlatma</t>
        </is>
      </c>
      <c r="K3422" t="inlineStr">
        <is>
          <t>Proje</t>
        </is>
      </c>
      <c r="L3422" t="n">
        <v>5</v>
      </c>
      <c r="M3422" s="57" t="n">
        <v>4.22</v>
      </c>
      <c r="N3422" t="inlineStr">
        <is>
          <t>EUR</t>
        </is>
      </c>
      <c r="O3422" s="58" t="n">
        <v>18</v>
      </c>
      <c r="P3422" t="n">
        <v>0</v>
      </c>
      <c r="Q3422" s="59" t="n">
        <v>95</v>
      </c>
      <c r="R3422" s="60">
        <f>IF(N3422="TL",1,IF(N3422="USD",VLOOKUP(C3422,$X$2:$Z$19,2,FALSE),VLOOKUP(C3422,$X$2:$Z$19,3,FALSE)))</f>
        <v/>
      </c>
      <c r="S3422" s="61">
        <f>IF(P3422=1,0,L3422*M3422*R3422*(1-O3422/100))</f>
        <v/>
      </c>
      <c r="T3422" s="61">
        <f>IF(P3422=1,0,L3422*Q3422)</f>
        <v/>
      </c>
      <c r="U3422" s="61">
        <f>S3422-T3422</f>
        <v/>
      </c>
    </row>
    <row r="3423">
      <c r="A3423" t="inlineStr">
        <is>
          <t>S003422</t>
        </is>
      </c>
      <c r="B3423" t="inlineStr">
        <is>
          <t>2026-01-15</t>
        </is>
      </c>
      <c r="C3423" t="inlineStr">
        <is>
          <t>2026-01</t>
        </is>
      </c>
      <c r="D3423" t="inlineStr">
        <is>
          <t>2026-Q1</t>
        </is>
      </c>
      <c r="E3423" t="inlineStr">
        <is>
          <t>T06</t>
        </is>
      </c>
      <c r="F3423" t="inlineStr">
        <is>
          <t>Gizem Aydın</t>
        </is>
      </c>
      <c r="G3423" t="inlineStr">
        <is>
          <t>İhracat-Avrupa</t>
        </is>
      </c>
      <c r="H3423" t="inlineStr">
        <is>
          <t>EM-KBL-16</t>
        </is>
      </c>
      <c r="I3423" t="inlineStr">
        <is>
          <t>NYM Kablo 3x2,5 (100 m)</t>
        </is>
      </c>
      <c r="J3423" t="inlineStr">
        <is>
          <t>Kablo</t>
        </is>
      </c>
      <c r="K3423" t="inlineStr">
        <is>
          <t>Bayi</t>
        </is>
      </c>
      <c r="L3423" t="n">
        <v>100</v>
      </c>
      <c r="M3423" s="57" t="n">
        <v>28.26</v>
      </c>
      <c r="N3423" t="inlineStr">
        <is>
          <t>EUR</t>
        </is>
      </c>
      <c r="O3423" s="58" t="n">
        <v>0</v>
      </c>
      <c r="P3423" t="n">
        <v>0</v>
      </c>
      <c r="Q3423" s="59" t="n">
        <v>820</v>
      </c>
      <c r="R3423" s="60">
        <f>IF(N3423="TL",1,IF(N3423="USD",VLOOKUP(C3423,$X$2:$Z$19,2,FALSE),VLOOKUP(C3423,$X$2:$Z$19,3,FALSE)))</f>
        <v/>
      </c>
      <c r="S3423" s="61">
        <f>IF(P3423=1,0,L3423*M3423*R3423*(1-O3423/100))</f>
        <v/>
      </c>
      <c r="T3423" s="61">
        <f>IF(P3423=1,0,L3423*Q3423)</f>
        <v/>
      </c>
      <c r="U3423" s="61">
        <f>S3423-T3423</f>
        <v/>
      </c>
    </row>
    <row r="3424">
      <c r="A3424" t="inlineStr">
        <is>
          <t>S003423</t>
        </is>
      </c>
      <c r="B3424" t="inlineStr">
        <is>
          <t>2026-01-25</t>
        </is>
      </c>
      <c r="C3424" t="inlineStr">
        <is>
          <t>2026-01</t>
        </is>
      </c>
      <c r="D3424" t="inlineStr">
        <is>
          <t>2026-Q1</t>
        </is>
      </c>
      <c r="E3424" t="inlineStr">
        <is>
          <t>T07</t>
        </is>
      </c>
      <c r="F3424" t="inlineStr">
        <is>
          <t>Onur Arslan</t>
        </is>
      </c>
      <c r="G3424" t="inlineStr">
        <is>
          <t>Marmara</t>
        </is>
      </c>
      <c r="H3424" t="inlineStr">
        <is>
          <t>EM-SGT-01</t>
        </is>
      </c>
      <c r="I3424" t="inlineStr">
        <is>
          <t>Otomatik Sigorta C16 (12'li)</t>
        </is>
      </c>
      <c r="J3424" t="inlineStr">
        <is>
          <t>Koruma</t>
        </is>
      </c>
      <c r="K3424" t="inlineStr">
        <is>
          <t>Proje</t>
        </is>
      </c>
      <c r="L3424" t="n">
        <v>25</v>
      </c>
      <c r="M3424" s="57" t="n">
        <v>436</v>
      </c>
      <c r="N3424" t="inlineStr">
        <is>
          <t>TL</t>
        </is>
      </c>
      <c r="O3424" s="58" t="n">
        <v>0</v>
      </c>
      <c r="P3424" t="n">
        <v>0</v>
      </c>
      <c r="Q3424" s="59" t="n">
        <v>240</v>
      </c>
      <c r="R3424" s="60">
        <f>IF(N3424="TL",1,IF(N3424="USD",VLOOKUP(C3424,$X$2:$Z$19,2,FALSE),VLOOKUP(C3424,$X$2:$Z$19,3,FALSE)))</f>
        <v/>
      </c>
      <c r="S3424" s="61">
        <f>IF(P3424=1,0,L3424*M3424*R3424*(1-O3424/100))</f>
        <v/>
      </c>
      <c r="T3424" s="61">
        <f>IF(P3424=1,0,L3424*Q3424)</f>
        <v/>
      </c>
      <c r="U3424" s="61">
        <f>S3424-T3424</f>
        <v/>
      </c>
    </row>
    <row r="3425">
      <c r="A3425" t="inlineStr">
        <is>
          <t>S003424</t>
        </is>
      </c>
      <c r="B3425" t="inlineStr">
        <is>
          <t>2026-01-27</t>
        </is>
      </c>
      <c r="C3425" t="inlineStr">
        <is>
          <t>2026-01</t>
        </is>
      </c>
      <c r="D3425" t="inlineStr">
        <is>
          <t>2026-Q1</t>
        </is>
      </c>
      <c r="E3425" t="inlineStr">
        <is>
          <t>T07</t>
        </is>
      </c>
      <c r="F3425" t="inlineStr">
        <is>
          <t>Onur Arslan</t>
        </is>
      </c>
      <c r="G3425" t="inlineStr">
        <is>
          <t>Marmara</t>
        </is>
      </c>
      <c r="H3425" t="inlineStr">
        <is>
          <t>EM-TRF-05</t>
        </is>
      </c>
      <c r="I3425" t="inlineStr">
        <is>
          <t>İzole Trafo 1 kVA</t>
        </is>
      </c>
      <c r="J3425" t="inlineStr">
        <is>
          <t>Güç</t>
        </is>
      </c>
      <c r="K3425" t="inlineStr">
        <is>
          <t>Perakende</t>
        </is>
      </c>
      <c r="L3425" t="n">
        <v>2</v>
      </c>
      <c r="M3425" s="57" t="n">
        <v>6596</v>
      </c>
      <c r="N3425" t="inlineStr">
        <is>
          <t>TL</t>
        </is>
      </c>
      <c r="O3425" s="58" t="n">
        <v>5</v>
      </c>
      <c r="P3425" t="n">
        <v>0</v>
      </c>
      <c r="Q3425" s="59" t="n">
        <v>3900</v>
      </c>
      <c r="R3425" s="60">
        <f>IF(N3425="TL",1,IF(N3425="USD",VLOOKUP(C3425,$X$2:$Z$19,2,FALSE),VLOOKUP(C3425,$X$2:$Z$19,3,FALSE)))</f>
        <v/>
      </c>
      <c r="S3425" s="61">
        <f>IF(P3425=1,0,L3425*M3425*R3425*(1-O3425/100))</f>
        <v/>
      </c>
      <c r="T3425" s="61">
        <f>IF(P3425=1,0,L3425*Q3425)</f>
        <v/>
      </c>
      <c r="U3425" s="61">
        <f>S3425-T3425</f>
        <v/>
      </c>
    </row>
    <row r="3426">
      <c r="A3426" t="inlineStr">
        <is>
          <t>S003425</t>
        </is>
      </c>
      <c r="B3426" t="inlineStr">
        <is>
          <t>2026-01-07</t>
        </is>
      </c>
      <c r="C3426" t="inlineStr">
        <is>
          <t>2026-01</t>
        </is>
      </c>
      <c r="D3426" t="inlineStr">
        <is>
          <t>2026-Q1</t>
        </is>
      </c>
      <c r="E3426" t="inlineStr">
        <is>
          <t>T07</t>
        </is>
      </c>
      <c r="F3426" t="inlineStr">
        <is>
          <t>Onur Arslan</t>
        </is>
      </c>
      <c r="G3426" t="inlineStr">
        <is>
          <t>Marmara</t>
        </is>
      </c>
      <c r="H3426" t="inlineStr">
        <is>
          <t>EM-TRF-05</t>
        </is>
      </c>
      <c r="I3426" t="inlineStr">
        <is>
          <t>İzole Trafo 1 kVA</t>
        </is>
      </c>
      <c r="J3426" t="inlineStr">
        <is>
          <t>Güç</t>
        </is>
      </c>
      <c r="K3426" t="inlineStr">
        <is>
          <t>Bayi</t>
        </is>
      </c>
      <c r="L3426" t="n">
        <v>11</v>
      </c>
      <c r="M3426" s="57" t="n">
        <v>6540</v>
      </c>
      <c r="N3426" t="inlineStr">
        <is>
          <t>TL</t>
        </is>
      </c>
      <c r="O3426" s="58" t="n">
        <v>12</v>
      </c>
      <c r="P3426" t="n">
        <v>0</v>
      </c>
      <c r="Q3426" s="59" t="n">
        <v>3900</v>
      </c>
      <c r="R3426" s="60">
        <f>IF(N3426="TL",1,IF(N3426="USD",VLOOKUP(C3426,$X$2:$Z$19,2,FALSE),VLOOKUP(C3426,$X$2:$Z$19,3,FALSE)))</f>
        <v/>
      </c>
      <c r="S3426" s="61">
        <f>IF(P3426=1,0,L3426*M3426*R3426*(1-O3426/100))</f>
        <v/>
      </c>
      <c r="T3426" s="61">
        <f>IF(P3426=1,0,L3426*Q3426)</f>
        <v/>
      </c>
      <c r="U3426" s="61">
        <f>S3426-T3426</f>
        <v/>
      </c>
    </row>
    <row r="3427">
      <c r="A3427" t="inlineStr">
        <is>
          <t>S003426</t>
        </is>
      </c>
      <c r="B3427" t="inlineStr">
        <is>
          <t>2026-01-22</t>
        </is>
      </c>
      <c r="C3427" t="inlineStr">
        <is>
          <t>2026-01</t>
        </is>
      </c>
      <c r="D3427" t="inlineStr">
        <is>
          <t>2026-Q1</t>
        </is>
      </c>
      <c r="E3427" t="inlineStr">
        <is>
          <t>T07</t>
        </is>
      </c>
      <c r="F3427" t="inlineStr">
        <is>
          <t>Onur Arslan</t>
        </is>
      </c>
      <c r="G3427" t="inlineStr">
        <is>
          <t>Marmara</t>
        </is>
      </c>
      <c r="H3427" t="inlineStr">
        <is>
          <t>EM-KBL-25</t>
        </is>
      </c>
      <c r="I3427" t="inlineStr">
        <is>
          <t>NYY Kablo 4x6 (100 m)</t>
        </is>
      </c>
      <c r="J3427" t="inlineStr">
        <is>
          <t>Kablo</t>
        </is>
      </c>
      <c r="K3427" t="inlineStr">
        <is>
          <t>Bayi</t>
        </is>
      </c>
      <c r="L3427" t="n">
        <v>88</v>
      </c>
      <c r="M3427" s="57" t="n">
        <v>3520</v>
      </c>
      <c r="N3427" t="inlineStr">
        <is>
          <t>TL</t>
        </is>
      </c>
      <c r="O3427" s="58" t="n">
        <v>5</v>
      </c>
      <c r="P3427" t="n">
        <v>0</v>
      </c>
      <c r="Q3427" s="59" t="n">
        <v>2150</v>
      </c>
      <c r="R3427" s="60">
        <f>IF(N3427="TL",1,IF(N3427="USD",VLOOKUP(C3427,$X$2:$Z$19,2,FALSE),VLOOKUP(C3427,$X$2:$Z$19,3,FALSE)))</f>
        <v/>
      </c>
      <c r="S3427" s="61">
        <f>IF(P3427=1,0,L3427*M3427*R3427*(1-O3427/100))</f>
        <v/>
      </c>
      <c r="T3427" s="61">
        <f>IF(P3427=1,0,L3427*Q3427)</f>
        <v/>
      </c>
      <c r="U3427" s="61">
        <f>S3427-T3427</f>
        <v/>
      </c>
    </row>
    <row r="3428">
      <c r="A3428" t="inlineStr">
        <is>
          <t>S003427</t>
        </is>
      </c>
      <c r="B3428" t="inlineStr">
        <is>
          <t>2026-01-06</t>
        </is>
      </c>
      <c r="C3428" t="inlineStr">
        <is>
          <t>2026-01</t>
        </is>
      </c>
      <c r="D3428" t="inlineStr">
        <is>
          <t>2026-Q1</t>
        </is>
      </c>
      <c r="E3428" t="inlineStr">
        <is>
          <t>T07</t>
        </is>
      </c>
      <c r="F3428" t="inlineStr">
        <is>
          <t>Onur Arslan</t>
        </is>
      </c>
      <c r="G3428" t="inlineStr">
        <is>
          <t>Marmara</t>
        </is>
      </c>
      <c r="H3428" t="inlineStr">
        <is>
          <t>EM-UPS-10</t>
        </is>
      </c>
      <c r="I3428" t="inlineStr">
        <is>
          <t>Kesintisiz Güç Kaynağı 3 kVA</t>
        </is>
      </c>
      <c r="J3428" t="inlineStr">
        <is>
          <t>Güç</t>
        </is>
      </c>
      <c r="K3428" t="inlineStr">
        <is>
          <t>Proje</t>
        </is>
      </c>
      <c r="L3428" t="n">
        <v>19</v>
      </c>
      <c r="M3428" s="57" t="n">
        <v>13156</v>
      </c>
      <c r="N3428" t="inlineStr">
        <is>
          <t>TL</t>
        </is>
      </c>
      <c r="O3428" s="58" t="n">
        <v>8</v>
      </c>
      <c r="P3428" t="n">
        <v>0</v>
      </c>
      <c r="Q3428" s="59" t="n">
        <v>8200</v>
      </c>
      <c r="R3428" s="60">
        <f>IF(N3428="TL",1,IF(N3428="USD",VLOOKUP(C3428,$X$2:$Z$19,2,FALSE),VLOOKUP(C3428,$X$2:$Z$19,3,FALSE)))</f>
        <v/>
      </c>
      <c r="S3428" s="61">
        <f>IF(P3428=1,0,L3428*M3428*R3428*(1-O3428/100))</f>
        <v/>
      </c>
      <c r="T3428" s="61">
        <f>IF(P3428=1,0,L3428*Q3428)</f>
        <v/>
      </c>
      <c r="U3428" s="61">
        <f>S3428-T3428</f>
        <v/>
      </c>
    </row>
    <row r="3429">
      <c r="A3429" t="inlineStr">
        <is>
          <t>S003428</t>
        </is>
      </c>
      <c r="B3429" t="inlineStr">
        <is>
          <t>2026-01-19</t>
        </is>
      </c>
      <c r="C3429" t="inlineStr">
        <is>
          <t>2026-01</t>
        </is>
      </c>
      <c r="D3429" t="inlineStr">
        <is>
          <t>2026-Q1</t>
        </is>
      </c>
      <c r="E3429" t="inlineStr">
        <is>
          <t>T07</t>
        </is>
      </c>
      <c r="F3429" t="inlineStr">
        <is>
          <t>Onur Arslan</t>
        </is>
      </c>
      <c r="G3429" t="inlineStr">
        <is>
          <t>Marmara</t>
        </is>
      </c>
      <c r="H3429" t="inlineStr">
        <is>
          <t>EM-KND-03</t>
        </is>
      </c>
      <c r="I3429" t="inlineStr">
        <is>
          <t>Kablo Kanalı 40x40 (2 m)</t>
        </is>
      </c>
      <c r="J3429" t="inlineStr">
        <is>
          <t>Tesisat</t>
        </is>
      </c>
      <c r="K3429" t="inlineStr">
        <is>
          <t>Proje</t>
        </is>
      </c>
      <c r="L3429" t="n">
        <v>5</v>
      </c>
      <c r="M3429" s="57" t="n">
        <v>133</v>
      </c>
      <c r="N3429" t="inlineStr">
        <is>
          <t>TL</t>
        </is>
      </c>
      <c r="O3429" s="58" t="n">
        <v>8</v>
      </c>
      <c r="P3429" t="n">
        <v>0</v>
      </c>
      <c r="Q3429" s="59" t="n">
        <v>65</v>
      </c>
      <c r="R3429" s="60">
        <f>IF(N3429="TL",1,IF(N3429="USD",VLOOKUP(C3429,$X$2:$Z$19,2,FALSE),VLOOKUP(C3429,$X$2:$Z$19,3,FALSE)))</f>
        <v/>
      </c>
      <c r="S3429" s="61">
        <f>IF(P3429=1,0,L3429*M3429*R3429*(1-O3429/100))</f>
        <v/>
      </c>
      <c r="T3429" s="61">
        <f>IF(P3429=1,0,L3429*Q3429)</f>
        <v/>
      </c>
      <c r="U3429" s="61">
        <f>S3429-T3429</f>
        <v/>
      </c>
    </row>
    <row r="3430">
      <c r="A3430" t="inlineStr">
        <is>
          <t>S003429</t>
        </is>
      </c>
      <c r="B3430" t="inlineStr">
        <is>
          <t>2026-01-06</t>
        </is>
      </c>
      <c r="C3430" t="inlineStr">
        <is>
          <t>2026-01</t>
        </is>
      </c>
      <c r="D3430" t="inlineStr">
        <is>
          <t>2026-Q1</t>
        </is>
      </c>
      <c r="E3430" t="inlineStr">
        <is>
          <t>T07</t>
        </is>
      </c>
      <c r="F3430" t="inlineStr">
        <is>
          <t>Onur Arslan</t>
        </is>
      </c>
      <c r="G3430" t="inlineStr">
        <is>
          <t>Marmara</t>
        </is>
      </c>
      <c r="H3430" t="inlineStr">
        <is>
          <t>EM-PRZ-02</t>
        </is>
      </c>
      <c r="I3430" t="inlineStr">
        <is>
          <t>Priz-Anahtar Seti (20'li)</t>
        </is>
      </c>
      <c r="J3430" t="inlineStr">
        <is>
          <t>Anahtar</t>
        </is>
      </c>
      <c r="K3430" t="inlineStr">
        <is>
          <t>Perakende</t>
        </is>
      </c>
      <c r="L3430" t="n">
        <v>2</v>
      </c>
      <c r="M3430" s="57" t="n">
        <v>580</v>
      </c>
      <c r="N3430" t="inlineStr">
        <is>
          <t>TL</t>
        </is>
      </c>
      <c r="O3430" s="58" t="n">
        <v>0</v>
      </c>
      <c r="P3430" t="n">
        <v>0</v>
      </c>
      <c r="Q3430" s="59" t="n">
        <v>310</v>
      </c>
      <c r="R3430" s="60">
        <f>IF(N3430="TL",1,IF(N3430="USD",VLOOKUP(C3430,$X$2:$Z$19,2,FALSE),VLOOKUP(C3430,$X$2:$Z$19,3,FALSE)))</f>
        <v/>
      </c>
      <c r="S3430" s="61">
        <f>IF(P3430=1,0,L3430*M3430*R3430*(1-O3430/100))</f>
        <v/>
      </c>
      <c r="T3430" s="61">
        <f>IF(P3430=1,0,L3430*Q3430)</f>
        <v/>
      </c>
      <c r="U3430" s="61">
        <f>S3430-T3430</f>
        <v/>
      </c>
    </row>
    <row r="3431">
      <c r="A3431" t="inlineStr">
        <is>
          <t>S003430</t>
        </is>
      </c>
      <c r="B3431" t="inlineStr">
        <is>
          <t>2026-01-04</t>
        </is>
      </c>
      <c r="C3431" t="inlineStr">
        <is>
          <t>2026-01</t>
        </is>
      </c>
      <c r="D3431" t="inlineStr">
        <is>
          <t>2026-Q1</t>
        </is>
      </c>
      <c r="E3431" t="inlineStr">
        <is>
          <t>T07</t>
        </is>
      </c>
      <c r="F3431" t="inlineStr">
        <is>
          <t>Onur Arslan</t>
        </is>
      </c>
      <c r="G3431" t="inlineStr">
        <is>
          <t>Marmara</t>
        </is>
      </c>
      <c r="H3431" t="inlineStr">
        <is>
          <t>EM-AYD-18</t>
        </is>
      </c>
      <c r="I3431" t="inlineStr">
        <is>
          <t>LED Ampul 18W (10'lu)</t>
        </is>
      </c>
      <c r="J3431" t="inlineStr">
        <is>
          <t>Aydınlatma</t>
        </is>
      </c>
      <c r="K3431" t="inlineStr">
        <is>
          <t>Perakende</t>
        </is>
      </c>
      <c r="L3431" t="n">
        <v>4</v>
      </c>
      <c r="M3431" s="57" t="n">
        <v>207</v>
      </c>
      <c r="N3431" t="inlineStr">
        <is>
          <t>TL</t>
        </is>
      </c>
      <c r="O3431" s="58" t="n">
        <v>0</v>
      </c>
      <c r="P3431" t="n">
        <v>0</v>
      </c>
      <c r="Q3431" s="59" t="n">
        <v>95</v>
      </c>
      <c r="R3431" s="60">
        <f>IF(N3431="TL",1,IF(N3431="USD",VLOOKUP(C3431,$X$2:$Z$19,2,FALSE),VLOOKUP(C3431,$X$2:$Z$19,3,FALSE)))</f>
        <v/>
      </c>
      <c r="S3431" s="61">
        <f>IF(P3431=1,0,L3431*M3431*R3431*(1-O3431/100))</f>
        <v/>
      </c>
      <c r="T3431" s="61">
        <f>IF(P3431=1,0,L3431*Q3431)</f>
        <v/>
      </c>
      <c r="U3431" s="61">
        <f>S3431-T3431</f>
        <v/>
      </c>
    </row>
    <row r="3432">
      <c r="A3432" t="inlineStr">
        <is>
          <t>S003431</t>
        </is>
      </c>
      <c r="B3432" t="inlineStr">
        <is>
          <t>2026-01-21</t>
        </is>
      </c>
      <c r="C3432" t="inlineStr">
        <is>
          <t>2026-01</t>
        </is>
      </c>
      <c r="D3432" t="inlineStr">
        <is>
          <t>2026-Q1</t>
        </is>
      </c>
      <c r="E3432" t="inlineStr">
        <is>
          <t>T07</t>
        </is>
      </c>
      <c r="F3432" t="inlineStr">
        <is>
          <t>Onur Arslan</t>
        </is>
      </c>
      <c r="G3432" t="inlineStr">
        <is>
          <t>Marmara</t>
        </is>
      </c>
      <c r="H3432" t="inlineStr">
        <is>
          <t>EM-AYD-18</t>
        </is>
      </c>
      <c r="I3432" t="inlineStr">
        <is>
          <t>LED Ampul 18W (10'lu)</t>
        </is>
      </c>
      <c r="J3432" t="inlineStr">
        <is>
          <t>Aydınlatma</t>
        </is>
      </c>
      <c r="K3432" t="inlineStr">
        <is>
          <t>Perakende</t>
        </is>
      </c>
      <c r="L3432" t="n">
        <v>1</v>
      </c>
      <c r="M3432" s="57" t="n">
        <v>202</v>
      </c>
      <c r="N3432" t="inlineStr">
        <is>
          <t>TL</t>
        </is>
      </c>
      <c r="O3432" s="58" t="n">
        <v>0</v>
      </c>
      <c r="P3432" t="n">
        <v>0</v>
      </c>
      <c r="Q3432" s="59" t="n">
        <v>95</v>
      </c>
      <c r="R3432" s="60">
        <f>IF(N3432="TL",1,IF(N3432="USD",VLOOKUP(C3432,$X$2:$Z$19,2,FALSE),VLOOKUP(C3432,$X$2:$Z$19,3,FALSE)))</f>
        <v/>
      </c>
      <c r="S3432" s="61">
        <f>IF(P3432=1,0,L3432*M3432*R3432*(1-O3432/100))</f>
        <v/>
      </c>
      <c r="T3432" s="61">
        <f>IF(P3432=1,0,L3432*Q3432)</f>
        <v/>
      </c>
      <c r="U3432" s="61">
        <f>S3432-T3432</f>
        <v/>
      </c>
    </row>
    <row r="3433">
      <c r="A3433" t="inlineStr">
        <is>
          <t>S003432</t>
        </is>
      </c>
      <c r="B3433" t="inlineStr">
        <is>
          <t>2026-01-22</t>
        </is>
      </c>
      <c r="C3433" t="inlineStr">
        <is>
          <t>2026-01</t>
        </is>
      </c>
      <c r="D3433" t="inlineStr">
        <is>
          <t>2026-Q1</t>
        </is>
      </c>
      <c r="E3433" t="inlineStr">
        <is>
          <t>T07</t>
        </is>
      </c>
      <c r="F3433" t="inlineStr">
        <is>
          <t>Onur Arslan</t>
        </is>
      </c>
      <c r="G3433" t="inlineStr">
        <is>
          <t>Marmara</t>
        </is>
      </c>
      <c r="H3433" t="inlineStr">
        <is>
          <t>EM-AYD-40</t>
        </is>
      </c>
      <c r="I3433" t="inlineStr">
        <is>
          <t>LED Panel Armatür 40W</t>
        </is>
      </c>
      <c r="J3433" t="inlineStr">
        <is>
          <t>Aydınlatma</t>
        </is>
      </c>
      <c r="K3433" t="inlineStr">
        <is>
          <t>Bayi</t>
        </is>
      </c>
      <c r="L3433" t="n">
        <v>1</v>
      </c>
      <c r="M3433" s="57" t="n">
        <v>368</v>
      </c>
      <c r="N3433" t="inlineStr">
        <is>
          <t>TL</t>
        </is>
      </c>
      <c r="O3433" s="58" t="n">
        <v>5</v>
      </c>
      <c r="P3433" t="n">
        <v>0</v>
      </c>
      <c r="Q3433" s="59" t="n">
        <v>190</v>
      </c>
      <c r="R3433" s="60">
        <f>IF(N3433="TL",1,IF(N3433="USD",VLOOKUP(C3433,$X$2:$Z$19,2,FALSE),VLOOKUP(C3433,$X$2:$Z$19,3,FALSE)))</f>
        <v/>
      </c>
      <c r="S3433" s="61">
        <f>IF(P3433=1,0,L3433*M3433*R3433*(1-O3433/100))</f>
        <v/>
      </c>
      <c r="T3433" s="61">
        <f>IF(P3433=1,0,L3433*Q3433)</f>
        <v/>
      </c>
      <c r="U3433" s="61">
        <f>S3433-T3433</f>
        <v/>
      </c>
    </row>
    <row r="3434">
      <c r="A3434" t="inlineStr">
        <is>
          <t>S003433</t>
        </is>
      </c>
      <c r="B3434" t="inlineStr">
        <is>
          <t>2026-01-05</t>
        </is>
      </c>
      <c r="C3434" t="inlineStr">
        <is>
          <t>2026-01</t>
        </is>
      </c>
      <c r="D3434" t="inlineStr">
        <is>
          <t>2026-Q1</t>
        </is>
      </c>
      <c r="E3434" t="inlineStr">
        <is>
          <t>T07</t>
        </is>
      </c>
      <c r="F3434" t="inlineStr">
        <is>
          <t>Onur Arslan</t>
        </is>
      </c>
      <c r="G3434" t="inlineStr">
        <is>
          <t>Marmara</t>
        </is>
      </c>
      <c r="H3434" t="inlineStr">
        <is>
          <t>EM-KBL-25</t>
        </is>
      </c>
      <c r="I3434" t="inlineStr">
        <is>
          <t>NYY Kablo 4x6 (100 m)</t>
        </is>
      </c>
      <c r="J3434" t="inlineStr">
        <is>
          <t>Kablo</t>
        </is>
      </c>
      <c r="K3434" t="inlineStr">
        <is>
          <t>Bayi</t>
        </is>
      </c>
      <c r="L3434" t="n">
        <v>14</v>
      </c>
      <c r="M3434" s="57" t="n">
        <v>3496</v>
      </c>
      <c r="N3434" t="inlineStr">
        <is>
          <t>TL</t>
        </is>
      </c>
      <c r="O3434" s="58" t="n">
        <v>5</v>
      </c>
      <c r="P3434" t="n">
        <v>0</v>
      </c>
      <c r="Q3434" s="59" t="n">
        <v>2150</v>
      </c>
      <c r="R3434" s="60">
        <f>IF(N3434="TL",1,IF(N3434="USD",VLOOKUP(C3434,$X$2:$Z$19,2,FALSE),VLOOKUP(C3434,$X$2:$Z$19,3,FALSE)))</f>
        <v/>
      </c>
      <c r="S3434" s="61">
        <f>IF(P3434=1,0,L3434*M3434*R3434*(1-O3434/100))</f>
        <v/>
      </c>
      <c r="T3434" s="61">
        <f>IF(P3434=1,0,L3434*Q3434)</f>
        <v/>
      </c>
      <c r="U3434" s="61">
        <f>S3434-T3434</f>
        <v/>
      </c>
    </row>
    <row r="3435">
      <c r="A3435" t="inlineStr">
        <is>
          <t>S003434</t>
        </is>
      </c>
      <c r="B3435" t="inlineStr">
        <is>
          <t>2026-01-24</t>
        </is>
      </c>
      <c r="C3435" t="inlineStr">
        <is>
          <t>2026-01</t>
        </is>
      </c>
      <c r="D3435" t="inlineStr">
        <is>
          <t>2026-Q1</t>
        </is>
      </c>
      <c r="E3435" t="inlineStr">
        <is>
          <t>T07</t>
        </is>
      </c>
      <c r="F3435" t="inlineStr">
        <is>
          <t>Onur Arslan</t>
        </is>
      </c>
      <c r="G3435" t="inlineStr">
        <is>
          <t>Marmara</t>
        </is>
      </c>
      <c r="H3435" t="inlineStr">
        <is>
          <t>EM-UPS-10</t>
        </is>
      </c>
      <c r="I3435" t="inlineStr">
        <is>
          <t>Kesintisiz Güç Kaynağı 3 kVA</t>
        </is>
      </c>
      <c r="J3435" t="inlineStr">
        <is>
          <t>Güç</t>
        </is>
      </c>
      <c r="K3435" t="inlineStr">
        <is>
          <t>Bayi</t>
        </is>
      </c>
      <c r="L3435" t="n">
        <v>1</v>
      </c>
      <c r="M3435" s="57" t="n">
        <v>13018</v>
      </c>
      <c r="N3435" t="inlineStr">
        <is>
          <t>TL</t>
        </is>
      </c>
      <c r="O3435" s="58" t="n">
        <v>5</v>
      </c>
      <c r="P3435" t="n">
        <v>0</v>
      </c>
      <c r="Q3435" s="59" t="n">
        <v>8200</v>
      </c>
      <c r="R3435" s="60">
        <f>IF(N3435="TL",1,IF(N3435="USD",VLOOKUP(C3435,$X$2:$Z$19,2,FALSE),VLOOKUP(C3435,$X$2:$Z$19,3,FALSE)))</f>
        <v/>
      </c>
      <c r="S3435" s="61">
        <f>IF(P3435=1,0,L3435*M3435*R3435*(1-O3435/100))</f>
        <v/>
      </c>
      <c r="T3435" s="61">
        <f>IF(P3435=1,0,L3435*Q3435)</f>
        <v/>
      </c>
      <c r="U3435" s="61">
        <f>S3435-T3435</f>
        <v/>
      </c>
    </row>
    <row r="3436">
      <c r="A3436" t="inlineStr">
        <is>
          <t>S003435</t>
        </is>
      </c>
      <c r="B3436" t="inlineStr">
        <is>
          <t>2026-01-09</t>
        </is>
      </c>
      <c r="C3436" t="inlineStr">
        <is>
          <t>2026-01</t>
        </is>
      </c>
      <c r="D3436" t="inlineStr">
        <is>
          <t>2026-Q1</t>
        </is>
      </c>
      <c r="E3436" t="inlineStr">
        <is>
          <t>T07</t>
        </is>
      </c>
      <c r="F3436" t="inlineStr">
        <is>
          <t>Onur Arslan</t>
        </is>
      </c>
      <c r="G3436" t="inlineStr">
        <is>
          <t>Marmara</t>
        </is>
      </c>
      <c r="H3436" t="inlineStr">
        <is>
          <t>EM-TOP-08</t>
        </is>
      </c>
      <c r="I3436" t="inlineStr">
        <is>
          <t>Topraklama Seti</t>
        </is>
      </c>
      <c r="J3436" t="inlineStr">
        <is>
          <t>Koruma</t>
        </is>
      </c>
      <c r="K3436" t="inlineStr">
        <is>
          <t>Perakende</t>
        </is>
      </c>
      <c r="L3436" t="n">
        <v>5</v>
      </c>
      <c r="M3436" s="57" t="n">
        <v>941</v>
      </c>
      <c r="N3436" t="inlineStr">
        <is>
          <t>TL</t>
        </is>
      </c>
      <c r="O3436" s="58" t="n">
        <v>8</v>
      </c>
      <c r="P3436" t="n">
        <v>0</v>
      </c>
      <c r="Q3436" s="59" t="n">
        <v>540</v>
      </c>
      <c r="R3436" s="60">
        <f>IF(N3436="TL",1,IF(N3436="USD",VLOOKUP(C3436,$X$2:$Z$19,2,FALSE),VLOOKUP(C3436,$X$2:$Z$19,3,FALSE)))</f>
        <v/>
      </c>
      <c r="S3436" s="61">
        <f>IF(P3436=1,0,L3436*M3436*R3436*(1-O3436/100))</f>
        <v/>
      </c>
      <c r="T3436" s="61">
        <f>IF(P3436=1,0,L3436*Q3436)</f>
        <v/>
      </c>
      <c r="U3436" s="61">
        <f>S3436-T3436</f>
        <v/>
      </c>
    </row>
    <row r="3437">
      <c r="A3437" t="inlineStr">
        <is>
          <t>S003436</t>
        </is>
      </c>
      <c r="B3437" t="inlineStr">
        <is>
          <t>2026-01-09</t>
        </is>
      </c>
      <c r="C3437" t="inlineStr">
        <is>
          <t>2026-01</t>
        </is>
      </c>
      <c r="D3437" t="inlineStr">
        <is>
          <t>2026-Q1</t>
        </is>
      </c>
      <c r="E3437" t="inlineStr">
        <is>
          <t>T07</t>
        </is>
      </c>
      <c r="F3437" t="inlineStr">
        <is>
          <t>Onur Arslan</t>
        </is>
      </c>
      <c r="G3437" t="inlineStr">
        <is>
          <t>Marmara</t>
        </is>
      </c>
      <c r="H3437" t="inlineStr">
        <is>
          <t>EM-AYD-40</t>
        </is>
      </c>
      <c r="I3437" t="inlineStr">
        <is>
          <t>LED Panel Armatür 40W</t>
        </is>
      </c>
      <c r="J3437" t="inlineStr">
        <is>
          <t>Aydınlatma</t>
        </is>
      </c>
      <c r="K3437" t="inlineStr">
        <is>
          <t>Bayi</t>
        </is>
      </c>
      <c r="L3437" t="n">
        <v>70</v>
      </c>
      <c r="M3437" s="57" t="n">
        <v>351</v>
      </c>
      <c r="N3437" t="inlineStr">
        <is>
          <t>TL</t>
        </is>
      </c>
      <c r="O3437" s="58" t="n">
        <v>5</v>
      </c>
      <c r="P3437" t="n">
        <v>0</v>
      </c>
      <c r="Q3437" s="59" t="n">
        <v>190</v>
      </c>
      <c r="R3437" s="60">
        <f>IF(N3437="TL",1,IF(N3437="USD",VLOOKUP(C3437,$X$2:$Z$19,2,FALSE),VLOOKUP(C3437,$X$2:$Z$19,3,FALSE)))</f>
        <v/>
      </c>
      <c r="S3437" s="61">
        <f>IF(P3437=1,0,L3437*M3437*R3437*(1-O3437/100))</f>
        <v/>
      </c>
      <c r="T3437" s="61">
        <f>IF(P3437=1,0,L3437*Q3437)</f>
        <v/>
      </c>
      <c r="U3437" s="61">
        <f>S3437-T3437</f>
        <v/>
      </c>
    </row>
    <row r="3438">
      <c r="A3438" t="inlineStr">
        <is>
          <t>S003437</t>
        </is>
      </c>
      <c r="B3438" t="inlineStr">
        <is>
          <t>2026-01-02</t>
        </is>
      </c>
      <c r="C3438" t="inlineStr">
        <is>
          <t>2026-01</t>
        </is>
      </c>
      <c r="D3438" t="inlineStr">
        <is>
          <t>2026-Q1</t>
        </is>
      </c>
      <c r="E3438" t="inlineStr">
        <is>
          <t>T07</t>
        </is>
      </c>
      <c r="F3438" t="inlineStr">
        <is>
          <t>Onur Arslan</t>
        </is>
      </c>
      <c r="G3438" t="inlineStr">
        <is>
          <t>Marmara</t>
        </is>
      </c>
      <c r="H3438" t="inlineStr">
        <is>
          <t>EM-SNS-06</t>
        </is>
      </c>
      <c r="I3438" t="inlineStr">
        <is>
          <t>Hareket Sensörü PIR</t>
        </is>
      </c>
      <c r="J3438" t="inlineStr">
        <is>
          <t>Otomasyon</t>
        </is>
      </c>
      <c r="K3438" t="inlineStr">
        <is>
          <t>Bayi</t>
        </is>
      </c>
      <c r="L3438" t="n">
        <v>47</v>
      </c>
      <c r="M3438" s="57" t="n">
        <v>250</v>
      </c>
      <c r="N3438" t="inlineStr">
        <is>
          <t>TL</t>
        </is>
      </c>
      <c r="O3438" s="58" t="n">
        <v>0</v>
      </c>
      <c r="P3438" t="n">
        <v>0</v>
      </c>
      <c r="Q3438" s="59" t="n">
        <v>120</v>
      </c>
      <c r="R3438" s="60">
        <f>IF(N3438="TL",1,IF(N3438="USD",VLOOKUP(C3438,$X$2:$Z$19,2,FALSE),VLOOKUP(C3438,$X$2:$Z$19,3,FALSE)))</f>
        <v/>
      </c>
      <c r="S3438" s="61">
        <f>IF(P3438=1,0,L3438*M3438*R3438*(1-O3438/100))</f>
        <v/>
      </c>
      <c r="T3438" s="61">
        <f>IF(P3438=1,0,L3438*Q3438)</f>
        <v/>
      </c>
      <c r="U3438" s="61">
        <f>S3438-T3438</f>
        <v/>
      </c>
    </row>
    <row r="3439">
      <c r="A3439" t="inlineStr">
        <is>
          <t>S003438</t>
        </is>
      </c>
      <c r="B3439" t="inlineStr">
        <is>
          <t>2026-01-06</t>
        </is>
      </c>
      <c r="C3439" t="inlineStr">
        <is>
          <t>2026-01</t>
        </is>
      </c>
      <c r="D3439" t="inlineStr">
        <is>
          <t>2026-Q1</t>
        </is>
      </c>
      <c r="E3439" t="inlineStr">
        <is>
          <t>T07</t>
        </is>
      </c>
      <c r="F3439" t="inlineStr">
        <is>
          <t>Onur Arslan</t>
        </is>
      </c>
      <c r="G3439" t="inlineStr">
        <is>
          <t>Marmara</t>
        </is>
      </c>
      <c r="H3439" t="inlineStr">
        <is>
          <t>EM-PRZ-02</t>
        </is>
      </c>
      <c r="I3439" t="inlineStr">
        <is>
          <t>Priz-Anahtar Seti (20'li)</t>
        </is>
      </c>
      <c r="J3439" t="inlineStr">
        <is>
          <t>Anahtar</t>
        </is>
      </c>
      <c r="K3439" t="inlineStr">
        <is>
          <t>Kurumsal</t>
        </is>
      </c>
      <c r="L3439" t="n">
        <v>12</v>
      </c>
      <c r="M3439" s="57" t="n">
        <v>588</v>
      </c>
      <c r="N3439" t="inlineStr">
        <is>
          <t>TL</t>
        </is>
      </c>
      <c r="O3439" s="58" t="n">
        <v>18</v>
      </c>
      <c r="P3439" t="n">
        <v>0</v>
      </c>
      <c r="Q3439" s="59" t="n">
        <v>310</v>
      </c>
      <c r="R3439" s="60">
        <f>IF(N3439="TL",1,IF(N3439="USD",VLOOKUP(C3439,$X$2:$Z$19,2,FALSE),VLOOKUP(C3439,$X$2:$Z$19,3,FALSE)))</f>
        <v/>
      </c>
      <c r="S3439" s="61">
        <f>IF(P3439=1,0,L3439*M3439*R3439*(1-O3439/100))</f>
        <v/>
      </c>
      <c r="T3439" s="61">
        <f>IF(P3439=1,0,L3439*Q3439)</f>
        <v/>
      </c>
      <c r="U3439" s="61">
        <f>S3439-T3439</f>
        <v/>
      </c>
    </row>
    <row r="3440">
      <c r="A3440" t="inlineStr">
        <is>
          <t>S003439</t>
        </is>
      </c>
      <c r="B3440" t="inlineStr">
        <is>
          <t>2026-01-24</t>
        </is>
      </c>
      <c r="C3440" t="inlineStr">
        <is>
          <t>2026-01</t>
        </is>
      </c>
      <c r="D3440" t="inlineStr">
        <is>
          <t>2026-Q1</t>
        </is>
      </c>
      <c r="E3440" t="inlineStr">
        <is>
          <t>T08</t>
        </is>
      </c>
      <c r="F3440" t="inlineStr">
        <is>
          <t>Zeynep Koç</t>
        </is>
      </c>
      <c r="G3440" t="inlineStr">
        <is>
          <t>İç Anadolu</t>
        </is>
      </c>
      <c r="H3440" t="inlineStr">
        <is>
          <t>EM-KND-03</t>
        </is>
      </c>
      <c r="I3440" t="inlineStr">
        <is>
          <t>Kablo Kanalı 40x40 (2 m)</t>
        </is>
      </c>
      <c r="J3440" t="inlineStr">
        <is>
          <t>Tesisat</t>
        </is>
      </c>
      <c r="K3440" t="inlineStr">
        <is>
          <t>Bayi</t>
        </is>
      </c>
      <c r="L3440" t="n">
        <v>3</v>
      </c>
      <c r="M3440" s="57" t="n">
        <v>133</v>
      </c>
      <c r="N3440" t="inlineStr">
        <is>
          <t>TL</t>
        </is>
      </c>
      <c r="O3440" s="58" t="n">
        <v>5</v>
      </c>
      <c r="P3440" t="n">
        <v>0</v>
      </c>
      <c r="Q3440" s="59" t="n">
        <v>65</v>
      </c>
      <c r="R3440" s="60">
        <f>IF(N3440="TL",1,IF(N3440="USD",VLOOKUP(C3440,$X$2:$Z$19,2,FALSE),VLOOKUP(C3440,$X$2:$Z$19,3,FALSE)))</f>
        <v/>
      </c>
      <c r="S3440" s="61">
        <f>IF(P3440=1,0,L3440*M3440*R3440*(1-O3440/100))</f>
        <v/>
      </c>
      <c r="T3440" s="61">
        <f>IF(P3440=1,0,L3440*Q3440)</f>
        <v/>
      </c>
      <c r="U3440" s="61">
        <f>S3440-T3440</f>
        <v/>
      </c>
    </row>
    <row r="3441">
      <c r="A3441" t="inlineStr">
        <is>
          <t>S003440</t>
        </is>
      </c>
      <c r="B3441" t="inlineStr">
        <is>
          <t>2026-01-12</t>
        </is>
      </c>
      <c r="C3441" t="inlineStr">
        <is>
          <t>2026-01</t>
        </is>
      </c>
      <c r="D3441" t="inlineStr">
        <is>
          <t>2026-Q1</t>
        </is>
      </c>
      <c r="E3441" t="inlineStr">
        <is>
          <t>T08</t>
        </is>
      </c>
      <c r="F3441" t="inlineStr">
        <is>
          <t>Zeynep Koç</t>
        </is>
      </c>
      <c r="G3441" t="inlineStr">
        <is>
          <t>İç Anadolu</t>
        </is>
      </c>
      <c r="H3441" t="inlineStr">
        <is>
          <t>EM-KND-03</t>
        </is>
      </c>
      <c r="I3441" t="inlineStr">
        <is>
          <t>Kablo Kanalı 40x40 (2 m)</t>
        </is>
      </c>
      <c r="J3441" t="inlineStr">
        <is>
          <t>Tesisat</t>
        </is>
      </c>
      <c r="K3441" t="inlineStr">
        <is>
          <t>Bayi</t>
        </is>
      </c>
      <c r="L3441" t="n">
        <v>23</v>
      </c>
      <c r="M3441" s="57" t="n">
        <v>136</v>
      </c>
      <c r="N3441" t="inlineStr">
        <is>
          <t>TL</t>
        </is>
      </c>
      <c r="O3441" s="58" t="n">
        <v>12</v>
      </c>
      <c r="P3441" t="n">
        <v>0</v>
      </c>
      <c r="Q3441" s="59" t="n">
        <v>65</v>
      </c>
      <c r="R3441" s="60">
        <f>IF(N3441="TL",1,IF(N3441="USD",VLOOKUP(C3441,$X$2:$Z$19,2,FALSE),VLOOKUP(C3441,$X$2:$Z$19,3,FALSE)))</f>
        <v/>
      </c>
      <c r="S3441" s="61">
        <f>IF(P3441=1,0,L3441*M3441*R3441*(1-O3441/100))</f>
        <v/>
      </c>
      <c r="T3441" s="61">
        <f>IF(P3441=1,0,L3441*Q3441)</f>
        <v/>
      </c>
      <c r="U3441" s="61">
        <f>S3441-T3441</f>
        <v/>
      </c>
    </row>
    <row r="3442">
      <c r="A3442" t="inlineStr">
        <is>
          <t>S003441</t>
        </is>
      </c>
      <c r="B3442" t="inlineStr">
        <is>
          <t>2026-01-27</t>
        </is>
      </c>
      <c r="C3442" t="inlineStr">
        <is>
          <t>2026-01</t>
        </is>
      </c>
      <c r="D3442" t="inlineStr">
        <is>
          <t>2026-Q1</t>
        </is>
      </c>
      <c r="E3442" t="inlineStr">
        <is>
          <t>T08</t>
        </is>
      </c>
      <c r="F3442" t="inlineStr">
        <is>
          <t>Zeynep Koç</t>
        </is>
      </c>
      <c r="G3442" t="inlineStr">
        <is>
          <t>İç Anadolu</t>
        </is>
      </c>
      <c r="H3442" t="inlineStr">
        <is>
          <t>EM-PNO-12</t>
        </is>
      </c>
      <c r="I3442" t="inlineStr">
        <is>
          <t>Sıva Üstü Dağıtım Panosu 24'lü</t>
        </is>
      </c>
      <c r="J3442" t="inlineStr">
        <is>
          <t>Pano</t>
        </is>
      </c>
      <c r="K3442" t="inlineStr">
        <is>
          <t>Proje</t>
        </is>
      </c>
      <c r="L3442" t="n">
        <v>3</v>
      </c>
      <c r="M3442" s="57" t="n">
        <v>1959</v>
      </c>
      <c r="N3442" t="inlineStr">
        <is>
          <t>TL</t>
        </is>
      </c>
      <c r="O3442" s="58" t="n">
        <v>8</v>
      </c>
      <c r="P3442" t="n">
        <v>0</v>
      </c>
      <c r="Q3442" s="59" t="n">
        <v>1180</v>
      </c>
      <c r="R3442" s="60">
        <f>IF(N3442="TL",1,IF(N3442="USD",VLOOKUP(C3442,$X$2:$Z$19,2,FALSE),VLOOKUP(C3442,$X$2:$Z$19,3,FALSE)))</f>
        <v/>
      </c>
      <c r="S3442" s="61">
        <f>IF(P3442=1,0,L3442*M3442*R3442*(1-O3442/100))</f>
        <v/>
      </c>
      <c r="T3442" s="61">
        <f>IF(P3442=1,0,L3442*Q3442)</f>
        <v/>
      </c>
      <c r="U3442" s="61">
        <f>S3442-T3442</f>
        <v/>
      </c>
    </row>
    <row r="3443">
      <c r="A3443" t="inlineStr">
        <is>
          <t>S003442</t>
        </is>
      </c>
      <c r="B3443" t="inlineStr">
        <is>
          <t>2026-01-15</t>
        </is>
      </c>
      <c r="C3443" t="inlineStr">
        <is>
          <t>2026-01</t>
        </is>
      </c>
      <c r="D3443" t="inlineStr">
        <is>
          <t>2026-Q1</t>
        </is>
      </c>
      <c r="E3443" t="inlineStr">
        <is>
          <t>T08</t>
        </is>
      </c>
      <c r="F3443" t="inlineStr">
        <is>
          <t>Zeynep Koç</t>
        </is>
      </c>
      <c r="G3443" t="inlineStr">
        <is>
          <t>İç Anadolu</t>
        </is>
      </c>
      <c r="H3443" t="inlineStr">
        <is>
          <t>EM-SNS-06</t>
        </is>
      </c>
      <c r="I3443" t="inlineStr">
        <is>
          <t>Hareket Sensörü PIR</t>
        </is>
      </c>
      <c r="J3443" t="inlineStr">
        <is>
          <t>Otomasyon</t>
        </is>
      </c>
      <c r="K3443" t="inlineStr">
        <is>
          <t>Kurumsal</t>
        </is>
      </c>
      <c r="L3443" t="n">
        <v>46</v>
      </c>
      <c r="M3443" s="57" t="n">
        <v>259</v>
      </c>
      <c r="N3443" t="inlineStr">
        <is>
          <t>TL</t>
        </is>
      </c>
      <c r="O3443" s="58" t="n">
        <v>8</v>
      </c>
      <c r="P3443" t="n">
        <v>0</v>
      </c>
      <c r="Q3443" s="59" t="n">
        <v>120</v>
      </c>
      <c r="R3443" s="60">
        <f>IF(N3443="TL",1,IF(N3443="USD",VLOOKUP(C3443,$X$2:$Z$19,2,FALSE),VLOOKUP(C3443,$X$2:$Z$19,3,FALSE)))</f>
        <v/>
      </c>
      <c r="S3443" s="61">
        <f>IF(P3443=1,0,L3443*M3443*R3443*(1-O3443/100))</f>
        <v/>
      </c>
      <c r="T3443" s="61">
        <f>IF(P3443=1,0,L3443*Q3443)</f>
        <v/>
      </c>
      <c r="U3443" s="61">
        <f>S3443-T3443</f>
        <v/>
      </c>
    </row>
    <row r="3444">
      <c r="A3444" t="inlineStr">
        <is>
          <t>S003443</t>
        </is>
      </c>
      <c r="B3444" t="inlineStr">
        <is>
          <t>2026-01-06</t>
        </is>
      </c>
      <c r="C3444" t="inlineStr">
        <is>
          <t>2026-01</t>
        </is>
      </c>
      <c r="D3444" t="inlineStr">
        <is>
          <t>2026-Q1</t>
        </is>
      </c>
      <c r="E3444" t="inlineStr">
        <is>
          <t>T08</t>
        </is>
      </c>
      <c r="F3444" t="inlineStr">
        <is>
          <t>Zeynep Koç</t>
        </is>
      </c>
      <c r="G3444" t="inlineStr">
        <is>
          <t>İç Anadolu</t>
        </is>
      </c>
      <c r="H3444" t="inlineStr">
        <is>
          <t>EM-AYD-40</t>
        </is>
      </c>
      <c r="I3444" t="inlineStr">
        <is>
          <t>LED Panel Armatür 40W</t>
        </is>
      </c>
      <c r="J3444" t="inlineStr">
        <is>
          <t>Aydınlatma</t>
        </is>
      </c>
      <c r="K3444" t="inlineStr">
        <is>
          <t>Proje</t>
        </is>
      </c>
      <c r="L3444" t="n">
        <v>2</v>
      </c>
      <c r="M3444" s="57" t="n">
        <v>368</v>
      </c>
      <c r="N3444" t="inlineStr">
        <is>
          <t>TL</t>
        </is>
      </c>
      <c r="O3444" s="58" t="n">
        <v>8</v>
      </c>
      <c r="P3444" t="n">
        <v>0</v>
      </c>
      <c r="Q3444" s="59" t="n">
        <v>190</v>
      </c>
      <c r="R3444" s="60">
        <f>IF(N3444="TL",1,IF(N3444="USD",VLOOKUP(C3444,$X$2:$Z$19,2,FALSE),VLOOKUP(C3444,$X$2:$Z$19,3,FALSE)))</f>
        <v/>
      </c>
      <c r="S3444" s="61">
        <f>IF(P3444=1,0,L3444*M3444*R3444*(1-O3444/100))</f>
        <v/>
      </c>
      <c r="T3444" s="61">
        <f>IF(P3444=1,0,L3444*Q3444)</f>
        <v/>
      </c>
      <c r="U3444" s="61">
        <f>S3444-T3444</f>
        <v/>
      </c>
    </row>
    <row r="3445">
      <c r="A3445" t="inlineStr">
        <is>
          <t>S003444</t>
        </is>
      </c>
      <c r="B3445" t="inlineStr">
        <is>
          <t>2026-01-16</t>
        </is>
      </c>
      <c r="C3445" t="inlineStr">
        <is>
          <t>2026-01</t>
        </is>
      </c>
      <c r="D3445" t="inlineStr">
        <is>
          <t>2026-Q1</t>
        </is>
      </c>
      <c r="E3445" t="inlineStr">
        <is>
          <t>T08</t>
        </is>
      </c>
      <c r="F3445" t="inlineStr">
        <is>
          <t>Zeynep Koç</t>
        </is>
      </c>
      <c r="G3445" t="inlineStr">
        <is>
          <t>İç Anadolu</t>
        </is>
      </c>
      <c r="H3445" t="inlineStr">
        <is>
          <t>EM-KND-03</t>
        </is>
      </c>
      <c r="I3445" t="inlineStr">
        <is>
          <t>Kablo Kanalı 40x40 (2 m)</t>
        </is>
      </c>
      <c r="J3445" t="inlineStr">
        <is>
          <t>Tesisat</t>
        </is>
      </c>
      <c r="K3445" t="inlineStr">
        <is>
          <t>Kurumsal</t>
        </is>
      </c>
      <c r="L3445" t="n">
        <v>17</v>
      </c>
      <c r="M3445" s="57" t="n">
        <v>136</v>
      </c>
      <c r="N3445" t="inlineStr">
        <is>
          <t>TL</t>
        </is>
      </c>
      <c r="O3445" s="58" t="n">
        <v>12</v>
      </c>
      <c r="P3445" t="n">
        <v>0</v>
      </c>
      <c r="Q3445" s="59" t="n">
        <v>65</v>
      </c>
      <c r="R3445" s="60">
        <f>IF(N3445="TL",1,IF(N3445="USD",VLOOKUP(C3445,$X$2:$Z$19,2,FALSE),VLOOKUP(C3445,$X$2:$Z$19,3,FALSE)))</f>
        <v/>
      </c>
      <c r="S3445" s="61">
        <f>IF(P3445=1,0,L3445*M3445*R3445*(1-O3445/100))</f>
        <v/>
      </c>
      <c r="T3445" s="61">
        <f>IF(P3445=1,0,L3445*Q3445)</f>
        <v/>
      </c>
      <c r="U3445" s="61">
        <f>S3445-T3445</f>
        <v/>
      </c>
    </row>
    <row r="3446">
      <c r="A3446" t="inlineStr">
        <is>
          <t>S003445</t>
        </is>
      </c>
      <c r="B3446" t="inlineStr">
        <is>
          <t>2026-01-17</t>
        </is>
      </c>
      <c r="C3446" t="inlineStr">
        <is>
          <t>2026-01</t>
        </is>
      </c>
      <c r="D3446" t="inlineStr">
        <is>
          <t>2026-Q1</t>
        </is>
      </c>
      <c r="E3446" t="inlineStr">
        <is>
          <t>T08</t>
        </is>
      </c>
      <c r="F3446" t="inlineStr">
        <is>
          <t>Zeynep Koç</t>
        </is>
      </c>
      <c r="G3446" t="inlineStr">
        <is>
          <t>İç Anadolu</t>
        </is>
      </c>
      <c r="H3446" t="inlineStr">
        <is>
          <t>EM-SNS-06</t>
        </is>
      </c>
      <c r="I3446" t="inlineStr">
        <is>
          <t>Hareket Sensörü PIR</t>
        </is>
      </c>
      <c r="J3446" t="inlineStr">
        <is>
          <t>Otomasyon</t>
        </is>
      </c>
      <c r="K3446" t="inlineStr">
        <is>
          <t>Bayi</t>
        </is>
      </c>
      <c r="L3446" t="n">
        <v>12</v>
      </c>
      <c r="M3446" s="57" t="n">
        <v>246</v>
      </c>
      <c r="N3446" t="inlineStr">
        <is>
          <t>TL</t>
        </is>
      </c>
      <c r="O3446" s="58" t="n">
        <v>8</v>
      </c>
      <c r="P3446" t="n">
        <v>0</v>
      </c>
      <c r="Q3446" s="59" t="n">
        <v>120</v>
      </c>
      <c r="R3446" s="60">
        <f>IF(N3446="TL",1,IF(N3446="USD",VLOOKUP(C3446,$X$2:$Z$19,2,FALSE),VLOOKUP(C3446,$X$2:$Z$19,3,FALSE)))</f>
        <v/>
      </c>
      <c r="S3446" s="61">
        <f>IF(P3446=1,0,L3446*M3446*R3446*(1-O3446/100))</f>
        <v/>
      </c>
      <c r="T3446" s="61">
        <f>IF(P3446=1,0,L3446*Q3446)</f>
        <v/>
      </c>
      <c r="U3446" s="61">
        <f>S3446-T3446</f>
        <v/>
      </c>
    </row>
    <row r="3447">
      <c r="A3447" t="inlineStr">
        <is>
          <t>S003446</t>
        </is>
      </c>
      <c r="B3447" t="inlineStr">
        <is>
          <t>2026-01-10</t>
        </is>
      </c>
      <c r="C3447" t="inlineStr">
        <is>
          <t>2026-01</t>
        </is>
      </c>
      <c r="D3447" t="inlineStr">
        <is>
          <t>2026-Q1</t>
        </is>
      </c>
      <c r="E3447" t="inlineStr">
        <is>
          <t>T08</t>
        </is>
      </c>
      <c r="F3447" t="inlineStr">
        <is>
          <t>Zeynep Koç</t>
        </is>
      </c>
      <c r="G3447" t="inlineStr">
        <is>
          <t>İç Anadolu</t>
        </is>
      </c>
      <c r="H3447" t="inlineStr">
        <is>
          <t>EM-SGT-01</t>
        </is>
      </c>
      <c r="I3447" t="inlineStr">
        <is>
          <t>Otomatik Sigorta C16 (12'li)</t>
        </is>
      </c>
      <c r="J3447" t="inlineStr">
        <is>
          <t>Koruma</t>
        </is>
      </c>
      <c r="K3447" t="inlineStr">
        <is>
          <t>Proje</t>
        </is>
      </c>
      <c r="L3447" t="n">
        <v>89</v>
      </c>
      <c r="M3447" s="57" t="n">
        <v>431</v>
      </c>
      <c r="N3447" t="inlineStr">
        <is>
          <t>TL</t>
        </is>
      </c>
      <c r="O3447" s="58" t="n">
        <v>5</v>
      </c>
      <c r="P3447" t="n">
        <v>0</v>
      </c>
      <c r="Q3447" s="59" t="n">
        <v>240</v>
      </c>
      <c r="R3447" s="60">
        <f>IF(N3447="TL",1,IF(N3447="USD",VLOOKUP(C3447,$X$2:$Z$19,2,FALSE),VLOOKUP(C3447,$X$2:$Z$19,3,FALSE)))</f>
        <v/>
      </c>
      <c r="S3447" s="61">
        <f>IF(P3447=1,0,L3447*M3447*R3447*(1-O3447/100))</f>
        <v/>
      </c>
      <c r="T3447" s="61">
        <f>IF(P3447=1,0,L3447*Q3447)</f>
        <v/>
      </c>
      <c r="U3447" s="61">
        <f>S3447-T3447</f>
        <v/>
      </c>
    </row>
    <row r="3448">
      <c r="A3448" t="inlineStr">
        <is>
          <t>S003447</t>
        </is>
      </c>
      <c r="B3448" t="inlineStr">
        <is>
          <t>2026-01-12</t>
        </is>
      </c>
      <c r="C3448" t="inlineStr">
        <is>
          <t>2026-01</t>
        </is>
      </c>
      <c r="D3448" t="inlineStr">
        <is>
          <t>2026-Q1</t>
        </is>
      </c>
      <c r="E3448" t="inlineStr">
        <is>
          <t>T08</t>
        </is>
      </c>
      <c r="F3448" t="inlineStr">
        <is>
          <t>Zeynep Koç</t>
        </is>
      </c>
      <c r="G3448" t="inlineStr">
        <is>
          <t>İç Anadolu</t>
        </is>
      </c>
      <c r="H3448" t="inlineStr">
        <is>
          <t>EM-SNS-06</t>
        </is>
      </c>
      <c r="I3448" t="inlineStr">
        <is>
          <t>Hareket Sensörü PIR</t>
        </is>
      </c>
      <c r="J3448" t="inlineStr">
        <is>
          <t>Otomasyon</t>
        </is>
      </c>
      <c r="K3448" t="inlineStr">
        <is>
          <t>Proje</t>
        </is>
      </c>
      <c r="L3448" t="n">
        <v>1</v>
      </c>
      <c r="M3448" s="57" t="n">
        <v>248</v>
      </c>
      <c r="N3448" t="inlineStr">
        <is>
          <t>TL</t>
        </is>
      </c>
      <c r="O3448" s="58" t="n">
        <v>0</v>
      </c>
      <c r="P3448" t="n">
        <v>0</v>
      </c>
      <c r="Q3448" s="59" t="n">
        <v>120</v>
      </c>
      <c r="R3448" s="60">
        <f>IF(N3448="TL",1,IF(N3448="USD",VLOOKUP(C3448,$X$2:$Z$19,2,FALSE),VLOOKUP(C3448,$X$2:$Z$19,3,FALSE)))</f>
        <v/>
      </c>
      <c r="S3448" s="61">
        <f>IF(P3448=1,0,L3448*M3448*R3448*(1-O3448/100))</f>
        <v/>
      </c>
      <c r="T3448" s="61">
        <f>IF(P3448=1,0,L3448*Q3448)</f>
        <v/>
      </c>
      <c r="U3448" s="61">
        <f>S3448-T3448</f>
        <v/>
      </c>
    </row>
    <row r="3449">
      <c r="A3449" t="inlineStr">
        <is>
          <t>S003448</t>
        </is>
      </c>
      <c r="B3449" t="inlineStr">
        <is>
          <t>2026-01-02</t>
        </is>
      </c>
      <c r="C3449" t="inlineStr">
        <is>
          <t>2026-01</t>
        </is>
      </c>
      <c r="D3449" t="inlineStr">
        <is>
          <t>2026-Q1</t>
        </is>
      </c>
      <c r="E3449" t="inlineStr">
        <is>
          <t>T08</t>
        </is>
      </c>
      <c r="F3449" t="inlineStr">
        <is>
          <t>Zeynep Koç</t>
        </is>
      </c>
      <c r="G3449" t="inlineStr">
        <is>
          <t>İç Anadolu</t>
        </is>
      </c>
      <c r="H3449" t="inlineStr">
        <is>
          <t>EM-AYD-40</t>
        </is>
      </c>
      <c r="I3449" t="inlineStr">
        <is>
          <t>LED Panel Armatür 40W</t>
        </is>
      </c>
      <c r="J3449" t="inlineStr">
        <is>
          <t>Aydınlatma</t>
        </is>
      </c>
      <c r="K3449" t="inlineStr">
        <is>
          <t>Bayi</t>
        </is>
      </c>
      <c r="L3449" t="n">
        <v>23</v>
      </c>
      <c r="M3449" s="57" t="n">
        <v>358</v>
      </c>
      <c r="N3449" t="inlineStr">
        <is>
          <t>TL</t>
        </is>
      </c>
      <c r="O3449" s="58" t="n">
        <v>5</v>
      </c>
      <c r="P3449" t="n">
        <v>0</v>
      </c>
      <c r="Q3449" s="59" t="n">
        <v>190</v>
      </c>
      <c r="R3449" s="60">
        <f>IF(N3449="TL",1,IF(N3449="USD",VLOOKUP(C3449,$X$2:$Z$19,2,FALSE),VLOOKUP(C3449,$X$2:$Z$19,3,FALSE)))</f>
        <v/>
      </c>
      <c r="S3449" s="61">
        <f>IF(P3449=1,0,L3449*M3449*R3449*(1-O3449/100))</f>
        <v/>
      </c>
      <c r="T3449" s="61">
        <f>IF(P3449=1,0,L3449*Q3449)</f>
        <v/>
      </c>
      <c r="U3449" s="61">
        <f>S3449-T3449</f>
        <v/>
      </c>
    </row>
    <row r="3450">
      <c r="A3450" t="inlineStr">
        <is>
          <t>S003449</t>
        </is>
      </c>
      <c r="B3450" t="inlineStr">
        <is>
          <t>2026-01-11</t>
        </is>
      </c>
      <c r="C3450" t="inlineStr">
        <is>
          <t>2026-01</t>
        </is>
      </c>
      <c r="D3450" t="inlineStr">
        <is>
          <t>2026-Q1</t>
        </is>
      </c>
      <c r="E3450" t="inlineStr">
        <is>
          <t>T08</t>
        </is>
      </c>
      <c r="F3450" t="inlineStr">
        <is>
          <t>Zeynep Koç</t>
        </is>
      </c>
      <c r="G3450" t="inlineStr">
        <is>
          <t>İç Anadolu</t>
        </is>
      </c>
      <c r="H3450" t="inlineStr">
        <is>
          <t>EM-UPS-10</t>
        </is>
      </c>
      <c r="I3450" t="inlineStr">
        <is>
          <t>Kesintisiz Güç Kaynağı 3 kVA</t>
        </is>
      </c>
      <c r="J3450" t="inlineStr">
        <is>
          <t>Güç</t>
        </is>
      </c>
      <c r="K3450" t="inlineStr">
        <is>
          <t>Proje</t>
        </is>
      </c>
      <c r="L3450" t="n">
        <v>12</v>
      </c>
      <c r="M3450" s="57" t="n">
        <v>13463</v>
      </c>
      <c r="N3450" t="inlineStr">
        <is>
          <t>TL</t>
        </is>
      </c>
      <c r="O3450" s="58" t="n">
        <v>0</v>
      </c>
      <c r="P3450" t="n">
        <v>1</v>
      </c>
      <c r="Q3450" s="59" t="n">
        <v>8200</v>
      </c>
      <c r="R3450" s="60">
        <f>IF(N3450="TL",1,IF(N3450="USD",VLOOKUP(C3450,$X$2:$Z$19,2,FALSE),VLOOKUP(C3450,$X$2:$Z$19,3,FALSE)))</f>
        <v/>
      </c>
      <c r="S3450" s="61">
        <f>IF(P3450=1,0,L3450*M3450*R3450*(1-O3450/100))</f>
        <v/>
      </c>
      <c r="T3450" s="61">
        <f>IF(P3450=1,0,L3450*Q3450)</f>
        <v/>
      </c>
      <c r="U3450" s="61">
        <f>S3450-T3450</f>
        <v/>
      </c>
    </row>
    <row r="3451">
      <c r="A3451" t="inlineStr">
        <is>
          <t>S003450</t>
        </is>
      </c>
      <c r="B3451" t="inlineStr">
        <is>
          <t>2026-01-22</t>
        </is>
      </c>
      <c r="C3451" t="inlineStr">
        <is>
          <t>2026-01</t>
        </is>
      </c>
      <c r="D3451" t="inlineStr">
        <is>
          <t>2026-Q1</t>
        </is>
      </c>
      <c r="E3451" t="inlineStr">
        <is>
          <t>T08</t>
        </is>
      </c>
      <c r="F3451" t="inlineStr">
        <is>
          <t>Zeynep Koç</t>
        </is>
      </c>
      <c r="G3451" t="inlineStr">
        <is>
          <t>İç Anadolu</t>
        </is>
      </c>
      <c r="H3451" t="inlineStr">
        <is>
          <t>EM-PRZ-02</t>
        </is>
      </c>
      <c r="I3451" t="inlineStr">
        <is>
          <t>Priz-Anahtar Seti (20'li)</t>
        </is>
      </c>
      <c r="J3451" t="inlineStr">
        <is>
          <t>Anahtar</t>
        </is>
      </c>
      <c r="K3451" t="inlineStr">
        <is>
          <t>Perakende</t>
        </is>
      </c>
      <c r="L3451" t="n">
        <v>7</v>
      </c>
      <c r="M3451" s="57" t="n">
        <v>560</v>
      </c>
      <c r="N3451" t="inlineStr">
        <is>
          <t>TL</t>
        </is>
      </c>
      <c r="O3451" s="58" t="n">
        <v>5</v>
      </c>
      <c r="P3451" t="n">
        <v>0</v>
      </c>
      <c r="Q3451" s="59" t="n">
        <v>310</v>
      </c>
      <c r="R3451" s="60">
        <f>IF(N3451="TL",1,IF(N3451="USD",VLOOKUP(C3451,$X$2:$Z$19,2,FALSE),VLOOKUP(C3451,$X$2:$Z$19,3,FALSE)))</f>
        <v/>
      </c>
      <c r="S3451" s="61">
        <f>IF(P3451=1,0,L3451*M3451*R3451*(1-O3451/100))</f>
        <v/>
      </c>
      <c r="T3451" s="61">
        <f>IF(P3451=1,0,L3451*Q3451)</f>
        <v/>
      </c>
      <c r="U3451" s="61">
        <f>S3451-T3451</f>
        <v/>
      </c>
    </row>
    <row r="3452">
      <c r="A3452" t="inlineStr">
        <is>
          <t>S003451</t>
        </is>
      </c>
      <c r="B3452" t="inlineStr">
        <is>
          <t>2026-01-02</t>
        </is>
      </c>
      <c r="C3452" t="inlineStr">
        <is>
          <t>2026-01</t>
        </is>
      </c>
      <c r="D3452" t="inlineStr">
        <is>
          <t>2026-Q1</t>
        </is>
      </c>
      <c r="E3452" t="inlineStr">
        <is>
          <t>T08</t>
        </is>
      </c>
      <c r="F3452" t="inlineStr">
        <is>
          <t>Zeynep Koç</t>
        </is>
      </c>
      <c r="G3452" t="inlineStr">
        <is>
          <t>İç Anadolu</t>
        </is>
      </c>
      <c r="H3452" t="inlineStr">
        <is>
          <t>EM-AYD-40</t>
        </is>
      </c>
      <c r="I3452" t="inlineStr">
        <is>
          <t>LED Panel Armatür 40W</t>
        </is>
      </c>
      <c r="J3452" t="inlineStr">
        <is>
          <t>Aydınlatma</t>
        </is>
      </c>
      <c r="K3452" t="inlineStr">
        <is>
          <t>Kurumsal</t>
        </is>
      </c>
      <c r="L3452" t="n">
        <v>3</v>
      </c>
      <c r="M3452" s="57" t="n">
        <v>343</v>
      </c>
      <c r="N3452" t="inlineStr">
        <is>
          <t>TL</t>
        </is>
      </c>
      <c r="O3452" s="58" t="n">
        <v>5</v>
      </c>
      <c r="P3452" t="n">
        <v>0</v>
      </c>
      <c r="Q3452" s="59" t="n">
        <v>190</v>
      </c>
      <c r="R3452" s="60">
        <f>IF(N3452="TL",1,IF(N3452="USD",VLOOKUP(C3452,$X$2:$Z$19,2,FALSE),VLOOKUP(C3452,$X$2:$Z$19,3,FALSE)))</f>
        <v/>
      </c>
      <c r="S3452" s="61">
        <f>IF(P3452=1,0,L3452*M3452*R3452*(1-O3452/100))</f>
        <v/>
      </c>
      <c r="T3452" s="61">
        <f>IF(P3452=1,0,L3452*Q3452)</f>
        <v/>
      </c>
      <c r="U3452" s="61">
        <f>S3452-T3452</f>
        <v/>
      </c>
    </row>
    <row r="3453">
      <c r="A3453" t="inlineStr">
        <is>
          <t>S003452</t>
        </is>
      </c>
      <c r="B3453" t="inlineStr">
        <is>
          <t>2026-01-15</t>
        </is>
      </c>
      <c r="C3453" t="inlineStr">
        <is>
          <t>2026-01</t>
        </is>
      </c>
      <c r="D3453" t="inlineStr">
        <is>
          <t>2026-Q1</t>
        </is>
      </c>
      <c r="E3453" t="inlineStr">
        <is>
          <t>T08</t>
        </is>
      </c>
      <c r="F3453" t="inlineStr">
        <is>
          <t>Zeynep Koç</t>
        </is>
      </c>
      <c r="G3453" t="inlineStr">
        <is>
          <t>İç Anadolu</t>
        </is>
      </c>
      <c r="H3453" t="inlineStr">
        <is>
          <t>EM-AYD-40</t>
        </is>
      </c>
      <c r="I3453" t="inlineStr">
        <is>
          <t>LED Panel Armatür 40W</t>
        </is>
      </c>
      <c r="J3453" t="inlineStr">
        <is>
          <t>Aydınlatma</t>
        </is>
      </c>
      <c r="K3453" t="inlineStr">
        <is>
          <t>Proje</t>
        </is>
      </c>
      <c r="L3453" t="n">
        <v>12</v>
      </c>
      <c r="M3453" s="57" t="n">
        <v>346</v>
      </c>
      <c r="N3453" t="inlineStr">
        <is>
          <t>TL</t>
        </is>
      </c>
      <c r="O3453" s="58" t="n">
        <v>5</v>
      </c>
      <c r="P3453" t="n">
        <v>0</v>
      </c>
      <c r="Q3453" s="59" t="n">
        <v>190</v>
      </c>
      <c r="R3453" s="60">
        <f>IF(N3453="TL",1,IF(N3453="USD",VLOOKUP(C3453,$X$2:$Z$19,2,FALSE),VLOOKUP(C3453,$X$2:$Z$19,3,FALSE)))</f>
        <v/>
      </c>
      <c r="S3453" s="61">
        <f>IF(P3453=1,0,L3453*M3453*R3453*(1-O3453/100))</f>
        <v/>
      </c>
      <c r="T3453" s="61">
        <f>IF(P3453=1,0,L3453*Q3453)</f>
        <v/>
      </c>
      <c r="U3453" s="61">
        <f>S3453-T3453</f>
        <v/>
      </c>
    </row>
    <row r="3454">
      <c r="A3454" t="inlineStr">
        <is>
          <t>S003453</t>
        </is>
      </c>
      <c r="B3454" t="inlineStr">
        <is>
          <t>2026-01-21</t>
        </is>
      </c>
      <c r="C3454" t="inlineStr">
        <is>
          <t>2026-01</t>
        </is>
      </c>
      <c r="D3454" t="inlineStr">
        <is>
          <t>2026-Q1</t>
        </is>
      </c>
      <c r="E3454" t="inlineStr">
        <is>
          <t>T08</t>
        </is>
      </c>
      <c r="F3454" t="inlineStr">
        <is>
          <t>Zeynep Koç</t>
        </is>
      </c>
      <c r="G3454" t="inlineStr">
        <is>
          <t>İç Anadolu</t>
        </is>
      </c>
      <c r="H3454" t="inlineStr">
        <is>
          <t>EM-SGT-01</t>
        </is>
      </c>
      <c r="I3454" t="inlineStr">
        <is>
          <t>Otomatik Sigorta C16 (12'li)</t>
        </is>
      </c>
      <c r="J3454" t="inlineStr">
        <is>
          <t>Koruma</t>
        </is>
      </c>
      <c r="K3454" t="inlineStr">
        <is>
          <t>Perakende</t>
        </is>
      </c>
      <c r="L3454" t="n">
        <v>5</v>
      </c>
      <c r="M3454" s="57" t="n">
        <v>431</v>
      </c>
      <c r="N3454" t="inlineStr">
        <is>
          <t>TL</t>
        </is>
      </c>
      <c r="O3454" s="58" t="n">
        <v>5</v>
      </c>
      <c r="P3454" t="n">
        <v>0</v>
      </c>
      <c r="Q3454" s="59" t="n">
        <v>240</v>
      </c>
      <c r="R3454" s="60">
        <f>IF(N3454="TL",1,IF(N3454="USD",VLOOKUP(C3454,$X$2:$Z$19,2,FALSE),VLOOKUP(C3454,$X$2:$Z$19,3,FALSE)))</f>
        <v/>
      </c>
      <c r="S3454" s="61">
        <f>IF(P3454=1,0,L3454*M3454*R3454*(1-O3454/100))</f>
        <v/>
      </c>
      <c r="T3454" s="61">
        <f>IF(P3454=1,0,L3454*Q3454)</f>
        <v/>
      </c>
      <c r="U3454" s="61">
        <f>S3454-T3454</f>
        <v/>
      </c>
    </row>
    <row r="3455">
      <c r="A3455" t="inlineStr">
        <is>
          <t>S003454</t>
        </is>
      </c>
      <c r="B3455" t="inlineStr">
        <is>
          <t>2026-01-04</t>
        </is>
      </c>
      <c r="C3455" t="inlineStr">
        <is>
          <t>2026-01</t>
        </is>
      </c>
      <c r="D3455" t="inlineStr">
        <is>
          <t>2026-Q1</t>
        </is>
      </c>
      <c r="E3455" t="inlineStr">
        <is>
          <t>T08</t>
        </is>
      </c>
      <c r="F3455" t="inlineStr">
        <is>
          <t>Zeynep Koç</t>
        </is>
      </c>
      <c r="G3455" t="inlineStr">
        <is>
          <t>İç Anadolu</t>
        </is>
      </c>
      <c r="H3455" t="inlineStr">
        <is>
          <t>EM-PRZ-02</t>
        </is>
      </c>
      <c r="I3455" t="inlineStr">
        <is>
          <t>Priz-Anahtar Seti (20'li)</t>
        </is>
      </c>
      <c r="J3455" t="inlineStr">
        <is>
          <t>Anahtar</t>
        </is>
      </c>
      <c r="K3455" t="inlineStr">
        <is>
          <t>Bayi</t>
        </is>
      </c>
      <c r="L3455" t="n">
        <v>15</v>
      </c>
      <c r="M3455" s="57" t="n">
        <v>550</v>
      </c>
      <c r="N3455" t="inlineStr">
        <is>
          <t>TL</t>
        </is>
      </c>
      <c r="O3455" s="58" t="n">
        <v>0</v>
      </c>
      <c r="P3455" t="n">
        <v>0</v>
      </c>
      <c r="Q3455" s="59" t="n">
        <v>310</v>
      </c>
      <c r="R3455" s="60">
        <f>IF(N3455="TL",1,IF(N3455="USD",VLOOKUP(C3455,$X$2:$Z$19,2,FALSE),VLOOKUP(C3455,$X$2:$Z$19,3,FALSE)))</f>
        <v/>
      </c>
      <c r="S3455" s="61">
        <f>IF(P3455=1,0,L3455*M3455*R3455*(1-O3455/100))</f>
        <v/>
      </c>
      <c r="T3455" s="61">
        <f>IF(P3455=1,0,L3455*Q3455)</f>
        <v/>
      </c>
      <c r="U3455" s="61">
        <f>S3455-T3455</f>
        <v/>
      </c>
    </row>
    <row r="3456">
      <c r="A3456" t="inlineStr">
        <is>
          <t>S003455</t>
        </is>
      </c>
      <c r="B3456" t="inlineStr">
        <is>
          <t>2026-01-15</t>
        </is>
      </c>
      <c r="C3456" t="inlineStr">
        <is>
          <t>2026-01</t>
        </is>
      </c>
      <c r="D3456" t="inlineStr">
        <is>
          <t>2026-Q1</t>
        </is>
      </c>
      <c r="E3456" t="inlineStr">
        <is>
          <t>T08</t>
        </is>
      </c>
      <c r="F3456" t="inlineStr">
        <is>
          <t>Zeynep Koç</t>
        </is>
      </c>
      <c r="G3456" t="inlineStr">
        <is>
          <t>İç Anadolu</t>
        </is>
      </c>
      <c r="H3456" t="inlineStr">
        <is>
          <t>EM-KBL-25</t>
        </is>
      </c>
      <c r="I3456" t="inlineStr">
        <is>
          <t>NYY Kablo 4x6 (100 m)</t>
        </is>
      </c>
      <c r="J3456" t="inlineStr">
        <is>
          <t>Kablo</t>
        </is>
      </c>
      <c r="K3456" t="inlineStr">
        <is>
          <t>Bayi</t>
        </is>
      </c>
      <c r="L3456" t="n">
        <v>77</v>
      </c>
      <c r="M3456" s="57" t="n">
        <v>3570</v>
      </c>
      <c r="N3456" t="inlineStr">
        <is>
          <t>TL</t>
        </is>
      </c>
      <c r="O3456" s="58" t="n">
        <v>8</v>
      </c>
      <c r="P3456" t="n">
        <v>0</v>
      </c>
      <c r="Q3456" s="59" t="n">
        <v>2150</v>
      </c>
      <c r="R3456" s="60">
        <f>IF(N3456="TL",1,IF(N3456="USD",VLOOKUP(C3456,$X$2:$Z$19,2,FALSE),VLOOKUP(C3456,$X$2:$Z$19,3,FALSE)))</f>
        <v/>
      </c>
      <c r="S3456" s="61">
        <f>IF(P3456=1,0,L3456*M3456*R3456*(1-O3456/100))</f>
        <v/>
      </c>
      <c r="T3456" s="61">
        <f>IF(P3456=1,0,L3456*Q3456)</f>
        <v/>
      </c>
      <c r="U3456" s="61">
        <f>S3456-T3456</f>
        <v/>
      </c>
    </row>
    <row r="3457">
      <c r="A3457" t="inlineStr">
        <is>
          <t>S003456</t>
        </is>
      </c>
      <c r="B3457" t="inlineStr">
        <is>
          <t>2026-01-12</t>
        </is>
      </c>
      <c r="C3457" t="inlineStr">
        <is>
          <t>2026-01</t>
        </is>
      </c>
      <c r="D3457" t="inlineStr">
        <is>
          <t>2026-Q1</t>
        </is>
      </c>
      <c r="E3457" t="inlineStr">
        <is>
          <t>T09</t>
        </is>
      </c>
      <c r="F3457" t="inlineStr">
        <is>
          <t>Emre Doğan</t>
        </is>
      </c>
      <c r="G3457" t="inlineStr">
        <is>
          <t>Ege</t>
        </is>
      </c>
      <c r="H3457" t="inlineStr">
        <is>
          <t>EM-TRF-05</t>
        </is>
      </c>
      <c r="I3457" t="inlineStr">
        <is>
          <t>İzole Trafo 1 kVA</t>
        </is>
      </c>
      <c r="J3457" t="inlineStr">
        <is>
          <t>Güç</t>
        </is>
      </c>
      <c r="K3457" t="inlineStr">
        <is>
          <t>Bayi</t>
        </is>
      </c>
      <c r="L3457" t="n">
        <v>15</v>
      </c>
      <c r="M3457" s="57" t="n">
        <v>6821</v>
      </c>
      <c r="N3457" t="inlineStr">
        <is>
          <t>TL</t>
        </is>
      </c>
      <c r="O3457" s="58" t="n">
        <v>5</v>
      </c>
      <c r="P3457" t="n">
        <v>0</v>
      </c>
      <c r="Q3457" s="59" t="n">
        <v>3900</v>
      </c>
      <c r="R3457" s="60">
        <f>IF(N3457="TL",1,IF(N3457="USD",VLOOKUP(C3457,$X$2:$Z$19,2,FALSE),VLOOKUP(C3457,$X$2:$Z$19,3,FALSE)))</f>
        <v/>
      </c>
      <c r="S3457" s="61">
        <f>IF(P3457=1,0,L3457*M3457*R3457*(1-O3457/100))</f>
        <v/>
      </c>
      <c r="T3457" s="61">
        <f>IF(P3457=1,0,L3457*Q3457)</f>
        <v/>
      </c>
      <c r="U3457" s="61">
        <f>S3457-T3457</f>
        <v/>
      </c>
    </row>
    <row r="3458">
      <c r="A3458" t="inlineStr">
        <is>
          <t>S003457</t>
        </is>
      </c>
      <c r="B3458" t="inlineStr">
        <is>
          <t>2026-01-12</t>
        </is>
      </c>
      <c r="C3458" t="inlineStr">
        <is>
          <t>2026-01</t>
        </is>
      </c>
      <c r="D3458" t="inlineStr">
        <is>
          <t>2026-Q1</t>
        </is>
      </c>
      <c r="E3458" t="inlineStr">
        <is>
          <t>T09</t>
        </is>
      </c>
      <c r="F3458" t="inlineStr">
        <is>
          <t>Emre Doğan</t>
        </is>
      </c>
      <c r="G3458" t="inlineStr">
        <is>
          <t>Ege</t>
        </is>
      </c>
      <c r="H3458" t="inlineStr">
        <is>
          <t>EM-AYD-18</t>
        </is>
      </c>
      <c r="I3458" t="inlineStr">
        <is>
          <t>LED Ampul 18W (10'lu)</t>
        </is>
      </c>
      <c r="J3458" t="inlineStr">
        <is>
          <t>Aydınlatma</t>
        </is>
      </c>
      <c r="K3458" t="inlineStr">
        <is>
          <t>Bayi</t>
        </is>
      </c>
      <c r="L3458" t="n">
        <v>42</v>
      </c>
      <c r="M3458" s="57" t="n">
        <v>201</v>
      </c>
      <c r="N3458" t="inlineStr">
        <is>
          <t>TL</t>
        </is>
      </c>
      <c r="O3458" s="58" t="n">
        <v>0</v>
      </c>
      <c r="P3458" t="n">
        <v>0</v>
      </c>
      <c r="Q3458" s="59" t="n">
        <v>95</v>
      </c>
      <c r="R3458" s="60">
        <f>IF(N3458="TL",1,IF(N3458="USD",VLOOKUP(C3458,$X$2:$Z$19,2,FALSE),VLOOKUP(C3458,$X$2:$Z$19,3,FALSE)))</f>
        <v/>
      </c>
      <c r="S3458" s="61">
        <f>IF(P3458=1,0,L3458*M3458*R3458*(1-O3458/100))</f>
        <v/>
      </c>
      <c r="T3458" s="61">
        <f>IF(P3458=1,0,L3458*Q3458)</f>
        <v/>
      </c>
      <c r="U3458" s="61">
        <f>S3458-T3458</f>
        <v/>
      </c>
    </row>
    <row r="3459">
      <c r="A3459" t="inlineStr">
        <is>
          <t>S003458</t>
        </is>
      </c>
      <c r="B3459" t="inlineStr">
        <is>
          <t>2026-01-26</t>
        </is>
      </c>
      <c r="C3459" t="inlineStr">
        <is>
          <t>2026-01</t>
        </is>
      </c>
      <c r="D3459" t="inlineStr">
        <is>
          <t>2026-Q1</t>
        </is>
      </c>
      <c r="E3459" t="inlineStr">
        <is>
          <t>T09</t>
        </is>
      </c>
      <c r="F3459" t="inlineStr">
        <is>
          <t>Emre Doğan</t>
        </is>
      </c>
      <c r="G3459" t="inlineStr">
        <is>
          <t>Ege</t>
        </is>
      </c>
      <c r="H3459" t="inlineStr">
        <is>
          <t>EM-TRF-05</t>
        </is>
      </c>
      <c r="I3459" t="inlineStr">
        <is>
          <t>İzole Trafo 1 kVA</t>
        </is>
      </c>
      <c r="J3459" t="inlineStr">
        <is>
          <t>Güç</t>
        </is>
      </c>
      <c r="K3459" t="inlineStr">
        <is>
          <t>Kurumsal</t>
        </is>
      </c>
      <c r="L3459" t="n">
        <v>3</v>
      </c>
      <c r="M3459" s="57" t="n">
        <v>6392</v>
      </c>
      <c r="N3459" t="inlineStr">
        <is>
          <t>TL</t>
        </is>
      </c>
      <c r="O3459" s="58" t="n">
        <v>0</v>
      </c>
      <c r="P3459" t="n">
        <v>0</v>
      </c>
      <c r="Q3459" s="59" t="n">
        <v>3900</v>
      </c>
      <c r="R3459" s="60">
        <f>IF(N3459="TL",1,IF(N3459="USD",VLOOKUP(C3459,$X$2:$Z$19,2,FALSE),VLOOKUP(C3459,$X$2:$Z$19,3,FALSE)))</f>
        <v/>
      </c>
      <c r="S3459" s="61">
        <f>IF(P3459=1,0,L3459*M3459*R3459*(1-O3459/100))</f>
        <v/>
      </c>
      <c r="T3459" s="61">
        <f>IF(P3459=1,0,L3459*Q3459)</f>
        <v/>
      </c>
      <c r="U3459" s="61">
        <f>S3459-T3459</f>
        <v/>
      </c>
    </row>
    <row r="3460">
      <c r="A3460" t="inlineStr">
        <is>
          <t>S003459</t>
        </is>
      </c>
      <c r="B3460" t="inlineStr">
        <is>
          <t>2026-01-18</t>
        </is>
      </c>
      <c r="C3460" t="inlineStr">
        <is>
          <t>2026-01</t>
        </is>
      </c>
      <c r="D3460" t="inlineStr">
        <is>
          <t>2026-Q1</t>
        </is>
      </c>
      <c r="E3460" t="inlineStr">
        <is>
          <t>T09</t>
        </is>
      </c>
      <c r="F3460" t="inlineStr">
        <is>
          <t>Emre Doğan</t>
        </is>
      </c>
      <c r="G3460" t="inlineStr">
        <is>
          <t>Ege</t>
        </is>
      </c>
      <c r="H3460" t="inlineStr">
        <is>
          <t>EM-SNS-06</t>
        </is>
      </c>
      <c r="I3460" t="inlineStr">
        <is>
          <t>Hareket Sensörü PIR</t>
        </is>
      </c>
      <c r="J3460" t="inlineStr">
        <is>
          <t>Otomasyon</t>
        </is>
      </c>
      <c r="K3460" t="inlineStr">
        <is>
          <t>Proje</t>
        </is>
      </c>
      <c r="L3460" t="n">
        <v>11</v>
      </c>
      <c r="M3460" s="57" t="n">
        <v>258</v>
      </c>
      <c r="N3460" t="inlineStr">
        <is>
          <t>TL</t>
        </is>
      </c>
      <c r="O3460" s="58" t="n">
        <v>0</v>
      </c>
      <c r="P3460" t="n">
        <v>0</v>
      </c>
      <c r="Q3460" s="59" t="n">
        <v>120</v>
      </c>
      <c r="R3460" s="60">
        <f>IF(N3460="TL",1,IF(N3460="USD",VLOOKUP(C3460,$X$2:$Z$19,2,FALSE),VLOOKUP(C3460,$X$2:$Z$19,3,FALSE)))</f>
        <v/>
      </c>
      <c r="S3460" s="61">
        <f>IF(P3460=1,0,L3460*M3460*R3460*(1-O3460/100))</f>
        <v/>
      </c>
      <c r="T3460" s="61">
        <f>IF(P3460=1,0,L3460*Q3460)</f>
        <v/>
      </c>
      <c r="U3460" s="61">
        <f>S3460-T3460</f>
        <v/>
      </c>
    </row>
    <row r="3461">
      <c r="A3461" t="inlineStr">
        <is>
          <t>S003460</t>
        </is>
      </c>
      <c r="B3461" t="inlineStr">
        <is>
          <t>2026-01-26</t>
        </is>
      </c>
      <c r="C3461" t="inlineStr">
        <is>
          <t>2026-01</t>
        </is>
      </c>
      <c r="D3461" t="inlineStr">
        <is>
          <t>2026-Q1</t>
        </is>
      </c>
      <c r="E3461" t="inlineStr">
        <is>
          <t>T09</t>
        </is>
      </c>
      <c r="F3461" t="inlineStr">
        <is>
          <t>Emre Doğan</t>
        </is>
      </c>
      <c r="G3461" t="inlineStr">
        <is>
          <t>Ege</t>
        </is>
      </c>
      <c r="H3461" t="inlineStr">
        <is>
          <t>EM-AYD-40</t>
        </is>
      </c>
      <c r="I3461" t="inlineStr">
        <is>
          <t>LED Panel Armatür 40W</t>
        </is>
      </c>
      <c r="J3461" t="inlineStr">
        <is>
          <t>Aydınlatma</t>
        </is>
      </c>
      <c r="K3461" t="inlineStr">
        <is>
          <t>Bayi</t>
        </is>
      </c>
      <c r="L3461" t="n">
        <v>1</v>
      </c>
      <c r="M3461" s="57" t="n">
        <v>366</v>
      </c>
      <c r="N3461" t="inlineStr">
        <is>
          <t>TL</t>
        </is>
      </c>
      <c r="O3461" s="58" t="n">
        <v>0</v>
      </c>
      <c r="P3461" t="n">
        <v>0</v>
      </c>
      <c r="Q3461" s="59" t="n">
        <v>190</v>
      </c>
      <c r="R3461" s="60">
        <f>IF(N3461="TL",1,IF(N3461="USD",VLOOKUP(C3461,$X$2:$Z$19,2,FALSE),VLOOKUP(C3461,$X$2:$Z$19,3,FALSE)))</f>
        <v/>
      </c>
      <c r="S3461" s="61">
        <f>IF(P3461=1,0,L3461*M3461*R3461*(1-O3461/100))</f>
        <v/>
      </c>
      <c r="T3461" s="61">
        <f>IF(P3461=1,0,L3461*Q3461)</f>
        <v/>
      </c>
      <c r="U3461" s="61">
        <f>S3461-T3461</f>
        <v/>
      </c>
    </row>
    <row r="3462">
      <c r="A3462" t="inlineStr">
        <is>
          <t>S003461</t>
        </is>
      </c>
      <c r="B3462" t="inlineStr">
        <is>
          <t>2026-01-03</t>
        </is>
      </c>
      <c r="C3462" t="inlineStr">
        <is>
          <t>2026-01</t>
        </is>
      </c>
      <c r="D3462" t="inlineStr">
        <is>
          <t>2026-Q1</t>
        </is>
      </c>
      <c r="E3462" t="inlineStr">
        <is>
          <t>T09</t>
        </is>
      </c>
      <c r="F3462" t="inlineStr">
        <is>
          <t>Emre Doğan</t>
        </is>
      </c>
      <c r="G3462" t="inlineStr">
        <is>
          <t>Ege</t>
        </is>
      </c>
      <c r="H3462" t="inlineStr">
        <is>
          <t>EM-PRZ-02</t>
        </is>
      </c>
      <c r="I3462" t="inlineStr">
        <is>
          <t>Priz-Anahtar Seti (20'li)</t>
        </is>
      </c>
      <c r="J3462" t="inlineStr">
        <is>
          <t>Anahtar</t>
        </is>
      </c>
      <c r="K3462" t="inlineStr">
        <is>
          <t>Bayi</t>
        </is>
      </c>
      <c r="L3462" t="n">
        <v>10</v>
      </c>
      <c r="M3462" s="57" t="n">
        <v>558</v>
      </c>
      <c r="N3462" t="inlineStr">
        <is>
          <t>TL</t>
        </is>
      </c>
      <c r="O3462" s="58" t="n">
        <v>18</v>
      </c>
      <c r="P3462" t="n">
        <v>0</v>
      </c>
      <c r="Q3462" s="59" t="n">
        <v>310</v>
      </c>
      <c r="R3462" s="60">
        <f>IF(N3462="TL",1,IF(N3462="USD",VLOOKUP(C3462,$X$2:$Z$19,2,FALSE),VLOOKUP(C3462,$X$2:$Z$19,3,FALSE)))</f>
        <v/>
      </c>
      <c r="S3462" s="61">
        <f>IF(P3462=1,0,L3462*M3462*R3462*(1-O3462/100))</f>
        <v/>
      </c>
      <c r="T3462" s="61">
        <f>IF(P3462=1,0,L3462*Q3462)</f>
        <v/>
      </c>
      <c r="U3462" s="61">
        <f>S3462-T3462</f>
        <v/>
      </c>
    </row>
    <row r="3463">
      <c r="A3463" t="inlineStr">
        <is>
          <t>S003462</t>
        </is>
      </c>
      <c r="B3463" t="inlineStr">
        <is>
          <t>2026-01-20</t>
        </is>
      </c>
      <c r="C3463" t="inlineStr">
        <is>
          <t>2026-01</t>
        </is>
      </c>
      <c r="D3463" t="inlineStr">
        <is>
          <t>2026-Q1</t>
        </is>
      </c>
      <c r="E3463" t="inlineStr">
        <is>
          <t>T09</t>
        </is>
      </c>
      <c r="F3463" t="inlineStr">
        <is>
          <t>Emre Doğan</t>
        </is>
      </c>
      <c r="G3463" t="inlineStr">
        <is>
          <t>Ege</t>
        </is>
      </c>
      <c r="H3463" t="inlineStr">
        <is>
          <t>EM-SGT-01</t>
        </is>
      </c>
      <c r="I3463" t="inlineStr">
        <is>
          <t>Otomatik Sigorta C16 (12'li)</t>
        </is>
      </c>
      <c r="J3463" t="inlineStr">
        <is>
          <t>Koruma</t>
        </is>
      </c>
      <c r="K3463" t="inlineStr">
        <is>
          <t>Proje</t>
        </is>
      </c>
      <c r="L3463" t="n">
        <v>20</v>
      </c>
      <c r="M3463" s="57" t="n">
        <v>429</v>
      </c>
      <c r="N3463" t="inlineStr">
        <is>
          <t>TL</t>
        </is>
      </c>
      <c r="O3463" s="58" t="n">
        <v>0</v>
      </c>
      <c r="P3463" t="n">
        <v>0</v>
      </c>
      <c r="Q3463" s="59" t="n">
        <v>240</v>
      </c>
      <c r="R3463" s="60">
        <f>IF(N3463="TL",1,IF(N3463="USD",VLOOKUP(C3463,$X$2:$Z$19,2,FALSE),VLOOKUP(C3463,$X$2:$Z$19,3,FALSE)))</f>
        <v/>
      </c>
      <c r="S3463" s="61">
        <f>IF(P3463=1,0,L3463*M3463*R3463*(1-O3463/100))</f>
        <v/>
      </c>
      <c r="T3463" s="61">
        <f>IF(P3463=1,0,L3463*Q3463)</f>
        <v/>
      </c>
      <c r="U3463" s="61">
        <f>S3463-T3463</f>
        <v/>
      </c>
    </row>
    <row r="3464">
      <c r="A3464" t="inlineStr">
        <is>
          <t>S003463</t>
        </is>
      </c>
      <c r="B3464" t="inlineStr">
        <is>
          <t>2026-01-01</t>
        </is>
      </c>
      <c r="C3464" t="inlineStr">
        <is>
          <t>2026-01</t>
        </is>
      </c>
      <c r="D3464" t="inlineStr">
        <is>
          <t>2026-Q1</t>
        </is>
      </c>
      <c r="E3464" t="inlineStr">
        <is>
          <t>T09</t>
        </is>
      </c>
      <c r="F3464" t="inlineStr">
        <is>
          <t>Emre Doğan</t>
        </is>
      </c>
      <c r="G3464" t="inlineStr">
        <is>
          <t>Ege</t>
        </is>
      </c>
      <c r="H3464" t="inlineStr">
        <is>
          <t>EM-UPS-10</t>
        </is>
      </c>
      <c r="I3464" t="inlineStr">
        <is>
          <t>Kesintisiz Güç Kaynağı 3 kVA</t>
        </is>
      </c>
      <c r="J3464" t="inlineStr">
        <is>
          <t>Güç</t>
        </is>
      </c>
      <c r="K3464" t="inlineStr">
        <is>
          <t>Perakende</t>
        </is>
      </c>
      <c r="L3464" t="n">
        <v>66</v>
      </c>
      <c r="M3464" s="57" t="n">
        <v>13361</v>
      </c>
      <c r="N3464" t="inlineStr">
        <is>
          <t>TL</t>
        </is>
      </c>
      <c r="O3464" s="58" t="n">
        <v>8</v>
      </c>
      <c r="P3464" t="n">
        <v>0</v>
      </c>
      <c r="Q3464" s="59" t="n">
        <v>8200</v>
      </c>
      <c r="R3464" s="60">
        <f>IF(N3464="TL",1,IF(N3464="USD",VLOOKUP(C3464,$X$2:$Z$19,2,FALSE),VLOOKUP(C3464,$X$2:$Z$19,3,FALSE)))</f>
        <v/>
      </c>
      <c r="S3464" s="61">
        <f>IF(P3464=1,0,L3464*M3464*R3464*(1-O3464/100))</f>
        <v/>
      </c>
      <c r="T3464" s="61">
        <f>IF(P3464=1,0,L3464*Q3464)</f>
        <v/>
      </c>
      <c r="U3464" s="61">
        <f>S3464-T3464</f>
        <v/>
      </c>
    </row>
    <row r="3465">
      <c r="A3465" t="inlineStr">
        <is>
          <t>S003464</t>
        </is>
      </c>
      <c r="B3465" t="inlineStr">
        <is>
          <t>2026-01-14</t>
        </is>
      </c>
      <c r="C3465" t="inlineStr">
        <is>
          <t>2026-01</t>
        </is>
      </c>
      <c r="D3465" t="inlineStr">
        <is>
          <t>2026-Q1</t>
        </is>
      </c>
      <c r="E3465" t="inlineStr">
        <is>
          <t>T09</t>
        </is>
      </c>
      <c r="F3465" t="inlineStr">
        <is>
          <t>Emre Doğan</t>
        </is>
      </c>
      <c r="G3465" t="inlineStr">
        <is>
          <t>Ege</t>
        </is>
      </c>
      <c r="H3465" t="inlineStr">
        <is>
          <t>EM-AYD-40</t>
        </is>
      </c>
      <c r="I3465" t="inlineStr">
        <is>
          <t>LED Panel Armatür 40W</t>
        </is>
      </c>
      <c r="J3465" t="inlineStr">
        <is>
          <t>Aydınlatma</t>
        </is>
      </c>
      <c r="K3465" t="inlineStr">
        <is>
          <t>Perakende</t>
        </is>
      </c>
      <c r="L3465" t="n">
        <v>4</v>
      </c>
      <c r="M3465" s="57" t="n">
        <v>356</v>
      </c>
      <c r="N3465" t="inlineStr">
        <is>
          <t>TL</t>
        </is>
      </c>
      <c r="O3465" s="58" t="n">
        <v>12</v>
      </c>
      <c r="P3465" t="n">
        <v>0</v>
      </c>
      <c r="Q3465" s="59" t="n">
        <v>190</v>
      </c>
      <c r="R3465" s="60">
        <f>IF(N3465="TL",1,IF(N3465="USD",VLOOKUP(C3465,$X$2:$Z$19,2,FALSE),VLOOKUP(C3465,$X$2:$Z$19,3,FALSE)))</f>
        <v/>
      </c>
      <c r="S3465" s="61">
        <f>IF(P3465=1,0,L3465*M3465*R3465*(1-O3465/100))</f>
        <v/>
      </c>
      <c r="T3465" s="61">
        <f>IF(P3465=1,0,L3465*Q3465)</f>
        <v/>
      </c>
      <c r="U3465" s="61">
        <f>S3465-T3465</f>
        <v/>
      </c>
    </row>
    <row r="3466">
      <c r="A3466" t="inlineStr">
        <is>
          <t>S003465</t>
        </is>
      </c>
      <c r="B3466" t="inlineStr">
        <is>
          <t>2026-01-05</t>
        </is>
      </c>
      <c r="C3466" t="inlineStr">
        <is>
          <t>2026-01</t>
        </is>
      </c>
      <c r="D3466" t="inlineStr">
        <is>
          <t>2026-Q1</t>
        </is>
      </c>
      <c r="E3466" t="inlineStr">
        <is>
          <t>T09</t>
        </is>
      </c>
      <c r="F3466" t="inlineStr">
        <is>
          <t>Emre Doğan</t>
        </is>
      </c>
      <c r="G3466" t="inlineStr">
        <is>
          <t>Ege</t>
        </is>
      </c>
      <c r="H3466" t="inlineStr">
        <is>
          <t>EM-PNO-12</t>
        </is>
      </c>
      <c r="I3466" t="inlineStr">
        <is>
          <t>Sıva Üstü Dağıtım Panosu 24'lü</t>
        </is>
      </c>
      <c r="J3466" t="inlineStr">
        <is>
          <t>Pano</t>
        </is>
      </c>
      <c r="K3466" t="inlineStr">
        <is>
          <t>Kurumsal</t>
        </is>
      </c>
      <c r="L3466" t="n">
        <v>46</v>
      </c>
      <c r="M3466" s="57" t="n">
        <v>2094</v>
      </c>
      <c r="N3466" t="inlineStr">
        <is>
          <t>TL</t>
        </is>
      </c>
      <c r="O3466" s="58" t="n">
        <v>5</v>
      </c>
      <c r="P3466" t="n">
        <v>0</v>
      </c>
      <c r="Q3466" s="59" t="n">
        <v>1180</v>
      </c>
      <c r="R3466" s="60">
        <f>IF(N3466="TL",1,IF(N3466="USD",VLOOKUP(C3466,$X$2:$Z$19,2,FALSE),VLOOKUP(C3466,$X$2:$Z$19,3,FALSE)))</f>
        <v/>
      </c>
      <c r="S3466" s="61">
        <f>IF(P3466=1,0,L3466*M3466*R3466*(1-O3466/100))</f>
        <v/>
      </c>
      <c r="T3466" s="61">
        <f>IF(P3466=1,0,L3466*Q3466)</f>
        <v/>
      </c>
      <c r="U3466" s="61">
        <f>S3466-T3466</f>
        <v/>
      </c>
    </row>
    <row r="3467">
      <c r="A3467" t="inlineStr">
        <is>
          <t>S003466</t>
        </is>
      </c>
      <c r="B3467" t="inlineStr">
        <is>
          <t>2026-01-18</t>
        </is>
      </c>
      <c r="C3467" t="inlineStr">
        <is>
          <t>2026-01</t>
        </is>
      </c>
      <c r="D3467" t="inlineStr">
        <is>
          <t>2026-Q1</t>
        </is>
      </c>
      <c r="E3467" t="inlineStr">
        <is>
          <t>T09</t>
        </is>
      </c>
      <c r="F3467" t="inlineStr">
        <is>
          <t>Emre Doğan</t>
        </is>
      </c>
      <c r="G3467" t="inlineStr">
        <is>
          <t>Ege</t>
        </is>
      </c>
      <c r="H3467" t="inlineStr">
        <is>
          <t>EM-KND-03</t>
        </is>
      </c>
      <c r="I3467" t="inlineStr">
        <is>
          <t>Kablo Kanalı 40x40 (2 m)</t>
        </is>
      </c>
      <c r="J3467" t="inlineStr">
        <is>
          <t>Tesisat</t>
        </is>
      </c>
      <c r="K3467" t="inlineStr">
        <is>
          <t>Perakende</t>
        </is>
      </c>
      <c r="L3467" t="n">
        <v>23</v>
      </c>
      <c r="M3467" s="57" t="n">
        <v>128</v>
      </c>
      <c r="N3467" t="inlineStr">
        <is>
          <t>TL</t>
        </is>
      </c>
      <c r="O3467" s="58" t="n">
        <v>0</v>
      </c>
      <c r="P3467" t="n">
        <v>0</v>
      </c>
      <c r="Q3467" s="59" t="n">
        <v>65</v>
      </c>
      <c r="R3467" s="60">
        <f>IF(N3467="TL",1,IF(N3467="USD",VLOOKUP(C3467,$X$2:$Z$19,2,FALSE),VLOOKUP(C3467,$X$2:$Z$19,3,FALSE)))</f>
        <v/>
      </c>
      <c r="S3467" s="61">
        <f>IF(P3467=1,0,L3467*M3467*R3467*(1-O3467/100))</f>
        <v/>
      </c>
      <c r="T3467" s="61">
        <f>IF(P3467=1,0,L3467*Q3467)</f>
        <v/>
      </c>
      <c r="U3467" s="61">
        <f>S3467-T3467</f>
        <v/>
      </c>
    </row>
    <row r="3468">
      <c r="A3468" t="inlineStr">
        <is>
          <t>S003467</t>
        </is>
      </c>
      <c r="B3468" t="inlineStr">
        <is>
          <t>2026-01-17</t>
        </is>
      </c>
      <c r="C3468" t="inlineStr">
        <is>
          <t>2026-01</t>
        </is>
      </c>
      <c r="D3468" t="inlineStr">
        <is>
          <t>2026-Q1</t>
        </is>
      </c>
      <c r="E3468" t="inlineStr">
        <is>
          <t>T10</t>
        </is>
      </c>
      <c r="F3468" t="inlineStr">
        <is>
          <t>Ayşe Yıldız</t>
        </is>
      </c>
      <c r="G3468" t="inlineStr">
        <is>
          <t>Akdeniz</t>
        </is>
      </c>
      <c r="H3468" t="inlineStr">
        <is>
          <t>EM-KBL-16</t>
        </is>
      </c>
      <c r="I3468" t="inlineStr">
        <is>
          <t>NYM Kablo 3x2,5 (100 m)</t>
        </is>
      </c>
      <c r="J3468" t="inlineStr">
        <is>
          <t>Kablo</t>
        </is>
      </c>
      <c r="K3468" t="inlineStr">
        <is>
          <t>Proje</t>
        </is>
      </c>
      <c r="L3468" t="n">
        <v>4</v>
      </c>
      <c r="M3468" s="57" t="n">
        <v>1308</v>
      </c>
      <c r="N3468" t="inlineStr">
        <is>
          <t>TL</t>
        </is>
      </c>
      <c r="O3468" s="58" t="n">
        <v>5</v>
      </c>
      <c r="P3468" t="n">
        <v>0</v>
      </c>
      <c r="Q3468" s="59" t="n">
        <v>820</v>
      </c>
      <c r="R3468" s="60">
        <f>IF(N3468="TL",1,IF(N3468="USD",VLOOKUP(C3468,$X$2:$Z$19,2,FALSE),VLOOKUP(C3468,$X$2:$Z$19,3,FALSE)))</f>
        <v/>
      </c>
      <c r="S3468" s="61">
        <f>IF(P3468=1,0,L3468*M3468*R3468*(1-O3468/100))</f>
        <v/>
      </c>
      <c r="T3468" s="61">
        <f>IF(P3468=1,0,L3468*Q3468)</f>
        <v/>
      </c>
      <c r="U3468" s="61">
        <f>S3468-T3468</f>
        <v/>
      </c>
    </row>
    <row r="3469">
      <c r="A3469" t="inlineStr">
        <is>
          <t>S003468</t>
        </is>
      </c>
      <c r="B3469" t="inlineStr">
        <is>
          <t>2026-01-23</t>
        </is>
      </c>
      <c r="C3469" t="inlineStr">
        <is>
          <t>2026-01</t>
        </is>
      </c>
      <c r="D3469" t="inlineStr">
        <is>
          <t>2026-Q1</t>
        </is>
      </c>
      <c r="E3469" t="inlineStr">
        <is>
          <t>T10</t>
        </is>
      </c>
      <c r="F3469" t="inlineStr">
        <is>
          <t>Ayşe Yıldız</t>
        </is>
      </c>
      <c r="G3469" t="inlineStr">
        <is>
          <t>Akdeniz</t>
        </is>
      </c>
      <c r="H3469" t="inlineStr">
        <is>
          <t>EM-KBL-16</t>
        </is>
      </c>
      <c r="I3469" t="inlineStr">
        <is>
          <t>NYM Kablo 3x2,5 (100 m)</t>
        </is>
      </c>
      <c r="J3469" t="inlineStr">
        <is>
          <t>Kablo</t>
        </is>
      </c>
      <c r="K3469" t="inlineStr">
        <is>
          <t>Perakende</t>
        </is>
      </c>
      <c r="L3469" t="n">
        <v>5</v>
      </c>
      <c r="M3469" s="57" t="n">
        <v>1266</v>
      </c>
      <c r="N3469" t="inlineStr">
        <is>
          <t>TL</t>
        </is>
      </c>
      <c r="O3469" s="58" t="n">
        <v>0</v>
      </c>
      <c r="P3469" t="n">
        <v>1</v>
      </c>
      <c r="Q3469" s="59" t="n">
        <v>820</v>
      </c>
      <c r="R3469" s="60">
        <f>IF(N3469="TL",1,IF(N3469="USD",VLOOKUP(C3469,$X$2:$Z$19,2,FALSE),VLOOKUP(C3469,$X$2:$Z$19,3,FALSE)))</f>
        <v/>
      </c>
      <c r="S3469" s="61">
        <f>IF(P3469=1,0,L3469*M3469*R3469*(1-O3469/100))</f>
        <v/>
      </c>
      <c r="T3469" s="61">
        <f>IF(P3469=1,0,L3469*Q3469)</f>
        <v/>
      </c>
      <c r="U3469" s="61">
        <f>S3469-T3469</f>
        <v/>
      </c>
    </row>
    <row r="3470">
      <c r="A3470" t="inlineStr">
        <is>
          <t>S003469</t>
        </is>
      </c>
      <c r="B3470" t="inlineStr">
        <is>
          <t>2026-01-04</t>
        </is>
      </c>
      <c r="C3470" t="inlineStr">
        <is>
          <t>2026-01</t>
        </is>
      </c>
      <c r="D3470" t="inlineStr">
        <is>
          <t>2026-Q1</t>
        </is>
      </c>
      <c r="E3470" t="inlineStr">
        <is>
          <t>T10</t>
        </is>
      </c>
      <c r="F3470" t="inlineStr">
        <is>
          <t>Ayşe Yıldız</t>
        </is>
      </c>
      <c r="G3470" t="inlineStr">
        <is>
          <t>Akdeniz</t>
        </is>
      </c>
      <c r="H3470" t="inlineStr">
        <is>
          <t>EM-PNO-12</t>
        </is>
      </c>
      <c r="I3470" t="inlineStr">
        <is>
          <t>Sıva Üstü Dağıtım Panosu 24'lü</t>
        </is>
      </c>
      <c r="J3470" t="inlineStr">
        <is>
          <t>Pano</t>
        </is>
      </c>
      <c r="K3470" t="inlineStr">
        <is>
          <t>Bayi</t>
        </is>
      </c>
      <c r="L3470" t="n">
        <v>6</v>
      </c>
      <c r="M3470" s="57" t="n">
        <v>1955</v>
      </c>
      <c r="N3470" t="inlineStr">
        <is>
          <t>TL</t>
        </is>
      </c>
      <c r="O3470" s="58" t="n">
        <v>5</v>
      </c>
      <c r="P3470" t="n">
        <v>0</v>
      </c>
      <c r="Q3470" s="59" t="n">
        <v>1180</v>
      </c>
      <c r="R3470" s="60">
        <f>IF(N3470="TL",1,IF(N3470="USD",VLOOKUP(C3470,$X$2:$Z$19,2,FALSE),VLOOKUP(C3470,$X$2:$Z$19,3,FALSE)))</f>
        <v/>
      </c>
      <c r="S3470" s="61">
        <f>IF(P3470=1,0,L3470*M3470*R3470*(1-O3470/100))</f>
        <v/>
      </c>
      <c r="T3470" s="61">
        <f>IF(P3470=1,0,L3470*Q3470)</f>
        <v/>
      </c>
      <c r="U3470" s="61">
        <f>S3470-T3470</f>
        <v/>
      </c>
    </row>
    <row r="3471">
      <c r="A3471" t="inlineStr">
        <is>
          <t>S003470</t>
        </is>
      </c>
      <c r="B3471" t="inlineStr">
        <is>
          <t>2026-01-20</t>
        </is>
      </c>
      <c r="C3471" t="inlineStr">
        <is>
          <t>2026-01</t>
        </is>
      </c>
      <c r="D3471" t="inlineStr">
        <is>
          <t>2026-Q1</t>
        </is>
      </c>
      <c r="E3471" t="inlineStr">
        <is>
          <t>T10</t>
        </is>
      </c>
      <c r="F3471" t="inlineStr">
        <is>
          <t>Ayşe Yıldız</t>
        </is>
      </c>
      <c r="G3471" t="inlineStr">
        <is>
          <t>Akdeniz</t>
        </is>
      </c>
      <c r="H3471" t="inlineStr">
        <is>
          <t>EM-SGT-01</t>
        </is>
      </c>
      <c r="I3471" t="inlineStr">
        <is>
          <t>Otomatik Sigorta C16 (12'li)</t>
        </is>
      </c>
      <c r="J3471" t="inlineStr">
        <is>
          <t>Koruma</t>
        </is>
      </c>
      <c r="K3471" t="inlineStr">
        <is>
          <t>Bayi</t>
        </is>
      </c>
      <c r="L3471" t="n">
        <v>1</v>
      </c>
      <c r="M3471" s="57" t="n">
        <v>449</v>
      </c>
      <c r="N3471" t="inlineStr">
        <is>
          <t>TL</t>
        </is>
      </c>
      <c r="O3471" s="58" t="n">
        <v>5</v>
      </c>
      <c r="P3471" t="n">
        <v>0</v>
      </c>
      <c r="Q3471" s="59" t="n">
        <v>240</v>
      </c>
      <c r="R3471" s="60">
        <f>IF(N3471="TL",1,IF(N3471="USD",VLOOKUP(C3471,$X$2:$Z$19,2,FALSE),VLOOKUP(C3471,$X$2:$Z$19,3,FALSE)))</f>
        <v/>
      </c>
      <c r="S3471" s="61">
        <f>IF(P3471=1,0,L3471*M3471*R3471*(1-O3471/100))</f>
        <v/>
      </c>
      <c r="T3471" s="61">
        <f>IF(P3471=1,0,L3471*Q3471)</f>
        <v/>
      </c>
      <c r="U3471" s="61">
        <f>S3471-T3471</f>
        <v/>
      </c>
    </row>
    <row r="3472">
      <c r="A3472" t="inlineStr">
        <is>
          <t>S003471</t>
        </is>
      </c>
      <c r="B3472" t="inlineStr">
        <is>
          <t>2026-01-26</t>
        </is>
      </c>
      <c r="C3472" t="inlineStr">
        <is>
          <t>2026-01</t>
        </is>
      </c>
      <c r="D3472" t="inlineStr">
        <is>
          <t>2026-Q1</t>
        </is>
      </c>
      <c r="E3472" t="inlineStr">
        <is>
          <t>T10</t>
        </is>
      </c>
      <c r="F3472" t="inlineStr">
        <is>
          <t>Ayşe Yıldız</t>
        </is>
      </c>
      <c r="G3472" t="inlineStr">
        <is>
          <t>Akdeniz</t>
        </is>
      </c>
      <c r="H3472" t="inlineStr">
        <is>
          <t>EM-SNS-06</t>
        </is>
      </c>
      <c r="I3472" t="inlineStr">
        <is>
          <t>Hareket Sensörü PIR</t>
        </is>
      </c>
      <c r="J3472" t="inlineStr">
        <is>
          <t>Otomasyon</t>
        </is>
      </c>
      <c r="K3472" t="inlineStr">
        <is>
          <t>Perakende</t>
        </is>
      </c>
      <c r="L3472" t="n">
        <v>3</v>
      </c>
      <c r="M3472" s="57" t="n">
        <v>250</v>
      </c>
      <c r="N3472" t="inlineStr">
        <is>
          <t>TL</t>
        </is>
      </c>
      <c r="O3472" s="58" t="n">
        <v>5</v>
      </c>
      <c r="P3472" t="n">
        <v>0</v>
      </c>
      <c r="Q3472" s="59" t="n">
        <v>120</v>
      </c>
      <c r="R3472" s="60">
        <f>IF(N3472="TL",1,IF(N3472="USD",VLOOKUP(C3472,$X$2:$Z$19,2,FALSE),VLOOKUP(C3472,$X$2:$Z$19,3,FALSE)))</f>
        <v/>
      </c>
      <c r="S3472" s="61">
        <f>IF(P3472=1,0,L3472*M3472*R3472*(1-O3472/100))</f>
        <v/>
      </c>
      <c r="T3472" s="61">
        <f>IF(P3472=1,0,L3472*Q3472)</f>
        <v/>
      </c>
      <c r="U3472" s="61">
        <f>S3472-T3472</f>
        <v/>
      </c>
    </row>
    <row r="3473">
      <c r="A3473" t="inlineStr">
        <is>
          <t>S003472</t>
        </is>
      </c>
      <c r="B3473" t="inlineStr">
        <is>
          <t>2026-01-06</t>
        </is>
      </c>
      <c r="C3473" t="inlineStr">
        <is>
          <t>2026-01</t>
        </is>
      </c>
      <c r="D3473" t="inlineStr">
        <is>
          <t>2026-Q1</t>
        </is>
      </c>
      <c r="E3473" t="inlineStr">
        <is>
          <t>T10</t>
        </is>
      </c>
      <c r="F3473" t="inlineStr">
        <is>
          <t>Ayşe Yıldız</t>
        </is>
      </c>
      <c r="G3473" t="inlineStr">
        <is>
          <t>Akdeniz</t>
        </is>
      </c>
      <c r="H3473" t="inlineStr">
        <is>
          <t>EM-KBL-25</t>
        </is>
      </c>
      <c r="I3473" t="inlineStr">
        <is>
          <t>NYY Kablo 4x6 (100 m)</t>
        </is>
      </c>
      <c r="J3473" t="inlineStr">
        <is>
          <t>Kablo</t>
        </is>
      </c>
      <c r="K3473" t="inlineStr">
        <is>
          <t>Kurumsal</t>
        </is>
      </c>
      <c r="L3473" t="n">
        <v>16</v>
      </c>
      <c r="M3473" s="57" t="n">
        <v>3397</v>
      </c>
      <c r="N3473" t="inlineStr">
        <is>
          <t>TL</t>
        </is>
      </c>
      <c r="O3473" s="58" t="n">
        <v>0</v>
      </c>
      <c r="P3473" t="n">
        <v>0</v>
      </c>
      <c r="Q3473" s="59" t="n">
        <v>2150</v>
      </c>
      <c r="R3473" s="60">
        <f>IF(N3473="TL",1,IF(N3473="USD",VLOOKUP(C3473,$X$2:$Z$19,2,FALSE),VLOOKUP(C3473,$X$2:$Z$19,3,FALSE)))</f>
        <v/>
      </c>
      <c r="S3473" s="61">
        <f>IF(P3473=1,0,L3473*M3473*R3473*(1-O3473/100))</f>
        <v/>
      </c>
      <c r="T3473" s="61">
        <f>IF(P3473=1,0,L3473*Q3473)</f>
        <v/>
      </c>
      <c r="U3473" s="61">
        <f>S3473-T3473</f>
        <v/>
      </c>
    </row>
    <row r="3474">
      <c r="A3474" t="inlineStr">
        <is>
          <t>S003473</t>
        </is>
      </c>
      <c r="B3474" t="inlineStr">
        <is>
          <t>2026-01-27</t>
        </is>
      </c>
      <c r="C3474" t="inlineStr">
        <is>
          <t>2026-01</t>
        </is>
      </c>
      <c r="D3474" t="inlineStr">
        <is>
          <t>2026-Q1</t>
        </is>
      </c>
      <c r="E3474" t="inlineStr">
        <is>
          <t>T10</t>
        </is>
      </c>
      <c r="F3474" t="inlineStr">
        <is>
          <t>Ayşe Yıldız</t>
        </is>
      </c>
      <c r="G3474" t="inlineStr">
        <is>
          <t>Akdeniz</t>
        </is>
      </c>
      <c r="H3474" t="inlineStr">
        <is>
          <t>EM-KND-03</t>
        </is>
      </c>
      <c r="I3474" t="inlineStr">
        <is>
          <t>Kablo Kanalı 40x40 (2 m)</t>
        </is>
      </c>
      <c r="J3474" t="inlineStr">
        <is>
          <t>Tesisat</t>
        </is>
      </c>
      <c r="K3474" t="inlineStr">
        <is>
          <t>Perakende</t>
        </is>
      </c>
      <c r="L3474" t="n">
        <v>21</v>
      </c>
      <c r="M3474" s="57" t="n">
        <v>131</v>
      </c>
      <c r="N3474" t="inlineStr">
        <is>
          <t>TL</t>
        </is>
      </c>
      <c r="O3474" s="58" t="n">
        <v>0</v>
      </c>
      <c r="P3474" t="n">
        <v>0</v>
      </c>
      <c r="Q3474" s="59" t="n">
        <v>65</v>
      </c>
      <c r="R3474" s="60">
        <f>IF(N3474="TL",1,IF(N3474="USD",VLOOKUP(C3474,$X$2:$Z$19,2,FALSE),VLOOKUP(C3474,$X$2:$Z$19,3,FALSE)))</f>
        <v/>
      </c>
      <c r="S3474" s="61">
        <f>IF(P3474=1,0,L3474*M3474*R3474*(1-O3474/100))</f>
        <v/>
      </c>
      <c r="T3474" s="61">
        <f>IF(P3474=1,0,L3474*Q3474)</f>
        <v/>
      </c>
      <c r="U3474" s="61">
        <f>S3474-T3474</f>
        <v/>
      </c>
    </row>
    <row r="3475">
      <c r="A3475" t="inlineStr">
        <is>
          <t>S003474</t>
        </is>
      </c>
      <c r="B3475" t="inlineStr">
        <is>
          <t>2026-01-17</t>
        </is>
      </c>
      <c r="C3475" t="inlineStr">
        <is>
          <t>2026-01</t>
        </is>
      </c>
      <c r="D3475" t="inlineStr">
        <is>
          <t>2026-Q1</t>
        </is>
      </c>
      <c r="E3475" t="inlineStr">
        <is>
          <t>T10</t>
        </is>
      </c>
      <c r="F3475" t="inlineStr">
        <is>
          <t>Ayşe Yıldız</t>
        </is>
      </c>
      <c r="G3475" t="inlineStr">
        <is>
          <t>Akdeniz</t>
        </is>
      </c>
      <c r="H3475" t="inlineStr">
        <is>
          <t>EM-KBL-16</t>
        </is>
      </c>
      <c r="I3475" t="inlineStr">
        <is>
          <t>NYM Kablo 3x2,5 (100 m)</t>
        </is>
      </c>
      <c r="J3475" t="inlineStr">
        <is>
          <t>Kablo</t>
        </is>
      </c>
      <c r="K3475" t="inlineStr">
        <is>
          <t>Proje</t>
        </is>
      </c>
      <c r="L3475" t="n">
        <v>19</v>
      </c>
      <c r="M3475" s="57" t="n">
        <v>1294</v>
      </c>
      <c r="N3475" t="inlineStr">
        <is>
          <t>TL</t>
        </is>
      </c>
      <c r="O3475" s="58" t="n">
        <v>12</v>
      </c>
      <c r="P3475" t="n">
        <v>0</v>
      </c>
      <c r="Q3475" s="59" t="n">
        <v>820</v>
      </c>
      <c r="R3475" s="60">
        <f>IF(N3475="TL",1,IF(N3475="USD",VLOOKUP(C3475,$X$2:$Z$19,2,FALSE),VLOOKUP(C3475,$X$2:$Z$19,3,FALSE)))</f>
        <v/>
      </c>
      <c r="S3475" s="61">
        <f>IF(P3475=1,0,L3475*M3475*R3475*(1-O3475/100))</f>
        <v/>
      </c>
      <c r="T3475" s="61">
        <f>IF(P3475=1,0,L3475*Q3475)</f>
        <v/>
      </c>
      <c r="U3475" s="61">
        <f>S3475-T3475</f>
        <v/>
      </c>
    </row>
    <row r="3476">
      <c r="A3476" t="inlineStr">
        <is>
          <t>S003475</t>
        </is>
      </c>
      <c r="B3476" t="inlineStr">
        <is>
          <t>2026-01-27</t>
        </is>
      </c>
      <c r="C3476" t="inlineStr">
        <is>
          <t>2026-01</t>
        </is>
      </c>
      <c r="D3476" t="inlineStr">
        <is>
          <t>2026-Q1</t>
        </is>
      </c>
      <c r="E3476" t="inlineStr">
        <is>
          <t>T10</t>
        </is>
      </c>
      <c r="F3476" t="inlineStr">
        <is>
          <t>Ayşe Yıldız</t>
        </is>
      </c>
      <c r="G3476" t="inlineStr">
        <is>
          <t>Akdeniz</t>
        </is>
      </c>
      <c r="H3476" t="inlineStr">
        <is>
          <t>EM-KBL-25</t>
        </is>
      </c>
      <c r="I3476" t="inlineStr">
        <is>
          <t>NYY Kablo 4x6 (100 m)</t>
        </is>
      </c>
      <c r="J3476" t="inlineStr">
        <is>
          <t>Kablo</t>
        </is>
      </c>
      <c r="K3476" t="inlineStr">
        <is>
          <t>Kurumsal</t>
        </is>
      </c>
      <c r="L3476" t="n">
        <v>3</v>
      </c>
      <c r="M3476" s="57" t="n">
        <v>3566</v>
      </c>
      <c r="N3476" t="inlineStr">
        <is>
          <t>TL</t>
        </is>
      </c>
      <c r="O3476" s="58" t="n">
        <v>12</v>
      </c>
      <c r="P3476" t="n">
        <v>0</v>
      </c>
      <c r="Q3476" s="59" t="n">
        <v>2150</v>
      </c>
      <c r="R3476" s="60">
        <f>IF(N3476="TL",1,IF(N3476="USD",VLOOKUP(C3476,$X$2:$Z$19,2,FALSE),VLOOKUP(C3476,$X$2:$Z$19,3,FALSE)))</f>
        <v/>
      </c>
      <c r="S3476" s="61">
        <f>IF(P3476=1,0,L3476*M3476*R3476*(1-O3476/100))</f>
        <v/>
      </c>
      <c r="T3476" s="61">
        <f>IF(P3476=1,0,L3476*Q3476)</f>
        <v/>
      </c>
      <c r="U3476" s="61">
        <f>S3476-T3476</f>
        <v/>
      </c>
    </row>
    <row r="3477">
      <c r="A3477" t="inlineStr">
        <is>
          <t>S003476</t>
        </is>
      </c>
      <c r="B3477" t="inlineStr">
        <is>
          <t>2026-01-15</t>
        </is>
      </c>
      <c r="C3477" t="inlineStr">
        <is>
          <t>2026-01</t>
        </is>
      </c>
      <c r="D3477" t="inlineStr">
        <is>
          <t>2026-Q1</t>
        </is>
      </c>
      <c r="E3477" t="inlineStr">
        <is>
          <t>T10</t>
        </is>
      </c>
      <c r="F3477" t="inlineStr">
        <is>
          <t>Ayşe Yıldız</t>
        </is>
      </c>
      <c r="G3477" t="inlineStr">
        <is>
          <t>Akdeniz</t>
        </is>
      </c>
      <c r="H3477" t="inlineStr">
        <is>
          <t>EM-KBL-16</t>
        </is>
      </c>
      <c r="I3477" t="inlineStr">
        <is>
          <t>NYM Kablo 3x2,5 (100 m)</t>
        </is>
      </c>
      <c r="J3477" t="inlineStr">
        <is>
          <t>Kablo</t>
        </is>
      </c>
      <c r="K3477" t="inlineStr">
        <is>
          <t>Perakende</t>
        </is>
      </c>
      <c r="L3477" t="n">
        <v>55</v>
      </c>
      <c r="M3477" s="57" t="n">
        <v>1292</v>
      </c>
      <c r="N3477" t="inlineStr">
        <is>
          <t>TL</t>
        </is>
      </c>
      <c r="O3477" s="58" t="n">
        <v>0</v>
      </c>
      <c r="P3477" t="n">
        <v>0</v>
      </c>
      <c r="Q3477" s="59" t="n">
        <v>820</v>
      </c>
      <c r="R3477" s="60">
        <f>IF(N3477="TL",1,IF(N3477="USD",VLOOKUP(C3477,$X$2:$Z$19,2,FALSE),VLOOKUP(C3477,$X$2:$Z$19,3,FALSE)))</f>
        <v/>
      </c>
      <c r="S3477" s="61">
        <f>IF(P3477=1,0,L3477*M3477*R3477*(1-O3477/100))</f>
        <v/>
      </c>
      <c r="T3477" s="61">
        <f>IF(P3477=1,0,L3477*Q3477)</f>
        <v/>
      </c>
      <c r="U3477" s="61">
        <f>S3477-T3477</f>
        <v/>
      </c>
    </row>
    <row r="3478">
      <c r="A3478" t="inlineStr">
        <is>
          <t>S003477</t>
        </is>
      </c>
      <c r="B3478" t="inlineStr">
        <is>
          <t>2026-01-22</t>
        </is>
      </c>
      <c r="C3478" t="inlineStr">
        <is>
          <t>2026-01</t>
        </is>
      </c>
      <c r="D3478" t="inlineStr">
        <is>
          <t>2026-Q1</t>
        </is>
      </c>
      <c r="E3478" t="inlineStr">
        <is>
          <t>T11</t>
        </is>
      </c>
      <c r="F3478" t="inlineStr">
        <is>
          <t>Kaan Öztürk</t>
        </is>
      </c>
      <c r="G3478" t="inlineStr">
        <is>
          <t>İhracat-Körfez</t>
        </is>
      </c>
      <c r="H3478" t="inlineStr">
        <is>
          <t>EM-SNS-06</t>
        </is>
      </c>
      <c r="I3478" t="inlineStr">
        <is>
          <t>Hareket Sensörü PIR</t>
        </is>
      </c>
      <c r="J3478" t="inlineStr">
        <is>
          <t>Otomasyon</t>
        </is>
      </c>
      <c r="K3478" t="inlineStr">
        <is>
          <t>Kurumsal</t>
        </is>
      </c>
      <c r="L3478" t="n">
        <v>6</v>
      </c>
      <c r="M3478" s="57" t="n">
        <v>5.67</v>
      </c>
      <c r="N3478" t="inlineStr">
        <is>
          <t>USD</t>
        </is>
      </c>
      <c r="O3478" s="58" t="n">
        <v>5</v>
      </c>
      <c r="P3478" t="n">
        <v>0</v>
      </c>
      <c r="Q3478" s="59" t="n">
        <v>120</v>
      </c>
      <c r="R3478" s="60">
        <f>IF(N3478="TL",1,IF(N3478="USD",VLOOKUP(C3478,$X$2:$Z$19,2,FALSE),VLOOKUP(C3478,$X$2:$Z$19,3,FALSE)))</f>
        <v/>
      </c>
      <c r="S3478" s="61">
        <f>IF(P3478=1,0,L3478*M3478*R3478*(1-O3478/100))</f>
        <v/>
      </c>
      <c r="T3478" s="61">
        <f>IF(P3478=1,0,L3478*Q3478)</f>
        <v/>
      </c>
      <c r="U3478" s="61">
        <f>S3478-T3478</f>
        <v/>
      </c>
    </row>
    <row r="3479">
      <c r="A3479" t="inlineStr">
        <is>
          <t>S003478</t>
        </is>
      </c>
      <c r="B3479" t="inlineStr">
        <is>
          <t>2026-01-21</t>
        </is>
      </c>
      <c r="C3479" t="inlineStr">
        <is>
          <t>2026-01</t>
        </is>
      </c>
      <c r="D3479" t="inlineStr">
        <is>
          <t>2026-Q1</t>
        </is>
      </c>
      <c r="E3479" t="inlineStr">
        <is>
          <t>T11</t>
        </is>
      </c>
      <c r="F3479" t="inlineStr">
        <is>
          <t>Kaan Öztürk</t>
        </is>
      </c>
      <c r="G3479" t="inlineStr">
        <is>
          <t>İhracat-Körfez</t>
        </is>
      </c>
      <c r="H3479" t="inlineStr">
        <is>
          <t>EM-AYD-18</t>
        </is>
      </c>
      <c r="I3479" t="inlineStr">
        <is>
          <t>LED Ampul 18W (10'lu)</t>
        </is>
      </c>
      <c r="J3479" t="inlineStr">
        <is>
          <t>Aydınlatma</t>
        </is>
      </c>
      <c r="K3479" t="inlineStr">
        <is>
          <t>Proje</t>
        </is>
      </c>
      <c r="L3479" t="n">
        <v>3</v>
      </c>
      <c r="M3479" s="57" t="n">
        <v>4.45</v>
      </c>
      <c r="N3479" t="inlineStr">
        <is>
          <t>USD</t>
        </is>
      </c>
      <c r="O3479" s="58" t="n">
        <v>5</v>
      </c>
      <c r="P3479" t="n">
        <v>0</v>
      </c>
      <c r="Q3479" s="59" t="n">
        <v>95</v>
      </c>
      <c r="R3479" s="60">
        <f>IF(N3479="TL",1,IF(N3479="USD",VLOOKUP(C3479,$X$2:$Z$19,2,FALSE),VLOOKUP(C3479,$X$2:$Z$19,3,FALSE)))</f>
        <v/>
      </c>
      <c r="S3479" s="61">
        <f>IF(P3479=1,0,L3479*M3479*R3479*(1-O3479/100))</f>
        <v/>
      </c>
      <c r="T3479" s="61">
        <f>IF(P3479=1,0,L3479*Q3479)</f>
        <v/>
      </c>
      <c r="U3479" s="61">
        <f>S3479-T3479</f>
        <v/>
      </c>
    </row>
    <row r="3480">
      <c r="A3480" t="inlineStr">
        <is>
          <t>S003479</t>
        </is>
      </c>
      <c r="B3480" t="inlineStr">
        <is>
          <t>2026-01-11</t>
        </is>
      </c>
      <c r="C3480" t="inlineStr">
        <is>
          <t>2026-01</t>
        </is>
      </c>
      <c r="D3480" t="inlineStr">
        <is>
          <t>2026-Q1</t>
        </is>
      </c>
      <c r="E3480" t="inlineStr">
        <is>
          <t>T11</t>
        </is>
      </c>
      <c r="F3480" t="inlineStr">
        <is>
          <t>Kaan Öztürk</t>
        </is>
      </c>
      <c r="G3480" t="inlineStr">
        <is>
          <t>İhracat-Körfez</t>
        </is>
      </c>
      <c r="H3480" t="inlineStr">
        <is>
          <t>EM-AYD-40</t>
        </is>
      </c>
      <c r="I3480" t="inlineStr">
        <is>
          <t>LED Panel Armatür 40W</t>
        </is>
      </c>
      <c r="J3480" t="inlineStr">
        <is>
          <t>Aydınlatma</t>
        </is>
      </c>
      <c r="K3480" t="inlineStr">
        <is>
          <t>Kurumsal</t>
        </is>
      </c>
      <c r="L3480" t="n">
        <v>5</v>
      </c>
      <c r="M3480" s="57" t="n">
        <v>7.85</v>
      </c>
      <c r="N3480" t="inlineStr">
        <is>
          <t>USD</t>
        </is>
      </c>
      <c r="O3480" s="58" t="n">
        <v>0</v>
      </c>
      <c r="P3480" t="n">
        <v>0</v>
      </c>
      <c r="Q3480" s="59" t="n">
        <v>190</v>
      </c>
      <c r="R3480" s="60">
        <f>IF(N3480="TL",1,IF(N3480="USD",VLOOKUP(C3480,$X$2:$Z$19,2,FALSE),VLOOKUP(C3480,$X$2:$Z$19,3,FALSE)))</f>
        <v/>
      </c>
      <c r="S3480" s="61">
        <f>IF(P3480=1,0,L3480*M3480*R3480*(1-O3480/100))</f>
        <v/>
      </c>
      <c r="T3480" s="61">
        <f>IF(P3480=1,0,L3480*Q3480)</f>
        <v/>
      </c>
      <c r="U3480" s="61">
        <f>S3480-T3480</f>
        <v/>
      </c>
    </row>
    <row r="3481">
      <c r="A3481" t="inlineStr">
        <is>
          <t>S003480</t>
        </is>
      </c>
      <c r="B3481" t="inlineStr">
        <is>
          <t>2026-01-19</t>
        </is>
      </c>
      <c r="C3481" t="inlineStr">
        <is>
          <t>2026-01</t>
        </is>
      </c>
      <c r="D3481" t="inlineStr">
        <is>
          <t>2026-Q1</t>
        </is>
      </c>
      <c r="E3481" t="inlineStr">
        <is>
          <t>T11</t>
        </is>
      </c>
      <c r="F3481" t="inlineStr">
        <is>
          <t>Kaan Öztürk</t>
        </is>
      </c>
      <c r="G3481" t="inlineStr">
        <is>
          <t>İhracat-Körfez</t>
        </is>
      </c>
      <c r="H3481" t="inlineStr">
        <is>
          <t>EM-SGT-01</t>
        </is>
      </c>
      <c r="I3481" t="inlineStr">
        <is>
          <t>Otomatik Sigorta C16 (12'li)</t>
        </is>
      </c>
      <c r="J3481" t="inlineStr">
        <is>
          <t>Koruma</t>
        </is>
      </c>
      <c r="K3481" t="inlineStr">
        <is>
          <t>Bayi</t>
        </is>
      </c>
      <c r="L3481" t="n">
        <v>2</v>
      </c>
      <c r="M3481" s="57" t="n">
        <v>9.42</v>
      </c>
      <c r="N3481" t="inlineStr">
        <is>
          <t>USD</t>
        </is>
      </c>
      <c r="O3481" s="58" t="n">
        <v>12</v>
      </c>
      <c r="P3481" t="n">
        <v>0</v>
      </c>
      <c r="Q3481" s="59" t="n">
        <v>240</v>
      </c>
      <c r="R3481" s="60">
        <f>IF(N3481="TL",1,IF(N3481="USD",VLOOKUP(C3481,$X$2:$Z$19,2,FALSE),VLOOKUP(C3481,$X$2:$Z$19,3,FALSE)))</f>
        <v/>
      </c>
      <c r="S3481" s="61">
        <f>IF(P3481=1,0,L3481*M3481*R3481*(1-O3481/100))</f>
        <v/>
      </c>
      <c r="T3481" s="61">
        <f>IF(P3481=1,0,L3481*Q3481)</f>
        <v/>
      </c>
      <c r="U3481" s="61">
        <f>S3481-T3481</f>
        <v/>
      </c>
    </row>
    <row r="3482">
      <c r="A3482" t="inlineStr">
        <is>
          <t>S003481</t>
        </is>
      </c>
      <c r="B3482" t="inlineStr">
        <is>
          <t>2026-01-02</t>
        </is>
      </c>
      <c r="C3482" t="inlineStr">
        <is>
          <t>2026-01</t>
        </is>
      </c>
      <c r="D3482" t="inlineStr">
        <is>
          <t>2026-Q1</t>
        </is>
      </c>
      <c r="E3482" t="inlineStr">
        <is>
          <t>T11</t>
        </is>
      </c>
      <c r="F3482" t="inlineStr">
        <is>
          <t>Kaan Öztürk</t>
        </is>
      </c>
      <c r="G3482" t="inlineStr">
        <is>
          <t>İhracat-Körfez</t>
        </is>
      </c>
      <c r="H3482" t="inlineStr">
        <is>
          <t>EM-AYD-18</t>
        </is>
      </c>
      <c r="I3482" t="inlineStr">
        <is>
          <t>LED Ampul 18W (10'lu)</t>
        </is>
      </c>
      <c r="J3482" t="inlineStr">
        <is>
          <t>Aydınlatma</t>
        </is>
      </c>
      <c r="K3482" t="inlineStr">
        <is>
          <t>Proje</t>
        </is>
      </c>
      <c r="L3482" t="n">
        <v>21</v>
      </c>
      <c r="M3482" s="57" t="n">
        <v>4.35</v>
      </c>
      <c r="N3482" t="inlineStr">
        <is>
          <t>USD</t>
        </is>
      </c>
      <c r="O3482" s="58" t="n">
        <v>5</v>
      </c>
      <c r="P3482" t="n">
        <v>0</v>
      </c>
      <c r="Q3482" s="59" t="n">
        <v>95</v>
      </c>
      <c r="R3482" s="60">
        <f>IF(N3482="TL",1,IF(N3482="USD",VLOOKUP(C3482,$X$2:$Z$19,2,FALSE),VLOOKUP(C3482,$X$2:$Z$19,3,FALSE)))</f>
        <v/>
      </c>
      <c r="S3482" s="61">
        <f>IF(P3482=1,0,L3482*M3482*R3482*(1-O3482/100))</f>
        <v/>
      </c>
      <c r="T3482" s="61">
        <f>IF(P3482=1,0,L3482*Q3482)</f>
        <v/>
      </c>
      <c r="U3482" s="61">
        <f>S3482-T3482</f>
        <v/>
      </c>
    </row>
    <row r="3483">
      <c r="A3483" t="inlineStr">
        <is>
          <t>S003482</t>
        </is>
      </c>
      <c r="B3483" t="inlineStr">
        <is>
          <t>2026-01-23</t>
        </is>
      </c>
      <c r="C3483" t="inlineStr">
        <is>
          <t>2026-01</t>
        </is>
      </c>
      <c r="D3483" t="inlineStr">
        <is>
          <t>2026-Q1</t>
        </is>
      </c>
      <c r="E3483" t="inlineStr">
        <is>
          <t>T11</t>
        </is>
      </c>
      <c r="F3483" t="inlineStr">
        <is>
          <t>Kaan Öztürk</t>
        </is>
      </c>
      <c r="G3483" t="inlineStr">
        <is>
          <t>İhracat-Körfez</t>
        </is>
      </c>
      <c r="H3483" t="inlineStr">
        <is>
          <t>EM-TOP-08</t>
        </is>
      </c>
      <c r="I3483" t="inlineStr">
        <is>
          <t>Topraklama Seti</t>
        </is>
      </c>
      <c r="J3483" t="inlineStr">
        <is>
          <t>Koruma</t>
        </is>
      </c>
      <c r="K3483" t="inlineStr">
        <is>
          <t>Kurumsal</t>
        </is>
      </c>
      <c r="L3483" t="n">
        <v>19</v>
      </c>
      <c r="M3483" s="57" t="n">
        <v>20.05</v>
      </c>
      <c r="N3483" t="inlineStr">
        <is>
          <t>USD</t>
        </is>
      </c>
      <c r="O3483" s="58" t="n">
        <v>8</v>
      </c>
      <c r="P3483" t="n">
        <v>0</v>
      </c>
      <c r="Q3483" s="59" t="n">
        <v>540</v>
      </c>
      <c r="R3483" s="60">
        <f>IF(N3483="TL",1,IF(N3483="USD",VLOOKUP(C3483,$X$2:$Z$19,2,FALSE),VLOOKUP(C3483,$X$2:$Z$19,3,FALSE)))</f>
        <v/>
      </c>
      <c r="S3483" s="61">
        <f>IF(P3483=1,0,L3483*M3483*R3483*(1-O3483/100))</f>
        <v/>
      </c>
      <c r="T3483" s="61">
        <f>IF(P3483=1,0,L3483*Q3483)</f>
        <v/>
      </c>
      <c r="U3483" s="61">
        <f>S3483-T3483</f>
        <v/>
      </c>
    </row>
    <row r="3484">
      <c r="A3484" t="inlineStr">
        <is>
          <t>S003483</t>
        </is>
      </c>
      <c r="B3484" t="inlineStr">
        <is>
          <t>2026-01-15</t>
        </is>
      </c>
      <c r="C3484" t="inlineStr">
        <is>
          <t>2026-01</t>
        </is>
      </c>
      <c r="D3484" t="inlineStr">
        <is>
          <t>2026-Q1</t>
        </is>
      </c>
      <c r="E3484" t="inlineStr">
        <is>
          <t>T11</t>
        </is>
      </c>
      <c r="F3484" t="inlineStr">
        <is>
          <t>Kaan Öztürk</t>
        </is>
      </c>
      <c r="G3484" t="inlineStr">
        <is>
          <t>İhracat-Körfez</t>
        </is>
      </c>
      <c r="H3484" t="inlineStr">
        <is>
          <t>EM-KBL-16</t>
        </is>
      </c>
      <c r="I3484" t="inlineStr">
        <is>
          <t>NYM Kablo 3x2,5 (100 m)</t>
        </is>
      </c>
      <c r="J3484" t="inlineStr">
        <is>
          <t>Kablo</t>
        </is>
      </c>
      <c r="K3484" t="inlineStr">
        <is>
          <t>Proje</t>
        </is>
      </c>
      <c r="L3484" t="n">
        <v>4</v>
      </c>
      <c r="M3484" s="57" t="n">
        <v>28.24</v>
      </c>
      <c r="N3484" t="inlineStr">
        <is>
          <t>USD</t>
        </is>
      </c>
      <c r="O3484" s="58" t="n">
        <v>12</v>
      </c>
      <c r="P3484" t="n">
        <v>0</v>
      </c>
      <c r="Q3484" s="59" t="n">
        <v>820</v>
      </c>
      <c r="R3484" s="60">
        <f>IF(N3484="TL",1,IF(N3484="USD",VLOOKUP(C3484,$X$2:$Z$19,2,FALSE),VLOOKUP(C3484,$X$2:$Z$19,3,FALSE)))</f>
        <v/>
      </c>
      <c r="S3484" s="61">
        <f>IF(P3484=1,0,L3484*M3484*R3484*(1-O3484/100))</f>
        <v/>
      </c>
      <c r="T3484" s="61">
        <f>IF(P3484=1,0,L3484*Q3484)</f>
        <v/>
      </c>
      <c r="U3484" s="61">
        <f>S3484-T3484</f>
        <v/>
      </c>
    </row>
    <row r="3485">
      <c r="A3485" t="inlineStr">
        <is>
          <t>S003484</t>
        </is>
      </c>
      <c r="B3485" t="inlineStr">
        <is>
          <t>2026-01-23</t>
        </is>
      </c>
      <c r="C3485" t="inlineStr">
        <is>
          <t>2026-01</t>
        </is>
      </c>
      <c r="D3485" t="inlineStr">
        <is>
          <t>2026-Q1</t>
        </is>
      </c>
      <c r="E3485" t="inlineStr">
        <is>
          <t>T11</t>
        </is>
      </c>
      <c r="F3485" t="inlineStr">
        <is>
          <t>Kaan Öztürk</t>
        </is>
      </c>
      <c r="G3485" t="inlineStr">
        <is>
          <t>İhracat-Körfez</t>
        </is>
      </c>
      <c r="H3485" t="inlineStr">
        <is>
          <t>EM-KND-03</t>
        </is>
      </c>
      <c r="I3485" t="inlineStr">
        <is>
          <t>Kablo Kanalı 40x40 (2 m)</t>
        </is>
      </c>
      <c r="J3485" t="inlineStr">
        <is>
          <t>Tesisat</t>
        </is>
      </c>
      <c r="K3485" t="inlineStr">
        <is>
          <t>Kurumsal</t>
        </is>
      </c>
      <c r="L3485" t="n">
        <v>25</v>
      </c>
      <c r="M3485" s="57" t="n">
        <v>2.92</v>
      </c>
      <c r="N3485" t="inlineStr">
        <is>
          <t>USD</t>
        </is>
      </c>
      <c r="O3485" s="58" t="n">
        <v>18</v>
      </c>
      <c r="P3485" t="n">
        <v>0</v>
      </c>
      <c r="Q3485" s="59" t="n">
        <v>65</v>
      </c>
      <c r="R3485" s="60">
        <f>IF(N3485="TL",1,IF(N3485="USD",VLOOKUP(C3485,$X$2:$Z$19,2,FALSE),VLOOKUP(C3485,$X$2:$Z$19,3,FALSE)))</f>
        <v/>
      </c>
      <c r="S3485" s="61">
        <f>IF(P3485=1,0,L3485*M3485*R3485*(1-O3485/100))</f>
        <v/>
      </c>
      <c r="T3485" s="61">
        <f>IF(P3485=1,0,L3485*Q3485)</f>
        <v/>
      </c>
      <c r="U3485" s="61">
        <f>S3485-T3485</f>
        <v/>
      </c>
    </row>
    <row r="3486">
      <c r="A3486" t="inlineStr">
        <is>
          <t>S003485</t>
        </is>
      </c>
      <c r="B3486" t="inlineStr">
        <is>
          <t>2026-01-06</t>
        </is>
      </c>
      <c r="C3486" t="inlineStr">
        <is>
          <t>2026-01</t>
        </is>
      </c>
      <c r="D3486" t="inlineStr">
        <is>
          <t>2026-Q1</t>
        </is>
      </c>
      <c r="E3486" t="inlineStr">
        <is>
          <t>T11</t>
        </is>
      </c>
      <c r="F3486" t="inlineStr">
        <is>
          <t>Kaan Öztürk</t>
        </is>
      </c>
      <c r="G3486" t="inlineStr">
        <is>
          <t>İhracat-Körfez</t>
        </is>
      </c>
      <c r="H3486" t="inlineStr">
        <is>
          <t>EM-UPS-10</t>
        </is>
      </c>
      <c r="I3486" t="inlineStr">
        <is>
          <t>Kesintisiz Güç Kaynağı 3 kVA</t>
        </is>
      </c>
      <c r="J3486" t="inlineStr">
        <is>
          <t>Güç</t>
        </is>
      </c>
      <c r="K3486" t="inlineStr">
        <is>
          <t>Perakende</t>
        </is>
      </c>
      <c r="L3486" t="n">
        <v>49</v>
      </c>
      <c r="M3486" s="57" t="n">
        <v>275.79</v>
      </c>
      <c r="N3486" t="inlineStr">
        <is>
          <t>USD</t>
        </is>
      </c>
      <c r="O3486" s="58" t="n">
        <v>8</v>
      </c>
      <c r="P3486" t="n">
        <v>0</v>
      </c>
      <c r="Q3486" s="59" t="n">
        <v>8200</v>
      </c>
      <c r="R3486" s="60">
        <f>IF(N3486="TL",1,IF(N3486="USD",VLOOKUP(C3486,$X$2:$Z$19,2,FALSE),VLOOKUP(C3486,$X$2:$Z$19,3,FALSE)))</f>
        <v/>
      </c>
      <c r="S3486" s="61">
        <f>IF(P3486=1,0,L3486*M3486*R3486*(1-O3486/100))</f>
        <v/>
      </c>
      <c r="T3486" s="61">
        <f>IF(P3486=1,0,L3486*Q3486)</f>
        <v/>
      </c>
      <c r="U3486" s="61">
        <f>S3486-T3486</f>
        <v/>
      </c>
    </row>
    <row r="3487">
      <c r="A3487" t="inlineStr">
        <is>
          <t>S003486</t>
        </is>
      </c>
      <c r="B3487" t="inlineStr">
        <is>
          <t>2026-01-17</t>
        </is>
      </c>
      <c r="C3487" t="inlineStr">
        <is>
          <t>2026-01</t>
        </is>
      </c>
      <c r="D3487" t="inlineStr">
        <is>
          <t>2026-Q1</t>
        </is>
      </c>
      <c r="E3487" t="inlineStr">
        <is>
          <t>T12</t>
        </is>
      </c>
      <c r="F3487" t="inlineStr">
        <is>
          <t>Buse Aksoy</t>
        </is>
      </c>
      <c r="G3487" t="inlineStr">
        <is>
          <t>İhracat-Avrupa</t>
        </is>
      </c>
      <c r="H3487" t="inlineStr">
        <is>
          <t>EM-KBL-16</t>
        </is>
      </c>
      <c r="I3487" t="inlineStr">
        <is>
          <t>NYM Kablo 3x2,5 (100 m)</t>
        </is>
      </c>
      <c r="J3487" t="inlineStr">
        <is>
          <t>Kablo</t>
        </is>
      </c>
      <c r="K3487" t="inlineStr">
        <is>
          <t>Bayi</t>
        </is>
      </c>
      <c r="L3487" t="n">
        <v>5</v>
      </c>
      <c r="M3487" s="57" t="n">
        <v>27.47</v>
      </c>
      <c r="N3487" t="inlineStr">
        <is>
          <t>EUR</t>
        </is>
      </c>
      <c r="O3487" s="58" t="n">
        <v>8</v>
      </c>
      <c r="P3487" t="n">
        <v>0</v>
      </c>
      <c r="Q3487" s="59" t="n">
        <v>820</v>
      </c>
      <c r="R3487" s="60">
        <f>IF(N3487="TL",1,IF(N3487="USD",VLOOKUP(C3487,$X$2:$Z$19,2,FALSE),VLOOKUP(C3487,$X$2:$Z$19,3,FALSE)))</f>
        <v/>
      </c>
      <c r="S3487" s="61">
        <f>IF(P3487=1,0,L3487*M3487*R3487*(1-O3487/100))</f>
        <v/>
      </c>
      <c r="T3487" s="61">
        <f>IF(P3487=1,0,L3487*Q3487)</f>
        <v/>
      </c>
      <c r="U3487" s="61">
        <f>S3487-T3487</f>
        <v/>
      </c>
    </row>
    <row r="3488">
      <c r="A3488" t="inlineStr">
        <is>
          <t>S003487</t>
        </is>
      </c>
      <c r="B3488" t="inlineStr">
        <is>
          <t>2026-01-19</t>
        </is>
      </c>
      <c r="C3488" t="inlineStr">
        <is>
          <t>2026-01</t>
        </is>
      </c>
      <c r="D3488" t="inlineStr">
        <is>
          <t>2026-Q1</t>
        </is>
      </c>
      <c r="E3488" t="inlineStr">
        <is>
          <t>T12</t>
        </is>
      </c>
      <c r="F3488" t="inlineStr">
        <is>
          <t>Buse Aksoy</t>
        </is>
      </c>
      <c r="G3488" t="inlineStr">
        <is>
          <t>İhracat-Avrupa</t>
        </is>
      </c>
      <c r="H3488" t="inlineStr">
        <is>
          <t>EM-PNO-12</t>
        </is>
      </c>
      <c r="I3488" t="inlineStr">
        <is>
          <t>Sıva Üstü Dağıtım Panosu 24'lü</t>
        </is>
      </c>
      <c r="J3488" t="inlineStr">
        <is>
          <t>Pano</t>
        </is>
      </c>
      <c r="K3488" t="inlineStr">
        <is>
          <t>Bayi</t>
        </is>
      </c>
      <c r="L3488" t="n">
        <v>24</v>
      </c>
      <c r="M3488" s="57" t="n">
        <v>43.69</v>
      </c>
      <c r="N3488" t="inlineStr">
        <is>
          <t>EUR</t>
        </is>
      </c>
      <c r="O3488" s="58" t="n">
        <v>5</v>
      </c>
      <c r="P3488" t="n">
        <v>0</v>
      </c>
      <c r="Q3488" s="59" t="n">
        <v>1180</v>
      </c>
      <c r="R3488" s="60">
        <f>IF(N3488="TL",1,IF(N3488="USD",VLOOKUP(C3488,$X$2:$Z$19,2,FALSE),VLOOKUP(C3488,$X$2:$Z$19,3,FALSE)))</f>
        <v/>
      </c>
      <c r="S3488" s="61">
        <f>IF(P3488=1,0,L3488*M3488*R3488*(1-O3488/100))</f>
        <v/>
      </c>
      <c r="T3488" s="61">
        <f>IF(P3488=1,0,L3488*Q3488)</f>
        <v/>
      </c>
      <c r="U3488" s="61">
        <f>S3488-T3488</f>
        <v/>
      </c>
    </row>
    <row r="3489">
      <c r="A3489" t="inlineStr">
        <is>
          <t>S003488</t>
        </is>
      </c>
      <c r="B3489" t="inlineStr">
        <is>
          <t>2026-01-15</t>
        </is>
      </c>
      <c r="C3489" t="inlineStr">
        <is>
          <t>2026-01</t>
        </is>
      </c>
      <c r="D3489" t="inlineStr">
        <is>
          <t>2026-Q1</t>
        </is>
      </c>
      <c r="E3489" t="inlineStr">
        <is>
          <t>T12</t>
        </is>
      </c>
      <c r="F3489" t="inlineStr">
        <is>
          <t>Buse Aksoy</t>
        </is>
      </c>
      <c r="G3489" t="inlineStr">
        <is>
          <t>İhracat-Avrupa</t>
        </is>
      </c>
      <c r="H3489" t="inlineStr">
        <is>
          <t>EM-AYD-40</t>
        </is>
      </c>
      <c r="I3489" t="inlineStr">
        <is>
          <t>LED Panel Armatür 40W</t>
        </is>
      </c>
      <c r="J3489" t="inlineStr">
        <is>
          <t>Aydınlatma</t>
        </is>
      </c>
      <c r="K3489" t="inlineStr">
        <is>
          <t>Bayi</t>
        </is>
      </c>
      <c r="L3489" t="n">
        <v>5</v>
      </c>
      <c r="M3489" s="57" t="n">
        <v>7.58</v>
      </c>
      <c r="N3489" t="inlineStr">
        <is>
          <t>EUR</t>
        </is>
      </c>
      <c r="O3489" s="58" t="n">
        <v>0</v>
      </c>
      <c r="P3489" t="n">
        <v>0</v>
      </c>
      <c r="Q3489" s="59" t="n">
        <v>190</v>
      </c>
      <c r="R3489" s="60">
        <f>IF(N3489="TL",1,IF(N3489="USD",VLOOKUP(C3489,$X$2:$Z$19,2,FALSE),VLOOKUP(C3489,$X$2:$Z$19,3,FALSE)))</f>
        <v/>
      </c>
      <c r="S3489" s="61">
        <f>IF(P3489=1,0,L3489*M3489*R3489*(1-O3489/100))</f>
        <v/>
      </c>
      <c r="T3489" s="61">
        <f>IF(P3489=1,0,L3489*Q3489)</f>
        <v/>
      </c>
      <c r="U3489" s="61">
        <f>S3489-T3489</f>
        <v/>
      </c>
    </row>
    <row r="3490">
      <c r="A3490" t="inlineStr">
        <is>
          <t>S003489</t>
        </is>
      </c>
      <c r="B3490" t="inlineStr">
        <is>
          <t>2026-01-05</t>
        </is>
      </c>
      <c r="C3490" t="inlineStr">
        <is>
          <t>2026-01</t>
        </is>
      </c>
      <c r="D3490" t="inlineStr">
        <is>
          <t>2026-Q1</t>
        </is>
      </c>
      <c r="E3490" t="inlineStr">
        <is>
          <t>T12</t>
        </is>
      </c>
      <c r="F3490" t="inlineStr">
        <is>
          <t>Buse Aksoy</t>
        </is>
      </c>
      <c r="G3490" t="inlineStr">
        <is>
          <t>İhracat-Avrupa</t>
        </is>
      </c>
      <c r="H3490" t="inlineStr">
        <is>
          <t>EM-AYD-18</t>
        </is>
      </c>
      <c r="I3490" t="inlineStr">
        <is>
          <t>LED Ampul 18W (10'lu)</t>
        </is>
      </c>
      <c r="J3490" t="inlineStr">
        <is>
          <t>Aydınlatma</t>
        </is>
      </c>
      <c r="K3490" t="inlineStr">
        <is>
          <t>Perakende</t>
        </is>
      </c>
      <c r="L3490" t="n">
        <v>13</v>
      </c>
      <c r="M3490" s="57" t="n">
        <v>4.11</v>
      </c>
      <c r="N3490" t="inlineStr">
        <is>
          <t>EUR</t>
        </is>
      </c>
      <c r="O3490" s="58" t="n">
        <v>5</v>
      </c>
      <c r="P3490" t="n">
        <v>0</v>
      </c>
      <c r="Q3490" s="59" t="n">
        <v>95</v>
      </c>
      <c r="R3490" s="60">
        <f>IF(N3490="TL",1,IF(N3490="USD",VLOOKUP(C3490,$X$2:$Z$19,2,FALSE),VLOOKUP(C3490,$X$2:$Z$19,3,FALSE)))</f>
        <v/>
      </c>
      <c r="S3490" s="61">
        <f>IF(P3490=1,0,L3490*M3490*R3490*(1-O3490/100))</f>
        <v/>
      </c>
      <c r="T3490" s="61">
        <f>IF(P3490=1,0,L3490*Q3490)</f>
        <v/>
      </c>
      <c r="U3490" s="61">
        <f>S3490-T3490</f>
        <v/>
      </c>
    </row>
    <row r="3491">
      <c r="A3491" t="inlineStr">
        <is>
          <t>S003490</t>
        </is>
      </c>
      <c r="B3491" t="inlineStr">
        <is>
          <t>2026-01-17</t>
        </is>
      </c>
      <c r="C3491" t="inlineStr">
        <is>
          <t>2026-01</t>
        </is>
      </c>
      <c r="D3491" t="inlineStr">
        <is>
          <t>2026-Q1</t>
        </is>
      </c>
      <c r="E3491" t="inlineStr">
        <is>
          <t>T12</t>
        </is>
      </c>
      <c r="F3491" t="inlineStr">
        <is>
          <t>Buse Aksoy</t>
        </is>
      </c>
      <c r="G3491" t="inlineStr">
        <is>
          <t>İhracat-Avrupa</t>
        </is>
      </c>
      <c r="H3491" t="inlineStr">
        <is>
          <t>EM-SGT-01</t>
        </is>
      </c>
      <c r="I3491" t="inlineStr">
        <is>
          <t>Otomatik Sigorta C16 (12'li)</t>
        </is>
      </c>
      <c r="J3491" t="inlineStr">
        <is>
          <t>Koruma</t>
        </is>
      </c>
      <c r="K3491" t="inlineStr">
        <is>
          <t>Perakende</t>
        </is>
      </c>
      <c r="L3491" t="n">
        <v>5</v>
      </c>
      <c r="M3491" s="57" t="n">
        <v>8.75</v>
      </c>
      <c r="N3491" t="inlineStr">
        <is>
          <t>EUR</t>
        </is>
      </c>
      <c r="O3491" s="58" t="n">
        <v>5</v>
      </c>
      <c r="P3491" t="n">
        <v>0</v>
      </c>
      <c r="Q3491" s="59" t="n">
        <v>240</v>
      </c>
      <c r="R3491" s="60">
        <f>IF(N3491="TL",1,IF(N3491="USD",VLOOKUP(C3491,$X$2:$Z$19,2,FALSE),VLOOKUP(C3491,$X$2:$Z$19,3,FALSE)))</f>
        <v/>
      </c>
      <c r="S3491" s="61">
        <f>IF(P3491=1,0,L3491*M3491*R3491*(1-O3491/100))</f>
        <v/>
      </c>
      <c r="T3491" s="61">
        <f>IF(P3491=1,0,L3491*Q3491)</f>
        <v/>
      </c>
      <c r="U3491" s="61">
        <f>S3491-T3491</f>
        <v/>
      </c>
    </row>
    <row r="3492">
      <c r="A3492" t="inlineStr">
        <is>
          <t>S003491</t>
        </is>
      </c>
      <c r="B3492" t="inlineStr">
        <is>
          <t>2026-01-26</t>
        </is>
      </c>
      <c r="C3492" t="inlineStr">
        <is>
          <t>2026-01</t>
        </is>
      </c>
      <c r="D3492" t="inlineStr">
        <is>
          <t>2026-Q1</t>
        </is>
      </c>
      <c r="E3492" t="inlineStr">
        <is>
          <t>T12</t>
        </is>
      </c>
      <c r="F3492" t="inlineStr">
        <is>
          <t>Buse Aksoy</t>
        </is>
      </c>
      <c r="G3492" t="inlineStr">
        <is>
          <t>İhracat-Avrupa</t>
        </is>
      </c>
      <c r="H3492" t="inlineStr">
        <is>
          <t>EM-AYD-40</t>
        </is>
      </c>
      <c r="I3492" t="inlineStr">
        <is>
          <t>LED Panel Armatür 40W</t>
        </is>
      </c>
      <c r="J3492" t="inlineStr">
        <is>
          <t>Aydınlatma</t>
        </is>
      </c>
      <c r="K3492" t="inlineStr">
        <is>
          <t>Perakende</t>
        </is>
      </c>
      <c r="L3492" t="n">
        <v>7</v>
      </c>
      <c r="M3492" s="57" t="n">
        <v>7.25</v>
      </c>
      <c r="N3492" t="inlineStr">
        <is>
          <t>EUR</t>
        </is>
      </c>
      <c r="O3492" s="58" t="n">
        <v>12</v>
      </c>
      <c r="P3492" t="n">
        <v>0</v>
      </c>
      <c r="Q3492" s="59" t="n">
        <v>190</v>
      </c>
      <c r="R3492" s="60">
        <f>IF(N3492="TL",1,IF(N3492="USD",VLOOKUP(C3492,$X$2:$Z$19,2,FALSE),VLOOKUP(C3492,$X$2:$Z$19,3,FALSE)))</f>
        <v/>
      </c>
      <c r="S3492" s="61">
        <f>IF(P3492=1,0,L3492*M3492*R3492*(1-O3492/100))</f>
        <v/>
      </c>
      <c r="T3492" s="61">
        <f>IF(P3492=1,0,L3492*Q3492)</f>
        <v/>
      </c>
      <c r="U3492" s="61">
        <f>S3492-T3492</f>
        <v/>
      </c>
    </row>
    <row r="3493">
      <c r="A3493" t="inlineStr">
        <is>
          <t>S003492</t>
        </is>
      </c>
      <c r="B3493" t="inlineStr">
        <is>
          <t>2026-01-23</t>
        </is>
      </c>
      <c r="C3493" t="inlineStr">
        <is>
          <t>2026-01</t>
        </is>
      </c>
      <c r="D3493" t="inlineStr">
        <is>
          <t>2026-Q1</t>
        </is>
      </c>
      <c r="E3493" t="inlineStr">
        <is>
          <t>T12</t>
        </is>
      </c>
      <c r="F3493" t="inlineStr">
        <is>
          <t>Buse Aksoy</t>
        </is>
      </c>
      <c r="G3493" t="inlineStr">
        <is>
          <t>İhracat-Avrupa</t>
        </is>
      </c>
      <c r="H3493" t="inlineStr">
        <is>
          <t>EM-KND-03</t>
        </is>
      </c>
      <c r="I3493" t="inlineStr">
        <is>
          <t>Kablo Kanalı 40x40 (2 m)</t>
        </is>
      </c>
      <c r="J3493" t="inlineStr">
        <is>
          <t>Tesisat</t>
        </is>
      </c>
      <c r="K3493" t="inlineStr">
        <is>
          <t>Bayi</t>
        </is>
      </c>
      <c r="L3493" t="n">
        <v>18</v>
      </c>
      <c r="M3493" s="57" t="n">
        <v>2.75</v>
      </c>
      <c r="N3493" t="inlineStr">
        <is>
          <t>EUR</t>
        </is>
      </c>
      <c r="O3493" s="58" t="n">
        <v>0</v>
      </c>
      <c r="P3493" t="n">
        <v>0</v>
      </c>
      <c r="Q3493" s="59" t="n">
        <v>65</v>
      </c>
      <c r="R3493" s="60">
        <f>IF(N3493="TL",1,IF(N3493="USD",VLOOKUP(C3493,$X$2:$Z$19,2,FALSE),VLOOKUP(C3493,$X$2:$Z$19,3,FALSE)))</f>
        <v/>
      </c>
      <c r="S3493" s="61">
        <f>IF(P3493=1,0,L3493*M3493*R3493*(1-O3493/100))</f>
        <v/>
      </c>
      <c r="T3493" s="61">
        <f>IF(P3493=1,0,L3493*Q3493)</f>
        <v/>
      </c>
      <c r="U3493" s="61">
        <f>S3493-T3493</f>
        <v/>
      </c>
    </row>
    <row r="3494">
      <c r="A3494" t="inlineStr">
        <is>
          <t>S003493</t>
        </is>
      </c>
      <c r="B3494" t="inlineStr">
        <is>
          <t>2026-01-02</t>
        </is>
      </c>
      <c r="C3494" t="inlineStr">
        <is>
          <t>2026-01</t>
        </is>
      </c>
      <c r="D3494" t="inlineStr">
        <is>
          <t>2026-Q1</t>
        </is>
      </c>
      <c r="E3494" t="inlineStr">
        <is>
          <t>T12</t>
        </is>
      </c>
      <c r="F3494" t="inlineStr">
        <is>
          <t>Buse Aksoy</t>
        </is>
      </c>
      <c r="G3494" t="inlineStr">
        <is>
          <t>İhracat-Avrupa</t>
        </is>
      </c>
      <c r="H3494" t="inlineStr">
        <is>
          <t>EM-SNS-06</t>
        </is>
      </c>
      <c r="I3494" t="inlineStr">
        <is>
          <t>Hareket Sensörü PIR</t>
        </is>
      </c>
      <c r="J3494" t="inlineStr">
        <is>
          <t>Otomasyon</t>
        </is>
      </c>
      <c r="K3494" t="inlineStr">
        <is>
          <t>Bayi</t>
        </is>
      </c>
      <c r="L3494" t="n">
        <v>20</v>
      </c>
      <c r="M3494" s="57" t="n">
        <v>5.4</v>
      </c>
      <c r="N3494" t="inlineStr">
        <is>
          <t>EUR</t>
        </is>
      </c>
      <c r="O3494" s="58" t="n">
        <v>0</v>
      </c>
      <c r="P3494" t="n">
        <v>0</v>
      </c>
      <c r="Q3494" s="59" t="n">
        <v>120</v>
      </c>
      <c r="R3494" s="60">
        <f>IF(N3494="TL",1,IF(N3494="USD",VLOOKUP(C3494,$X$2:$Z$19,2,FALSE),VLOOKUP(C3494,$X$2:$Z$19,3,FALSE)))</f>
        <v/>
      </c>
      <c r="S3494" s="61">
        <f>IF(P3494=1,0,L3494*M3494*R3494*(1-O3494/100))</f>
        <v/>
      </c>
      <c r="T3494" s="61">
        <f>IF(P3494=1,0,L3494*Q3494)</f>
        <v/>
      </c>
      <c r="U3494" s="61">
        <f>S3494-T3494</f>
        <v/>
      </c>
    </row>
    <row r="3495">
      <c r="A3495" t="inlineStr">
        <is>
          <t>S003494</t>
        </is>
      </c>
      <c r="B3495" t="inlineStr">
        <is>
          <t>2026-01-05</t>
        </is>
      </c>
      <c r="C3495" t="inlineStr">
        <is>
          <t>2026-01</t>
        </is>
      </c>
      <c r="D3495" t="inlineStr">
        <is>
          <t>2026-Q1</t>
        </is>
      </c>
      <c r="E3495" t="inlineStr">
        <is>
          <t>T12</t>
        </is>
      </c>
      <c r="F3495" t="inlineStr">
        <is>
          <t>Buse Aksoy</t>
        </is>
      </c>
      <c r="G3495" t="inlineStr">
        <is>
          <t>İhracat-Avrupa</t>
        </is>
      </c>
      <c r="H3495" t="inlineStr">
        <is>
          <t>EM-SNS-06</t>
        </is>
      </c>
      <c r="I3495" t="inlineStr">
        <is>
          <t>Hareket Sensörü PIR</t>
        </is>
      </c>
      <c r="J3495" t="inlineStr">
        <is>
          <t>Otomasyon</t>
        </is>
      </c>
      <c r="K3495" t="inlineStr">
        <is>
          <t>Proje</t>
        </is>
      </c>
      <c r="L3495" t="n">
        <v>8</v>
      </c>
      <c r="M3495" s="57" t="n">
        <v>5.25</v>
      </c>
      <c r="N3495" t="inlineStr">
        <is>
          <t>EUR</t>
        </is>
      </c>
      <c r="O3495" s="58" t="n">
        <v>8</v>
      </c>
      <c r="P3495" t="n">
        <v>0</v>
      </c>
      <c r="Q3495" s="59" t="n">
        <v>120</v>
      </c>
      <c r="R3495" s="60">
        <f>IF(N3495="TL",1,IF(N3495="USD",VLOOKUP(C3495,$X$2:$Z$19,2,FALSE),VLOOKUP(C3495,$X$2:$Z$19,3,FALSE)))</f>
        <v/>
      </c>
      <c r="S3495" s="61">
        <f>IF(P3495=1,0,L3495*M3495*R3495*(1-O3495/100))</f>
        <v/>
      </c>
      <c r="T3495" s="61">
        <f>IF(P3495=1,0,L3495*Q3495)</f>
        <v/>
      </c>
      <c r="U3495" s="61">
        <f>S3495-T3495</f>
        <v/>
      </c>
    </row>
    <row r="3496">
      <c r="A3496" t="inlineStr">
        <is>
          <t>S003495</t>
        </is>
      </c>
      <c r="B3496" t="inlineStr">
        <is>
          <t>2026-01-07</t>
        </is>
      </c>
      <c r="C3496" t="inlineStr">
        <is>
          <t>2026-01</t>
        </is>
      </c>
      <c r="D3496" t="inlineStr">
        <is>
          <t>2026-Q1</t>
        </is>
      </c>
      <c r="E3496" t="inlineStr">
        <is>
          <t>T12</t>
        </is>
      </c>
      <c r="F3496" t="inlineStr">
        <is>
          <t>Buse Aksoy</t>
        </is>
      </c>
      <c r="G3496" t="inlineStr">
        <is>
          <t>İhracat-Avrupa</t>
        </is>
      </c>
      <c r="H3496" t="inlineStr">
        <is>
          <t>EM-TOP-08</t>
        </is>
      </c>
      <c r="I3496" t="inlineStr">
        <is>
          <t>Topraklama Seti</t>
        </is>
      </c>
      <c r="J3496" t="inlineStr">
        <is>
          <t>Koruma</t>
        </is>
      </c>
      <c r="K3496" t="inlineStr">
        <is>
          <t>Proje</t>
        </is>
      </c>
      <c r="L3496" t="n">
        <v>11</v>
      </c>
      <c r="M3496" s="57" t="n">
        <v>19.08</v>
      </c>
      <c r="N3496" t="inlineStr">
        <is>
          <t>EUR</t>
        </is>
      </c>
      <c r="O3496" s="58" t="n">
        <v>8</v>
      </c>
      <c r="P3496" t="n">
        <v>0</v>
      </c>
      <c r="Q3496" s="59" t="n">
        <v>540</v>
      </c>
      <c r="R3496" s="60">
        <f>IF(N3496="TL",1,IF(N3496="USD",VLOOKUP(C3496,$X$2:$Z$19,2,FALSE),VLOOKUP(C3496,$X$2:$Z$19,3,FALSE)))</f>
        <v/>
      </c>
      <c r="S3496" s="61">
        <f>IF(P3496=1,0,L3496*M3496*R3496*(1-O3496/100))</f>
        <v/>
      </c>
      <c r="T3496" s="61">
        <f>IF(P3496=1,0,L3496*Q3496)</f>
        <v/>
      </c>
      <c r="U3496" s="61">
        <f>S3496-T3496</f>
        <v/>
      </c>
    </row>
    <row r="3497">
      <c r="A3497" t="inlineStr">
        <is>
          <t>S003496</t>
        </is>
      </c>
      <c r="B3497" t="inlineStr">
        <is>
          <t>2026-01-21</t>
        </is>
      </c>
      <c r="C3497" t="inlineStr">
        <is>
          <t>2026-01</t>
        </is>
      </c>
      <c r="D3497" t="inlineStr">
        <is>
          <t>2026-Q1</t>
        </is>
      </c>
      <c r="E3497" t="inlineStr">
        <is>
          <t>T12</t>
        </is>
      </c>
      <c r="F3497" t="inlineStr">
        <is>
          <t>Buse Aksoy</t>
        </is>
      </c>
      <c r="G3497" t="inlineStr">
        <is>
          <t>İhracat-Avrupa</t>
        </is>
      </c>
      <c r="H3497" t="inlineStr">
        <is>
          <t>EM-AYD-18</t>
        </is>
      </c>
      <c r="I3497" t="inlineStr">
        <is>
          <t>LED Ampul 18W (10'lu)</t>
        </is>
      </c>
      <c r="J3497" t="inlineStr">
        <is>
          <t>Aydınlatma</t>
        </is>
      </c>
      <c r="K3497" t="inlineStr">
        <is>
          <t>Bayi</t>
        </is>
      </c>
      <c r="L3497" t="n">
        <v>1</v>
      </c>
      <c r="M3497" s="57" t="n">
        <v>4.36</v>
      </c>
      <c r="N3497" t="inlineStr">
        <is>
          <t>EUR</t>
        </is>
      </c>
      <c r="O3497" s="58" t="n">
        <v>5</v>
      </c>
      <c r="P3497" t="n">
        <v>0</v>
      </c>
      <c r="Q3497" s="59" t="n">
        <v>95</v>
      </c>
      <c r="R3497" s="60">
        <f>IF(N3497="TL",1,IF(N3497="USD",VLOOKUP(C3497,$X$2:$Z$19,2,FALSE),VLOOKUP(C3497,$X$2:$Z$19,3,FALSE)))</f>
        <v/>
      </c>
      <c r="S3497" s="61">
        <f>IF(P3497=1,0,L3497*M3497*R3497*(1-O3497/100))</f>
        <v/>
      </c>
      <c r="T3497" s="61">
        <f>IF(P3497=1,0,L3497*Q3497)</f>
        <v/>
      </c>
      <c r="U3497" s="61">
        <f>S3497-T3497</f>
        <v/>
      </c>
    </row>
    <row r="3498">
      <c r="A3498" t="inlineStr">
        <is>
          <t>S003497</t>
        </is>
      </c>
      <c r="B3498" t="inlineStr">
        <is>
          <t>2026-01-14</t>
        </is>
      </c>
      <c r="C3498" t="inlineStr">
        <is>
          <t>2026-01</t>
        </is>
      </c>
      <c r="D3498" t="inlineStr">
        <is>
          <t>2026-Q1</t>
        </is>
      </c>
      <c r="E3498" t="inlineStr">
        <is>
          <t>T13</t>
        </is>
      </c>
      <c r="F3498" t="inlineStr">
        <is>
          <t>Cem Kurt</t>
        </is>
      </c>
      <c r="G3498" t="inlineStr">
        <is>
          <t>Marmara</t>
        </is>
      </c>
      <c r="H3498" t="inlineStr">
        <is>
          <t>EM-SGT-01</t>
        </is>
      </c>
      <c r="I3498" t="inlineStr">
        <is>
          <t>Otomatik Sigorta C16 (12'li)</t>
        </is>
      </c>
      <c r="J3498" t="inlineStr">
        <is>
          <t>Koruma</t>
        </is>
      </c>
      <c r="K3498" t="inlineStr">
        <is>
          <t>Bayi</t>
        </is>
      </c>
      <c r="L3498" t="n">
        <v>15</v>
      </c>
      <c r="M3498" s="57" t="n">
        <v>438</v>
      </c>
      <c r="N3498" t="inlineStr">
        <is>
          <t>TL</t>
        </is>
      </c>
      <c r="O3498" s="58" t="n">
        <v>5</v>
      </c>
      <c r="P3498" t="n">
        <v>0</v>
      </c>
      <c r="Q3498" s="59" t="n">
        <v>240</v>
      </c>
      <c r="R3498" s="60">
        <f>IF(N3498="TL",1,IF(N3498="USD",VLOOKUP(C3498,$X$2:$Z$19,2,FALSE),VLOOKUP(C3498,$X$2:$Z$19,3,FALSE)))</f>
        <v/>
      </c>
      <c r="S3498" s="61">
        <f>IF(P3498=1,0,L3498*M3498*R3498*(1-O3498/100))</f>
        <v/>
      </c>
      <c r="T3498" s="61">
        <f>IF(P3498=1,0,L3498*Q3498)</f>
        <v/>
      </c>
      <c r="U3498" s="61">
        <f>S3498-T3498</f>
        <v/>
      </c>
    </row>
    <row r="3499">
      <c r="A3499" t="inlineStr">
        <is>
          <t>S003498</t>
        </is>
      </c>
      <c r="B3499" t="inlineStr">
        <is>
          <t>2026-01-09</t>
        </is>
      </c>
      <c r="C3499" t="inlineStr">
        <is>
          <t>2026-01</t>
        </is>
      </c>
      <c r="D3499" t="inlineStr">
        <is>
          <t>2026-Q1</t>
        </is>
      </c>
      <c r="E3499" t="inlineStr">
        <is>
          <t>T13</t>
        </is>
      </c>
      <c r="F3499" t="inlineStr">
        <is>
          <t>Cem Kurt</t>
        </is>
      </c>
      <c r="G3499" t="inlineStr">
        <is>
          <t>Marmara</t>
        </is>
      </c>
      <c r="H3499" t="inlineStr">
        <is>
          <t>EM-PNO-12</t>
        </is>
      </c>
      <c r="I3499" t="inlineStr">
        <is>
          <t>Sıva Üstü Dağıtım Panosu 24'lü</t>
        </is>
      </c>
      <c r="J3499" t="inlineStr">
        <is>
          <t>Pano</t>
        </is>
      </c>
      <c r="K3499" t="inlineStr">
        <is>
          <t>Bayi</t>
        </is>
      </c>
      <c r="L3499" t="n">
        <v>2</v>
      </c>
      <c r="M3499" s="57" t="n">
        <v>2091</v>
      </c>
      <c r="N3499" t="inlineStr">
        <is>
          <t>TL</t>
        </is>
      </c>
      <c r="O3499" s="58" t="n">
        <v>12</v>
      </c>
      <c r="P3499" t="n">
        <v>0</v>
      </c>
      <c r="Q3499" s="59" t="n">
        <v>1180</v>
      </c>
      <c r="R3499" s="60">
        <f>IF(N3499="TL",1,IF(N3499="USD",VLOOKUP(C3499,$X$2:$Z$19,2,FALSE),VLOOKUP(C3499,$X$2:$Z$19,3,FALSE)))</f>
        <v/>
      </c>
      <c r="S3499" s="61">
        <f>IF(P3499=1,0,L3499*M3499*R3499*(1-O3499/100))</f>
        <v/>
      </c>
      <c r="T3499" s="61">
        <f>IF(P3499=1,0,L3499*Q3499)</f>
        <v/>
      </c>
      <c r="U3499" s="61">
        <f>S3499-T3499</f>
        <v/>
      </c>
    </row>
    <row r="3500">
      <c r="A3500" t="inlineStr">
        <is>
          <t>S003499</t>
        </is>
      </c>
      <c r="B3500" t="inlineStr">
        <is>
          <t>2026-01-17</t>
        </is>
      </c>
      <c r="C3500" t="inlineStr">
        <is>
          <t>2026-01</t>
        </is>
      </c>
      <c r="D3500" t="inlineStr">
        <is>
          <t>2026-Q1</t>
        </is>
      </c>
      <c r="E3500" t="inlineStr">
        <is>
          <t>T13</t>
        </is>
      </c>
      <c r="F3500" t="inlineStr">
        <is>
          <t>Cem Kurt</t>
        </is>
      </c>
      <c r="G3500" t="inlineStr">
        <is>
          <t>Marmara</t>
        </is>
      </c>
      <c r="H3500" t="inlineStr">
        <is>
          <t>EM-KBL-25</t>
        </is>
      </c>
      <c r="I3500" t="inlineStr">
        <is>
          <t>NYY Kablo 4x6 (100 m)</t>
        </is>
      </c>
      <c r="J3500" t="inlineStr">
        <is>
          <t>Kablo</t>
        </is>
      </c>
      <c r="K3500" t="inlineStr">
        <is>
          <t>Kurumsal</t>
        </is>
      </c>
      <c r="L3500" t="n">
        <v>12</v>
      </c>
      <c r="M3500" s="57" t="n">
        <v>3556</v>
      </c>
      <c r="N3500" t="inlineStr">
        <is>
          <t>TL</t>
        </is>
      </c>
      <c r="O3500" s="58" t="n">
        <v>8</v>
      </c>
      <c r="P3500" t="n">
        <v>0</v>
      </c>
      <c r="Q3500" s="59" t="n">
        <v>2150</v>
      </c>
      <c r="R3500" s="60">
        <f>IF(N3500="TL",1,IF(N3500="USD",VLOOKUP(C3500,$X$2:$Z$19,2,FALSE),VLOOKUP(C3500,$X$2:$Z$19,3,FALSE)))</f>
        <v/>
      </c>
      <c r="S3500" s="61">
        <f>IF(P3500=1,0,L3500*M3500*R3500*(1-O3500/100))</f>
        <v/>
      </c>
      <c r="T3500" s="61">
        <f>IF(P3500=1,0,L3500*Q3500)</f>
        <v/>
      </c>
      <c r="U3500" s="61">
        <f>S3500-T3500</f>
        <v/>
      </c>
    </row>
    <row r="3501">
      <c r="A3501" t="inlineStr">
        <is>
          <t>S003500</t>
        </is>
      </c>
      <c r="B3501" t="inlineStr">
        <is>
          <t>2026-01-12</t>
        </is>
      </c>
      <c r="C3501" t="inlineStr">
        <is>
          <t>2026-01</t>
        </is>
      </c>
      <c r="D3501" t="inlineStr">
        <is>
          <t>2026-Q1</t>
        </is>
      </c>
      <c r="E3501" t="inlineStr">
        <is>
          <t>T13</t>
        </is>
      </c>
      <c r="F3501" t="inlineStr">
        <is>
          <t>Cem Kurt</t>
        </is>
      </c>
      <c r="G3501" t="inlineStr">
        <is>
          <t>Marmara</t>
        </is>
      </c>
      <c r="H3501" t="inlineStr">
        <is>
          <t>EM-PNO-12</t>
        </is>
      </c>
      <c r="I3501" t="inlineStr">
        <is>
          <t>Sıva Üstü Dağıtım Panosu 24'lü</t>
        </is>
      </c>
      <c r="J3501" t="inlineStr">
        <is>
          <t>Pano</t>
        </is>
      </c>
      <c r="K3501" t="inlineStr">
        <is>
          <t>Bayi</t>
        </is>
      </c>
      <c r="L3501" t="n">
        <v>5</v>
      </c>
      <c r="M3501" s="57" t="n">
        <v>1965</v>
      </c>
      <c r="N3501" t="inlineStr">
        <is>
          <t>TL</t>
        </is>
      </c>
      <c r="O3501" s="58" t="n">
        <v>12</v>
      </c>
      <c r="P3501" t="n">
        <v>0</v>
      </c>
      <c r="Q3501" s="59" t="n">
        <v>1180</v>
      </c>
      <c r="R3501" s="60">
        <f>IF(N3501="TL",1,IF(N3501="USD",VLOOKUP(C3501,$X$2:$Z$19,2,FALSE),VLOOKUP(C3501,$X$2:$Z$19,3,FALSE)))</f>
        <v/>
      </c>
      <c r="S3501" s="61">
        <f>IF(P3501=1,0,L3501*M3501*R3501*(1-O3501/100))</f>
        <v/>
      </c>
      <c r="T3501" s="61">
        <f>IF(P3501=1,0,L3501*Q3501)</f>
        <v/>
      </c>
      <c r="U3501" s="61">
        <f>S3501-T3501</f>
        <v/>
      </c>
    </row>
    <row r="3502">
      <c r="A3502" t="inlineStr">
        <is>
          <t>S003501</t>
        </is>
      </c>
      <c r="B3502" t="inlineStr">
        <is>
          <t>2026-01-10</t>
        </is>
      </c>
      <c r="C3502" t="inlineStr">
        <is>
          <t>2026-01</t>
        </is>
      </c>
      <c r="D3502" t="inlineStr">
        <is>
          <t>2026-Q1</t>
        </is>
      </c>
      <c r="E3502" t="inlineStr">
        <is>
          <t>T13</t>
        </is>
      </c>
      <c r="F3502" t="inlineStr">
        <is>
          <t>Cem Kurt</t>
        </is>
      </c>
      <c r="G3502" t="inlineStr">
        <is>
          <t>Marmara</t>
        </is>
      </c>
      <c r="H3502" t="inlineStr">
        <is>
          <t>EM-PRZ-02</t>
        </is>
      </c>
      <c r="I3502" t="inlineStr">
        <is>
          <t>Priz-Anahtar Seti (20'li)</t>
        </is>
      </c>
      <c r="J3502" t="inlineStr">
        <is>
          <t>Anahtar</t>
        </is>
      </c>
      <c r="K3502" t="inlineStr">
        <is>
          <t>Bayi</t>
        </is>
      </c>
      <c r="L3502" t="n">
        <v>4</v>
      </c>
      <c r="M3502" s="57" t="n">
        <v>578</v>
      </c>
      <c r="N3502" t="inlineStr">
        <is>
          <t>TL</t>
        </is>
      </c>
      <c r="O3502" s="58" t="n">
        <v>0</v>
      </c>
      <c r="P3502" t="n">
        <v>0</v>
      </c>
      <c r="Q3502" s="59" t="n">
        <v>310</v>
      </c>
      <c r="R3502" s="60">
        <f>IF(N3502="TL",1,IF(N3502="USD",VLOOKUP(C3502,$X$2:$Z$19,2,FALSE),VLOOKUP(C3502,$X$2:$Z$19,3,FALSE)))</f>
        <v/>
      </c>
      <c r="S3502" s="61">
        <f>IF(P3502=1,0,L3502*M3502*R3502*(1-O3502/100))</f>
        <v/>
      </c>
      <c r="T3502" s="61">
        <f>IF(P3502=1,0,L3502*Q3502)</f>
        <v/>
      </c>
      <c r="U3502" s="61">
        <f>S3502-T3502</f>
        <v/>
      </c>
    </row>
    <row r="3503">
      <c r="A3503" t="inlineStr">
        <is>
          <t>S003502</t>
        </is>
      </c>
      <c r="B3503" t="inlineStr">
        <is>
          <t>2026-01-07</t>
        </is>
      </c>
      <c r="C3503" t="inlineStr">
        <is>
          <t>2026-01</t>
        </is>
      </c>
      <c r="D3503" t="inlineStr">
        <is>
          <t>2026-Q1</t>
        </is>
      </c>
      <c r="E3503" t="inlineStr">
        <is>
          <t>T13</t>
        </is>
      </c>
      <c r="F3503" t="inlineStr">
        <is>
          <t>Cem Kurt</t>
        </is>
      </c>
      <c r="G3503" t="inlineStr">
        <is>
          <t>Marmara</t>
        </is>
      </c>
      <c r="H3503" t="inlineStr">
        <is>
          <t>EM-SNS-06</t>
        </is>
      </c>
      <c r="I3503" t="inlineStr">
        <is>
          <t>Hareket Sensörü PIR</t>
        </is>
      </c>
      <c r="J3503" t="inlineStr">
        <is>
          <t>Otomasyon</t>
        </is>
      </c>
      <c r="K3503" t="inlineStr">
        <is>
          <t>Kurumsal</t>
        </is>
      </c>
      <c r="L3503" t="n">
        <v>4</v>
      </c>
      <c r="M3503" s="57" t="n">
        <v>250</v>
      </c>
      <c r="N3503" t="inlineStr">
        <is>
          <t>TL</t>
        </is>
      </c>
      <c r="O3503" s="58" t="n">
        <v>5</v>
      </c>
      <c r="P3503" t="n">
        <v>0</v>
      </c>
      <c r="Q3503" s="59" t="n">
        <v>120</v>
      </c>
      <c r="R3503" s="60">
        <f>IF(N3503="TL",1,IF(N3503="USD",VLOOKUP(C3503,$X$2:$Z$19,2,FALSE),VLOOKUP(C3503,$X$2:$Z$19,3,FALSE)))</f>
        <v/>
      </c>
      <c r="S3503" s="61">
        <f>IF(P3503=1,0,L3503*M3503*R3503*(1-O3503/100))</f>
        <v/>
      </c>
      <c r="T3503" s="61">
        <f>IF(P3503=1,0,L3503*Q3503)</f>
        <v/>
      </c>
      <c r="U3503" s="61">
        <f>S3503-T3503</f>
        <v/>
      </c>
    </row>
    <row r="3504">
      <c r="A3504" t="inlineStr">
        <is>
          <t>S003503</t>
        </is>
      </c>
      <c r="B3504" t="inlineStr">
        <is>
          <t>2026-01-09</t>
        </is>
      </c>
      <c r="C3504" t="inlineStr">
        <is>
          <t>2026-01</t>
        </is>
      </c>
      <c r="D3504" t="inlineStr">
        <is>
          <t>2026-Q1</t>
        </is>
      </c>
      <c r="E3504" t="inlineStr">
        <is>
          <t>T13</t>
        </is>
      </c>
      <c r="F3504" t="inlineStr">
        <is>
          <t>Cem Kurt</t>
        </is>
      </c>
      <c r="G3504" t="inlineStr">
        <is>
          <t>Marmara</t>
        </is>
      </c>
      <c r="H3504" t="inlineStr">
        <is>
          <t>EM-PNO-12</t>
        </is>
      </c>
      <c r="I3504" t="inlineStr">
        <is>
          <t>Sıva Üstü Dağıtım Panosu 24'lü</t>
        </is>
      </c>
      <c r="J3504" t="inlineStr">
        <is>
          <t>Pano</t>
        </is>
      </c>
      <c r="K3504" t="inlineStr">
        <is>
          <t>Perakende</t>
        </is>
      </c>
      <c r="L3504" t="n">
        <v>16</v>
      </c>
      <c r="M3504" s="57" t="n">
        <v>1984</v>
      </c>
      <c r="N3504" t="inlineStr">
        <is>
          <t>TL</t>
        </is>
      </c>
      <c r="O3504" s="58" t="n">
        <v>8</v>
      </c>
      <c r="P3504" t="n">
        <v>0</v>
      </c>
      <c r="Q3504" s="59" t="n">
        <v>1180</v>
      </c>
      <c r="R3504" s="60">
        <f>IF(N3504="TL",1,IF(N3504="USD",VLOOKUP(C3504,$X$2:$Z$19,2,FALSE),VLOOKUP(C3504,$X$2:$Z$19,3,FALSE)))</f>
        <v/>
      </c>
      <c r="S3504" s="61">
        <f>IF(P3504=1,0,L3504*M3504*R3504*(1-O3504/100))</f>
        <v/>
      </c>
      <c r="T3504" s="61">
        <f>IF(P3504=1,0,L3504*Q3504)</f>
        <v/>
      </c>
      <c r="U3504" s="61">
        <f>S3504-T3504</f>
        <v/>
      </c>
    </row>
    <row r="3505">
      <c r="A3505" t="inlineStr">
        <is>
          <t>S003504</t>
        </is>
      </c>
      <c r="B3505" t="inlineStr">
        <is>
          <t>2026-01-16</t>
        </is>
      </c>
      <c r="C3505" t="inlineStr">
        <is>
          <t>2026-01</t>
        </is>
      </c>
      <c r="D3505" t="inlineStr">
        <is>
          <t>2026-Q1</t>
        </is>
      </c>
      <c r="E3505" t="inlineStr">
        <is>
          <t>T13</t>
        </is>
      </c>
      <c r="F3505" t="inlineStr">
        <is>
          <t>Cem Kurt</t>
        </is>
      </c>
      <c r="G3505" t="inlineStr">
        <is>
          <t>Marmara</t>
        </is>
      </c>
      <c r="H3505" t="inlineStr">
        <is>
          <t>EM-TOP-08</t>
        </is>
      </c>
      <c r="I3505" t="inlineStr">
        <is>
          <t>Topraklama Seti</t>
        </is>
      </c>
      <c r="J3505" t="inlineStr">
        <is>
          <t>Koruma</t>
        </is>
      </c>
      <c r="K3505" t="inlineStr">
        <is>
          <t>Bayi</t>
        </is>
      </c>
      <c r="L3505" t="n">
        <v>10</v>
      </c>
      <c r="M3505" s="57" t="n">
        <v>932</v>
      </c>
      <c r="N3505" t="inlineStr">
        <is>
          <t>TL</t>
        </is>
      </c>
      <c r="O3505" s="58" t="n">
        <v>5</v>
      </c>
      <c r="P3505" t="n">
        <v>0</v>
      </c>
      <c r="Q3505" s="59" t="n">
        <v>540</v>
      </c>
      <c r="R3505" s="60">
        <f>IF(N3505="TL",1,IF(N3505="USD",VLOOKUP(C3505,$X$2:$Z$19,2,FALSE),VLOOKUP(C3505,$X$2:$Z$19,3,FALSE)))</f>
        <v/>
      </c>
      <c r="S3505" s="61">
        <f>IF(P3505=1,0,L3505*M3505*R3505*(1-O3505/100))</f>
        <v/>
      </c>
      <c r="T3505" s="61">
        <f>IF(P3505=1,0,L3505*Q3505)</f>
        <v/>
      </c>
      <c r="U3505" s="61">
        <f>S3505-T3505</f>
        <v/>
      </c>
    </row>
    <row r="3506">
      <c r="A3506" t="inlineStr">
        <is>
          <t>S003505</t>
        </is>
      </c>
      <c r="B3506" t="inlineStr">
        <is>
          <t>2026-01-10</t>
        </is>
      </c>
      <c r="C3506" t="inlineStr">
        <is>
          <t>2026-01</t>
        </is>
      </c>
      <c r="D3506" t="inlineStr">
        <is>
          <t>2026-Q1</t>
        </is>
      </c>
      <c r="E3506" t="inlineStr">
        <is>
          <t>T13</t>
        </is>
      </c>
      <c r="F3506" t="inlineStr">
        <is>
          <t>Cem Kurt</t>
        </is>
      </c>
      <c r="G3506" t="inlineStr">
        <is>
          <t>Marmara</t>
        </is>
      </c>
      <c r="H3506" t="inlineStr">
        <is>
          <t>EM-PNO-12</t>
        </is>
      </c>
      <c r="I3506" t="inlineStr">
        <is>
          <t>Sıva Üstü Dağıtım Panosu 24'lü</t>
        </is>
      </c>
      <c r="J3506" t="inlineStr">
        <is>
          <t>Pano</t>
        </is>
      </c>
      <c r="K3506" t="inlineStr">
        <is>
          <t>Bayi</t>
        </is>
      </c>
      <c r="L3506" t="n">
        <v>18</v>
      </c>
      <c r="M3506" s="57" t="n">
        <v>2066</v>
      </c>
      <c r="N3506" t="inlineStr">
        <is>
          <t>TL</t>
        </is>
      </c>
      <c r="O3506" s="58" t="n">
        <v>8</v>
      </c>
      <c r="P3506" t="n">
        <v>0</v>
      </c>
      <c r="Q3506" s="59" t="n">
        <v>1180</v>
      </c>
      <c r="R3506" s="60">
        <f>IF(N3506="TL",1,IF(N3506="USD",VLOOKUP(C3506,$X$2:$Z$19,2,FALSE),VLOOKUP(C3506,$X$2:$Z$19,3,FALSE)))</f>
        <v/>
      </c>
      <c r="S3506" s="61">
        <f>IF(P3506=1,0,L3506*M3506*R3506*(1-O3506/100))</f>
        <v/>
      </c>
      <c r="T3506" s="61">
        <f>IF(P3506=1,0,L3506*Q3506)</f>
        <v/>
      </c>
      <c r="U3506" s="61">
        <f>S3506-T3506</f>
        <v/>
      </c>
    </row>
    <row r="3507">
      <c r="A3507" t="inlineStr">
        <is>
          <t>S003506</t>
        </is>
      </c>
      <c r="B3507" t="inlineStr">
        <is>
          <t>2026-01-20</t>
        </is>
      </c>
      <c r="C3507" t="inlineStr">
        <is>
          <t>2026-01</t>
        </is>
      </c>
      <c r="D3507" t="inlineStr">
        <is>
          <t>2026-Q1</t>
        </is>
      </c>
      <c r="E3507" t="inlineStr">
        <is>
          <t>T13</t>
        </is>
      </c>
      <c r="F3507" t="inlineStr">
        <is>
          <t>Cem Kurt</t>
        </is>
      </c>
      <c r="G3507" t="inlineStr">
        <is>
          <t>Marmara</t>
        </is>
      </c>
      <c r="H3507" t="inlineStr">
        <is>
          <t>EM-AYD-18</t>
        </is>
      </c>
      <c r="I3507" t="inlineStr">
        <is>
          <t>LED Ampul 18W (10'lu)</t>
        </is>
      </c>
      <c r="J3507" t="inlineStr">
        <is>
          <t>Aydınlatma</t>
        </is>
      </c>
      <c r="K3507" t="inlineStr">
        <is>
          <t>Bayi</t>
        </is>
      </c>
      <c r="L3507" t="n">
        <v>4</v>
      </c>
      <c r="M3507" s="57" t="n">
        <v>195</v>
      </c>
      <c r="N3507" t="inlineStr">
        <is>
          <t>TL</t>
        </is>
      </c>
      <c r="O3507" s="58" t="n">
        <v>5</v>
      </c>
      <c r="P3507" t="n">
        <v>0</v>
      </c>
      <c r="Q3507" s="59" t="n">
        <v>95</v>
      </c>
      <c r="R3507" s="60">
        <f>IF(N3507="TL",1,IF(N3507="USD",VLOOKUP(C3507,$X$2:$Z$19,2,FALSE),VLOOKUP(C3507,$X$2:$Z$19,3,FALSE)))</f>
        <v/>
      </c>
      <c r="S3507" s="61">
        <f>IF(P3507=1,0,L3507*M3507*R3507*(1-O3507/100))</f>
        <v/>
      </c>
      <c r="T3507" s="61">
        <f>IF(P3507=1,0,L3507*Q3507)</f>
        <v/>
      </c>
      <c r="U3507" s="61">
        <f>S3507-T3507</f>
        <v/>
      </c>
    </row>
    <row r="3508">
      <c r="A3508" t="inlineStr">
        <is>
          <t>S003507</t>
        </is>
      </c>
      <c r="B3508" t="inlineStr">
        <is>
          <t>2026-01-17</t>
        </is>
      </c>
      <c r="C3508" t="inlineStr">
        <is>
          <t>2026-01</t>
        </is>
      </c>
      <c r="D3508" t="inlineStr">
        <is>
          <t>2026-Q1</t>
        </is>
      </c>
      <c r="E3508" t="inlineStr">
        <is>
          <t>T13</t>
        </is>
      </c>
      <c r="F3508" t="inlineStr">
        <is>
          <t>Cem Kurt</t>
        </is>
      </c>
      <c r="G3508" t="inlineStr">
        <is>
          <t>Marmara</t>
        </is>
      </c>
      <c r="H3508" t="inlineStr">
        <is>
          <t>EM-KND-03</t>
        </is>
      </c>
      <c r="I3508" t="inlineStr">
        <is>
          <t>Kablo Kanalı 40x40 (2 m)</t>
        </is>
      </c>
      <c r="J3508" t="inlineStr">
        <is>
          <t>Tesisat</t>
        </is>
      </c>
      <c r="K3508" t="inlineStr">
        <is>
          <t>Proje</t>
        </is>
      </c>
      <c r="L3508" t="n">
        <v>9</v>
      </c>
      <c r="M3508" s="57" t="n">
        <v>134</v>
      </c>
      <c r="N3508" t="inlineStr">
        <is>
          <t>TL</t>
        </is>
      </c>
      <c r="O3508" s="58" t="n">
        <v>0</v>
      </c>
      <c r="P3508" t="n">
        <v>0</v>
      </c>
      <c r="Q3508" s="59" t="n">
        <v>65</v>
      </c>
      <c r="R3508" s="60">
        <f>IF(N3508="TL",1,IF(N3508="USD",VLOOKUP(C3508,$X$2:$Z$19,2,FALSE),VLOOKUP(C3508,$X$2:$Z$19,3,FALSE)))</f>
        <v/>
      </c>
      <c r="S3508" s="61">
        <f>IF(P3508=1,0,L3508*M3508*R3508*(1-O3508/100))</f>
        <v/>
      </c>
      <c r="T3508" s="61">
        <f>IF(P3508=1,0,L3508*Q3508)</f>
        <v/>
      </c>
      <c r="U3508" s="61">
        <f>S3508-T3508</f>
        <v/>
      </c>
    </row>
    <row r="3509">
      <c r="A3509" t="inlineStr">
        <is>
          <t>S003508</t>
        </is>
      </c>
      <c r="B3509" t="inlineStr">
        <is>
          <t>2026-01-27</t>
        </is>
      </c>
      <c r="C3509" t="inlineStr">
        <is>
          <t>2026-01</t>
        </is>
      </c>
      <c r="D3509" t="inlineStr">
        <is>
          <t>2026-Q1</t>
        </is>
      </c>
      <c r="E3509" t="inlineStr">
        <is>
          <t>T13</t>
        </is>
      </c>
      <c r="F3509" t="inlineStr">
        <is>
          <t>Cem Kurt</t>
        </is>
      </c>
      <c r="G3509" t="inlineStr">
        <is>
          <t>Marmara</t>
        </is>
      </c>
      <c r="H3509" t="inlineStr">
        <is>
          <t>EM-KBL-16</t>
        </is>
      </c>
      <c r="I3509" t="inlineStr">
        <is>
          <t>NYM Kablo 3x2,5 (100 m)</t>
        </is>
      </c>
      <c r="J3509" t="inlineStr">
        <is>
          <t>Kablo</t>
        </is>
      </c>
      <c r="K3509" t="inlineStr">
        <is>
          <t>Bayi</t>
        </is>
      </c>
      <c r="L3509" t="n">
        <v>52</v>
      </c>
      <c r="M3509" s="57" t="n">
        <v>1292</v>
      </c>
      <c r="N3509" t="inlineStr">
        <is>
          <t>TL</t>
        </is>
      </c>
      <c r="O3509" s="58" t="n">
        <v>0</v>
      </c>
      <c r="P3509" t="n">
        <v>0</v>
      </c>
      <c r="Q3509" s="59" t="n">
        <v>820</v>
      </c>
      <c r="R3509" s="60">
        <f>IF(N3509="TL",1,IF(N3509="USD",VLOOKUP(C3509,$X$2:$Z$19,2,FALSE),VLOOKUP(C3509,$X$2:$Z$19,3,FALSE)))</f>
        <v/>
      </c>
      <c r="S3509" s="61">
        <f>IF(P3509=1,0,L3509*M3509*R3509*(1-O3509/100))</f>
        <v/>
      </c>
      <c r="T3509" s="61">
        <f>IF(P3509=1,0,L3509*Q3509)</f>
        <v/>
      </c>
      <c r="U3509" s="61">
        <f>S3509-T3509</f>
        <v/>
      </c>
    </row>
    <row r="3510">
      <c r="A3510" t="inlineStr">
        <is>
          <t>S003509</t>
        </is>
      </c>
      <c r="B3510" t="inlineStr">
        <is>
          <t>2026-01-15</t>
        </is>
      </c>
      <c r="C3510" t="inlineStr">
        <is>
          <t>2026-01</t>
        </is>
      </c>
      <c r="D3510" t="inlineStr">
        <is>
          <t>2026-Q1</t>
        </is>
      </c>
      <c r="E3510" t="inlineStr">
        <is>
          <t>T13</t>
        </is>
      </c>
      <c r="F3510" t="inlineStr">
        <is>
          <t>Cem Kurt</t>
        </is>
      </c>
      <c r="G3510" t="inlineStr">
        <is>
          <t>Marmara</t>
        </is>
      </c>
      <c r="H3510" t="inlineStr">
        <is>
          <t>EM-PRZ-02</t>
        </is>
      </c>
      <c r="I3510" t="inlineStr">
        <is>
          <t>Priz-Anahtar Seti (20'li)</t>
        </is>
      </c>
      <c r="J3510" t="inlineStr">
        <is>
          <t>Anahtar</t>
        </is>
      </c>
      <c r="K3510" t="inlineStr">
        <is>
          <t>Kurumsal</t>
        </is>
      </c>
      <c r="L3510" t="n">
        <v>10</v>
      </c>
      <c r="M3510" s="57" t="n">
        <v>590</v>
      </c>
      <c r="N3510" t="inlineStr">
        <is>
          <t>TL</t>
        </is>
      </c>
      <c r="O3510" s="58" t="n">
        <v>8</v>
      </c>
      <c r="P3510" t="n">
        <v>0</v>
      </c>
      <c r="Q3510" s="59" t="n">
        <v>310</v>
      </c>
      <c r="R3510" s="60">
        <f>IF(N3510="TL",1,IF(N3510="USD",VLOOKUP(C3510,$X$2:$Z$19,2,FALSE),VLOOKUP(C3510,$X$2:$Z$19,3,FALSE)))</f>
        <v/>
      </c>
      <c r="S3510" s="61">
        <f>IF(P3510=1,0,L3510*M3510*R3510*(1-O3510/100))</f>
        <v/>
      </c>
      <c r="T3510" s="61">
        <f>IF(P3510=1,0,L3510*Q3510)</f>
        <v/>
      </c>
      <c r="U3510" s="61">
        <f>S3510-T3510</f>
        <v/>
      </c>
    </row>
    <row r="3511">
      <c r="A3511" t="inlineStr">
        <is>
          <t>S003510</t>
        </is>
      </c>
      <c r="B3511" t="inlineStr">
        <is>
          <t>2026-01-25</t>
        </is>
      </c>
      <c r="C3511" t="inlineStr">
        <is>
          <t>2026-01</t>
        </is>
      </c>
      <c r="D3511" t="inlineStr">
        <is>
          <t>2026-Q1</t>
        </is>
      </c>
      <c r="E3511" t="inlineStr">
        <is>
          <t>T13</t>
        </is>
      </c>
      <c r="F3511" t="inlineStr">
        <is>
          <t>Cem Kurt</t>
        </is>
      </c>
      <c r="G3511" t="inlineStr">
        <is>
          <t>Marmara</t>
        </is>
      </c>
      <c r="H3511" t="inlineStr">
        <is>
          <t>EM-AYD-40</t>
        </is>
      </c>
      <c r="I3511" t="inlineStr">
        <is>
          <t>LED Panel Armatür 40W</t>
        </is>
      </c>
      <c r="J3511" t="inlineStr">
        <is>
          <t>Aydınlatma</t>
        </is>
      </c>
      <c r="K3511" t="inlineStr">
        <is>
          <t>Bayi</t>
        </is>
      </c>
      <c r="L3511" t="n">
        <v>5</v>
      </c>
      <c r="M3511" s="57" t="n">
        <v>360</v>
      </c>
      <c r="N3511" t="inlineStr">
        <is>
          <t>TL</t>
        </is>
      </c>
      <c r="O3511" s="58" t="n">
        <v>8</v>
      </c>
      <c r="P3511" t="n">
        <v>0</v>
      </c>
      <c r="Q3511" s="59" t="n">
        <v>190</v>
      </c>
      <c r="R3511" s="60">
        <f>IF(N3511="TL",1,IF(N3511="USD",VLOOKUP(C3511,$X$2:$Z$19,2,FALSE),VLOOKUP(C3511,$X$2:$Z$19,3,FALSE)))</f>
        <v/>
      </c>
      <c r="S3511" s="61">
        <f>IF(P3511=1,0,L3511*M3511*R3511*(1-O3511/100))</f>
        <v/>
      </c>
      <c r="T3511" s="61">
        <f>IF(P3511=1,0,L3511*Q3511)</f>
        <v/>
      </c>
      <c r="U3511" s="61">
        <f>S3511-T3511</f>
        <v/>
      </c>
    </row>
    <row r="3512">
      <c r="A3512" t="inlineStr">
        <is>
          <t>S003511</t>
        </is>
      </c>
      <c r="B3512" t="inlineStr">
        <is>
          <t>2026-01-01</t>
        </is>
      </c>
      <c r="C3512" t="inlineStr">
        <is>
          <t>2026-01</t>
        </is>
      </c>
      <c r="D3512" t="inlineStr">
        <is>
          <t>2026-Q1</t>
        </is>
      </c>
      <c r="E3512" t="inlineStr">
        <is>
          <t>T13</t>
        </is>
      </c>
      <c r="F3512" t="inlineStr">
        <is>
          <t>Cem Kurt</t>
        </is>
      </c>
      <c r="G3512" t="inlineStr">
        <is>
          <t>Marmara</t>
        </is>
      </c>
      <c r="H3512" t="inlineStr">
        <is>
          <t>EM-KBL-16</t>
        </is>
      </c>
      <c r="I3512" t="inlineStr">
        <is>
          <t>NYM Kablo 3x2,5 (100 m)</t>
        </is>
      </c>
      <c r="J3512" t="inlineStr">
        <is>
          <t>Kablo</t>
        </is>
      </c>
      <c r="K3512" t="inlineStr">
        <is>
          <t>Bayi</t>
        </is>
      </c>
      <c r="L3512" t="n">
        <v>37</v>
      </c>
      <c r="M3512" s="57" t="n">
        <v>1344</v>
      </c>
      <c r="N3512" t="inlineStr">
        <is>
          <t>TL</t>
        </is>
      </c>
      <c r="O3512" s="58" t="n">
        <v>0</v>
      </c>
      <c r="P3512" t="n">
        <v>0</v>
      </c>
      <c r="Q3512" s="59" t="n">
        <v>820</v>
      </c>
      <c r="R3512" s="60">
        <f>IF(N3512="TL",1,IF(N3512="USD",VLOOKUP(C3512,$X$2:$Z$19,2,FALSE),VLOOKUP(C3512,$X$2:$Z$19,3,FALSE)))</f>
        <v/>
      </c>
      <c r="S3512" s="61">
        <f>IF(P3512=1,0,L3512*M3512*R3512*(1-O3512/100))</f>
        <v/>
      </c>
      <c r="T3512" s="61">
        <f>IF(P3512=1,0,L3512*Q3512)</f>
        <v/>
      </c>
      <c r="U3512" s="61">
        <f>S3512-T3512</f>
        <v/>
      </c>
    </row>
    <row r="3513">
      <c r="A3513" t="inlineStr">
        <is>
          <t>S003512</t>
        </is>
      </c>
      <c r="B3513" t="inlineStr">
        <is>
          <t>2026-01-13</t>
        </is>
      </c>
      <c r="C3513" t="inlineStr">
        <is>
          <t>2026-01</t>
        </is>
      </c>
      <c r="D3513" t="inlineStr">
        <is>
          <t>2026-Q1</t>
        </is>
      </c>
      <c r="E3513" t="inlineStr">
        <is>
          <t>T13</t>
        </is>
      </c>
      <c r="F3513" t="inlineStr">
        <is>
          <t>Cem Kurt</t>
        </is>
      </c>
      <c r="G3513" t="inlineStr">
        <is>
          <t>Marmara</t>
        </is>
      </c>
      <c r="H3513" t="inlineStr">
        <is>
          <t>EM-SGT-01</t>
        </is>
      </c>
      <c r="I3513" t="inlineStr">
        <is>
          <t>Otomatik Sigorta C16 (12'li)</t>
        </is>
      </c>
      <c r="J3513" t="inlineStr">
        <is>
          <t>Koruma</t>
        </is>
      </c>
      <c r="K3513" t="inlineStr">
        <is>
          <t>Bayi</t>
        </is>
      </c>
      <c r="L3513" t="n">
        <v>5</v>
      </c>
      <c r="M3513" s="57" t="n">
        <v>449</v>
      </c>
      <c r="N3513" t="inlineStr">
        <is>
          <t>TL</t>
        </is>
      </c>
      <c r="O3513" s="58" t="n">
        <v>8</v>
      </c>
      <c r="P3513" t="n">
        <v>0</v>
      </c>
      <c r="Q3513" s="59" t="n">
        <v>240</v>
      </c>
      <c r="R3513" s="60">
        <f>IF(N3513="TL",1,IF(N3513="USD",VLOOKUP(C3513,$X$2:$Z$19,2,FALSE),VLOOKUP(C3513,$X$2:$Z$19,3,FALSE)))</f>
        <v/>
      </c>
      <c r="S3513" s="61">
        <f>IF(P3513=1,0,L3513*M3513*R3513*(1-O3513/100))</f>
        <v/>
      </c>
      <c r="T3513" s="61">
        <f>IF(P3513=1,0,L3513*Q3513)</f>
        <v/>
      </c>
      <c r="U3513" s="61">
        <f>S3513-T3513</f>
        <v/>
      </c>
    </row>
    <row r="3514">
      <c r="A3514" t="inlineStr">
        <is>
          <t>S003513</t>
        </is>
      </c>
      <c r="B3514" t="inlineStr">
        <is>
          <t>2026-01-04</t>
        </is>
      </c>
      <c r="C3514" t="inlineStr">
        <is>
          <t>2026-01</t>
        </is>
      </c>
      <c r="D3514" t="inlineStr">
        <is>
          <t>2026-Q1</t>
        </is>
      </c>
      <c r="E3514" t="inlineStr">
        <is>
          <t>T13</t>
        </is>
      </c>
      <c r="F3514" t="inlineStr">
        <is>
          <t>Cem Kurt</t>
        </is>
      </c>
      <c r="G3514" t="inlineStr">
        <is>
          <t>Marmara</t>
        </is>
      </c>
      <c r="H3514" t="inlineStr">
        <is>
          <t>EM-PNO-12</t>
        </is>
      </c>
      <c r="I3514" t="inlineStr">
        <is>
          <t>Sıva Üstü Dağıtım Panosu 24'lü</t>
        </is>
      </c>
      <c r="J3514" t="inlineStr">
        <is>
          <t>Pano</t>
        </is>
      </c>
      <c r="K3514" t="inlineStr">
        <is>
          <t>Kurumsal</t>
        </is>
      </c>
      <c r="L3514" t="n">
        <v>5</v>
      </c>
      <c r="M3514" s="57" t="n">
        <v>2001</v>
      </c>
      <c r="N3514" t="inlineStr">
        <is>
          <t>TL</t>
        </is>
      </c>
      <c r="O3514" s="58" t="n">
        <v>5</v>
      </c>
      <c r="P3514" t="n">
        <v>0</v>
      </c>
      <c r="Q3514" s="59" t="n">
        <v>1180</v>
      </c>
      <c r="R3514" s="60">
        <f>IF(N3514="TL",1,IF(N3514="USD",VLOOKUP(C3514,$X$2:$Z$19,2,FALSE),VLOOKUP(C3514,$X$2:$Z$19,3,FALSE)))</f>
        <v/>
      </c>
      <c r="S3514" s="61">
        <f>IF(P3514=1,0,L3514*M3514*R3514*(1-O3514/100))</f>
        <v/>
      </c>
      <c r="T3514" s="61">
        <f>IF(P3514=1,0,L3514*Q3514)</f>
        <v/>
      </c>
      <c r="U3514" s="61">
        <f>S3514-T3514</f>
        <v/>
      </c>
    </row>
    <row r="3515">
      <c r="A3515" t="inlineStr">
        <is>
          <t>S003514</t>
        </is>
      </c>
      <c r="B3515" t="inlineStr">
        <is>
          <t>2026-01-08</t>
        </is>
      </c>
      <c r="C3515" t="inlineStr">
        <is>
          <t>2026-01</t>
        </is>
      </c>
      <c r="D3515" t="inlineStr">
        <is>
          <t>2026-Q1</t>
        </is>
      </c>
      <c r="E3515" t="inlineStr">
        <is>
          <t>T13</t>
        </is>
      </c>
      <c r="F3515" t="inlineStr">
        <is>
          <t>Cem Kurt</t>
        </is>
      </c>
      <c r="G3515" t="inlineStr">
        <is>
          <t>Marmara</t>
        </is>
      </c>
      <c r="H3515" t="inlineStr">
        <is>
          <t>EM-KND-03</t>
        </is>
      </c>
      <c r="I3515" t="inlineStr">
        <is>
          <t>Kablo Kanalı 40x40 (2 m)</t>
        </is>
      </c>
      <c r="J3515" t="inlineStr">
        <is>
          <t>Tesisat</t>
        </is>
      </c>
      <c r="K3515" t="inlineStr">
        <is>
          <t>Proje</t>
        </is>
      </c>
      <c r="L3515" t="n">
        <v>12</v>
      </c>
      <c r="M3515" s="57" t="n">
        <v>136</v>
      </c>
      <c r="N3515" t="inlineStr">
        <is>
          <t>TL</t>
        </is>
      </c>
      <c r="O3515" s="58" t="n">
        <v>8</v>
      </c>
      <c r="P3515" t="n">
        <v>0</v>
      </c>
      <c r="Q3515" s="59" t="n">
        <v>65</v>
      </c>
      <c r="R3515" s="60">
        <f>IF(N3515="TL",1,IF(N3515="USD",VLOOKUP(C3515,$X$2:$Z$19,2,FALSE),VLOOKUP(C3515,$X$2:$Z$19,3,FALSE)))</f>
        <v/>
      </c>
      <c r="S3515" s="61">
        <f>IF(P3515=1,0,L3515*M3515*R3515*(1-O3515/100))</f>
        <v/>
      </c>
      <c r="T3515" s="61">
        <f>IF(P3515=1,0,L3515*Q3515)</f>
        <v/>
      </c>
      <c r="U3515" s="61">
        <f>S3515-T3515</f>
        <v/>
      </c>
    </row>
    <row r="3516">
      <c r="A3516" t="inlineStr">
        <is>
          <t>S003515</t>
        </is>
      </c>
      <c r="B3516" t="inlineStr">
        <is>
          <t>2026-01-02</t>
        </is>
      </c>
      <c r="C3516" t="inlineStr">
        <is>
          <t>2026-01</t>
        </is>
      </c>
      <c r="D3516" t="inlineStr">
        <is>
          <t>2026-Q1</t>
        </is>
      </c>
      <c r="E3516" t="inlineStr">
        <is>
          <t>T14</t>
        </is>
      </c>
      <c r="F3516" t="inlineStr">
        <is>
          <t>Elif Şen</t>
        </is>
      </c>
      <c r="G3516" t="inlineStr">
        <is>
          <t>İç Anadolu</t>
        </is>
      </c>
      <c r="H3516" t="inlineStr">
        <is>
          <t>EM-AYD-40</t>
        </is>
      </c>
      <c r="I3516" t="inlineStr">
        <is>
          <t>LED Panel Armatür 40W</t>
        </is>
      </c>
      <c r="J3516" t="inlineStr">
        <is>
          <t>Aydınlatma</t>
        </is>
      </c>
      <c r="K3516" t="inlineStr">
        <is>
          <t>Bayi</t>
        </is>
      </c>
      <c r="L3516" t="n">
        <v>17</v>
      </c>
      <c r="M3516" s="57" t="n">
        <v>351</v>
      </c>
      <c r="N3516" t="inlineStr">
        <is>
          <t>TL</t>
        </is>
      </c>
      <c r="O3516" s="58" t="n">
        <v>0</v>
      </c>
      <c r="P3516" t="n">
        <v>0</v>
      </c>
      <c r="Q3516" s="59" t="n">
        <v>190</v>
      </c>
      <c r="R3516" s="60">
        <f>IF(N3516="TL",1,IF(N3516="USD",VLOOKUP(C3516,$X$2:$Z$19,2,FALSE),VLOOKUP(C3516,$X$2:$Z$19,3,FALSE)))</f>
        <v/>
      </c>
      <c r="S3516" s="61">
        <f>IF(P3516=1,0,L3516*M3516*R3516*(1-O3516/100))</f>
        <v/>
      </c>
      <c r="T3516" s="61">
        <f>IF(P3516=1,0,L3516*Q3516)</f>
        <v/>
      </c>
      <c r="U3516" s="61">
        <f>S3516-T3516</f>
        <v/>
      </c>
    </row>
    <row r="3517">
      <c r="A3517" t="inlineStr">
        <is>
          <t>S003516</t>
        </is>
      </c>
      <c r="B3517" t="inlineStr">
        <is>
          <t>2026-01-12</t>
        </is>
      </c>
      <c r="C3517" t="inlineStr">
        <is>
          <t>2026-01</t>
        </is>
      </c>
      <c r="D3517" t="inlineStr">
        <is>
          <t>2026-Q1</t>
        </is>
      </c>
      <c r="E3517" t="inlineStr">
        <is>
          <t>T14</t>
        </is>
      </c>
      <c r="F3517" t="inlineStr">
        <is>
          <t>Elif Şen</t>
        </is>
      </c>
      <c r="G3517" t="inlineStr">
        <is>
          <t>İç Anadolu</t>
        </is>
      </c>
      <c r="H3517" t="inlineStr">
        <is>
          <t>EM-SGT-01</t>
        </is>
      </c>
      <c r="I3517" t="inlineStr">
        <is>
          <t>Otomatik Sigorta C16 (12'li)</t>
        </is>
      </c>
      <c r="J3517" t="inlineStr">
        <is>
          <t>Koruma</t>
        </is>
      </c>
      <c r="K3517" t="inlineStr">
        <is>
          <t>Bayi</t>
        </is>
      </c>
      <c r="L3517" t="n">
        <v>18</v>
      </c>
      <c r="M3517" s="57" t="n">
        <v>440</v>
      </c>
      <c r="N3517" t="inlineStr">
        <is>
          <t>TL</t>
        </is>
      </c>
      <c r="O3517" s="58" t="n">
        <v>5</v>
      </c>
      <c r="P3517" t="n">
        <v>0</v>
      </c>
      <c r="Q3517" s="59" t="n">
        <v>240</v>
      </c>
      <c r="R3517" s="60">
        <f>IF(N3517="TL",1,IF(N3517="USD",VLOOKUP(C3517,$X$2:$Z$19,2,FALSE),VLOOKUP(C3517,$X$2:$Z$19,3,FALSE)))</f>
        <v/>
      </c>
      <c r="S3517" s="61">
        <f>IF(P3517=1,0,L3517*M3517*R3517*(1-O3517/100))</f>
        <v/>
      </c>
      <c r="T3517" s="61">
        <f>IF(P3517=1,0,L3517*Q3517)</f>
        <v/>
      </c>
      <c r="U3517" s="61">
        <f>S3517-T3517</f>
        <v/>
      </c>
    </row>
    <row r="3518">
      <c r="A3518" t="inlineStr">
        <is>
          <t>S003517</t>
        </is>
      </c>
      <c r="B3518" t="inlineStr">
        <is>
          <t>2026-01-25</t>
        </is>
      </c>
      <c r="C3518" t="inlineStr">
        <is>
          <t>2026-01</t>
        </is>
      </c>
      <c r="D3518" t="inlineStr">
        <is>
          <t>2026-Q1</t>
        </is>
      </c>
      <c r="E3518" t="inlineStr">
        <is>
          <t>T14</t>
        </is>
      </c>
      <c r="F3518" t="inlineStr">
        <is>
          <t>Elif Şen</t>
        </is>
      </c>
      <c r="G3518" t="inlineStr">
        <is>
          <t>İç Anadolu</t>
        </is>
      </c>
      <c r="H3518" t="inlineStr">
        <is>
          <t>EM-AYD-40</t>
        </is>
      </c>
      <c r="I3518" t="inlineStr">
        <is>
          <t>LED Panel Armatür 40W</t>
        </is>
      </c>
      <c r="J3518" t="inlineStr">
        <is>
          <t>Aydınlatma</t>
        </is>
      </c>
      <c r="K3518" t="inlineStr">
        <is>
          <t>Bayi</t>
        </is>
      </c>
      <c r="L3518" t="n">
        <v>4</v>
      </c>
      <c r="M3518" s="57" t="n">
        <v>351</v>
      </c>
      <c r="N3518" t="inlineStr">
        <is>
          <t>TL</t>
        </is>
      </c>
      <c r="O3518" s="58" t="n">
        <v>8</v>
      </c>
      <c r="P3518" t="n">
        <v>0</v>
      </c>
      <c r="Q3518" s="59" t="n">
        <v>190</v>
      </c>
      <c r="R3518" s="60">
        <f>IF(N3518="TL",1,IF(N3518="USD",VLOOKUP(C3518,$X$2:$Z$19,2,FALSE),VLOOKUP(C3518,$X$2:$Z$19,3,FALSE)))</f>
        <v/>
      </c>
      <c r="S3518" s="61">
        <f>IF(P3518=1,0,L3518*M3518*R3518*(1-O3518/100))</f>
        <v/>
      </c>
      <c r="T3518" s="61">
        <f>IF(P3518=1,0,L3518*Q3518)</f>
        <v/>
      </c>
      <c r="U3518" s="61">
        <f>S3518-T3518</f>
        <v/>
      </c>
    </row>
    <row r="3519">
      <c r="A3519" t="inlineStr">
        <is>
          <t>S003518</t>
        </is>
      </c>
      <c r="B3519" t="inlineStr">
        <is>
          <t>2026-01-14</t>
        </is>
      </c>
      <c r="C3519" t="inlineStr">
        <is>
          <t>2026-01</t>
        </is>
      </c>
      <c r="D3519" t="inlineStr">
        <is>
          <t>2026-Q1</t>
        </is>
      </c>
      <c r="E3519" t="inlineStr">
        <is>
          <t>T14</t>
        </is>
      </c>
      <c r="F3519" t="inlineStr">
        <is>
          <t>Elif Şen</t>
        </is>
      </c>
      <c r="G3519" t="inlineStr">
        <is>
          <t>İç Anadolu</t>
        </is>
      </c>
      <c r="H3519" t="inlineStr">
        <is>
          <t>EM-KBL-25</t>
        </is>
      </c>
      <c r="I3519" t="inlineStr">
        <is>
          <t>NYY Kablo 4x6 (100 m)</t>
        </is>
      </c>
      <c r="J3519" t="inlineStr">
        <is>
          <t>Kablo</t>
        </is>
      </c>
      <c r="K3519" t="inlineStr">
        <is>
          <t>Perakende</t>
        </is>
      </c>
      <c r="L3519" t="n">
        <v>4</v>
      </c>
      <c r="M3519" s="57" t="n">
        <v>3477</v>
      </c>
      <c r="N3519" t="inlineStr">
        <is>
          <t>TL</t>
        </is>
      </c>
      <c r="O3519" s="58" t="n">
        <v>8</v>
      </c>
      <c r="P3519" t="n">
        <v>0</v>
      </c>
      <c r="Q3519" s="59" t="n">
        <v>2150</v>
      </c>
      <c r="R3519" s="60">
        <f>IF(N3519="TL",1,IF(N3519="USD",VLOOKUP(C3519,$X$2:$Z$19,2,FALSE),VLOOKUP(C3519,$X$2:$Z$19,3,FALSE)))</f>
        <v/>
      </c>
      <c r="S3519" s="61">
        <f>IF(P3519=1,0,L3519*M3519*R3519*(1-O3519/100))</f>
        <v/>
      </c>
      <c r="T3519" s="61">
        <f>IF(P3519=1,0,L3519*Q3519)</f>
        <v/>
      </c>
      <c r="U3519" s="61">
        <f>S3519-T3519</f>
        <v/>
      </c>
    </row>
    <row r="3520">
      <c r="A3520" t="inlineStr">
        <is>
          <t>S003519</t>
        </is>
      </c>
      <c r="B3520" t="inlineStr">
        <is>
          <t>2026-01-20</t>
        </is>
      </c>
      <c r="C3520" t="inlineStr">
        <is>
          <t>2026-01</t>
        </is>
      </c>
      <c r="D3520" t="inlineStr">
        <is>
          <t>2026-Q1</t>
        </is>
      </c>
      <c r="E3520" t="inlineStr">
        <is>
          <t>T14</t>
        </is>
      </c>
      <c r="F3520" t="inlineStr">
        <is>
          <t>Elif Şen</t>
        </is>
      </c>
      <c r="G3520" t="inlineStr">
        <is>
          <t>İç Anadolu</t>
        </is>
      </c>
      <c r="H3520" t="inlineStr">
        <is>
          <t>EM-SGT-01</t>
        </is>
      </c>
      <c r="I3520" t="inlineStr">
        <is>
          <t>Otomatik Sigorta C16 (12'li)</t>
        </is>
      </c>
      <c r="J3520" t="inlineStr">
        <is>
          <t>Koruma</t>
        </is>
      </c>
      <c r="K3520" t="inlineStr">
        <is>
          <t>Kurumsal</t>
        </is>
      </c>
      <c r="L3520" t="n">
        <v>4</v>
      </c>
      <c r="M3520" s="57" t="n">
        <v>441</v>
      </c>
      <c r="N3520" t="inlineStr">
        <is>
          <t>TL</t>
        </is>
      </c>
      <c r="O3520" s="58" t="n">
        <v>5</v>
      </c>
      <c r="P3520" t="n">
        <v>0</v>
      </c>
      <c r="Q3520" s="59" t="n">
        <v>240</v>
      </c>
      <c r="R3520" s="60">
        <f>IF(N3520="TL",1,IF(N3520="USD",VLOOKUP(C3520,$X$2:$Z$19,2,FALSE),VLOOKUP(C3520,$X$2:$Z$19,3,FALSE)))</f>
        <v/>
      </c>
      <c r="S3520" s="61">
        <f>IF(P3520=1,0,L3520*M3520*R3520*(1-O3520/100))</f>
        <v/>
      </c>
      <c r="T3520" s="61">
        <f>IF(P3520=1,0,L3520*Q3520)</f>
        <v/>
      </c>
      <c r="U3520" s="61">
        <f>S3520-T3520</f>
        <v/>
      </c>
    </row>
    <row r="3521">
      <c r="A3521" t="inlineStr">
        <is>
          <t>S003520</t>
        </is>
      </c>
      <c r="B3521" t="inlineStr">
        <is>
          <t>2026-01-17</t>
        </is>
      </c>
      <c r="C3521" t="inlineStr">
        <is>
          <t>2026-01</t>
        </is>
      </c>
      <c r="D3521" t="inlineStr">
        <is>
          <t>2026-Q1</t>
        </is>
      </c>
      <c r="E3521" t="inlineStr">
        <is>
          <t>T14</t>
        </is>
      </c>
      <c r="F3521" t="inlineStr">
        <is>
          <t>Elif Şen</t>
        </is>
      </c>
      <c r="G3521" t="inlineStr">
        <is>
          <t>İç Anadolu</t>
        </is>
      </c>
      <c r="H3521" t="inlineStr">
        <is>
          <t>EM-TOP-08</t>
        </is>
      </c>
      <c r="I3521" t="inlineStr">
        <is>
          <t>Topraklama Seti</t>
        </is>
      </c>
      <c r="J3521" t="inlineStr">
        <is>
          <t>Koruma</t>
        </is>
      </c>
      <c r="K3521" t="inlineStr">
        <is>
          <t>Perakende</t>
        </is>
      </c>
      <c r="L3521" t="n">
        <v>1</v>
      </c>
      <c r="M3521" s="57" t="n">
        <v>905</v>
      </c>
      <c r="N3521" t="inlineStr">
        <is>
          <t>TL</t>
        </is>
      </c>
      <c r="O3521" s="58" t="n">
        <v>12</v>
      </c>
      <c r="P3521" t="n">
        <v>0</v>
      </c>
      <c r="Q3521" s="59" t="n">
        <v>540</v>
      </c>
      <c r="R3521" s="60">
        <f>IF(N3521="TL",1,IF(N3521="USD",VLOOKUP(C3521,$X$2:$Z$19,2,FALSE),VLOOKUP(C3521,$X$2:$Z$19,3,FALSE)))</f>
        <v/>
      </c>
      <c r="S3521" s="61">
        <f>IF(P3521=1,0,L3521*M3521*R3521*(1-O3521/100))</f>
        <v/>
      </c>
      <c r="T3521" s="61">
        <f>IF(P3521=1,0,L3521*Q3521)</f>
        <v/>
      </c>
      <c r="U3521" s="61">
        <f>S3521-T3521</f>
        <v/>
      </c>
    </row>
    <row r="3522">
      <c r="A3522" t="inlineStr">
        <is>
          <t>S003521</t>
        </is>
      </c>
      <c r="B3522" t="inlineStr">
        <is>
          <t>2026-01-21</t>
        </is>
      </c>
      <c r="C3522" t="inlineStr">
        <is>
          <t>2026-01</t>
        </is>
      </c>
      <c r="D3522" t="inlineStr">
        <is>
          <t>2026-Q1</t>
        </is>
      </c>
      <c r="E3522" t="inlineStr">
        <is>
          <t>T14</t>
        </is>
      </c>
      <c r="F3522" t="inlineStr">
        <is>
          <t>Elif Şen</t>
        </is>
      </c>
      <c r="G3522" t="inlineStr">
        <is>
          <t>İç Anadolu</t>
        </is>
      </c>
      <c r="H3522" t="inlineStr">
        <is>
          <t>EM-SNS-06</t>
        </is>
      </c>
      <c r="I3522" t="inlineStr">
        <is>
          <t>Hareket Sensörü PIR</t>
        </is>
      </c>
      <c r="J3522" t="inlineStr">
        <is>
          <t>Otomasyon</t>
        </is>
      </c>
      <c r="K3522" t="inlineStr">
        <is>
          <t>Proje</t>
        </is>
      </c>
      <c r="L3522" t="n">
        <v>19</v>
      </c>
      <c r="M3522" s="57" t="n">
        <v>253</v>
      </c>
      <c r="N3522" t="inlineStr">
        <is>
          <t>TL</t>
        </is>
      </c>
      <c r="O3522" s="58" t="n">
        <v>5</v>
      </c>
      <c r="P3522" t="n">
        <v>0</v>
      </c>
      <c r="Q3522" s="59" t="n">
        <v>120</v>
      </c>
      <c r="R3522" s="60">
        <f>IF(N3522="TL",1,IF(N3522="USD",VLOOKUP(C3522,$X$2:$Z$19,2,FALSE),VLOOKUP(C3522,$X$2:$Z$19,3,FALSE)))</f>
        <v/>
      </c>
      <c r="S3522" s="61">
        <f>IF(P3522=1,0,L3522*M3522*R3522*(1-O3522/100))</f>
        <v/>
      </c>
      <c r="T3522" s="61">
        <f>IF(P3522=1,0,L3522*Q3522)</f>
        <v/>
      </c>
      <c r="U3522" s="61">
        <f>S3522-T3522</f>
        <v/>
      </c>
    </row>
    <row r="3523">
      <c r="A3523" t="inlineStr">
        <is>
          <t>S003522</t>
        </is>
      </c>
      <c r="B3523" t="inlineStr">
        <is>
          <t>2026-01-20</t>
        </is>
      </c>
      <c r="C3523" t="inlineStr">
        <is>
          <t>2026-01</t>
        </is>
      </c>
      <c r="D3523" t="inlineStr">
        <is>
          <t>2026-Q1</t>
        </is>
      </c>
      <c r="E3523" t="inlineStr">
        <is>
          <t>T14</t>
        </is>
      </c>
      <c r="F3523" t="inlineStr">
        <is>
          <t>Elif Şen</t>
        </is>
      </c>
      <c r="G3523" t="inlineStr">
        <is>
          <t>İç Anadolu</t>
        </is>
      </c>
      <c r="H3523" t="inlineStr">
        <is>
          <t>EM-AYD-40</t>
        </is>
      </c>
      <c r="I3523" t="inlineStr">
        <is>
          <t>LED Panel Armatür 40W</t>
        </is>
      </c>
      <c r="J3523" t="inlineStr">
        <is>
          <t>Aydınlatma</t>
        </is>
      </c>
      <c r="K3523" t="inlineStr">
        <is>
          <t>Bayi</t>
        </is>
      </c>
      <c r="L3523" t="n">
        <v>1</v>
      </c>
      <c r="M3523" s="57" t="n">
        <v>359</v>
      </c>
      <c r="N3523" t="inlineStr">
        <is>
          <t>TL</t>
        </is>
      </c>
      <c r="O3523" s="58" t="n">
        <v>12</v>
      </c>
      <c r="P3523" t="n">
        <v>0</v>
      </c>
      <c r="Q3523" s="59" t="n">
        <v>190</v>
      </c>
      <c r="R3523" s="60">
        <f>IF(N3523="TL",1,IF(N3523="USD",VLOOKUP(C3523,$X$2:$Z$19,2,FALSE),VLOOKUP(C3523,$X$2:$Z$19,3,FALSE)))</f>
        <v/>
      </c>
      <c r="S3523" s="61">
        <f>IF(P3523=1,0,L3523*M3523*R3523*(1-O3523/100))</f>
        <v/>
      </c>
      <c r="T3523" s="61">
        <f>IF(P3523=1,0,L3523*Q3523)</f>
        <v/>
      </c>
      <c r="U3523" s="61">
        <f>S3523-T3523</f>
        <v/>
      </c>
    </row>
    <row r="3524">
      <c r="A3524" t="inlineStr">
        <is>
          <t>S003523</t>
        </is>
      </c>
      <c r="B3524" t="inlineStr">
        <is>
          <t>2026-01-25</t>
        </is>
      </c>
      <c r="C3524" t="inlineStr">
        <is>
          <t>2026-01</t>
        </is>
      </c>
      <c r="D3524" t="inlineStr">
        <is>
          <t>2026-Q1</t>
        </is>
      </c>
      <c r="E3524" t="inlineStr">
        <is>
          <t>T14</t>
        </is>
      </c>
      <c r="F3524" t="inlineStr">
        <is>
          <t>Elif Şen</t>
        </is>
      </c>
      <c r="G3524" t="inlineStr">
        <is>
          <t>İç Anadolu</t>
        </is>
      </c>
      <c r="H3524" t="inlineStr">
        <is>
          <t>EM-PRZ-02</t>
        </is>
      </c>
      <c r="I3524" t="inlineStr">
        <is>
          <t>Priz-Anahtar Seti (20'li)</t>
        </is>
      </c>
      <c r="J3524" t="inlineStr">
        <is>
          <t>Anahtar</t>
        </is>
      </c>
      <c r="K3524" t="inlineStr">
        <is>
          <t>Bayi</t>
        </is>
      </c>
      <c r="L3524" t="n">
        <v>85</v>
      </c>
      <c r="M3524" s="57" t="n">
        <v>550</v>
      </c>
      <c r="N3524" t="inlineStr">
        <is>
          <t>TL</t>
        </is>
      </c>
      <c r="O3524" s="58" t="n">
        <v>0</v>
      </c>
      <c r="P3524" t="n">
        <v>0</v>
      </c>
      <c r="Q3524" s="59" t="n">
        <v>310</v>
      </c>
      <c r="R3524" s="60">
        <f>IF(N3524="TL",1,IF(N3524="USD",VLOOKUP(C3524,$X$2:$Z$19,2,FALSE),VLOOKUP(C3524,$X$2:$Z$19,3,FALSE)))</f>
        <v/>
      </c>
      <c r="S3524" s="61">
        <f>IF(P3524=1,0,L3524*M3524*R3524*(1-O3524/100))</f>
        <v/>
      </c>
      <c r="T3524" s="61">
        <f>IF(P3524=1,0,L3524*Q3524)</f>
        <v/>
      </c>
      <c r="U3524" s="61">
        <f>S3524-T3524</f>
        <v/>
      </c>
    </row>
    <row r="3525">
      <c r="A3525" t="inlineStr">
        <is>
          <t>S003524</t>
        </is>
      </c>
      <c r="B3525" t="inlineStr">
        <is>
          <t>2026-01-17</t>
        </is>
      </c>
      <c r="C3525" t="inlineStr">
        <is>
          <t>2026-01</t>
        </is>
      </c>
      <c r="D3525" t="inlineStr">
        <is>
          <t>2026-Q1</t>
        </is>
      </c>
      <c r="E3525" t="inlineStr">
        <is>
          <t>T14</t>
        </is>
      </c>
      <c r="F3525" t="inlineStr">
        <is>
          <t>Elif Şen</t>
        </is>
      </c>
      <c r="G3525" t="inlineStr">
        <is>
          <t>İç Anadolu</t>
        </is>
      </c>
      <c r="H3525" t="inlineStr">
        <is>
          <t>EM-AYD-18</t>
        </is>
      </c>
      <c r="I3525" t="inlineStr">
        <is>
          <t>LED Ampul 18W (10'lu)</t>
        </is>
      </c>
      <c r="J3525" t="inlineStr">
        <is>
          <t>Aydınlatma</t>
        </is>
      </c>
      <c r="K3525" t="inlineStr">
        <is>
          <t>Bayi</t>
        </is>
      </c>
      <c r="L3525" t="n">
        <v>15</v>
      </c>
      <c r="M3525" s="57" t="n">
        <v>205</v>
      </c>
      <c r="N3525" t="inlineStr">
        <is>
          <t>TL</t>
        </is>
      </c>
      <c r="O3525" s="58" t="n">
        <v>0</v>
      </c>
      <c r="P3525" t="n">
        <v>0</v>
      </c>
      <c r="Q3525" s="59" t="n">
        <v>95</v>
      </c>
      <c r="R3525" s="60">
        <f>IF(N3525="TL",1,IF(N3525="USD",VLOOKUP(C3525,$X$2:$Z$19,2,FALSE),VLOOKUP(C3525,$X$2:$Z$19,3,FALSE)))</f>
        <v/>
      </c>
      <c r="S3525" s="61">
        <f>IF(P3525=1,0,L3525*M3525*R3525*(1-O3525/100))</f>
        <v/>
      </c>
      <c r="T3525" s="61">
        <f>IF(P3525=1,0,L3525*Q3525)</f>
        <v/>
      </c>
      <c r="U3525" s="61">
        <f>S3525-T3525</f>
        <v/>
      </c>
    </row>
    <row r="3526">
      <c r="A3526" t="inlineStr">
        <is>
          <t>S003525</t>
        </is>
      </c>
      <c r="B3526" t="inlineStr">
        <is>
          <t>2026-01-21</t>
        </is>
      </c>
      <c r="C3526" t="inlineStr">
        <is>
          <t>2026-01</t>
        </is>
      </c>
      <c r="D3526" t="inlineStr">
        <is>
          <t>2026-Q1</t>
        </is>
      </c>
      <c r="E3526" t="inlineStr">
        <is>
          <t>T14</t>
        </is>
      </c>
      <c r="F3526" t="inlineStr">
        <is>
          <t>Elif Şen</t>
        </is>
      </c>
      <c r="G3526" t="inlineStr">
        <is>
          <t>İç Anadolu</t>
        </is>
      </c>
      <c r="H3526" t="inlineStr">
        <is>
          <t>EM-UPS-10</t>
        </is>
      </c>
      <c r="I3526" t="inlineStr">
        <is>
          <t>Kesintisiz Güç Kaynağı 3 kVA</t>
        </is>
      </c>
      <c r="J3526" t="inlineStr">
        <is>
          <t>Güç</t>
        </is>
      </c>
      <c r="K3526" t="inlineStr">
        <is>
          <t>Bayi</t>
        </is>
      </c>
      <c r="L3526" t="n">
        <v>15</v>
      </c>
      <c r="M3526" s="57" t="n">
        <v>12985</v>
      </c>
      <c r="N3526" t="inlineStr">
        <is>
          <t>TL</t>
        </is>
      </c>
      <c r="O3526" s="58" t="n">
        <v>12</v>
      </c>
      <c r="P3526" t="n">
        <v>0</v>
      </c>
      <c r="Q3526" s="59" t="n">
        <v>8200</v>
      </c>
      <c r="R3526" s="60">
        <f>IF(N3526="TL",1,IF(N3526="USD",VLOOKUP(C3526,$X$2:$Z$19,2,FALSE),VLOOKUP(C3526,$X$2:$Z$19,3,FALSE)))</f>
        <v/>
      </c>
      <c r="S3526" s="61">
        <f>IF(P3526=1,0,L3526*M3526*R3526*(1-O3526/100))</f>
        <v/>
      </c>
      <c r="T3526" s="61">
        <f>IF(P3526=1,0,L3526*Q3526)</f>
        <v/>
      </c>
      <c r="U3526" s="61">
        <f>S3526-T3526</f>
        <v/>
      </c>
    </row>
    <row r="3527">
      <c r="A3527" t="inlineStr">
        <is>
          <t>S003526</t>
        </is>
      </c>
      <c r="B3527" t="inlineStr">
        <is>
          <t>2026-01-18</t>
        </is>
      </c>
      <c r="C3527" t="inlineStr">
        <is>
          <t>2026-01</t>
        </is>
      </c>
      <c r="D3527" t="inlineStr">
        <is>
          <t>2026-Q1</t>
        </is>
      </c>
      <c r="E3527" t="inlineStr">
        <is>
          <t>T14</t>
        </is>
      </c>
      <c r="F3527" t="inlineStr">
        <is>
          <t>Elif Şen</t>
        </is>
      </c>
      <c r="G3527" t="inlineStr">
        <is>
          <t>İç Anadolu</t>
        </is>
      </c>
      <c r="H3527" t="inlineStr">
        <is>
          <t>EM-UPS-10</t>
        </is>
      </c>
      <c r="I3527" t="inlineStr">
        <is>
          <t>Kesintisiz Güç Kaynağı 3 kVA</t>
        </is>
      </c>
      <c r="J3527" t="inlineStr">
        <is>
          <t>Güç</t>
        </is>
      </c>
      <c r="K3527" t="inlineStr">
        <is>
          <t>Proje</t>
        </is>
      </c>
      <c r="L3527" t="n">
        <v>8</v>
      </c>
      <c r="M3527" s="57" t="n">
        <v>12996</v>
      </c>
      <c r="N3527" t="inlineStr">
        <is>
          <t>TL</t>
        </is>
      </c>
      <c r="O3527" s="58" t="n">
        <v>5</v>
      </c>
      <c r="P3527" t="n">
        <v>0</v>
      </c>
      <c r="Q3527" s="59" t="n">
        <v>8200</v>
      </c>
      <c r="R3527" s="60">
        <f>IF(N3527="TL",1,IF(N3527="USD",VLOOKUP(C3527,$X$2:$Z$19,2,FALSE),VLOOKUP(C3527,$X$2:$Z$19,3,FALSE)))</f>
        <v/>
      </c>
      <c r="S3527" s="61">
        <f>IF(P3527=1,0,L3527*M3527*R3527*(1-O3527/100))</f>
        <v/>
      </c>
      <c r="T3527" s="61">
        <f>IF(P3527=1,0,L3527*Q3527)</f>
        <v/>
      </c>
      <c r="U3527" s="61">
        <f>S3527-T3527</f>
        <v/>
      </c>
    </row>
    <row r="3528">
      <c r="A3528" t="inlineStr">
        <is>
          <t>S003527</t>
        </is>
      </c>
      <c r="B3528" t="inlineStr">
        <is>
          <t>2026-01-05</t>
        </is>
      </c>
      <c r="C3528" t="inlineStr">
        <is>
          <t>2026-01</t>
        </is>
      </c>
      <c r="D3528" t="inlineStr">
        <is>
          <t>2026-Q1</t>
        </is>
      </c>
      <c r="E3528" t="inlineStr">
        <is>
          <t>T14</t>
        </is>
      </c>
      <c r="F3528" t="inlineStr">
        <is>
          <t>Elif Şen</t>
        </is>
      </c>
      <c r="G3528" t="inlineStr">
        <is>
          <t>İç Anadolu</t>
        </is>
      </c>
      <c r="H3528" t="inlineStr">
        <is>
          <t>EM-KBL-16</t>
        </is>
      </c>
      <c r="I3528" t="inlineStr">
        <is>
          <t>NYM Kablo 3x2,5 (100 m)</t>
        </is>
      </c>
      <c r="J3528" t="inlineStr">
        <is>
          <t>Kablo</t>
        </is>
      </c>
      <c r="K3528" t="inlineStr">
        <is>
          <t>Bayi</t>
        </is>
      </c>
      <c r="L3528" t="n">
        <v>18</v>
      </c>
      <c r="M3528" s="57" t="n">
        <v>1278</v>
      </c>
      <c r="N3528" t="inlineStr">
        <is>
          <t>TL</t>
        </is>
      </c>
      <c r="O3528" s="58" t="n">
        <v>0</v>
      </c>
      <c r="P3528" t="n">
        <v>0</v>
      </c>
      <c r="Q3528" s="59" t="n">
        <v>820</v>
      </c>
      <c r="R3528" s="60">
        <f>IF(N3528="TL",1,IF(N3528="USD",VLOOKUP(C3528,$X$2:$Z$19,2,FALSE),VLOOKUP(C3528,$X$2:$Z$19,3,FALSE)))</f>
        <v/>
      </c>
      <c r="S3528" s="61">
        <f>IF(P3528=1,0,L3528*M3528*R3528*(1-O3528/100))</f>
        <v/>
      </c>
      <c r="T3528" s="61">
        <f>IF(P3528=1,0,L3528*Q3528)</f>
        <v/>
      </c>
      <c r="U3528" s="61">
        <f>S3528-T3528</f>
        <v/>
      </c>
    </row>
    <row r="3529">
      <c r="A3529" t="inlineStr">
        <is>
          <t>S003528</t>
        </is>
      </c>
      <c r="B3529" t="inlineStr">
        <is>
          <t>2026-01-08</t>
        </is>
      </c>
      <c r="C3529" t="inlineStr">
        <is>
          <t>2026-01</t>
        </is>
      </c>
      <c r="D3529" t="inlineStr">
        <is>
          <t>2026-Q1</t>
        </is>
      </c>
      <c r="E3529" t="inlineStr">
        <is>
          <t>T14</t>
        </is>
      </c>
      <c r="F3529" t="inlineStr">
        <is>
          <t>Elif Şen</t>
        </is>
      </c>
      <c r="G3529" t="inlineStr">
        <is>
          <t>İç Anadolu</t>
        </is>
      </c>
      <c r="H3529" t="inlineStr">
        <is>
          <t>EM-AYD-18</t>
        </is>
      </c>
      <c r="I3529" t="inlineStr">
        <is>
          <t>LED Ampul 18W (10'lu)</t>
        </is>
      </c>
      <c r="J3529" t="inlineStr">
        <is>
          <t>Aydınlatma</t>
        </is>
      </c>
      <c r="K3529" t="inlineStr">
        <is>
          <t>Bayi</t>
        </is>
      </c>
      <c r="L3529" t="n">
        <v>5</v>
      </c>
      <c r="M3529" s="57" t="n">
        <v>203</v>
      </c>
      <c r="N3529" t="inlineStr">
        <is>
          <t>TL</t>
        </is>
      </c>
      <c r="O3529" s="58" t="n">
        <v>12</v>
      </c>
      <c r="P3529" t="n">
        <v>0</v>
      </c>
      <c r="Q3529" s="59" t="n">
        <v>95</v>
      </c>
      <c r="R3529" s="60">
        <f>IF(N3529="TL",1,IF(N3529="USD",VLOOKUP(C3529,$X$2:$Z$19,2,FALSE),VLOOKUP(C3529,$X$2:$Z$19,3,FALSE)))</f>
        <v/>
      </c>
      <c r="S3529" s="61">
        <f>IF(P3529=1,0,L3529*M3529*R3529*(1-O3529/100))</f>
        <v/>
      </c>
      <c r="T3529" s="61">
        <f>IF(P3529=1,0,L3529*Q3529)</f>
        <v/>
      </c>
      <c r="U3529" s="61">
        <f>S3529-T3529</f>
        <v/>
      </c>
    </row>
    <row r="3530">
      <c r="A3530" t="inlineStr">
        <is>
          <t>S003529</t>
        </is>
      </c>
      <c r="B3530" t="inlineStr">
        <is>
          <t>2026-01-13</t>
        </is>
      </c>
      <c r="C3530" t="inlineStr">
        <is>
          <t>2026-01</t>
        </is>
      </c>
      <c r="D3530" t="inlineStr">
        <is>
          <t>2026-Q1</t>
        </is>
      </c>
      <c r="E3530" t="inlineStr">
        <is>
          <t>T14</t>
        </is>
      </c>
      <c r="F3530" t="inlineStr">
        <is>
          <t>Elif Şen</t>
        </is>
      </c>
      <c r="G3530" t="inlineStr">
        <is>
          <t>İç Anadolu</t>
        </is>
      </c>
      <c r="H3530" t="inlineStr">
        <is>
          <t>EM-KBL-16</t>
        </is>
      </c>
      <c r="I3530" t="inlineStr">
        <is>
          <t>NYM Kablo 3x2,5 (100 m)</t>
        </is>
      </c>
      <c r="J3530" t="inlineStr">
        <is>
          <t>Kablo</t>
        </is>
      </c>
      <c r="K3530" t="inlineStr">
        <is>
          <t>Bayi</t>
        </is>
      </c>
      <c r="L3530" t="n">
        <v>30</v>
      </c>
      <c r="M3530" s="57" t="n">
        <v>1297</v>
      </c>
      <c r="N3530" t="inlineStr">
        <is>
          <t>TL</t>
        </is>
      </c>
      <c r="O3530" s="58" t="n">
        <v>5</v>
      </c>
      <c r="P3530" t="n">
        <v>0</v>
      </c>
      <c r="Q3530" s="59" t="n">
        <v>820</v>
      </c>
      <c r="R3530" s="60">
        <f>IF(N3530="TL",1,IF(N3530="USD",VLOOKUP(C3530,$X$2:$Z$19,2,FALSE),VLOOKUP(C3530,$X$2:$Z$19,3,FALSE)))</f>
        <v/>
      </c>
      <c r="S3530" s="61">
        <f>IF(P3530=1,0,L3530*M3530*R3530*(1-O3530/100))</f>
        <v/>
      </c>
      <c r="T3530" s="61">
        <f>IF(P3530=1,0,L3530*Q3530)</f>
        <v/>
      </c>
      <c r="U3530" s="61">
        <f>S3530-T3530</f>
        <v/>
      </c>
    </row>
    <row r="3531">
      <c r="A3531" t="inlineStr">
        <is>
          <t>S003530</t>
        </is>
      </c>
      <c r="B3531" t="inlineStr">
        <is>
          <t>2026-01-08</t>
        </is>
      </c>
      <c r="C3531" t="inlineStr">
        <is>
          <t>2026-01</t>
        </is>
      </c>
      <c r="D3531" t="inlineStr">
        <is>
          <t>2026-Q1</t>
        </is>
      </c>
      <c r="E3531" t="inlineStr">
        <is>
          <t>T14</t>
        </is>
      </c>
      <c r="F3531" t="inlineStr">
        <is>
          <t>Elif Şen</t>
        </is>
      </c>
      <c r="G3531" t="inlineStr">
        <is>
          <t>İç Anadolu</t>
        </is>
      </c>
      <c r="H3531" t="inlineStr">
        <is>
          <t>EM-KBL-25</t>
        </is>
      </c>
      <c r="I3531" t="inlineStr">
        <is>
          <t>NYY Kablo 4x6 (100 m)</t>
        </is>
      </c>
      <c r="J3531" t="inlineStr">
        <is>
          <t>Kablo</t>
        </is>
      </c>
      <c r="K3531" t="inlineStr">
        <is>
          <t>Proje</t>
        </is>
      </c>
      <c r="L3531" t="n">
        <v>3</v>
      </c>
      <c r="M3531" s="57" t="n">
        <v>3552</v>
      </c>
      <c r="N3531" t="inlineStr">
        <is>
          <t>TL</t>
        </is>
      </c>
      <c r="O3531" s="58" t="n">
        <v>5</v>
      </c>
      <c r="P3531" t="n">
        <v>0</v>
      </c>
      <c r="Q3531" s="59" t="n">
        <v>2150</v>
      </c>
      <c r="R3531" s="60">
        <f>IF(N3531="TL",1,IF(N3531="USD",VLOOKUP(C3531,$X$2:$Z$19,2,FALSE),VLOOKUP(C3531,$X$2:$Z$19,3,FALSE)))</f>
        <v/>
      </c>
      <c r="S3531" s="61">
        <f>IF(P3531=1,0,L3531*M3531*R3531*(1-O3531/100))</f>
        <v/>
      </c>
      <c r="T3531" s="61">
        <f>IF(P3531=1,0,L3531*Q3531)</f>
        <v/>
      </c>
      <c r="U3531" s="61">
        <f>S3531-T3531</f>
        <v/>
      </c>
    </row>
    <row r="3532">
      <c r="A3532" t="inlineStr">
        <is>
          <t>S003531</t>
        </is>
      </c>
      <c r="B3532" t="inlineStr">
        <is>
          <t>2026-01-12</t>
        </is>
      </c>
      <c r="C3532" t="inlineStr">
        <is>
          <t>2026-01</t>
        </is>
      </c>
      <c r="D3532" t="inlineStr">
        <is>
          <t>2026-Q1</t>
        </is>
      </c>
      <c r="E3532" t="inlineStr">
        <is>
          <t>T14</t>
        </is>
      </c>
      <c r="F3532" t="inlineStr">
        <is>
          <t>Elif Şen</t>
        </is>
      </c>
      <c r="G3532" t="inlineStr">
        <is>
          <t>İç Anadolu</t>
        </is>
      </c>
      <c r="H3532" t="inlineStr">
        <is>
          <t>EM-KND-03</t>
        </is>
      </c>
      <c r="I3532" t="inlineStr">
        <is>
          <t>Kablo Kanalı 40x40 (2 m)</t>
        </is>
      </c>
      <c r="J3532" t="inlineStr">
        <is>
          <t>Tesisat</t>
        </is>
      </c>
      <c r="K3532" t="inlineStr">
        <is>
          <t>Bayi</t>
        </is>
      </c>
      <c r="L3532" t="n">
        <v>4</v>
      </c>
      <c r="M3532" s="57" t="n">
        <v>127</v>
      </c>
      <c r="N3532" t="inlineStr">
        <is>
          <t>TL</t>
        </is>
      </c>
      <c r="O3532" s="58" t="n">
        <v>0</v>
      </c>
      <c r="P3532" t="n">
        <v>0</v>
      </c>
      <c r="Q3532" s="59" t="n">
        <v>65</v>
      </c>
      <c r="R3532" s="60">
        <f>IF(N3532="TL",1,IF(N3532="USD",VLOOKUP(C3532,$X$2:$Z$19,2,FALSE),VLOOKUP(C3532,$X$2:$Z$19,3,FALSE)))</f>
        <v/>
      </c>
      <c r="S3532" s="61">
        <f>IF(P3532=1,0,L3532*M3532*R3532*(1-O3532/100))</f>
        <v/>
      </c>
      <c r="T3532" s="61">
        <f>IF(P3532=1,0,L3532*Q3532)</f>
        <v/>
      </c>
      <c r="U3532" s="61">
        <f>S3532-T3532</f>
        <v/>
      </c>
    </row>
    <row r="3533">
      <c r="A3533" t="inlineStr">
        <is>
          <t>S003532</t>
        </is>
      </c>
      <c r="B3533" t="inlineStr">
        <is>
          <t>2026-01-07</t>
        </is>
      </c>
      <c r="C3533" t="inlineStr">
        <is>
          <t>2026-01</t>
        </is>
      </c>
      <c r="D3533" t="inlineStr">
        <is>
          <t>2026-Q1</t>
        </is>
      </c>
      <c r="E3533" t="inlineStr">
        <is>
          <t>T14</t>
        </is>
      </c>
      <c r="F3533" t="inlineStr">
        <is>
          <t>Elif Şen</t>
        </is>
      </c>
      <c r="G3533" t="inlineStr">
        <is>
          <t>İç Anadolu</t>
        </is>
      </c>
      <c r="H3533" t="inlineStr">
        <is>
          <t>EM-KBL-25</t>
        </is>
      </c>
      <c r="I3533" t="inlineStr">
        <is>
          <t>NYY Kablo 4x6 (100 m)</t>
        </is>
      </c>
      <c r="J3533" t="inlineStr">
        <is>
          <t>Kablo</t>
        </is>
      </c>
      <c r="K3533" t="inlineStr">
        <is>
          <t>Bayi</t>
        </is>
      </c>
      <c r="L3533" t="n">
        <v>68</v>
      </c>
      <c r="M3533" s="57" t="n">
        <v>3540</v>
      </c>
      <c r="N3533" t="inlineStr">
        <is>
          <t>TL</t>
        </is>
      </c>
      <c r="O3533" s="58" t="n">
        <v>0</v>
      </c>
      <c r="P3533" t="n">
        <v>0</v>
      </c>
      <c r="Q3533" s="59" t="n">
        <v>2150</v>
      </c>
      <c r="R3533" s="60">
        <f>IF(N3533="TL",1,IF(N3533="USD",VLOOKUP(C3533,$X$2:$Z$19,2,FALSE),VLOOKUP(C3533,$X$2:$Z$19,3,FALSE)))</f>
        <v/>
      </c>
      <c r="S3533" s="61">
        <f>IF(P3533=1,0,L3533*M3533*R3533*(1-O3533/100))</f>
        <v/>
      </c>
      <c r="T3533" s="61">
        <f>IF(P3533=1,0,L3533*Q3533)</f>
        <v/>
      </c>
      <c r="U3533" s="61">
        <f>S3533-T3533</f>
        <v/>
      </c>
    </row>
    <row r="3534">
      <c r="A3534" t="inlineStr">
        <is>
          <t>S003533</t>
        </is>
      </c>
      <c r="B3534" t="inlineStr">
        <is>
          <t>2026-01-19</t>
        </is>
      </c>
      <c r="C3534" t="inlineStr">
        <is>
          <t>2026-01</t>
        </is>
      </c>
      <c r="D3534" t="inlineStr">
        <is>
          <t>2026-Q1</t>
        </is>
      </c>
      <c r="E3534" t="inlineStr">
        <is>
          <t>T15</t>
        </is>
      </c>
      <c r="F3534" t="inlineStr">
        <is>
          <t>Barış Polat</t>
        </is>
      </c>
      <c r="G3534" t="inlineStr">
        <is>
          <t>Ege</t>
        </is>
      </c>
      <c r="H3534" t="inlineStr">
        <is>
          <t>EM-AYD-18</t>
        </is>
      </c>
      <c r="I3534" t="inlineStr">
        <is>
          <t>LED Ampul 18W (10'lu)</t>
        </is>
      </c>
      <c r="J3534" t="inlineStr">
        <is>
          <t>Aydınlatma</t>
        </is>
      </c>
      <c r="K3534" t="inlineStr">
        <is>
          <t>Proje</t>
        </is>
      </c>
      <c r="L3534" t="n">
        <v>19</v>
      </c>
      <c r="M3534" s="57" t="n">
        <v>210</v>
      </c>
      <c r="N3534" t="inlineStr">
        <is>
          <t>TL</t>
        </is>
      </c>
      <c r="O3534" s="58" t="n">
        <v>8</v>
      </c>
      <c r="P3534" t="n">
        <v>0</v>
      </c>
      <c r="Q3534" s="59" t="n">
        <v>95</v>
      </c>
      <c r="R3534" s="60">
        <f>IF(N3534="TL",1,IF(N3534="USD",VLOOKUP(C3534,$X$2:$Z$19,2,FALSE),VLOOKUP(C3534,$X$2:$Z$19,3,FALSE)))</f>
        <v/>
      </c>
      <c r="S3534" s="61">
        <f>IF(P3534=1,0,L3534*M3534*R3534*(1-O3534/100))</f>
        <v/>
      </c>
      <c r="T3534" s="61">
        <f>IF(P3534=1,0,L3534*Q3534)</f>
        <v/>
      </c>
      <c r="U3534" s="61">
        <f>S3534-T3534</f>
        <v/>
      </c>
    </row>
    <row r="3535">
      <c r="A3535" t="inlineStr">
        <is>
          <t>S003534</t>
        </is>
      </c>
      <c r="B3535" t="inlineStr">
        <is>
          <t>2026-01-19</t>
        </is>
      </c>
      <c r="C3535" t="inlineStr">
        <is>
          <t>2026-01</t>
        </is>
      </c>
      <c r="D3535" t="inlineStr">
        <is>
          <t>2026-Q1</t>
        </is>
      </c>
      <c r="E3535" t="inlineStr">
        <is>
          <t>T15</t>
        </is>
      </c>
      <c r="F3535" t="inlineStr">
        <is>
          <t>Barış Polat</t>
        </is>
      </c>
      <c r="G3535" t="inlineStr">
        <is>
          <t>Ege</t>
        </is>
      </c>
      <c r="H3535" t="inlineStr">
        <is>
          <t>EM-AYD-40</t>
        </is>
      </c>
      <c r="I3535" t="inlineStr">
        <is>
          <t>LED Panel Armatür 40W</t>
        </is>
      </c>
      <c r="J3535" t="inlineStr">
        <is>
          <t>Aydınlatma</t>
        </is>
      </c>
      <c r="K3535" t="inlineStr">
        <is>
          <t>Kurumsal</t>
        </is>
      </c>
      <c r="L3535" t="n">
        <v>4</v>
      </c>
      <c r="M3535" s="57" t="n">
        <v>349</v>
      </c>
      <c r="N3535" t="inlineStr">
        <is>
          <t>TL</t>
        </is>
      </c>
      <c r="O3535" s="58" t="n">
        <v>0</v>
      </c>
      <c r="P3535" t="n">
        <v>0</v>
      </c>
      <c r="Q3535" s="59" t="n">
        <v>190</v>
      </c>
      <c r="R3535" s="60">
        <f>IF(N3535="TL",1,IF(N3535="USD",VLOOKUP(C3535,$X$2:$Z$19,2,FALSE),VLOOKUP(C3535,$X$2:$Z$19,3,FALSE)))</f>
        <v/>
      </c>
      <c r="S3535" s="61">
        <f>IF(P3535=1,0,L3535*M3535*R3535*(1-O3535/100))</f>
        <v/>
      </c>
      <c r="T3535" s="61">
        <f>IF(P3535=1,0,L3535*Q3535)</f>
        <v/>
      </c>
      <c r="U3535" s="61">
        <f>S3535-T3535</f>
        <v/>
      </c>
    </row>
    <row r="3536">
      <c r="A3536" t="inlineStr">
        <is>
          <t>S003535</t>
        </is>
      </c>
      <c r="B3536" t="inlineStr">
        <is>
          <t>2026-01-19</t>
        </is>
      </c>
      <c r="C3536" t="inlineStr">
        <is>
          <t>2026-01</t>
        </is>
      </c>
      <c r="D3536" t="inlineStr">
        <is>
          <t>2026-Q1</t>
        </is>
      </c>
      <c r="E3536" t="inlineStr">
        <is>
          <t>T15</t>
        </is>
      </c>
      <c r="F3536" t="inlineStr">
        <is>
          <t>Barış Polat</t>
        </is>
      </c>
      <c r="G3536" t="inlineStr">
        <is>
          <t>Ege</t>
        </is>
      </c>
      <c r="H3536" t="inlineStr">
        <is>
          <t>EM-PRZ-02</t>
        </is>
      </c>
      <c r="I3536" t="inlineStr">
        <is>
          <t>Priz-Anahtar Seti (20'li)</t>
        </is>
      </c>
      <c r="J3536" t="inlineStr">
        <is>
          <t>Anahtar</t>
        </is>
      </c>
      <c r="K3536" t="inlineStr">
        <is>
          <t>Bayi</t>
        </is>
      </c>
      <c r="L3536" t="n">
        <v>3</v>
      </c>
      <c r="M3536" s="57" t="n">
        <v>583</v>
      </c>
      <c r="N3536" t="inlineStr">
        <is>
          <t>TL</t>
        </is>
      </c>
      <c r="O3536" s="58" t="n">
        <v>18</v>
      </c>
      <c r="P3536" t="n">
        <v>0</v>
      </c>
      <c r="Q3536" s="59" t="n">
        <v>310</v>
      </c>
      <c r="R3536" s="60">
        <f>IF(N3536="TL",1,IF(N3536="USD",VLOOKUP(C3536,$X$2:$Z$19,2,FALSE),VLOOKUP(C3536,$X$2:$Z$19,3,FALSE)))</f>
        <v/>
      </c>
      <c r="S3536" s="61">
        <f>IF(P3536=1,0,L3536*M3536*R3536*(1-O3536/100))</f>
        <v/>
      </c>
      <c r="T3536" s="61">
        <f>IF(P3536=1,0,L3536*Q3536)</f>
        <v/>
      </c>
      <c r="U3536" s="61">
        <f>S3536-T3536</f>
        <v/>
      </c>
    </row>
    <row r="3537">
      <c r="A3537" t="inlineStr">
        <is>
          <t>S003536</t>
        </is>
      </c>
      <c r="B3537" t="inlineStr">
        <is>
          <t>2026-01-27</t>
        </is>
      </c>
      <c r="C3537" t="inlineStr">
        <is>
          <t>2026-01</t>
        </is>
      </c>
      <c r="D3537" t="inlineStr">
        <is>
          <t>2026-Q1</t>
        </is>
      </c>
      <c r="E3537" t="inlineStr">
        <is>
          <t>T15</t>
        </is>
      </c>
      <c r="F3537" t="inlineStr">
        <is>
          <t>Barış Polat</t>
        </is>
      </c>
      <c r="G3537" t="inlineStr">
        <is>
          <t>Ege</t>
        </is>
      </c>
      <c r="H3537" t="inlineStr">
        <is>
          <t>EM-SNS-06</t>
        </is>
      </c>
      <c r="I3537" t="inlineStr">
        <is>
          <t>Hareket Sensörü PIR</t>
        </is>
      </c>
      <c r="J3537" t="inlineStr">
        <is>
          <t>Otomasyon</t>
        </is>
      </c>
      <c r="K3537" t="inlineStr">
        <is>
          <t>Perakende</t>
        </is>
      </c>
      <c r="L3537" t="n">
        <v>4</v>
      </c>
      <c r="M3537" s="57" t="n">
        <v>256</v>
      </c>
      <c r="N3537" t="inlineStr">
        <is>
          <t>TL</t>
        </is>
      </c>
      <c r="O3537" s="58" t="n">
        <v>5</v>
      </c>
      <c r="P3537" t="n">
        <v>0</v>
      </c>
      <c r="Q3537" s="59" t="n">
        <v>120</v>
      </c>
      <c r="R3537" s="60">
        <f>IF(N3537="TL",1,IF(N3537="USD",VLOOKUP(C3537,$X$2:$Z$19,2,FALSE),VLOOKUP(C3537,$X$2:$Z$19,3,FALSE)))</f>
        <v/>
      </c>
      <c r="S3537" s="61">
        <f>IF(P3537=1,0,L3537*M3537*R3537*(1-O3537/100))</f>
        <v/>
      </c>
      <c r="T3537" s="61">
        <f>IF(P3537=1,0,L3537*Q3537)</f>
        <v/>
      </c>
      <c r="U3537" s="61">
        <f>S3537-T3537</f>
        <v/>
      </c>
    </row>
    <row r="3538">
      <c r="A3538" t="inlineStr">
        <is>
          <t>S003537</t>
        </is>
      </c>
      <c r="B3538" t="inlineStr">
        <is>
          <t>2026-01-18</t>
        </is>
      </c>
      <c r="C3538" t="inlineStr">
        <is>
          <t>2026-01</t>
        </is>
      </c>
      <c r="D3538" t="inlineStr">
        <is>
          <t>2026-Q1</t>
        </is>
      </c>
      <c r="E3538" t="inlineStr">
        <is>
          <t>T15</t>
        </is>
      </c>
      <c r="F3538" t="inlineStr">
        <is>
          <t>Barış Polat</t>
        </is>
      </c>
      <c r="G3538" t="inlineStr">
        <is>
          <t>Ege</t>
        </is>
      </c>
      <c r="H3538" t="inlineStr">
        <is>
          <t>EM-TOP-08</t>
        </is>
      </c>
      <c r="I3538" t="inlineStr">
        <is>
          <t>Topraklama Seti</t>
        </is>
      </c>
      <c r="J3538" t="inlineStr">
        <is>
          <t>Koruma</t>
        </is>
      </c>
      <c r="K3538" t="inlineStr">
        <is>
          <t>Perakende</t>
        </is>
      </c>
      <c r="L3538" t="n">
        <v>24</v>
      </c>
      <c r="M3538" s="57" t="n">
        <v>946</v>
      </c>
      <c r="N3538" t="inlineStr">
        <is>
          <t>TL</t>
        </is>
      </c>
      <c r="O3538" s="58" t="n">
        <v>8</v>
      </c>
      <c r="P3538" t="n">
        <v>0</v>
      </c>
      <c r="Q3538" s="59" t="n">
        <v>540</v>
      </c>
      <c r="R3538" s="60">
        <f>IF(N3538="TL",1,IF(N3538="USD",VLOOKUP(C3538,$X$2:$Z$19,2,FALSE),VLOOKUP(C3538,$X$2:$Z$19,3,FALSE)))</f>
        <v/>
      </c>
      <c r="S3538" s="61">
        <f>IF(P3538=1,0,L3538*M3538*R3538*(1-O3538/100))</f>
        <v/>
      </c>
      <c r="T3538" s="61">
        <f>IF(P3538=1,0,L3538*Q3538)</f>
        <v/>
      </c>
      <c r="U3538" s="61">
        <f>S3538-T3538</f>
        <v/>
      </c>
    </row>
    <row r="3539">
      <c r="A3539" t="inlineStr">
        <is>
          <t>S003538</t>
        </is>
      </c>
      <c r="B3539" t="inlineStr">
        <is>
          <t>2026-01-15</t>
        </is>
      </c>
      <c r="C3539" t="inlineStr">
        <is>
          <t>2026-01</t>
        </is>
      </c>
      <c r="D3539" t="inlineStr">
        <is>
          <t>2026-Q1</t>
        </is>
      </c>
      <c r="E3539" t="inlineStr">
        <is>
          <t>T15</t>
        </is>
      </c>
      <c r="F3539" t="inlineStr">
        <is>
          <t>Barış Polat</t>
        </is>
      </c>
      <c r="G3539" t="inlineStr">
        <is>
          <t>Ege</t>
        </is>
      </c>
      <c r="H3539" t="inlineStr">
        <is>
          <t>EM-AYD-40</t>
        </is>
      </c>
      <c r="I3539" t="inlineStr">
        <is>
          <t>LED Panel Armatür 40W</t>
        </is>
      </c>
      <c r="J3539" t="inlineStr">
        <is>
          <t>Aydınlatma</t>
        </is>
      </c>
      <c r="K3539" t="inlineStr">
        <is>
          <t>Proje</t>
        </is>
      </c>
      <c r="L3539" t="n">
        <v>9</v>
      </c>
      <c r="M3539" s="57" t="n">
        <v>344</v>
      </c>
      <c r="N3539" t="inlineStr">
        <is>
          <t>TL</t>
        </is>
      </c>
      <c r="O3539" s="58" t="n">
        <v>5</v>
      </c>
      <c r="P3539" t="n">
        <v>0</v>
      </c>
      <c r="Q3539" s="59" t="n">
        <v>190</v>
      </c>
      <c r="R3539" s="60">
        <f>IF(N3539="TL",1,IF(N3539="USD",VLOOKUP(C3539,$X$2:$Z$19,2,FALSE),VLOOKUP(C3539,$X$2:$Z$19,3,FALSE)))</f>
        <v/>
      </c>
      <c r="S3539" s="61">
        <f>IF(P3539=1,0,L3539*M3539*R3539*(1-O3539/100))</f>
        <v/>
      </c>
      <c r="T3539" s="61">
        <f>IF(P3539=1,0,L3539*Q3539)</f>
        <v/>
      </c>
      <c r="U3539" s="61">
        <f>S3539-T3539</f>
        <v/>
      </c>
    </row>
    <row r="3540">
      <c r="A3540" t="inlineStr">
        <is>
          <t>S003539</t>
        </is>
      </c>
      <c r="B3540" t="inlineStr">
        <is>
          <t>2026-01-07</t>
        </is>
      </c>
      <c r="C3540" t="inlineStr">
        <is>
          <t>2026-01</t>
        </is>
      </c>
      <c r="D3540" t="inlineStr">
        <is>
          <t>2026-Q1</t>
        </is>
      </c>
      <c r="E3540" t="inlineStr">
        <is>
          <t>T15</t>
        </is>
      </c>
      <c r="F3540" t="inlineStr">
        <is>
          <t>Barış Polat</t>
        </is>
      </c>
      <c r="G3540" t="inlineStr">
        <is>
          <t>Ege</t>
        </is>
      </c>
      <c r="H3540" t="inlineStr">
        <is>
          <t>EM-KBL-25</t>
        </is>
      </c>
      <c r="I3540" t="inlineStr">
        <is>
          <t>NYY Kablo 4x6 (100 m)</t>
        </is>
      </c>
      <c r="J3540" t="inlineStr">
        <is>
          <t>Kablo</t>
        </is>
      </c>
      <c r="K3540" t="inlineStr">
        <is>
          <t>Kurumsal</t>
        </is>
      </c>
      <c r="L3540" t="n">
        <v>7</v>
      </c>
      <c r="M3540" s="57" t="n">
        <v>3413</v>
      </c>
      <c r="N3540" t="inlineStr">
        <is>
          <t>TL</t>
        </is>
      </c>
      <c r="O3540" s="58" t="n">
        <v>0</v>
      </c>
      <c r="P3540" t="n">
        <v>0</v>
      </c>
      <c r="Q3540" s="59" t="n">
        <v>2150</v>
      </c>
      <c r="R3540" s="60">
        <f>IF(N3540="TL",1,IF(N3540="USD",VLOOKUP(C3540,$X$2:$Z$19,2,FALSE),VLOOKUP(C3540,$X$2:$Z$19,3,FALSE)))</f>
        <v/>
      </c>
      <c r="S3540" s="61">
        <f>IF(P3540=1,0,L3540*M3540*R3540*(1-O3540/100))</f>
        <v/>
      </c>
      <c r="T3540" s="61">
        <f>IF(P3540=1,0,L3540*Q3540)</f>
        <v/>
      </c>
      <c r="U3540" s="61">
        <f>S3540-T3540</f>
        <v/>
      </c>
    </row>
    <row r="3541">
      <c r="A3541" t="inlineStr">
        <is>
          <t>S003540</t>
        </is>
      </c>
      <c r="B3541" t="inlineStr">
        <is>
          <t>2026-01-11</t>
        </is>
      </c>
      <c r="C3541" t="inlineStr">
        <is>
          <t>2026-01</t>
        </is>
      </c>
      <c r="D3541" t="inlineStr">
        <is>
          <t>2026-Q1</t>
        </is>
      </c>
      <c r="E3541" t="inlineStr">
        <is>
          <t>T15</t>
        </is>
      </c>
      <c r="F3541" t="inlineStr">
        <is>
          <t>Barış Polat</t>
        </is>
      </c>
      <c r="G3541" t="inlineStr">
        <is>
          <t>Ege</t>
        </is>
      </c>
      <c r="H3541" t="inlineStr">
        <is>
          <t>EM-SGT-01</t>
        </is>
      </c>
      <c r="I3541" t="inlineStr">
        <is>
          <t>Otomatik Sigorta C16 (12'li)</t>
        </is>
      </c>
      <c r="J3541" t="inlineStr">
        <is>
          <t>Koruma</t>
        </is>
      </c>
      <c r="K3541" t="inlineStr">
        <is>
          <t>Perakende</t>
        </is>
      </c>
      <c r="L3541" t="n">
        <v>4</v>
      </c>
      <c r="M3541" s="57" t="n">
        <v>439</v>
      </c>
      <c r="N3541" t="inlineStr">
        <is>
          <t>TL</t>
        </is>
      </c>
      <c r="O3541" s="58" t="n">
        <v>8</v>
      </c>
      <c r="P3541" t="n">
        <v>0</v>
      </c>
      <c r="Q3541" s="59" t="n">
        <v>240</v>
      </c>
      <c r="R3541" s="60">
        <f>IF(N3541="TL",1,IF(N3541="USD",VLOOKUP(C3541,$X$2:$Z$19,2,FALSE),VLOOKUP(C3541,$X$2:$Z$19,3,FALSE)))</f>
        <v/>
      </c>
      <c r="S3541" s="61">
        <f>IF(P3541=1,0,L3541*M3541*R3541*(1-O3541/100))</f>
        <v/>
      </c>
      <c r="T3541" s="61">
        <f>IF(P3541=1,0,L3541*Q3541)</f>
        <v/>
      </c>
      <c r="U3541" s="61">
        <f>S3541-T3541</f>
        <v/>
      </c>
    </row>
    <row r="3542">
      <c r="A3542" t="inlineStr">
        <is>
          <t>S003541</t>
        </is>
      </c>
      <c r="B3542" t="inlineStr">
        <is>
          <t>2026-01-22</t>
        </is>
      </c>
      <c r="C3542" t="inlineStr">
        <is>
          <t>2026-01</t>
        </is>
      </c>
      <c r="D3542" t="inlineStr">
        <is>
          <t>2026-Q1</t>
        </is>
      </c>
      <c r="E3542" t="inlineStr">
        <is>
          <t>T15</t>
        </is>
      </c>
      <c r="F3542" t="inlineStr">
        <is>
          <t>Barış Polat</t>
        </is>
      </c>
      <c r="G3542" t="inlineStr">
        <is>
          <t>Ege</t>
        </is>
      </c>
      <c r="H3542" t="inlineStr">
        <is>
          <t>EM-TOP-08</t>
        </is>
      </c>
      <c r="I3542" t="inlineStr">
        <is>
          <t>Topraklama Seti</t>
        </is>
      </c>
      <c r="J3542" t="inlineStr">
        <is>
          <t>Koruma</t>
        </is>
      </c>
      <c r="K3542" t="inlineStr">
        <is>
          <t>Kurumsal</t>
        </is>
      </c>
      <c r="L3542" t="n">
        <v>113</v>
      </c>
      <c r="M3542" s="57" t="n">
        <v>933</v>
      </c>
      <c r="N3542" t="inlineStr">
        <is>
          <t>TL</t>
        </is>
      </c>
      <c r="O3542" s="58" t="n">
        <v>5</v>
      </c>
      <c r="P3542" t="n">
        <v>0</v>
      </c>
      <c r="Q3542" s="59" t="n">
        <v>540</v>
      </c>
      <c r="R3542" s="60">
        <f>IF(N3542="TL",1,IF(N3542="USD",VLOOKUP(C3542,$X$2:$Z$19,2,FALSE),VLOOKUP(C3542,$X$2:$Z$19,3,FALSE)))</f>
        <v/>
      </c>
      <c r="S3542" s="61">
        <f>IF(P3542=1,0,L3542*M3542*R3542*(1-O3542/100))</f>
        <v/>
      </c>
      <c r="T3542" s="61">
        <f>IF(P3542=1,0,L3542*Q3542)</f>
        <v/>
      </c>
      <c r="U3542" s="61">
        <f>S3542-T3542</f>
        <v/>
      </c>
    </row>
    <row r="3543">
      <c r="A3543" t="inlineStr">
        <is>
          <t>S003542</t>
        </is>
      </c>
      <c r="B3543" t="inlineStr">
        <is>
          <t>2026-01-03</t>
        </is>
      </c>
      <c r="C3543" t="inlineStr">
        <is>
          <t>2026-01</t>
        </is>
      </c>
      <c r="D3543" t="inlineStr">
        <is>
          <t>2026-Q1</t>
        </is>
      </c>
      <c r="E3543" t="inlineStr">
        <is>
          <t>T15</t>
        </is>
      </c>
      <c r="F3543" t="inlineStr">
        <is>
          <t>Barış Polat</t>
        </is>
      </c>
      <c r="G3543" t="inlineStr">
        <is>
          <t>Ege</t>
        </is>
      </c>
      <c r="H3543" t="inlineStr">
        <is>
          <t>EM-UPS-10</t>
        </is>
      </c>
      <c r="I3543" t="inlineStr">
        <is>
          <t>Kesintisiz Güç Kaynağı 3 kVA</t>
        </is>
      </c>
      <c r="J3543" t="inlineStr">
        <is>
          <t>Güç</t>
        </is>
      </c>
      <c r="K3543" t="inlineStr">
        <is>
          <t>Kurumsal</t>
        </is>
      </c>
      <c r="L3543" t="n">
        <v>5</v>
      </c>
      <c r="M3543" s="57" t="n">
        <v>13036</v>
      </c>
      <c r="N3543" t="inlineStr">
        <is>
          <t>TL</t>
        </is>
      </c>
      <c r="O3543" s="58" t="n">
        <v>0</v>
      </c>
      <c r="P3543" t="n">
        <v>0</v>
      </c>
      <c r="Q3543" s="59" t="n">
        <v>8200</v>
      </c>
      <c r="R3543" s="60">
        <f>IF(N3543="TL",1,IF(N3543="USD",VLOOKUP(C3543,$X$2:$Z$19,2,FALSE),VLOOKUP(C3543,$X$2:$Z$19,3,FALSE)))</f>
        <v/>
      </c>
      <c r="S3543" s="61">
        <f>IF(P3543=1,0,L3543*M3543*R3543*(1-O3543/100))</f>
        <v/>
      </c>
      <c r="T3543" s="61">
        <f>IF(P3543=1,0,L3543*Q3543)</f>
        <v/>
      </c>
      <c r="U3543" s="61">
        <f>S3543-T3543</f>
        <v/>
      </c>
    </row>
    <row r="3544">
      <c r="A3544" t="inlineStr">
        <is>
          <t>S003543</t>
        </is>
      </c>
      <c r="B3544" t="inlineStr">
        <is>
          <t>2026-01-26</t>
        </is>
      </c>
      <c r="C3544" t="inlineStr">
        <is>
          <t>2026-01</t>
        </is>
      </c>
      <c r="D3544" t="inlineStr">
        <is>
          <t>2026-Q1</t>
        </is>
      </c>
      <c r="E3544" t="inlineStr">
        <is>
          <t>T15</t>
        </is>
      </c>
      <c r="F3544" t="inlineStr">
        <is>
          <t>Barış Polat</t>
        </is>
      </c>
      <c r="G3544" t="inlineStr">
        <is>
          <t>Ege</t>
        </is>
      </c>
      <c r="H3544" t="inlineStr">
        <is>
          <t>EM-SNS-06</t>
        </is>
      </c>
      <c r="I3544" t="inlineStr">
        <is>
          <t>Hareket Sensörü PIR</t>
        </is>
      </c>
      <c r="J3544" t="inlineStr">
        <is>
          <t>Otomasyon</t>
        </is>
      </c>
      <c r="K3544" t="inlineStr">
        <is>
          <t>Proje</t>
        </is>
      </c>
      <c r="L3544" t="n">
        <v>4</v>
      </c>
      <c r="M3544" s="57" t="n">
        <v>258</v>
      </c>
      <c r="N3544" t="inlineStr">
        <is>
          <t>TL</t>
        </is>
      </c>
      <c r="O3544" s="58" t="n">
        <v>8</v>
      </c>
      <c r="P3544" t="n">
        <v>0</v>
      </c>
      <c r="Q3544" s="59" t="n">
        <v>120</v>
      </c>
      <c r="R3544" s="60">
        <f>IF(N3544="TL",1,IF(N3544="USD",VLOOKUP(C3544,$X$2:$Z$19,2,FALSE),VLOOKUP(C3544,$X$2:$Z$19,3,FALSE)))</f>
        <v/>
      </c>
      <c r="S3544" s="61">
        <f>IF(P3544=1,0,L3544*M3544*R3544*(1-O3544/100))</f>
        <v/>
      </c>
      <c r="T3544" s="61">
        <f>IF(P3544=1,0,L3544*Q3544)</f>
        <v/>
      </c>
      <c r="U3544" s="61">
        <f>S3544-T3544</f>
        <v/>
      </c>
    </row>
    <row r="3545">
      <c r="A3545" t="inlineStr">
        <is>
          <t>S003544</t>
        </is>
      </c>
      <c r="B3545" t="inlineStr">
        <is>
          <t>2026-01-19</t>
        </is>
      </c>
      <c r="C3545" t="inlineStr">
        <is>
          <t>2026-01</t>
        </is>
      </c>
      <c r="D3545" t="inlineStr">
        <is>
          <t>2026-Q1</t>
        </is>
      </c>
      <c r="E3545" t="inlineStr">
        <is>
          <t>T15</t>
        </is>
      </c>
      <c r="F3545" t="inlineStr">
        <is>
          <t>Barış Polat</t>
        </is>
      </c>
      <c r="G3545" t="inlineStr">
        <is>
          <t>Ege</t>
        </is>
      </c>
      <c r="H3545" t="inlineStr">
        <is>
          <t>EM-TOP-08</t>
        </is>
      </c>
      <c r="I3545" t="inlineStr">
        <is>
          <t>Topraklama Seti</t>
        </is>
      </c>
      <c r="J3545" t="inlineStr">
        <is>
          <t>Koruma</t>
        </is>
      </c>
      <c r="K3545" t="inlineStr">
        <is>
          <t>Bayi</t>
        </is>
      </c>
      <c r="L3545" t="n">
        <v>19</v>
      </c>
      <c r="M3545" s="57" t="n">
        <v>921</v>
      </c>
      <c r="N3545" t="inlineStr">
        <is>
          <t>TL</t>
        </is>
      </c>
      <c r="O3545" s="58" t="n">
        <v>8</v>
      </c>
      <c r="P3545" t="n">
        <v>0</v>
      </c>
      <c r="Q3545" s="59" t="n">
        <v>540</v>
      </c>
      <c r="R3545" s="60">
        <f>IF(N3545="TL",1,IF(N3545="USD",VLOOKUP(C3545,$X$2:$Z$19,2,FALSE),VLOOKUP(C3545,$X$2:$Z$19,3,FALSE)))</f>
        <v/>
      </c>
      <c r="S3545" s="61">
        <f>IF(P3545=1,0,L3545*M3545*R3545*(1-O3545/100))</f>
        <v/>
      </c>
      <c r="T3545" s="61">
        <f>IF(P3545=1,0,L3545*Q3545)</f>
        <v/>
      </c>
      <c r="U3545" s="61">
        <f>S3545-T3545</f>
        <v/>
      </c>
    </row>
    <row r="3546">
      <c r="A3546" t="inlineStr">
        <is>
          <t>S003545</t>
        </is>
      </c>
      <c r="B3546" t="inlineStr">
        <is>
          <t>2026-01-22</t>
        </is>
      </c>
      <c r="C3546" t="inlineStr">
        <is>
          <t>2026-01</t>
        </is>
      </c>
      <c r="D3546" t="inlineStr">
        <is>
          <t>2026-Q1</t>
        </is>
      </c>
      <c r="E3546" t="inlineStr">
        <is>
          <t>T15</t>
        </is>
      </c>
      <c r="F3546" t="inlineStr">
        <is>
          <t>Barış Polat</t>
        </is>
      </c>
      <c r="G3546" t="inlineStr">
        <is>
          <t>Ege</t>
        </is>
      </c>
      <c r="H3546" t="inlineStr">
        <is>
          <t>EM-TRF-05</t>
        </is>
      </c>
      <c r="I3546" t="inlineStr">
        <is>
          <t>İzole Trafo 1 kVA</t>
        </is>
      </c>
      <c r="J3546" t="inlineStr">
        <is>
          <t>Güç</t>
        </is>
      </c>
      <c r="K3546" t="inlineStr">
        <is>
          <t>Perakende</t>
        </is>
      </c>
      <c r="L3546" t="n">
        <v>4</v>
      </c>
      <c r="M3546" s="57" t="n">
        <v>6776</v>
      </c>
      <c r="N3546" t="inlineStr">
        <is>
          <t>TL</t>
        </is>
      </c>
      <c r="O3546" s="58" t="n">
        <v>5</v>
      </c>
      <c r="P3546" t="n">
        <v>0</v>
      </c>
      <c r="Q3546" s="59" t="n">
        <v>3900</v>
      </c>
      <c r="R3546" s="60">
        <f>IF(N3546="TL",1,IF(N3546="USD",VLOOKUP(C3546,$X$2:$Z$19,2,FALSE),VLOOKUP(C3546,$X$2:$Z$19,3,FALSE)))</f>
        <v/>
      </c>
      <c r="S3546" s="61">
        <f>IF(P3546=1,0,L3546*M3546*R3546*(1-O3546/100))</f>
        <v/>
      </c>
      <c r="T3546" s="61">
        <f>IF(P3546=1,0,L3546*Q3546)</f>
        <v/>
      </c>
      <c r="U3546" s="61">
        <f>S3546-T3546</f>
        <v/>
      </c>
    </row>
    <row r="3547">
      <c r="A3547" t="inlineStr">
        <is>
          <t>S003546</t>
        </is>
      </c>
      <c r="B3547" t="inlineStr">
        <is>
          <t>2026-01-10</t>
        </is>
      </c>
      <c r="C3547" t="inlineStr">
        <is>
          <t>2026-01</t>
        </is>
      </c>
      <c r="D3547" t="inlineStr">
        <is>
          <t>2026-Q1</t>
        </is>
      </c>
      <c r="E3547" t="inlineStr">
        <is>
          <t>T15</t>
        </is>
      </c>
      <c r="F3547" t="inlineStr">
        <is>
          <t>Barış Polat</t>
        </is>
      </c>
      <c r="G3547" t="inlineStr">
        <is>
          <t>Ege</t>
        </is>
      </c>
      <c r="H3547" t="inlineStr">
        <is>
          <t>EM-AYD-18</t>
        </is>
      </c>
      <c r="I3547" t="inlineStr">
        <is>
          <t>LED Ampul 18W (10'lu)</t>
        </is>
      </c>
      <c r="J3547" t="inlineStr">
        <is>
          <t>Aydınlatma</t>
        </is>
      </c>
      <c r="K3547" t="inlineStr">
        <is>
          <t>Kurumsal</t>
        </is>
      </c>
      <c r="L3547" t="n">
        <v>25</v>
      </c>
      <c r="M3547" s="57" t="n">
        <v>202</v>
      </c>
      <c r="N3547" t="inlineStr">
        <is>
          <t>TL</t>
        </is>
      </c>
      <c r="O3547" s="58" t="n">
        <v>5</v>
      </c>
      <c r="P3547" t="n">
        <v>0</v>
      </c>
      <c r="Q3547" s="59" t="n">
        <v>95</v>
      </c>
      <c r="R3547" s="60">
        <f>IF(N3547="TL",1,IF(N3547="USD",VLOOKUP(C3547,$X$2:$Z$19,2,FALSE),VLOOKUP(C3547,$X$2:$Z$19,3,FALSE)))</f>
        <v/>
      </c>
      <c r="S3547" s="61">
        <f>IF(P3547=1,0,L3547*M3547*R3547*(1-O3547/100))</f>
        <v/>
      </c>
      <c r="T3547" s="61">
        <f>IF(P3547=1,0,L3547*Q3547)</f>
        <v/>
      </c>
      <c r="U3547" s="61">
        <f>S3547-T3547</f>
        <v/>
      </c>
    </row>
    <row r="3548">
      <c r="A3548" t="inlineStr">
        <is>
          <t>S003547</t>
        </is>
      </c>
      <c r="B3548" t="inlineStr">
        <is>
          <t>2026-02-28</t>
        </is>
      </c>
      <c r="C3548" t="inlineStr">
        <is>
          <t>2026-02</t>
        </is>
      </c>
      <c r="D3548" t="inlineStr">
        <is>
          <t>2026-Q1</t>
        </is>
      </c>
      <c r="E3548" t="inlineStr">
        <is>
          <t>T01</t>
        </is>
      </c>
      <c r="F3548" t="inlineStr">
        <is>
          <t>Deniz Yılmaz</t>
        </is>
      </c>
      <c r="G3548" t="inlineStr">
        <is>
          <t>Marmara</t>
        </is>
      </c>
      <c r="H3548" t="inlineStr">
        <is>
          <t>EM-SNS-06</t>
        </is>
      </c>
      <c r="I3548" t="inlineStr">
        <is>
          <t>Hareket Sensörü PIR</t>
        </is>
      </c>
      <c r="J3548" t="inlineStr">
        <is>
          <t>Otomasyon</t>
        </is>
      </c>
      <c r="K3548" t="inlineStr">
        <is>
          <t>Bayi</t>
        </is>
      </c>
      <c r="L3548" t="n">
        <v>40</v>
      </c>
      <c r="M3548" s="57" t="n">
        <v>245</v>
      </c>
      <c r="N3548" t="inlineStr">
        <is>
          <t>TL</t>
        </is>
      </c>
      <c r="O3548" s="58" t="n">
        <v>5</v>
      </c>
      <c r="P3548" t="n">
        <v>0</v>
      </c>
      <c r="Q3548" s="59" t="n">
        <v>120</v>
      </c>
      <c r="R3548" s="60">
        <f>IF(N3548="TL",1,IF(N3548="USD",VLOOKUP(C3548,$X$2:$Z$19,2,FALSE),VLOOKUP(C3548,$X$2:$Z$19,3,FALSE)))</f>
        <v/>
      </c>
      <c r="S3548" s="61">
        <f>IF(P3548=1,0,L3548*M3548*R3548*(1-O3548/100))</f>
        <v/>
      </c>
      <c r="T3548" s="61">
        <f>IF(P3548=1,0,L3548*Q3548)</f>
        <v/>
      </c>
      <c r="U3548" s="61">
        <f>S3548-T3548</f>
        <v/>
      </c>
    </row>
    <row r="3549">
      <c r="A3549" t="inlineStr">
        <is>
          <t>S003548</t>
        </is>
      </c>
      <c r="B3549" t="inlineStr">
        <is>
          <t>2026-02-23</t>
        </is>
      </c>
      <c r="C3549" t="inlineStr">
        <is>
          <t>2026-02</t>
        </is>
      </c>
      <c r="D3549" t="inlineStr">
        <is>
          <t>2026-Q1</t>
        </is>
      </c>
      <c r="E3549" t="inlineStr">
        <is>
          <t>T01</t>
        </is>
      </c>
      <c r="F3549" t="inlineStr">
        <is>
          <t>Deniz Yılmaz</t>
        </is>
      </c>
      <c r="G3549" t="inlineStr">
        <is>
          <t>Marmara</t>
        </is>
      </c>
      <c r="H3549" t="inlineStr">
        <is>
          <t>EM-SNS-06</t>
        </is>
      </c>
      <c r="I3549" t="inlineStr">
        <is>
          <t>Hareket Sensörü PIR</t>
        </is>
      </c>
      <c r="J3549" t="inlineStr">
        <is>
          <t>Otomasyon</t>
        </is>
      </c>
      <c r="K3549" t="inlineStr">
        <is>
          <t>Bayi</t>
        </is>
      </c>
      <c r="L3549" t="n">
        <v>1</v>
      </c>
      <c r="M3549" s="57" t="n">
        <v>250</v>
      </c>
      <c r="N3549" t="inlineStr">
        <is>
          <t>TL</t>
        </is>
      </c>
      <c r="O3549" s="58" t="n">
        <v>5</v>
      </c>
      <c r="P3549" t="n">
        <v>0</v>
      </c>
      <c r="Q3549" s="59" t="n">
        <v>120</v>
      </c>
      <c r="R3549" s="60">
        <f>IF(N3549="TL",1,IF(N3549="USD",VLOOKUP(C3549,$X$2:$Z$19,2,FALSE),VLOOKUP(C3549,$X$2:$Z$19,3,FALSE)))</f>
        <v/>
      </c>
      <c r="S3549" s="61">
        <f>IF(P3549=1,0,L3549*M3549*R3549*(1-O3549/100))</f>
        <v/>
      </c>
      <c r="T3549" s="61">
        <f>IF(P3549=1,0,L3549*Q3549)</f>
        <v/>
      </c>
      <c r="U3549" s="61">
        <f>S3549-T3549</f>
        <v/>
      </c>
    </row>
    <row r="3550">
      <c r="A3550" t="inlineStr">
        <is>
          <t>S003549</t>
        </is>
      </c>
      <c r="B3550" t="inlineStr">
        <is>
          <t>2026-02-17</t>
        </is>
      </c>
      <c r="C3550" t="inlineStr">
        <is>
          <t>2026-02</t>
        </is>
      </c>
      <c r="D3550" t="inlineStr">
        <is>
          <t>2026-Q1</t>
        </is>
      </c>
      <c r="E3550" t="inlineStr">
        <is>
          <t>T01</t>
        </is>
      </c>
      <c r="F3550" t="inlineStr">
        <is>
          <t>Deniz Yılmaz</t>
        </is>
      </c>
      <c r="G3550" t="inlineStr">
        <is>
          <t>Marmara</t>
        </is>
      </c>
      <c r="H3550" t="inlineStr">
        <is>
          <t>EM-AYD-18</t>
        </is>
      </c>
      <c r="I3550" t="inlineStr">
        <is>
          <t>LED Ampul 18W (10'lu)</t>
        </is>
      </c>
      <c r="J3550" t="inlineStr">
        <is>
          <t>Aydınlatma</t>
        </is>
      </c>
      <c r="K3550" t="inlineStr">
        <is>
          <t>Kurumsal</t>
        </is>
      </c>
      <c r="L3550" t="n">
        <v>3</v>
      </c>
      <c r="M3550" s="57" t="n">
        <v>197</v>
      </c>
      <c r="N3550" t="inlineStr">
        <is>
          <t>TL</t>
        </is>
      </c>
      <c r="O3550" s="58" t="n">
        <v>8</v>
      </c>
      <c r="P3550" t="n">
        <v>0</v>
      </c>
      <c r="Q3550" s="59" t="n">
        <v>95</v>
      </c>
      <c r="R3550" s="60">
        <f>IF(N3550="TL",1,IF(N3550="USD",VLOOKUP(C3550,$X$2:$Z$19,2,FALSE),VLOOKUP(C3550,$X$2:$Z$19,3,FALSE)))</f>
        <v/>
      </c>
      <c r="S3550" s="61">
        <f>IF(P3550=1,0,L3550*M3550*R3550*(1-O3550/100))</f>
        <v/>
      </c>
      <c r="T3550" s="61">
        <f>IF(P3550=1,0,L3550*Q3550)</f>
        <v/>
      </c>
      <c r="U3550" s="61">
        <f>S3550-T3550</f>
        <v/>
      </c>
    </row>
    <row r="3551">
      <c r="A3551" t="inlineStr">
        <is>
          <t>S003550</t>
        </is>
      </c>
      <c r="B3551" t="inlineStr">
        <is>
          <t>2026-02-01</t>
        </is>
      </c>
      <c r="C3551" t="inlineStr">
        <is>
          <t>2026-02</t>
        </is>
      </c>
      <c r="D3551" t="inlineStr">
        <is>
          <t>2026-Q1</t>
        </is>
      </c>
      <c r="E3551" t="inlineStr">
        <is>
          <t>T01</t>
        </is>
      </c>
      <c r="F3551" t="inlineStr">
        <is>
          <t>Deniz Yılmaz</t>
        </is>
      </c>
      <c r="G3551" t="inlineStr">
        <is>
          <t>Marmara</t>
        </is>
      </c>
      <c r="H3551" t="inlineStr">
        <is>
          <t>EM-PNO-12</t>
        </is>
      </c>
      <c r="I3551" t="inlineStr">
        <is>
          <t>Sıva Üstü Dağıtım Panosu 24'lü</t>
        </is>
      </c>
      <c r="J3551" t="inlineStr">
        <is>
          <t>Pano</t>
        </is>
      </c>
      <c r="K3551" t="inlineStr">
        <is>
          <t>Kurumsal</t>
        </is>
      </c>
      <c r="L3551" t="n">
        <v>1</v>
      </c>
      <c r="M3551" s="57" t="n">
        <v>2051</v>
      </c>
      <c r="N3551" t="inlineStr">
        <is>
          <t>TL</t>
        </is>
      </c>
      <c r="O3551" s="58" t="n">
        <v>5</v>
      </c>
      <c r="P3551" t="n">
        <v>0</v>
      </c>
      <c r="Q3551" s="59" t="n">
        <v>1180</v>
      </c>
      <c r="R3551" s="60">
        <f>IF(N3551="TL",1,IF(N3551="USD",VLOOKUP(C3551,$X$2:$Z$19,2,FALSE),VLOOKUP(C3551,$X$2:$Z$19,3,FALSE)))</f>
        <v/>
      </c>
      <c r="S3551" s="61">
        <f>IF(P3551=1,0,L3551*M3551*R3551*(1-O3551/100))</f>
        <v/>
      </c>
      <c r="T3551" s="61">
        <f>IF(P3551=1,0,L3551*Q3551)</f>
        <v/>
      </c>
      <c r="U3551" s="61">
        <f>S3551-T3551</f>
        <v/>
      </c>
    </row>
    <row r="3552">
      <c r="A3552" t="inlineStr">
        <is>
          <t>S003551</t>
        </is>
      </c>
      <c r="B3552" t="inlineStr">
        <is>
          <t>2026-02-11</t>
        </is>
      </c>
      <c r="C3552" t="inlineStr">
        <is>
          <t>2026-02</t>
        </is>
      </c>
      <c r="D3552" t="inlineStr">
        <is>
          <t>2026-Q1</t>
        </is>
      </c>
      <c r="E3552" t="inlineStr">
        <is>
          <t>T01</t>
        </is>
      </c>
      <c r="F3552" t="inlineStr">
        <is>
          <t>Deniz Yılmaz</t>
        </is>
      </c>
      <c r="G3552" t="inlineStr">
        <is>
          <t>Marmara</t>
        </is>
      </c>
      <c r="H3552" t="inlineStr">
        <is>
          <t>EM-SGT-01</t>
        </is>
      </c>
      <c r="I3552" t="inlineStr">
        <is>
          <t>Otomatik Sigorta C16 (12'li)</t>
        </is>
      </c>
      <c r="J3552" t="inlineStr">
        <is>
          <t>Koruma</t>
        </is>
      </c>
      <c r="K3552" t="inlineStr">
        <is>
          <t>Proje</t>
        </is>
      </c>
      <c r="L3552" t="n">
        <v>9</v>
      </c>
      <c r="M3552" s="57" t="n">
        <v>446</v>
      </c>
      <c r="N3552" t="inlineStr">
        <is>
          <t>TL</t>
        </is>
      </c>
      <c r="O3552" s="58" t="n">
        <v>5</v>
      </c>
      <c r="P3552" t="n">
        <v>0</v>
      </c>
      <c r="Q3552" s="59" t="n">
        <v>240</v>
      </c>
      <c r="R3552" s="60">
        <f>IF(N3552="TL",1,IF(N3552="USD",VLOOKUP(C3552,$X$2:$Z$19,2,FALSE),VLOOKUP(C3552,$X$2:$Z$19,3,FALSE)))</f>
        <v/>
      </c>
      <c r="S3552" s="61">
        <f>IF(P3552=1,0,L3552*M3552*R3552*(1-O3552/100))</f>
        <v/>
      </c>
      <c r="T3552" s="61">
        <f>IF(P3552=1,0,L3552*Q3552)</f>
        <v/>
      </c>
      <c r="U3552" s="61">
        <f>S3552-T3552</f>
        <v/>
      </c>
    </row>
    <row r="3553">
      <c r="A3553" t="inlineStr">
        <is>
          <t>S003552</t>
        </is>
      </c>
      <c r="B3553" t="inlineStr">
        <is>
          <t>2026-02-12</t>
        </is>
      </c>
      <c r="C3553" t="inlineStr">
        <is>
          <t>2026-02</t>
        </is>
      </c>
      <c r="D3553" t="inlineStr">
        <is>
          <t>2026-Q1</t>
        </is>
      </c>
      <c r="E3553" t="inlineStr">
        <is>
          <t>T01</t>
        </is>
      </c>
      <c r="F3553" t="inlineStr">
        <is>
          <t>Deniz Yılmaz</t>
        </is>
      </c>
      <c r="G3553" t="inlineStr">
        <is>
          <t>Marmara</t>
        </is>
      </c>
      <c r="H3553" t="inlineStr">
        <is>
          <t>EM-KND-03</t>
        </is>
      </c>
      <c r="I3553" t="inlineStr">
        <is>
          <t>Kablo Kanalı 40x40 (2 m)</t>
        </is>
      </c>
      <c r="J3553" t="inlineStr">
        <is>
          <t>Tesisat</t>
        </is>
      </c>
      <c r="K3553" t="inlineStr">
        <is>
          <t>Bayi</t>
        </is>
      </c>
      <c r="L3553" t="n">
        <v>17</v>
      </c>
      <c r="M3553" s="57" t="n">
        <v>129</v>
      </c>
      <c r="N3553" t="inlineStr">
        <is>
          <t>TL</t>
        </is>
      </c>
      <c r="O3553" s="58" t="n">
        <v>8</v>
      </c>
      <c r="P3553" t="n">
        <v>0</v>
      </c>
      <c r="Q3553" s="59" t="n">
        <v>65</v>
      </c>
      <c r="R3553" s="60">
        <f>IF(N3553="TL",1,IF(N3553="USD",VLOOKUP(C3553,$X$2:$Z$19,2,FALSE),VLOOKUP(C3553,$X$2:$Z$19,3,FALSE)))</f>
        <v/>
      </c>
      <c r="S3553" s="61">
        <f>IF(P3553=1,0,L3553*M3553*R3553*(1-O3553/100))</f>
        <v/>
      </c>
      <c r="T3553" s="61">
        <f>IF(P3553=1,0,L3553*Q3553)</f>
        <v/>
      </c>
      <c r="U3553" s="61">
        <f>S3553-T3553</f>
        <v/>
      </c>
    </row>
    <row r="3554">
      <c r="A3554" t="inlineStr">
        <is>
          <t>S003553</t>
        </is>
      </c>
      <c r="B3554" t="inlineStr">
        <is>
          <t>2026-02-02</t>
        </is>
      </c>
      <c r="C3554" t="inlineStr">
        <is>
          <t>2026-02</t>
        </is>
      </c>
      <c r="D3554" t="inlineStr">
        <is>
          <t>2026-Q1</t>
        </is>
      </c>
      <c r="E3554" t="inlineStr">
        <is>
          <t>T01</t>
        </is>
      </c>
      <c r="F3554" t="inlineStr">
        <is>
          <t>Deniz Yılmaz</t>
        </is>
      </c>
      <c r="G3554" t="inlineStr">
        <is>
          <t>Marmara</t>
        </is>
      </c>
      <c r="H3554" t="inlineStr">
        <is>
          <t>EM-KBL-16</t>
        </is>
      </c>
      <c r="I3554" t="inlineStr">
        <is>
          <t>NYM Kablo 3x2,5 (100 m)</t>
        </is>
      </c>
      <c r="J3554" t="inlineStr">
        <is>
          <t>Kablo</t>
        </is>
      </c>
      <c r="K3554" t="inlineStr">
        <is>
          <t>Bayi</t>
        </is>
      </c>
      <c r="L3554" t="n">
        <v>12</v>
      </c>
      <c r="M3554" s="57" t="n">
        <v>1274</v>
      </c>
      <c r="N3554" t="inlineStr">
        <is>
          <t>TL</t>
        </is>
      </c>
      <c r="O3554" s="58" t="n">
        <v>5</v>
      </c>
      <c r="P3554" t="n">
        <v>0</v>
      </c>
      <c r="Q3554" s="59" t="n">
        <v>820</v>
      </c>
      <c r="R3554" s="60">
        <f>IF(N3554="TL",1,IF(N3554="USD",VLOOKUP(C3554,$X$2:$Z$19,2,FALSE),VLOOKUP(C3554,$X$2:$Z$19,3,FALSE)))</f>
        <v/>
      </c>
      <c r="S3554" s="61">
        <f>IF(P3554=1,0,L3554*M3554*R3554*(1-O3554/100))</f>
        <v/>
      </c>
      <c r="T3554" s="61">
        <f>IF(P3554=1,0,L3554*Q3554)</f>
        <v/>
      </c>
      <c r="U3554" s="61">
        <f>S3554-T3554</f>
        <v/>
      </c>
    </row>
    <row r="3555">
      <c r="A3555" t="inlineStr">
        <is>
          <t>S003554</t>
        </is>
      </c>
      <c r="B3555" t="inlineStr">
        <is>
          <t>2026-02-28</t>
        </is>
      </c>
      <c r="C3555" t="inlineStr">
        <is>
          <t>2026-02</t>
        </is>
      </c>
      <c r="D3555" t="inlineStr">
        <is>
          <t>2026-Q1</t>
        </is>
      </c>
      <c r="E3555" t="inlineStr">
        <is>
          <t>T01</t>
        </is>
      </c>
      <c r="F3555" t="inlineStr">
        <is>
          <t>Deniz Yılmaz</t>
        </is>
      </c>
      <c r="G3555" t="inlineStr">
        <is>
          <t>Marmara</t>
        </is>
      </c>
      <c r="H3555" t="inlineStr">
        <is>
          <t>EM-UPS-10</t>
        </is>
      </c>
      <c r="I3555" t="inlineStr">
        <is>
          <t>Kesintisiz Güç Kaynağı 3 kVA</t>
        </is>
      </c>
      <c r="J3555" t="inlineStr">
        <is>
          <t>Güç</t>
        </is>
      </c>
      <c r="K3555" t="inlineStr">
        <is>
          <t>Bayi</t>
        </is>
      </c>
      <c r="L3555" t="n">
        <v>2</v>
      </c>
      <c r="M3555" s="57" t="n">
        <v>13120</v>
      </c>
      <c r="N3555" t="inlineStr">
        <is>
          <t>TL</t>
        </is>
      </c>
      <c r="O3555" s="58" t="n">
        <v>8</v>
      </c>
      <c r="P3555" t="n">
        <v>0</v>
      </c>
      <c r="Q3555" s="59" t="n">
        <v>8200</v>
      </c>
      <c r="R3555" s="60">
        <f>IF(N3555="TL",1,IF(N3555="USD",VLOOKUP(C3555,$X$2:$Z$19,2,FALSE),VLOOKUP(C3555,$X$2:$Z$19,3,FALSE)))</f>
        <v/>
      </c>
      <c r="S3555" s="61">
        <f>IF(P3555=1,0,L3555*M3555*R3555*(1-O3555/100))</f>
        <v/>
      </c>
      <c r="T3555" s="61">
        <f>IF(P3555=1,0,L3555*Q3555)</f>
        <v/>
      </c>
      <c r="U3555" s="61">
        <f>S3555-T3555</f>
        <v/>
      </c>
    </row>
    <row r="3556">
      <c r="A3556" t="inlineStr">
        <is>
          <t>S003555</t>
        </is>
      </c>
      <c r="B3556" t="inlineStr">
        <is>
          <t>2026-02-14</t>
        </is>
      </c>
      <c r="C3556" t="inlineStr">
        <is>
          <t>2026-02</t>
        </is>
      </c>
      <c r="D3556" t="inlineStr">
        <is>
          <t>2026-Q1</t>
        </is>
      </c>
      <c r="E3556" t="inlineStr">
        <is>
          <t>T01</t>
        </is>
      </c>
      <c r="F3556" t="inlineStr">
        <is>
          <t>Deniz Yılmaz</t>
        </is>
      </c>
      <c r="G3556" t="inlineStr">
        <is>
          <t>Marmara</t>
        </is>
      </c>
      <c r="H3556" t="inlineStr">
        <is>
          <t>EM-SGT-01</t>
        </is>
      </c>
      <c r="I3556" t="inlineStr">
        <is>
          <t>Otomatik Sigorta C16 (12'li)</t>
        </is>
      </c>
      <c r="J3556" t="inlineStr">
        <is>
          <t>Koruma</t>
        </is>
      </c>
      <c r="K3556" t="inlineStr">
        <is>
          <t>Perakende</t>
        </is>
      </c>
      <c r="L3556" t="n">
        <v>5</v>
      </c>
      <c r="M3556" s="57" t="n">
        <v>437</v>
      </c>
      <c r="N3556" t="inlineStr">
        <is>
          <t>TL</t>
        </is>
      </c>
      <c r="O3556" s="58" t="n">
        <v>12</v>
      </c>
      <c r="P3556" t="n">
        <v>0</v>
      </c>
      <c r="Q3556" s="59" t="n">
        <v>240</v>
      </c>
      <c r="R3556" s="60">
        <f>IF(N3556="TL",1,IF(N3556="USD",VLOOKUP(C3556,$X$2:$Z$19,2,FALSE),VLOOKUP(C3556,$X$2:$Z$19,3,FALSE)))</f>
        <v/>
      </c>
      <c r="S3556" s="61">
        <f>IF(P3556=1,0,L3556*M3556*R3556*(1-O3556/100))</f>
        <v/>
      </c>
      <c r="T3556" s="61">
        <f>IF(P3556=1,0,L3556*Q3556)</f>
        <v/>
      </c>
      <c r="U3556" s="61">
        <f>S3556-T3556</f>
        <v/>
      </c>
    </row>
    <row r="3557">
      <c r="A3557" t="inlineStr">
        <is>
          <t>S003556</t>
        </is>
      </c>
      <c r="B3557" t="inlineStr">
        <is>
          <t>2026-02-03</t>
        </is>
      </c>
      <c r="C3557" t="inlineStr">
        <is>
          <t>2026-02</t>
        </is>
      </c>
      <c r="D3557" t="inlineStr">
        <is>
          <t>2026-Q1</t>
        </is>
      </c>
      <c r="E3557" t="inlineStr">
        <is>
          <t>T01</t>
        </is>
      </c>
      <c r="F3557" t="inlineStr">
        <is>
          <t>Deniz Yılmaz</t>
        </is>
      </c>
      <c r="G3557" t="inlineStr">
        <is>
          <t>Marmara</t>
        </is>
      </c>
      <c r="H3557" t="inlineStr">
        <is>
          <t>EM-KBL-16</t>
        </is>
      </c>
      <c r="I3557" t="inlineStr">
        <is>
          <t>NYM Kablo 3x2,5 (100 m)</t>
        </is>
      </c>
      <c r="J3557" t="inlineStr">
        <is>
          <t>Kablo</t>
        </is>
      </c>
      <c r="K3557" t="inlineStr">
        <is>
          <t>Kurumsal</t>
        </is>
      </c>
      <c r="L3557" t="n">
        <v>3</v>
      </c>
      <c r="M3557" s="57" t="n">
        <v>1287</v>
      </c>
      <c r="N3557" t="inlineStr">
        <is>
          <t>TL</t>
        </is>
      </c>
      <c r="O3557" s="58" t="n">
        <v>5</v>
      </c>
      <c r="P3557" t="n">
        <v>0</v>
      </c>
      <c r="Q3557" s="59" t="n">
        <v>820</v>
      </c>
      <c r="R3557" s="60">
        <f>IF(N3557="TL",1,IF(N3557="USD",VLOOKUP(C3557,$X$2:$Z$19,2,FALSE),VLOOKUP(C3557,$X$2:$Z$19,3,FALSE)))</f>
        <v/>
      </c>
      <c r="S3557" s="61">
        <f>IF(P3557=1,0,L3557*M3557*R3557*(1-O3557/100))</f>
        <v/>
      </c>
      <c r="T3557" s="61">
        <f>IF(P3557=1,0,L3557*Q3557)</f>
        <v/>
      </c>
      <c r="U3557" s="61">
        <f>S3557-T3557</f>
        <v/>
      </c>
    </row>
    <row r="3558">
      <c r="A3558" t="inlineStr">
        <is>
          <t>S003557</t>
        </is>
      </c>
      <c r="B3558" t="inlineStr">
        <is>
          <t>2026-02-27</t>
        </is>
      </c>
      <c r="C3558" t="inlineStr">
        <is>
          <t>2026-02</t>
        </is>
      </c>
      <c r="D3558" t="inlineStr">
        <is>
          <t>2026-Q1</t>
        </is>
      </c>
      <c r="E3558" t="inlineStr">
        <is>
          <t>T01</t>
        </is>
      </c>
      <c r="F3558" t="inlineStr">
        <is>
          <t>Deniz Yılmaz</t>
        </is>
      </c>
      <c r="G3558" t="inlineStr">
        <is>
          <t>Marmara</t>
        </is>
      </c>
      <c r="H3558" t="inlineStr">
        <is>
          <t>EM-KND-03</t>
        </is>
      </c>
      <c r="I3558" t="inlineStr">
        <is>
          <t>Kablo Kanalı 40x40 (2 m)</t>
        </is>
      </c>
      <c r="J3558" t="inlineStr">
        <is>
          <t>Tesisat</t>
        </is>
      </c>
      <c r="K3558" t="inlineStr">
        <is>
          <t>Kurumsal</t>
        </is>
      </c>
      <c r="L3558" t="n">
        <v>4</v>
      </c>
      <c r="M3558" s="57" t="n">
        <v>132</v>
      </c>
      <c r="N3558" t="inlineStr">
        <is>
          <t>TL</t>
        </is>
      </c>
      <c r="O3558" s="58" t="n">
        <v>0</v>
      </c>
      <c r="P3558" t="n">
        <v>0</v>
      </c>
      <c r="Q3558" s="59" t="n">
        <v>65</v>
      </c>
      <c r="R3558" s="60">
        <f>IF(N3558="TL",1,IF(N3558="USD",VLOOKUP(C3558,$X$2:$Z$19,2,FALSE),VLOOKUP(C3558,$X$2:$Z$19,3,FALSE)))</f>
        <v/>
      </c>
      <c r="S3558" s="61">
        <f>IF(P3558=1,0,L3558*M3558*R3558*(1-O3558/100))</f>
        <v/>
      </c>
      <c r="T3558" s="61">
        <f>IF(P3558=1,0,L3558*Q3558)</f>
        <v/>
      </c>
      <c r="U3558" s="61">
        <f>S3558-T3558</f>
        <v/>
      </c>
    </row>
    <row r="3559">
      <c r="A3559" t="inlineStr">
        <is>
          <t>S003558</t>
        </is>
      </c>
      <c r="B3559" t="inlineStr">
        <is>
          <t>2026-02-14</t>
        </is>
      </c>
      <c r="C3559" t="inlineStr">
        <is>
          <t>2026-02</t>
        </is>
      </c>
      <c r="D3559" t="inlineStr">
        <is>
          <t>2026-Q1</t>
        </is>
      </c>
      <c r="E3559" t="inlineStr">
        <is>
          <t>T01</t>
        </is>
      </c>
      <c r="F3559" t="inlineStr">
        <is>
          <t>Deniz Yılmaz</t>
        </is>
      </c>
      <c r="G3559" t="inlineStr">
        <is>
          <t>Marmara</t>
        </is>
      </c>
      <c r="H3559" t="inlineStr">
        <is>
          <t>EM-TOP-08</t>
        </is>
      </c>
      <c r="I3559" t="inlineStr">
        <is>
          <t>Topraklama Seti</t>
        </is>
      </c>
      <c r="J3559" t="inlineStr">
        <is>
          <t>Koruma</t>
        </is>
      </c>
      <c r="K3559" t="inlineStr">
        <is>
          <t>Bayi</t>
        </is>
      </c>
      <c r="L3559" t="n">
        <v>2</v>
      </c>
      <c r="M3559" s="57" t="n">
        <v>951</v>
      </c>
      <c r="N3559" t="inlineStr">
        <is>
          <t>TL</t>
        </is>
      </c>
      <c r="O3559" s="58" t="n">
        <v>18</v>
      </c>
      <c r="P3559" t="n">
        <v>0</v>
      </c>
      <c r="Q3559" s="59" t="n">
        <v>540</v>
      </c>
      <c r="R3559" s="60">
        <f>IF(N3559="TL",1,IF(N3559="USD",VLOOKUP(C3559,$X$2:$Z$19,2,FALSE),VLOOKUP(C3559,$X$2:$Z$19,3,FALSE)))</f>
        <v/>
      </c>
      <c r="S3559" s="61">
        <f>IF(P3559=1,0,L3559*M3559*R3559*(1-O3559/100))</f>
        <v/>
      </c>
      <c r="T3559" s="61">
        <f>IF(P3559=1,0,L3559*Q3559)</f>
        <v/>
      </c>
      <c r="U3559" s="61">
        <f>S3559-T3559</f>
        <v/>
      </c>
    </row>
    <row r="3560">
      <c r="A3560" t="inlineStr">
        <is>
          <t>S003559</t>
        </is>
      </c>
      <c r="B3560" t="inlineStr">
        <is>
          <t>2026-02-05</t>
        </is>
      </c>
      <c r="C3560" t="inlineStr">
        <is>
          <t>2026-02</t>
        </is>
      </c>
      <c r="D3560" t="inlineStr">
        <is>
          <t>2026-Q1</t>
        </is>
      </c>
      <c r="E3560" t="inlineStr">
        <is>
          <t>T01</t>
        </is>
      </c>
      <c r="F3560" t="inlineStr">
        <is>
          <t>Deniz Yılmaz</t>
        </is>
      </c>
      <c r="G3560" t="inlineStr">
        <is>
          <t>Marmara</t>
        </is>
      </c>
      <c r="H3560" t="inlineStr">
        <is>
          <t>EM-TOP-08</t>
        </is>
      </c>
      <c r="I3560" t="inlineStr">
        <is>
          <t>Topraklama Seti</t>
        </is>
      </c>
      <c r="J3560" t="inlineStr">
        <is>
          <t>Koruma</t>
        </is>
      </c>
      <c r="K3560" t="inlineStr">
        <is>
          <t>Bayi</t>
        </is>
      </c>
      <c r="L3560" t="n">
        <v>17</v>
      </c>
      <c r="M3560" s="57" t="n">
        <v>951</v>
      </c>
      <c r="N3560" t="inlineStr">
        <is>
          <t>TL</t>
        </is>
      </c>
      <c r="O3560" s="58" t="n">
        <v>0</v>
      </c>
      <c r="P3560" t="n">
        <v>0</v>
      </c>
      <c r="Q3560" s="59" t="n">
        <v>540</v>
      </c>
      <c r="R3560" s="60">
        <f>IF(N3560="TL",1,IF(N3560="USD",VLOOKUP(C3560,$X$2:$Z$19,2,FALSE),VLOOKUP(C3560,$X$2:$Z$19,3,FALSE)))</f>
        <v/>
      </c>
      <c r="S3560" s="61">
        <f>IF(P3560=1,0,L3560*M3560*R3560*(1-O3560/100))</f>
        <v/>
      </c>
      <c r="T3560" s="61">
        <f>IF(P3560=1,0,L3560*Q3560)</f>
        <v/>
      </c>
      <c r="U3560" s="61">
        <f>S3560-T3560</f>
        <v/>
      </c>
    </row>
    <row r="3561">
      <c r="A3561" t="inlineStr">
        <is>
          <t>S003560</t>
        </is>
      </c>
      <c r="B3561" t="inlineStr">
        <is>
          <t>2026-02-22</t>
        </is>
      </c>
      <c r="C3561" t="inlineStr">
        <is>
          <t>2026-02</t>
        </is>
      </c>
      <c r="D3561" t="inlineStr">
        <is>
          <t>2026-Q1</t>
        </is>
      </c>
      <c r="E3561" t="inlineStr">
        <is>
          <t>T01</t>
        </is>
      </c>
      <c r="F3561" t="inlineStr">
        <is>
          <t>Deniz Yılmaz</t>
        </is>
      </c>
      <c r="G3561" t="inlineStr">
        <is>
          <t>Marmara</t>
        </is>
      </c>
      <c r="H3561" t="inlineStr">
        <is>
          <t>EM-KND-03</t>
        </is>
      </c>
      <c r="I3561" t="inlineStr">
        <is>
          <t>Kablo Kanalı 40x40 (2 m)</t>
        </is>
      </c>
      <c r="J3561" t="inlineStr">
        <is>
          <t>Tesisat</t>
        </is>
      </c>
      <c r="K3561" t="inlineStr">
        <is>
          <t>Bayi</t>
        </is>
      </c>
      <c r="L3561" t="n">
        <v>1</v>
      </c>
      <c r="M3561" s="57" t="n">
        <v>135</v>
      </c>
      <c r="N3561" t="inlineStr">
        <is>
          <t>TL</t>
        </is>
      </c>
      <c r="O3561" s="58" t="n">
        <v>12</v>
      </c>
      <c r="P3561" t="n">
        <v>0</v>
      </c>
      <c r="Q3561" s="59" t="n">
        <v>65</v>
      </c>
      <c r="R3561" s="60">
        <f>IF(N3561="TL",1,IF(N3561="USD",VLOOKUP(C3561,$X$2:$Z$19,2,FALSE),VLOOKUP(C3561,$X$2:$Z$19,3,FALSE)))</f>
        <v/>
      </c>
      <c r="S3561" s="61">
        <f>IF(P3561=1,0,L3561*M3561*R3561*(1-O3561/100))</f>
        <v/>
      </c>
      <c r="T3561" s="61">
        <f>IF(P3561=1,0,L3561*Q3561)</f>
        <v/>
      </c>
      <c r="U3561" s="61">
        <f>S3561-T3561</f>
        <v/>
      </c>
    </row>
    <row r="3562">
      <c r="A3562" t="inlineStr">
        <is>
          <t>S003561</t>
        </is>
      </c>
      <c r="B3562" t="inlineStr">
        <is>
          <t>2026-02-10</t>
        </is>
      </c>
      <c r="C3562" t="inlineStr">
        <is>
          <t>2026-02</t>
        </is>
      </c>
      <c r="D3562" t="inlineStr">
        <is>
          <t>2026-Q1</t>
        </is>
      </c>
      <c r="E3562" t="inlineStr">
        <is>
          <t>T01</t>
        </is>
      </c>
      <c r="F3562" t="inlineStr">
        <is>
          <t>Deniz Yılmaz</t>
        </is>
      </c>
      <c r="G3562" t="inlineStr">
        <is>
          <t>Marmara</t>
        </is>
      </c>
      <c r="H3562" t="inlineStr">
        <is>
          <t>EM-KND-03</t>
        </is>
      </c>
      <c r="I3562" t="inlineStr">
        <is>
          <t>Kablo Kanalı 40x40 (2 m)</t>
        </is>
      </c>
      <c r="J3562" t="inlineStr">
        <is>
          <t>Tesisat</t>
        </is>
      </c>
      <c r="K3562" t="inlineStr">
        <is>
          <t>Proje</t>
        </is>
      </c>
      <c r="L3562" t="n">
        <v>11</v>
      </c>
      <c r="M3562" s="57" t="n">
        <v>127</v>
      </c>
      <c r="N3562" t="inlineStr">
        <is>
          <t>TL</t>
        </is>
      </c>
      <c r="O3562" s="58" t="n">
        <v>12</v>
      </c>
      <c r="P3562" t="n">
        <v>0</v>
      </c>
      <c r="Q3562" s="59" t="n">
        <v>65</v>
      </c>
      <c r="R3562" s="60">
        <f>IF(N3562="TL",1,IF(N3562="USD",VLOOKUP(C3562,$X$2:$Z$19,2,FALSE),VLOOKUP(C3562,$X$2:$Z$19,3,FALSE)))</f>
        <v/>
      </c>
      <c r="S3562" s="61">
        <f>IF(P3562=1,0,L3562*M3562*R3562*(1-O3562/100))</f>
        <v/>
      </c>
      <c r="T3562" s="61">
        <f>IF(P3562=1,0,L3562*Q3562)</f>
        <v/>
      </c>
      <c r="U3562" s="61">
        <f>S3562-T3562</f>
        <v/>
      </c>
    </row>
    <row r="3563">
      <c r="A3563" t="inlineStr">
        <is>
          <t>S003562</t>
        </is>
      </c>
      <c r="B3563" t="inlineStr">
        <is>
          <t>2026-02-19</t>
        </is>
      </c>
      <c r="C3563" t="inlineStr">
        <is>
          <t>2026-02</t>
        </is>
      </c>
      <c r="D3563" t="inlineStr">
        <is>
          <t>2026-Q1</t>
        </is>
      </c>
      <c r="E3563" t="inlineStr">
        <is>
          <t>T01</t>
        </is>
      </c>
      <c r="F3563" t="inlineStr">
        <is>
          <t>Deniz Yılmaz</t>
        </is>
      </c>
      <c r="G3563" t="inlineStr">
        <is>
          <t>Marmara</t>
        </is>
      </c>
      <c r="H3563" t="inlineStr">
        <is>
          <t>EM-SNS-06</t>
        </is>
      </c>
      <c r="I3563" t="inlineStr">
        <is>
          <t>Hareket Sensörü PIR</t>
        </is>
      </c>
      <c r="J3563" t="inlineStr">
        <is>
          <t>Otomasyon</t>
        </is>
      </c>
      <c r="K3563" t="inlineStr">
        <is>
          <t>Kurumsal</t>
        </is>
      </c>
      <c r="L3563" t="n">
        <v>3</v>
      </c>
      <c r="M3563" s="57" t="n">
        <v>263</v>
      </c>
      <c r="N3563" t="inlineStr">
        <is>
          <t>TL</t>
        </is>
      </c>
      <c r="O3563" s="58" t="n">
        <v>0</v>
      </c>
      <c r="P3563" t="n">
        <v>0</v>
      </c>
      <c r="Q3563" s="59" t="n">
        <v>120</v>
      </c>
      <c r="R3563" s="60">
        <f>IF(N3563="TL",1,IF(N3563="USD",VLOOKUP(C3563,$X$2:$Z$19,2,FALSE),VLOOKUP(C3563,$X$2:$Z$19,3,FALSE)))</f>
        <v/>
      </c>
      <c r="S3563" s="61">
        <f>IF(P3563=1,0,L3563*M3563*R3563*(1-O3563/100))</f>
        <v/>
      </c>
      <c r="T3563" s="61">
        <f>IF(P3563=1,0,L3563*Q3563)</f>
        <v/>
      </c>
      <c r="U3563" s="61">
        <f>S3563-T3563</f>
        <v/>
      </c>
    </row>
    <row r="3564">
      <c r="A3564" t="inlineStr">
        <is>
          <t>S003563</t>
        </is>
      </c>
      <c r="B3564" t="inlineStr">
        <is>
          <t>2026-02-10</t>
        </is>
      </c>
      <c r="C3564" t="inlineStr">
        <is>
          <t>2026-02</t>
        </is>
      </c>
      <c r="D3564" t="inlineStr">
        <is>
          <t>2026-Q1</t>
        </is>
      </c>
      <c r="E3564" t="inlineStr">
        <is>
          <t>T01</t>
        </is>
      </c>
      <c r="F3564" t="inlineStr">
        <is>
          <t>Deniz Yılmaz</t>
        </is>
      </c>
      <c r="G3564" t="inlineStr">
        <is>
          <t>Marmara</t>
        </is>
      </c>
      <c r="H3564" t="inlineStr">
        <is>
          <t>EM-AYD-18</t>
        </is>
      </c>
      <c r="I3564" t="inlineStr">
        <is>
          <t>LED Ampul 18W (10'lu)</t>
        </is>
      </c>
      <c r="J3564" t="inlineStr">
        <is>
          <t>Aydınlatma</t>
        </is>
      </c>
      <c r="K3564" t="inlineStr">
        <is>
          <t>Bayi</t>
        </is>
      </c>
      <c r="L3564" t="n">
        <v>24</v>
      </c>
      <c r="M3564" s="57" t="n">
        <v>202</v>
      </c>
      <c r="N3564" t="inlineStr">
        <is>
          <t>TL</t>
        </is>
      </c>
      <c r="O3564" s="58" t="n">
        <v>0</v>
      </c>
      <c r="P3564" t="n">
        <v>0</v>
      </c>
      <c r="Q3564" s="59" t="n">
        <v>95</v>
      </c>
      <c r="R3564" s="60">
        <f>IF(N3564="TL",1,IF(N3564="USD",VLOOKUP(C3564,$X$2:$Z$19,2,FALSE),VLOOKUP(C3564,$X$2:$Z$19,3,FALSE)))</f>
        <v/>
      </c>
      <c r="S3564" s="61">
        <f>IF(P3564=1,0,L3564*M3564*R3564*(1-O3564/100))</f>
        <v/>
      </c>
      <c r="T3564" s="61">
        <f>IF(P3564=1,0,L3564*Q3564)</f>
        <v/>
      </c>
      <c r="U3564" s="61">
        <f>S3564-T3564</f>
        <v/>
      </c>
    </row>
    <row r="3565">
      <c r="A3565" t="inlineStr">
        <is>
          <t>S003564</t>
        </is>
      </c>
      <c r="B3565" t="inlineStr">
        <is>
          <t>2026-02-21</t>
        </is>
      </c>
      <c r="C3565" t="inlineStr">
        <is>
          <t>2026-02</t>
        </is>
      </c>
      <c r="D3565" t="inlineStr">
        <is>
          <t>2026-Q1</t>
        </is>
      </c>
      <c r="E3565" t="inlineStr">
        <is>
          <t>T01</t>
        </is>
      </c>
      <c r="F3565" t="inlineStr">
        <is>
          <t>Deniz Yılmaz</t>
        </is>
      </c>
      <c r="G3565" t="inlineStr">
        <is>
          <t>Marmara</t>
        </is>
      </c>
      <c r="H3565" t="inlineStr">
        <is>
          <t>EM-PNO-12</t>
        </is>
      </c>
      <c r="I3565" t="inlineStr">
        <is>
          <t>Sıva Üstü Dağıtım Panosu 24'lü</t>
        </is>
      </c>
      <c r="J3565" t="inlineStr">
        <is>
          <t>Pano</t>
        </is>
      </c>
      <c r="K3565" t="inlineStr">
        <is>
          <t>Bayi</t>
        </is>
      </c>
      <c r="L3565" t="n">
        <v>5</v>
      </c>
      <c r="M3565" s="57" t="n">
        <v>2109</v>
      </c>
      <c r="N3565" t="inlineStr">
        <is>
          <t>TL</t>
        </is>
      </c>
      <c r="O3565" s="58" t="n">
        <v>12</v>
      </c>
      <c r="P3565" t="n">
        <v>0</v>
      </c>
      <c r="Q3565" s="59" t="n">
        <v>1180</v>
      </c>
      <c r="R3565" s="60">
        <f>IF(N3565="TL",1,IF(N3565="USD",VLOOKUP(C3565,$X$2:$Z$19,2,FALSE),VLOOKUP(C3565,$X$2:$Z$19,3,FALSE)))</f>
        <v/>
      </c>
      <c r="S3565" s="61">
        <f>IF(P3565=1,0,L3565*M3565*R3565*(1-O3565/100))</f>
        <v/>
      </c>
      <c r="T3565" s="61">
        <f>IF(P3565=1,0,L3565*Q3565)</f>
        <v/>
      </c>
      <c r="U3565" s="61">
        <f>S3565-T3565</f>
        <v/>
      </c>
    </row>
    <row r="3566">
      <c r="A3566" t="inlineStr">
        <is>
          <t>S003565</t>
        </is>
      </c>
      <c r="B3566" t="inlineStr">
        <is>
          <t>2026-02-26</t>
        </is>
      </c>
      <c r="C3566" t="inlineStr">
        <is>
          <t>2026-02</t>
        </is>
      </c>
      <c r="D3566" t="inlineStr">
        <is>
          <t>2026-Q1</t>
        </is>
      </c>
      <c r="E3566" t="inlineStr">
        <is>
          <t>T01</t>
        </is>
      </c>
      <c r="F3566" t="inlineStr">
        <is>
          <t>Deniz Yılmaz</t>
        </is>
      </c>
      <c r="G3566" t="inlineStr">
        <is>
          <t>Marmara</t>
        </is>
      </c>
      <c r="H3566" t="inlineStr">
        <is>
          <t>EM-TOP-08</t>
        </is>
      </c>
      <c r="I3566" t="inlineStr">
        <is>
          <t>Topraklama Seti</t>
        </is>
      </c>
      <c r="J3566" t="inlineStr">
        <is>
          <t>Koruma</t>
        </is>
      </c>
      <c r="K3566" t="inlineStr">
        <is>
          <t>Proje</t>
        </is>
      </c>
      <c r="L3566" t="n">
        <v>25</v>
      </c>
      <c r="M3566" s="57" t="n">
        <v>883</v>
      </c>
      <c r="N3566" t="inlineStr">
        <is>
          <t>TL</t>
        </is>
      </c>
      <c r="O3566" s="58" t="n">
        <v>8</v>
      </c>
      <c r="P3566" t="n">
        <v>0</v>
      </c>
      <c r="Q3566" s="59" t="n">
        <v>540</v>
      </c>
      <c r="R3566" s="60">
        <f>IF(N3566="TL",1,IF(N3566="USD",VLOOKUP(C3566,$X$2:$Z$19,2,FALSE),VLOOKUP(C3566,$X$2:$Z$19,3,FALSE)))</f>
        <v/>
      </c>
      <c r="S3566" s="61">
        <f>IF(P3566=1,0,L3566*M3566*R3566*(1-O3566/100))</f>
        <v/>
      </c>
      <c r="T3566" s="61">
        <f>IF(P3566=1,0,L3566*Q3566)</f>
        <v/>
      </c>
      <c r="U3566" s="61">
        <f>S3566-T3566</f>
        <v/>
      </c>
    </row>
    <row r="3567">
      <c r="A3567" t="inlineStr">
        <is>
          <t>S003566</t>
        </is>
      </c>
      <c r="B3567" t="inlineStr">
        <is>
          <t>2026-02-01</t>
        </is>
      </c>
      <c r="C3567" t="inlineStr">
        <is>
          <t>2026-02</t>
        </is>
      </c>
      <c r="D3567" t="inlineStr">
        <is>
          <t>2026-Q1</t>
        </is>
      </c>
      <c r="E3567" t="inlineStr">
        <is>
          <t>T01</t>
        </is>
      </c>
      <c r="F3567" t="inlineStr">
        <is>
          <t>Deniz Yılmaz</t>
        </is>
      </c>
      <c r="G3567" t="inlineStr">
        <is>
          <t>Marmara</t>
        </is>
      </c>
      <c r="H3567" t="inlineStr">
        <is>
          <t>EM-TOP-08</t>
        </is>
      </c>
      <c r="I3567" t="inlineStr">
        <is>
          <t>Topraklama Seti</t>
        </is>
      </c>
      <c r="J3567" t="inlineStr">
        <is>
          <t>Koruma</t>
        </is>
      </c>
      <c r="K3567" t="inlineStr">
        <is>
          <t>Bayi</t>
        </is>
      </c>
      <c r="L3567" t="n">
        <v>2</v>
      </c>
      <c r="M3567" s="57" t="n">
        <v>929</v>
      </c>
      <c r="N3567" t="inlineStr">
        <is>
          <t>TL</t>
        </is>
      </c>
      <c r="O3567" s="58" t="n">
        <v>12</v>
      </c>
      <c r="P3567" t="n">
        <v>0</v>
      </c>
      <c r="Q3567" s="59" t="n">
        <v>540</v>
      </c>
      <c r="R3567" s="60">
        <f>IF(N3567="TL",1,IF(N3567="USD",VLOOKUP(C3567,$X$2:$Z$19,2,FALSE),VLOOKUP(C3567,$X$2:$Z$19,3,FALSE)))</f>
        <v/>
      </c>
      <c r="S3567" s="61">
        <f>IF(P3567=1,0,L3567*M3567*R3567*(1-O3567/100))</f>
        <v/>
      </c>
      <c r="T3567" s="61">
        <f>IF(P3567=1,0,L3567*Q3567)</f>
        <v/>
      </c>
      <c r="U3567" s="61">
        <f>S3567-T3567</f>
        <v/>
      </c>
    </row>
    <row r="3568">
      <c r="A3568" t="inlineStr">
        <is>
          <t>S003567</t>
        </is>
      </c>
      <c r="B3568" t="inlineStr">
        <is>
          <t>2026-02-24</t>
        </is>
      </c>
      <c r="C3568" t="inlineStr">
        <is>
          <t>2026-02</t>
        </is>
      </c>
      <c r="D3568" t="inlineStr">
        <is>
          <t>2026-Q1</t>
        </is>
      </c>
      <c r="E3568" t="inlineStr">
        <is>
          <t>T02</t>
        </is>
      </c>
      <c r="F3568" t="inlineStr">
        <is>
          <t>Ece Kaya</t>
        </is>
      </c>
      <c r="G3568" t="inlineStr">
        <is>
          <t>İç Anadolu</t>
        </is>
      </c>
      <c r="H3568" t="inlineStr">
        <is>
          <t>EM-PRZ-02</t>
        </is>
      </c>
      <c r="I3568" t="inlineStr">
        <is>
          <t>Priz-Anahtar Seti (20'li)</t>
        </is>
      </c>
      <c r="J3568" t="inlineStr">
        <is>
          <t>Anahtar</t>
        </is>
      </c>
      <c r="K3568" t="inlineStr">
        <is>
          <t>Bayi</t>
        </is>
      </c>
      <c r="L3568" t="n">
        <v>23</v>
      </c>
      <c r="M3568" s="57" t="n">
        <v>589</v>
      </c>
      <c r="N3568" t="inlineStr">
        <is>
          <t>TL</t>
        </is>
      </c>
      <c r="O3568" s="58" t="n">
        <v>12</v>
      </c>
      <c r="P3568" t="n">
        <v>0</v>
      </c>
      <c r="Q3568" s="59" t="n">
        <v>310</v>
      </c>
      <c r="R3568" s="60">
        <f>IF(N3568="TL",1,IF(N3568="USD",VLOOKUP(C3568,$X$2:$Z$19,2,FALSE),VLOOKUP(C3568,$X$2:$Z$19,3,FALSE)))</f>
        <v/>
      </c>
      <c r="S3568" s="61">
        <f>IF(P3568=1,0,L3568*M3568*R3568*(1-O3568/100))</f>
        <v/>
      </c>
      <c r="T3568" s="61">
        <f>IF(P3568=1,0,L3568*Q3568)</f>
        <v/>
      </c>
      <c r="U3568" s="61">
        <f>S3568-T3568</f>
        <v/>
      </c>
    </row>
    <row r="3569">
      <c r="A3569" t="inlineStr">
        <is>
          <t>S003568</t>
        </is>
      </c>
      <c r="B3569" t="inlineStr">
        <is>
          <t>2026-02-06</t>
        </is>
      </c>
      <c r="C3569" t="inlineStr">
        <is>
          <t>2026-02</t>
        </is>
      </c>
      <c r="D3569" t="inlineStr">
        <is>
          <t>2026-Q1</t>
        </is>
      </c>
      <c r="E3569" t="inlineStr">
        <is>
          <t>T02</t>
        </is>
      </c>
      <c r="F3569" t="inlineStr">
        <is>
          <t>Ece Kaya</t>
        </is>
      </c>
      <c r="G3569" t="inlineStr">
        <is>
          <t>İç Anadolu</t>
        </is>
      </c>
      <c r="H3569" t="inlineStr">
        <is>
          <t>EM-PRZ-02</t>
        </is>
      </c>
      <c r="I3569" t="inlineStr">
        <is>
          <t>Priz-Anahtar Seti (20'li)</t>
        </is>
      </c>
      <c r="J3569" t="inlineStr">
        <is>
          <t>Anahtar</t>
        </is>
      </c>
      <c r="K3569" t="inlineStr">
        <is>
          <t>Bayi</t>
        </is>
      </c>
      <c r="L3569" t="n">
        <v>5</v>
      </c>
      <c r="M3569" s="57" t="n">
        <v>561</v>
      </c>
      <c r="N3569" t="inlineStr">
        <is>
          <t>TL</t>
        </is>
      </c>
      <c r="O3569" s="58" t="n">
        <v>0</v>
      </c>
      <c r="P3569" t="n">
        <v>0</v>
      </c>
      <c r="Q3569" s="59" t="n">
        <v>310</v>
      </c>
      <c r="R3569" s="60">
        <f>IF(N3569="TL",1,IF(N3569="USD",VLOOKUP(C3569,$X$2:$Z$19,2,FALSE),VLOOKUP(C3569,$X$2:$Z$19,3,FALSE)))</f>
        <v/>
      </c>
      <c r="S3569" s="61">
        <f>IF(P3569=1,0,L3569*M3569*R3569*(1-O3569/100))</f>
        <v/>
      </c>
      <c r="T3569" s="61">
        <f>IF(P3569=1,0,L3569*Q3569)</f>
        <v/>
      </c>
      <c r="U3569" s="61">
        <f>S3569-T3569</f>
        <v/>
      </c>
    </row>
    <row r="3570">
      <c r="A3570" t="inlineStr">
        <is>
          <t>S003569</t>
        </is>
      </c>
      <c r="B3570" t="inlineStr">
        <is>
          <t>2026-02-24</t>
        </is>
      </c>
      <c r="C3570" t="inlineStr">
        <is>
          <t>2026-02</t>
        </is>
      </c>
      <c r="D3570" t="inlineStr">
        <is>
          <t>2026-Q1</t>
        </is>
      </c>
      <c r="E3570" t="inlineStr">
        <is>
          <t>T02</t>
        </is>
      </c>
      <c r="F3570" t="inlineStr">
        <is>
          <t>Ece Kaya</t>
        </is>
      </c>
      <c r="G3570" t="inlineStr">
        <is>
          <t>İç Anadolu</t>
        </is>
      </c>
      <c r="H3570" t="inlineStr">
        <is>
          <t>EM-KND-03</t>
        </is>
      </c>
      <c r="I3570" t="inlineStr">
        <is>
          <t>Kablo Kanalı 40x40 (2 m)</t>
        </is>
      </c>
      <c r="J3570" t="inlineStr">
        <is>
          <t>Tesisat</t>
        </is>
      </c>
      <c r="K3570" t="inlineStr">
        <is>
          <t>Proje</t>
        </is>
      </c>
      <c r="L3570" t="n">
        <v>10</v>
      </c>
      <c r="M3570" s="57" t="n">
        <v>129</v>
      </c>
      <c r="N3570" t="inlineStr">
        <is>
          <t>TL</t>
        </is>
      </c>
      <c r="O3570" s="58" t="n">
        <v>8</v>
      </c>
      <c r="P3570" t="n">
        <v>0</v>
      </c>
      <c r="Q3570" s="59" t="n">
        <v>65</v>
      </c>
      <c r="R3570" s="60">
        <f>IF(N3570="TL",1,IF(N3570="USD",VLOOKUP(C3570,$X$2:$Z$19,2,FALSE),VLOOKUP(C3570,$X$2:$Z$19,3,FALSE)))</f>
        <v/>
      </c>
      <c r="S3570" s="61">
        <f>IF(P3570=1,0,L3570*M3570*R3570*(1-O3570/100))</f>
        <v/>
      </c>
      <c r="T3570" s="61">
        <f>IF(P3570=1,0,L3570*Q3570)</f>
        <v/>
      </c>
      <c r="U3570" s="61">
        <f>S3570-T3570</f>
        <v/>
      </c>
    </row>
    <row r="3571">
      <c r="A3571" t="inlineStr">
        <is>
          <t>S003570</t>
        </is>
      </c>
      <c r="B3571" t="inlineStr">
        <is>
          <t>2026-02-12</t>
        </is>
      </c>
      <c r="C3571" t="inlineStr">
        <is>
          <t>2026-02</t>
        </is>
      </c>
      <c r="D3571" t="inlineStr">
        <is>
          <t>2026-Q1</t>
        </is>
      </c>
      <c r="E3571" t="inlineStr">
        <is>
          <t>T02</t>
        </is>
      </c>
      <c r="F3571" t="inlineStr">
        <is>
          <t>Ece Kaya</t>
        </is>
      </c>
      <c r="G3571" t="inlineStr">
        <is>
          <t>İç Anadolu</t>
        </is>
      </c>
      <c r="H3571" t="inlineStr">
        <is>
          <t>EM-SNS-06</t>
        </is>
      </c>
      <c r="I3571" t="inlineStr">
        <is>
          <t>Hareket Sensörü PIR</t>
        </is>
      </c>
      <c r="J3571" t="inlineStr">
        <is>
          <t>Otomasyon</t>
        </is>
      </c>
      <c r="K3571" t="inlineStr">
        <is>
          <t>Kurumsal</t>
        </is>
      </c>
      <c r="L3571" t="n">
        <v>2</v>
      </c>
      <c r="M3571" s="57" t="n">
        <v>245</v>
      </c>
      <c r="N3571" t="inlineStr">
        <is>
          <t>TL</t>
        </is>
      </c>
      <c r="O3571" s="58" t="n">
        <v>0</v>
      </c>
      <c r="P3571" t="n">
        <v>0</v>
      </c>
      <c r="Q3571" s="59" t="n">
        <v>120</v>
      </c>
      <c r="R3571" s="60">
        <f>IF(N3571="TL",1,IF(N3571="USD",VLOOKUP(C3571,$X$2:$Z$19,2,FALSE),VLOOKUP(C3571,$X$2:$Z$19,3,FALSE)))</f>
        <v/>
      </c>
      <c r="S3571" s="61">
        <f>IF(P3571=1,0,L3571*M3571*R3571*(1-O3571/100))</f>
        <v/>
      </c>
      <c r="T3571" s="61">
        <f>IF(P3571=1,0,L3571*Q3571)</f>
        <v/>
      </c>
      <c r="U3571" s="61">
        <f>S3571-T3571</f>
        <v/>
      </c>
    </row>
    <row r="3572">
      <c r="A3572" t="inlineStr">
        <is>
          <t>S003571</t>
        </is>
      </c>
      <c r="B3572" t="inlineStr">
        <is>
          <t>2026-02-28</t>
        </is>
      </c>
      <c r="C3572" t="inlineStr">
        <is>
          <t>2026-02</t>
        </is>
      </c>
      <c r="D3572" t="inlineStr">
        <is>
          <t>2026-Q1</t>
        </is>
      </c>
      <c r="E3572" t="inlineStr">
        <is>
          <t>T02</t>
        </is>
      </c>
      <c r="F3572" t="inlineStr">
        <is>
          <t>Ece Kaya</t>
        </is>
      </c>
      <c r="G3572" t="inlineStr">
        <is>
          <t>İç Anadolu</t>
        </is>
      </c>
      <c r="H3572" t="inlineStr">
        <is>
          <t>EM-TRF-05</t>
        </is>
      </c>
      <c r="I3572" t="inlineStr">
        <is>
          <t>İzole Trafo 1 kVA</t>
        </is>
      </c>
      <c r="J3572" t="inlineStr">
        <is>
          <t>Güç</t>
        </is>
      </c>
      <c r="K3572" t="inlineStr">
        <is>
          <t>Kurumsal</t>
        </is>
      </c>
      <c r="L3572" t="n">
        <v>2</v>
      </c>
      <c r="M3572" s="57" t="n">
        <v>6576</v>
      </c>
      <c r="N3572" t="inlineStr">
        <is>
          <t>TL</t>
        </is>
      </c>
      <c r="O3572" s="58" t="n">
        <v>5</v>
      </c>
      <c r="P3572" t="n">
        <v>0</v>
      </c>
      <c r="Q3572" s="59" t="n">
        <v>3900</v>
      </c>
      <c r="R3572" s="60">
        <f>IF(N3572="TL",1,IF(N3572="USD",VLOOKUP(C3572,$X$2:$Z$19,2,FALSE),VLOOKUP(C3572,$X$2:$Z$19,3,FALSE)))</f>
        <v/>
      </c>
      <c r="S3572" s="61">
        <f>IF(P3572=1,0,L3572*M3572*R3572*(1-O3572/100))</f>
        <v/>
      </c>
      <c r="T3572" s="61">
        <f>IF(P3572=1,0,L3572*Q3572)</f>
        <v/>
      </c>
      <c r="U3572" s="61">
        <f>S3572-T3572</f>
        <v/>
      </c>
    </row>
    <row r="3573">
      <c r="A3573" t="inlineStr">
        <is>
          <t>S003572</t>
        </is>
      </c>
      <c r="B3573" t="inlineStr">
        <is>
          <t>2026-02-25</t>
        </is>
      </c>
      <c r="C3573" t="inlineStr">
        <is>
          <t>2026-02</t>
        </is>
      </c>
      <c r="D3573" t="inlineStr">
        <is>
          <t>2026-Q1</t>
        </is>
      </c>
      <c r="E3573" t="inlineStr">
        <is>
          <t>T02</t>
        </is>
      </c>
      <c r="F3573" t="inlineStr">
        <is>
          <t>Ece Kaya</t>
        </is>
      </c>
      <c r="G3573" t="inlineStr">
        <is>
          <t>İç Anadolu</t>
        </is>
      </c>
      <c r="H3573" t="inlineStr">
        <is>
          <t>EM-SGT-01</t>
        </is>
      </c>
      <c r="I3573" t="inlineStr">
        <is>
          <t>Otomatik Sigorta C16 (12'li)</t>
        </is>
      </c>
      <c r="J3573" t="inlineStr">
        <is>
          <t>Koruma</t>
        </is>
      </c>
      <c r="K3573" t="inlineStr">
        <is>
          <t>Bayi</t>
        </is>
      </c>
      <c r="L3573" t="n">
        <v>2</v>
      </c>
      <c r="M3573" s="57" t="n">
        <v>441</v>
      </c>
      <c r="N3573" t="inlineStr">
        <is>
          <t>TL</t>
        </is>
      </c>
      <c r="O3573" s="58" t="n">
        <v>5</v>
      </c>
      <c r="P3573" t="n">
        <v>0</v>
      </c>
      <c r="Q3573" s="59" t="n">
        <v>240</v>
      </c>
      <c r="R3573" s="60">
        <f>IF(N3573="TL",1,IF(N3573="USD",VLOOKUP(C3573,$X$2:$Z$19,2,FALSE),VLOOKUP(C3573,$X$2:$Z$19,3,FALSE)))</f>
        <v/>
      </c>
      <c r="S3573" s="61">
        <f>IF(P3573=1,0,L3573*M3573*R3573*(1-O3573/100))</f>
        <v/>
      </c>
      <c r="T3573" s="61">
        <f>IF(P3573=1,0,L3573*Q3573)</f>
        <v/>
      </c>
      <c r="U3573" s="61">
        <f>S3573-T3573</f>
        <v/>
      </c>
    </row>
    <row r="3574">
      <c r="A3574" t="inlineStr">
        <is>
          <t>S003573</t>
        </is>
      </c>
      <c r="B3574" t="inlineStr">
        <is>
          <t>2026-02-15</t>
        </is>
      </c>
      <c r="C3574" t="inlineStr">
        <is>
          <t>2026-02</t>
        </is>
      </c>
      <c r="D3574" t="inlineStr">
        <is>
          <t>2026-Q1</t>
        </is>
      </c>
      <c r="E3574" t="inlineStr">
        <is>
          <t>T02</t>
        </is>
      </c>
      <c r="F3574" t="inlineStr">
        <is>
          <t>Ece Kaya</t>
        </is>
      </c>
      <c r="G3574" t="inlineStr">
        <is>
          <t>İç Anadolu</t>
        </is>
      </c>
      <c r="H3574" t="inlineStr">
        <is>
          <t>EM-KBL-25</t>
        </is>
      </c>
      <c r="I3574" t="inlineStr">
        <is>
          <t>NYY Kablo 4x6 (100 m)</t>
        </is>
      </c>
      <c r="J3574" t="inlineStr">
        <is>
          <t>Kablo</t>
        </is>
      </c>
      <c r="K3574" t="inlineStr">
        <is>
          <t>Perakende</t>
        </is>
      </c>
      <c r="L3574" t="n">
        <v>10</v>
      </c>
      <c r="M3574" s="57" t="n">
        <v>3585</v>
      </c>
      <c r="N3574" t="inlineStr">
        <is>
          <t>TL</t>
        </is>
      </c>
      <c r="O3574" s="58" t="n">
        <v>8</v>
      </c>
      <c r="P3574" t="n">
        <v>0</v>
      </c>
      <c r="Q3574" s="59" t="n">
        <v>2150</v>
      </c>
      <c r="R3574" s="60">
        <f>IF(N3574="TL",1,IF(N3574="USD",VLOOKUP(C3574,$X$2:$Z$19,2,FALSE),VLOOKUP(C3574,$X$2:$Z$19,3,FALSE)))</f>
        <v/>
      </c>
      <c r="S3574" s="61">
        <f>IF(P3574=1,0,L3574*M3574*R3574*(1-O3574/100))</f>
        <v/>
      </c>
      <c r="T3574" s="61">
        <f>IF(P3574=1,0,L3574*Q3574)</f>
        <v/>
      </c>
      <c r="U3574" s="61">
        <f>S3574-T3574</f>
        <v/>
      </c>
    </row>
    <row r="3575">
      <c r="A3575" t="inlineStr">
        <is>
          <t>S003574</t>
        </is>
      </c>
      <c r="B3575" t="inlineStr">
        <is>
          <t>2026-02-18</t>
        </is>
      </c>
      <c r="C3575" t="inlineStr">
        <is>
          <t>2026-02</t>
        </is>
      </c>
      <c r="D3575" t="inlineStr">
        <is>
          <t>2026-Q1</t>
        </is>
      </c>
      <c r="E3575" t="inlineStr">
        <is>
          <t>T02</t>
        </is>
      </c>
      <c r="F3575" t="inlineStr">
        <is>
          <t>Ece Kaya</t>
        </is>
      </c>
      <c r="G3575" t="inlineStr">
        <is>
          <t>İç Anadolu</t>
        </is>
      </c>
      <c r="H3575" t="inlineStr">
        <is>
          <t>EM-UPS-10</t>
        </is>
      </c>
      <c r="I3575" t="inlineStr">
        <is>
          <t>Kesintisiz Güç Kaynağı 3 kVA</t>
        </is>
      </c>
      <c r="J3575" t="inlineStr">
        <is>
          <t>Güç</t>
        </is>
      </c>
      <c r="K3575" t="inlineStr">
        <is>
          <t>Kurumsal</t>
        </is>
      </c>
      <c r="L3575" t="n">
        <v>1</v>
      </c>
      <c r="M3575" s="57" t="n">
        <v>13466</v>
      </c>
      <c r="N3575" t="inlineStr">
        <is>
          <t>TL</t>
        </is>
      </c>
      <c r="O3575" s="58" t="n">
        <v>8</v>
      </c>
      <c r="P3575" t="n">
        <v>0</v>
      </c>
      <c r="Q3575" s="59" t="n">
        <v>8200</v>
      </c>
      <c r="R3575" s="60">
        <f>IF(N3575="TL",1,IF(N3575="USD",VLOOKUP(C3575,$X$2:$Z$19,2,FALSE),VLOOKUP(C3575,$X$2:$Z$19,3,FALSE)))</f>
        <v/>
      </c>
      <c r="S3575" s="61">
        <f>IF(P3575=1,0,L3575*M3575*R3575*(1-O3575/100))</f>
        <v/>
      </c>
      <c r="T3575" s="61">
        <f>IF(P3575=1,0,L3575*Q3575)</f>
        <v/>
      </c>
      <c r="U3575" s="61">
        <f>S3575-T3575</f>
        <v/>
      </c>
    </row>
    <row r="3576">
      <c r="A3576" t="inlineStr">
        <is>
          <t>S003575</t>
        </is>
      </c>
      <c r="B3576" t="inlineStr">
        <is>
          <t>2026-02-27</t>
        </is>
      </c>
      <c r="C3576" t="inlineStr">
        <is>
          <t>2026-02</t>
        </is>
      </c>
      <c r="D3576" t="inlineStr">
        <is>
          <t>2026-Q1</t>
        </is>
      </c>
      <c r="E3576" t="inlineStr">
        <is>
          <t>T02</t>
        </is>
      </c>
      <c r="F3576" t="inlineStr">
        <is>
          <t>Ece Kaya</t>
        </is>
      </c>
      <c r="G3576" t="inlineStr">
        <is>
          <t>İç Anadolu</t>
        </is>
      </c>
      <c r="H3576" t="inlineStr">
        <is>
          <t>EM-KBL-16</t>
        </is>
      </c>
      <c r="I3576" t="inlineStr">
        <is>
          <t>NYM Kablo 3x2,5 (100 m)</t>
        </is>
      </c>
      <c r="J3576" t="inlineStr">
        <is>
          <t>Kablo</t>
        </is>
      </c>
      <c r="K3576" t="inlineStr">
        <is>
          <t>Bayi</t>
        </is>
      </c>
      <c r="L3576" t="n">
        <v>5</v>
      </c>
      <c r="M3576" s="57" t="n">
        <v>1342</v>
      </c>
      <c r="N3576" t="inlineStr">
        <is>
          <t>TL</t>
        </is>
      </c>
      <c r="O3576" s="58" t="n">
        <v>5</v>
      </c>
      <c r="P3576" t="n">
        <v>0</v>
      </c>
      <c r="Q3576" s="59" t="n">
        <v>820</v>
      </c>
      <c r="R3576" s="60">
        <f>IF(N3576="TL",1,IF(N3576="USD",VLOOKUP(C3576,$X$2:$Z$19,2,FALSE),VLOOKUP(C3576,$X$2:$Z$19,3,FALSE)))</f>
        <v/>
      </c>
      <c r="S3576" s="61">
        <f>IF(P3576=1,0,L3576*M3576*R3576*(1-O3576/100))</f>
        <v/>
      </c>
      <c r="T3576" s="61">
        <f>IF(P3576=1,0,L3576*Q3576)</f>
        <v/>
      </c>
      <c r="U3576" s="61">
        <f>S3576-T3576</f>
        <v/>
      </c>
    </row>
    <row r="3577">
      <c r="A3577" t="inlineStr">
        <is>
          <t>S003576</t>
        </is>
      </c>
      <c r="B3577" t="inlineStr">
        <is>
          <t>2026-02-25</t>
        </is>
      </c>
      <c r="C3577" t="inlineStr">
        <is>
          <t>2026-02</t>
        </is>
      </c>
      <c r="D3577" t="inlineStr">
        <is>
          <t>2026-Q1</t>
        </is>
      </c>
      <c r="E3577" t="inlineStr">
        <is>
          <t>T02</t>
        </is>
      </c>
      <c r="F3577" t="inlineStr">
        <is>
          <t>Ece Kaya</t>
        </is>
      </c>
      <c r="G3577" t="inlineStr">
        <is>
          <t>İç Anadolu</t>
        </is>
      </c>
      <c r="H3577" t="inlineStr">
        <is>
          <t>EM-SGT-01</t>
        </is>
      </c>
      <c r="I3577" t="inlineStr">
        <is>
          <t>Otomatik Sigorta C16 (12'li)</t>
        </is>
      </c>
      <c r="J3577" t="inlineStr">
        <is>
          <t>Koruma</t>
        </is>
      </c>
      <c r="K3577" t="inlineStr">
        <is>
          <t>Bayi</t>
        </is>
      </c>
      <c r="L3577" t="n">
        <v>5</v>
      </c>
      <c r="M3577" s="57" t="n">
        <v>437</v>
      </c>
      <c r="N3577" t="inlineStr">
        <is>
          <t>TL</t>
        </is>
      </c>
      <c r="O3577" s="58" t="n">
        <v>8</v>
      </c>
      <c r="P3577" t="n">
        <v>0</v>
      </c>
      <c r="Q3577" s="59" t="n">
        <v>240</v>
      </c>
      <c r="R3577" s="60">
        <f>IF(N3577="TL",1,IF(N3577="USD",VLOOKUP(C3577,$X$2:$Z$19,2,FALSE),VLOOKUP(C3577,$X$2:$Z$19,3,FALSE)))</f>
        <v/>
      </c>
      <c r="S3577" s="61">
        <f>IF(P3577=1,0,L3577*M3577*R3577*(1-O3577/100))</f>
        <v/>
      </c>
      <c r="T3577" s="61">
        <f>IF(P3577=1,0,L3577*Q3577)</f>
        <v/>
      </c>
      <c r="U3577" s="61">
        <f>S3577-T3577</f>
        <v/>
      </c>
    </row>
    <row r="3578">
      <c r="A3578" t="inlineStr">
        <is>
          <t>S003577</t>
        </is>
      </c>
      <c r="B3578" t="inlineStr">
        <is>
          <t>2026-02-04</t>
        </is>
      </c>
      <c r="C3578" t="inlineStr">
        <is>
          <t>2026-02</t>
        </is>
      </c>
      <c r="D3578" t="inlineStr">
        <is>
          <t>2026-Q1</t>
        </is>
      </c>
      <c r="E3578" t="inlineStr">
        <is>
          <t>T02</t>
        </is>
      </c>
      <c r="F3578" t="inlineStr">
        <is>
          <t>Ece Kaya</t>
        </is>
      </c>
      <c r="G3578" t="inlineStr">
        <is>
          <t>İç Anadolu</t>
        </is>
      </c>
      <c r="H3578" t="inlineStr">
        <is>
          <t>EM-KBL-16</t>
        </is>
      </c>
      <c r="I3578" t="inlineStr">
        <is>
          <t>NYM Kablo 3x2,5 (100 m)</t>
        </is>
      </c>
      <c r="J3578" t="inlineStr">
        <is>
          <t>Kablo</t>
        </is>
      </c>
      <c r="K3578" t="inlineStr">
        <is>
          <t>Proje</t>
        </is>
      </c>
      <c r="L3578" t="n">
        <v>2</v>
      </c>
      <c r="M3578" s="57" t="n">
        <v>1298</v>
      </c>
      <c r="N3578" t="inlineStr">
        <is>
          <t>TL</t>
        </is>
      </c>
      <c r="O3578" s="58" t="n">
        <v>0</v>
      </c>
      <c r="P3578" t="n">
        <v>0</v>
      </c>
      <c r="Q3578" s="59" t="n">
        <v>820</v>
      </c>
      <c r="R3578" s="60">
        <f>IF(N3578="TL",1,IF(N3578="USD",VLOOKUP(C3578,$X$2:$Z$19,2,FALSE),VLOOKUP(C3578,$X$2:$Z$19,3,FALSE)))</f>
        <v/>
      </c>
      <c r="S3578" s="61">
        <f>IF(P3578=1,0,L3578*M3578*R3578*(1-O3578/100))</f>
        <v/>
      </c>
      <c r="T3578" s="61">
        <f>IF(P3578=1,0,L3578*Q3578)</f>
        <v/>
      </c>
      <c r="U3578" s="61">
        <f>S3578-T3578</f>
        <v/>
      </c>
    </row>
    <row r="3579">
      <c r="A3579" t="inlineStr">
        <is>
          <t>S003578</t>
        </is>
      </c>
      <c r="B3579" t="inlineStr">
        <is>
          <t>2026-02-15</t>
        </is>
      </c>
      <c r="C3579" t="inlineStr">
        <is>
          <t>2026-02</t>
        </is>
      </c>
      <c r="D3579" t="inlineStr">
        <is>
          <t>2026-Q1</t>
        </is>
      </c>
      <c r="E3579" t="inlineStr">
        <is>
          <t>T02</t>
        </is>
      </c>
      <c r="F3579" t="inlineStr">
        <is>
          <t>Ece Kaya</t>
        </is>
      </c>
      <c r="G3579" t="inlineStr">
        <is>
          <t>İç Anadolu</t>
        </is>
      </c>
      <c r="H3579" t="inlineStr">
        <is>
          <t>EM-TRF-05</t>
        </is>
      </c>
      <c r="I3579" t="inlineStr">
        <is>
          <t>İzole Trafo 1 kVA</t>
        </is>
      </c>
      <c r="J3579" t="inlineStr">
        <is>
          <t>Güç</t>
        </is>
      </c>
      <c r="K3579" t="inlineStr">
        <is>
          <t>Perakende</t>
        </is>
      </c>
      <c r="L3579" t="n">
        <v>2</v>
      </c>
      <c r="M3579" s="57" t="n">
        <v>6396</v>
      </c>
      <c r="N3579" t="inlineStr">
        <is>
          <t>TL</t>
        </is>
      </c>
      <c r="O3579" s="58" t="n">
        <v>0</v>
      </c>
      <c r="P3579" t="n">
        <v>0</v>
      </c>
      <c r="Q3579" s="59" t="n">
        <v>3900</v>
      </c>
      <c r="R3579" s="60">
        <f>IF(N3579="TL",1,IF(N3579="USD",VLOOKUP(C3579,$X$2:$Z$19,2,FALSE),VLOOKUP(C3579,$X$2:$Z$19,3,FALSE)))</f>
        <v/>
      </c>
      <c r="S3579" s="61">
        <f>IF(P3579=1,0,L3579*M3579*R3579*(1-O3579/100))</f>
        <v/>
      </c>
      <c r="T3579" s="61">
        <f>IF(P3579=1,0,L3579*Q3579)</f>
        <v/>
      </c>
      <c r="U3579" s="61">
        <f>S3579-T3579</f>
        <v/>
      </c>
    </row>
    <row r="3580">
      <c r="A3580" t="inlineStr">
        <is>
          <t>S003579</t>
        </is>
      </c>
      <c r="B3580" t="inlineStr">
        <is>
          <t>2026-02-13</t>
        </is>
      </c>
      <c r="C3580" t="inlineStr">
        <is>
          <t>2026-02</t>
        </is>
      </c>
      <c r="D3580" t="inlineStr">
        <is>
          <t>2026-Q1</t>
        </is>
      </c>
      <c r="E3580" t="inlineStr">
        <is>
          <t>T02</t>
        </is>
      </c>
      <c r="F3580" t="inlineStr">
        <is>
          <t>Ece Kaya</t>
        </is>
      </c>
      <c r="G3580" t="inlineStr">
        <is>
          <t>İç Anadolu</t>
        </is>
      </c>
      <c r="H3580" t="inlineStr">
        <is>
          <t>EM-AYD-18</t>
        </is>
      </c>
      <c r="I3580" t="inlineStr">
        <is>
          <t>LED Ampul 18W (10'lu)</t>
        </is>
      </c>
      <c r="J3580" t="inlineStr">
        <is>
          <t>Aydınlatma</t>
        </is>
      </c>
      <c r="K3580" t="inlineStr">
        <is>
          <t>Bayi</t>
        </is>
      </c>
      <c r="L3580" t="n">
        <v>5</v>
      </c>
      <c r="M3580" s="57" t="n">
        <v>203</v>
      </c>
      <c r="N3580" t="inlineStr">
        <is>
          <t>TL</t>
        </is>
      </c>
      <c r="O3580" s="58" t="n">
        <v>5</v>
      </c>
      <c r="P3580" t="n">
        <v>0</v>
      </c>
      <c r="Q3580" s="59" t="n">
        <v>95</v>
      </c>
      <c r="R3580" s="60">
        <f>IF(N3580="TL",1,IF(N3580="USD",VLOOKUP(C3580,$X$2:$Z$19,2,FALSE),VLOOKUP(C3580,$X$2:$Z$19,3,FALSE)))</f>
        <v/>
      </c>
      <c r="S3580" s="61">
        <f>IF(P3580=1,0,L3580*M3580*R3580*(1-O3580/100))</f>
        <v/>
      </c>
      <c r="T3580" s="61">
        <f>IF(P3580=1,0,L3580*Q3580)</f>
        <v/>
      </c>
      <c r="U3580" s="61">
        <f>S3580-T3580</f>
        <v/>
      </c>
    </row>
    <row r="3581">
      <c r="A3581" t="inlineStr">
        <is>
          <t>S003580</t>
        </is>
      </c>
      <c r="B3581" t="inlineStr">
        <is>
          <t>2026-02-27</t>
        </is>
      </c>
      <c r="C3581" t="inlineStr">
        <is>
          <t>2026-02</t>
        </is>
      </c>
      <c r="D3581" t="inlineStr">
        <is>
          <t>2026-Q1</t>
        </is>
      </c>
      <c r="E3581" t="inlineStr">
        <is>
          <t>T02</t>
        </is>
      </c>
      <c r="F3581" t="inlineStr">
        <is>
          <t>Ece Kaya</t>
        </is>
      </c>
      <c r="G3581" t="inlineStr">
        <is>
          <t>İç Anadolu</t>
        </is>
      </c>
      <c r="H3581" t="inlineStr">
        <is>
          <t>EM-SGT-01</t>
        </is>
      </c>
      <c r="I3581" t="inlineStr">
        <is>
          <t>Otomatik Sigorta C16 (12'li)</t>
        </is>
      </c>
      <c r="J3581" t="inlineStr">
        <is>
          <t>Koruma</t>
        </is>
      </c>
      <c r="K3581" t="inlineStr">
        <is>
          <t>Kurumsal</t>
        </is>
      </c>
      <c r="L3581" t="n">
        <v>12</v>
      </c>
      <c r="M3581" s="57" t="n">
        <v>427</v>
      </c>
      <c r="N3581" t="inlineStr">
        <is>
          <t>TL</t>
        </is>
      </c>
      <c r="O3581" s="58" t="n">
        <v>5</v>
      </c>
      <c r="P3581" t="n">
        <v>0</v>
      </c>
      <c r="Q3581" s="59" t="n">
        <v>240</v>
      </c>
      <c r="R3581" s="60">
        <f>IF(N3581="TL",1,IF(N3581="USD",VLOOKUP(C3581,$X$2:$Z$19,2,FALSE),VLOOKUP(C3581,$X$2:$Z$19,3,FALSE)))</f>
        <v/>
      </c>
      <c r="S3581" s="61">
        <f>IF(P3581=1,0,L3581*M3581*R3581*(1-O3581/100))</f>
        <v/>
      </c>
      <c r="T3581" s="61">
        <f>IF(P3581=1,0,L3581*Q3581)</f>
        <v/>
      </c>
      <c r="U3581" s="61">
        <f>S3581-T3581</f>
        <v/>
      </c>
    </row>
    <row r="3582">
      <c r="A3582" t="inlineStr">
        <is>
          <t>S003581</t>
        </is>
      </c>
      <c r="B3582" t="inlineStr">
        <is>
          <t>2026-02-28</t>
        </is>
      </c>
      <c r="C3582" t="inlineStr">
        <is>
          <t>2026-02</t>
        </is>
      </c>
      <c r="D3582" t="inlineStr">
        <is>
          <t>2026-Q1</t>
        </is>
      </c>
      <c r="E3582" t="inlineStr">
        <is>
          <t>T02</t>
        </is>
      </c>
      <c r="F3582" t="inlineStr">
        <is>
          <t>Ece Kaya</t>
        </is>
      </c>
      <c r="G3582" t="inlineStr">
        <is>
          <t>İç Anadolu</t>
        </is>
      </c>
      <c r="H3582" t="inlineStr">
        <is>
          <t>EM-SGT-01</t>
        </is>
      </c>
      <c r="I3582" t="inlineStr">
        <is>
          <t>Otomatik Sigorta C16 (12'li)</t>
        </is>
      </c>
      <c r="J3582" t="inlineStr">
        <is>
          <t>Koruma</t>
        </is>
      </c>
      <c r="K3582" t="inlineStr">
        <is>
          <t>Perakende</t>
        </is>
      </c>
      <c r="L3582" t="n">
        <v>1</v>
      </c>
      <c r="M3582" s="57" t="n">
        <v>434</v>
      </c>
      <c r="N3582" t="inlineStr">
        <is>
          <t>TL</t>
        </is>
      </c>
      <c r="O3582" s="58" t="n">
        <v>5</v>
      </c>
      <c r="P3582" t="n">
        <v>0</v>
      </c>
      <c r="Q3582" s="59" t="n">
        <v>240</v>
      </c>
      <c r="R3582" s="60">
        <f>IF(N3582="TL",1,IF(N3582="USD",VLOOKUP(C3582,$X$2:$Z$19,2,FALSE),VLOOKUP(C3582,$X$2:$Z$19,3,FALSE)))</f>
        <v/>
      </c>
      <c r="S3582" s="61">
        <f>IF(P3582=1,0,L3582*M3582*R3582*(1-O3582/100))</f>
        <v/>
      </c>
      <c r="T3582" s="61">
        <f>IF(P3582=1,0,L3582*Q3582)</f>
        <v/>
      </c>
      <c r="U3582" s="61">
        <f>S3582-T3582</f>
        <v/>
      </c>
    </row>
    <row r="3583">
      <c r="A3583" t="inlineStr">
        <is>
          <t>S003582</t>
        </is>
      </c>
      <c r="B3583" t="inlineStr">
        <is>
          <t>2026-02-22</t>
        </is>
      </c>
      <c r="C3583" t="inlineStr">
        <is>
          <t>2026-02</t>
        </is>
      </c>
      <c r="D3583" t="inlineStr">
        <is>
          <t>2026-Q1</t>
        </is>
      </c>
      <c r="E3583" t="inlineStr">
        <is>
          <t>T02</t>
        </is>
      </c>
      <c r="F3583" t="inlineStr">
        <is>
          <t>Ece Kaya</t>
        </is>
      </c>
      <c r="G3583" t="inlineStr">
        <is>
          <t>İç Anadolu</t>
        </is>
      </c>
      <c r="H3583" t="inlineStr">
        <is>
          <t>EM-SGT-01</t>
        </is>
      </c>
      <c r="I3583" t="inlineStr">
        <is>
          <t>Otomatik Sigorta C16 (12'li)</t>
        </is>
      </c>
      <c r="J3583" t="inlineStr">
        <is>
          <t>Koruma</t>
        </is>
      </c>
      <c r="K3583" t="inlineStr">
        <is>
          <t>Proje</t>
        </is>
      </c>
      <c r="L3583" t="n">
        <v>10</v>
      </c>
      <c r="M3583" s="57" t="n">
        <v>433</v>
      </c>
      <c r="N3583" t="inlineStr">
        <is>
          <t>TL</t>
        </is>
      </c>
      <c r="O3583" s="58" t="n">
        <v>5</v>
      </c>
      <c r="P3583" t="n">
        <v>0</v>
      </c>
      <c r="Q3583" s="59" t="n">
        <v>240</v>
      </c>
      <c r="R3583" s="60">
        <f>IF(N3583="TL",1,IF(N3583="USD",VLOOKUP(C3583,$X$2:$Z$19,2,FALSE),VLOOKUP(C3583,$X$2:$Z$19,3,FALSE)))</f>
        <v/>
      </c>
      <c r="S3583" s="61">
        <f>IF(P3583=1,0,L3583*M3583*R3583*(1-O3583/100))</f>
        <v/>
      </c>
      <c r="T3583" s="61">
        <f>IF(P3583=1,0,L3583*Q3583)</f>
        <v/>
      </c>
      <c r="U3583" s="61">
        <f>S3583-T3583</f>
        <v/>
      </c>
    </row>
    <row r="3584">
      <c r="A3584" t="inlineStr">
        <is>
          <t>S003583</t>
        </is>
      </c>
      <c r="B3584" t="inlineStr">
        <is>
          <t>2026-02-08</t>
        </is>
      </c>
      <c r="C3584" t="inlineStr">
        <is>
          <t>2026-02</t>
        </is>
      </c>
      <c r="D3584" t="inlineStr">
        <is>
          <t>2026-Q1</t>
        </is>
      </c>
      <c r="E3584" t="inlineStr">
        <is>
          <t>T02</t>
        </is>
      </c>
      <c r="F3584" t="inlineStr">
        <is>
          <t>Ece Kaya</t>
        </is>
      </c>
      <c r="G3584" t="inlineStr">
        <is>
          <t>İç Anadolu</t>
        </is>
      </c>
      <c r="H3584" t="inlineStr">
        <is>
          <t>EM-AYD-18</t>
        </is>
      </c>
      <c r="I3584" t="inlineStr">
        <is>
          <t>LED Ampul 18W (10'lu)</t>
        </is>
      </c>
      <c r="J3584" t="inlineStr">
        <is>
          <t>Aydınlatma</t>
        </is>
      </c>
      <c r="K3584" t="inlineStr">
        <is>
          <t>Bayi</t>
        </is>
      </c>
      <c r="L3584" t="n">
        <v>5</v>
      </c>
      <c r="M3584" s="57" t="n">
        <v>197</v>
      </c>
      <c r="N3584" t="inlineStr">
        <is>
          <t>TL</t>
        </is>
      </c>
      <c r="O3584" s="58" t="n">
        <v>0</v>
      </c>
      <c r="P3584" t="n">
        <v>0</v>
      </c>
      <c r="Q3584" s="59" t="n">
        <v>95</v>
      </c>
      <c r="R3584" s="60">
        <f>IF(N3584="TL",1,IF(N3584="USD",VLOOKUP(C3584,$X$2:$Z$19,2,FALSE),VLOOKUP(C3584,$X$2:$Z$19,3,FALSE)))</f>
        <v/>
      </c>
      <c r="S3584" s="61">
        <f>IF(P3584=1,0,L3584*M3584*R3584*(1-O3584/100))</f>
        <v/>
      </c>
      <c r="T3584" s="61">
        <f>IF(P3584=1,0,L3584*Q3584)</f>
        <v/>
      </c>
      <c r="U3584" s="61">
        <f>S3584-T3584</f>
        <v/>
      </c>
    </row>
    <row r="3585">
      <c r="A3585" t="inlineStr">
        <is>
          <t>S003584</t>
        </is>
      </c>
      <c r="B3585" t="inlineStr">
        <is>
          <t>2026-02-22</t>
        </is>
      </c>
      <c r="C3585" t="inlineStr">
        <is>
          <t>2026-02</t>
        </is>
      </c>
      <c r="D3585" t="inlineStr">
        <is>
          <t>2026-Q1</t>
        </is>
      </c>
      <c r="E3585" t="inlineStr">
        <is>
          <t>T02</t>
        </is>
      </c>
      <c r="F3585" t="inlineStr">
        <is>
          <t>Ece Kaya</t>
        </is>
      </c>
      <c r="G3585" t="inlineStr">
        <is>
          <t>İç Anadolu</t>
        </is>
      </c>
      <c r="H3585" t="inlineStr">
        <is>
          <t>EM-KND-03</t>
        </is>
      </c>
      <c r="I3585" t="inlineStr">
        <is>
          <t>Kablo Kanalı 40x40 (2 m)</t>
        </is>
      </c>
      <c r="J3585" t="inlineStr">
        <is>
          <t>Tesisat</t>
        </is>
      </c>
      <c r="K3585" t="inlineStr">
        <is>
          <t>Proje</t>
        </is>
      </c>
      <c r="L3585" t="n">
        <v>27</v>
      </c>
      <c r="M3585" s="57" t="n">
        <v>126</v>
      </c>
      <c r="N3585" t="inlineStr">
        <is>
          <t>TL</t>
        </is>
      </c>
      <c r="O3585" s="58" t="n">
        <v>0</v>
      </c>
      <c r="P3585" t="n">
        <v>0</v>
      </c>
      <c r="Q3585" s="59" t="n">
        <v>65</v>
      </c>
      <c r="R3585" s="60">
        <f>IF(N3585="TL",1,IF(N3585="USD",VLOOKUP(C3585,$X$2:$Z$19,2,FALSE),VLOOKUP(C3585,$X$2:$Z$19,3,FALSE)))</f>
        <v/>
      </c>
      <c r="S3585" s="61">
        <f>IF(P3585=1,0,L3585*M3585*R3585*(1-O3585/100))</f>
        <v/>
      </c>
      <c r="T3585" s="61">
        <f>IF(P3585=1,0,L3585*Q3585)</f>
        <v/>
      </c>
      <c r="U3585" s="61">
        <f>S3585-T3585</f>
        <v/>
      </c>
    </row>
    <row r="3586">
      <c r="A3586" t="inlineStr">
        <is>
          <t>S003585</t>
        </is>
      </c>
      <c r="B3586" t="inlineStr">
        <is>
          <t>2026-02-08</t>
        </is>
      </c>
      <c r="C3586" t="inlineStr">
        <is>
          <t>2026-02</t>
        </is>
      </c>
      <c r="D3586" t="inlineStr">
        <is>
          <t>2026-Q1</t>
        </is>
      </c>
      <c r="E3586" t="inlineStr">
        <is>
          <t>T02</t>
        </is>
      </c>
      <c r="F3586" t="inlineStr">
        <is>
          <t>Ece Kaya</t>
        </is>
      </c>
      <c r="G3586" t="inlineStr">
        <is>
          <t>İç Anadolu</t>
        </is>
      </c>
      <c r="H3586" t="inlineStr">
        <is>
          <t>EM-KBL-16</t>
        </is>
      </c>
      <c r="I3586" t="inlineStr">
        <is>
          <t>NYM Kablo 3x2,5 (100 m)</t>
        </is>
      </c>
      <c r="J3586" t="inlineStr">
        <is>
          <t>Kablo</t>
        </is>
      </c>
      <c r="K3586" t="inlineStr">
        <is>
          <t>Kurumsal</t>
        </is>
      </c>
      <c r="L3586" t="n">
        <v>2</v>
      </c>
      <c r="M3586" s="57" t="n">
        <v>1348</v>
      </c>
      <c r="N3586" t="inlineStr">
        <is>
          <t>TL</t>
        </is>
      </c>
      <c r="O3586" s="58" t="n">
        <v>18</v>
      </c>
      <c r="P3586" t="n">
        <v>0</v>
      </c>
      <c r="Q3586" s="59" t="n">
        <v>820</v>
      </c>
      <c r="R3586" s="60">
        <f>IF(N3586="TL",1,IF(N3586="USD",VLOOKUP(C3586,$X$2:$Z$19,2,FALSE),VLOOKUP(C3586,$X$2:$Z$19,3,FALSE)))</f>
        <v/>
      </c>
      <c r="S3586" s="61">
        <f>IF(P3586=1,0,L3586*M3586*R3586*(1-O3586/100))</f>
        <v/>
      </c>
      <c r="T3586" s="61">
        <f>IF(P3586=1,0,L3586*Q3586)</f>
        <v/>
      </c>
      <c r="U3586" s="61">
        <f>S3586-T3586</f>
        <v/>
      </c>
    </row>
    <row r="3587">
      <c r="A3587" t="inlineStr">
        <is>
          <t>S003586</t>
        </is>
      </c>
      <c r="B3587" t="inlineStr">
        <is>
          <t>2026-02-06</t>
        </is>
      </c>
      <c r="C3587" t="inlineStr">
        <is>
          <t>2026-02</t>
        </is>
      </c>
      <c r="D3587" t="inlineStr">
        <is>
          <t>2026-Q1</t>
        </is>
      </c>
      <c r="E3587" t="inlineStr">
        <is>
          <t>T02</t>
        </is>
      </c>
      <c r="F3587" t="inlineStr">
        <is>
          <t>Ece Kaya</t>
        </is>
      </c>
      <c r="G3587" t="inlineStr">
        <is>
          <t>İç Anadolu</t>
        </is>
      </c>
      <c r="H3587" t="inlineStr">
        <is>
          <t>EM-TOP-08</t>
        </is>
      </c>
      <c r="I3587" t="inlineStr">
        <is>
          <t>Topraklama Seti</t>
        </is>
      </c>
      <c r="J3587" t="inlineStr">
        <is>
          <t>Koruma</t>
        </is>
      </c>
      <c r="K3587" t="inlineStr">
        <is>
          <t>Perakende</t>
        </is>
      </c>
      <c r="L3587" t="n">
        <v>4</v>
      </c>
      <c r="M3587" s="57" t="n">
        <v>924</v>
      </c>
      <c r="N3587" t="inlineStr">
        <is>
          <t>TL</t>
        </is>
      </c>
      <c r="O3587" s="58" t="n">
        <v>5</v>
      </c>
      <c r="P3587" t="n">
        <v>0</v>
      </c>
      <c r="Q3587" s="59" t="n">
        <v>540</v>
      </c>
      <c r="R3587" s="60">
        <f>IF(N3587="TL",1,IF(N3587="USD",VLOOKUP(C3587,$X$2:$Z$19,2,FALSE),VLOOKUP(C3587,$X$2:$Z$19,3,FALSE)))</f>
        <v/>
      </c>
      <c r="S3587" s="61">
        <f>IF(P3587=1,0,L3587*M3587*R3587*(1-O3587/100))</f>
        <v/>
      </c>
      <c r="T3587" s="61">
        <f>IF(P3587=1,0,L3587*Q3587)</f>
        <v/>
      </c>
      <c r="U3587" s="61">
        <f>S3587-T3587</f>
        <v/>
      </c>
    </row>
    <row r="3588">
      <c r="A3588" t="inlineStr">
        <is>
          <t>S003587</t>
        </is>
      </c>
      <c r="B3588" t="inlineStr">
        <is>
          <t>2026-02-27</t>
        </is>
      </c>
      <c r="C3588" t="inlineStr">
        <is>
          <t>2026-02</t>
        </is>
      </c>
      <c r="D3588" t="inlineStr">
        <is>
          <t>2026-Q1</t>
        </is>
      </c>
      <c r="E3588" t="inlineStr">
        <is>
          <t>T02</t>
        </is>
      </c>
      <c r="F3588" t="inlineStr">
        <is>
          <t>Ece Kaya</t>
        </is>
      </c>
      <c r="G3588" t="inlineStr">
        <is>
          <t>İç Anadolu</t>
        </is>
      </c>
      <c r="H3588" t="inlineStr">
        <is>
          <t>EM-PRZ-02</t>
        </is>
      </c>
      <c r="I3588" t="inlineStr">
        <is>
          <t>Priz-Anahtar Seti (20'li)</t>
        </is>
      </c>
      <c r="J3588" t="inlineStr">
        <is>
          <t>Anahtar</t>
        </is>
      </c>
      <c r="K3588" t="inlineStr">
        <is>
          <t>Perakende</t>
        </is>
      </c>
      <c r="L3588" t="n">
        <v>2</v>
      </c>
      <c r="M3588" s="57" t="n">
        <v>587</v>
      </c>
      <c r="N3588" t="inlineStr">
        <is>
          <t>TL</t>
        </is>
      </c>
      <c r="O3588" s="58" t="n">
        <v>5</v>
      </c>
      <c r="P3588" t="n">
        <v>0</v>
      </c>
      <c r="Q3588" s="59" t="n">
        <v>310</v>
      </c>
      <c r="R3588" s="60">
        <f>IF(N3588="TL",1,IF(N3588="USD",VLOOKUP(C3588,$X$2:$Z$19,2,FALSE),VLOOKUP(C3588,$X$2:$Z$19,3,FALSE)))</f>
        <v/>
      </c>
      <c r="S3588" s="61">
        <f>IF(P3588=1,0,L3588*M3588*R3588*(1-O3588/100))</f>
        <v/>
      </c>
      <c r="T3588" s="61">
        <f>IF(P3588=1,0,L3588*Q3588)</f>
        <v/>
      </c>
      <c r="U3588" s="61">
        <f>S3588-T3588</f>
        <v/>
      </c>
    </row>
    <row r="3589">
      <c r="A3589" t="inlineStr">
        <is>
          <t>S003588</t>
        </is>
      </c>
      <c r="B3589" t="inlineStr">
        <is>
          <t>2026-02-04</t>
        </is>
      </c>
      <c r="C3589" t="inlineStr">
        <is>
          <t>2026-02</t>
        </is>
      </c>
      <c r="D3589" t="inlineStr">
        <is>
          <t>2026-Q1</t>
        </is>
      </c>
      <c r="E3589" t="inlineStr">
        <is>
          <t>T02</t>
        </is>
      </c>
      <c r="F3589" t="inlineStr">
        <is>
          <t>Ece Kaya</t>
        </is>
      </c>
      <c r="G3589" t="inlineStr">
        <is>
          <t>İç Anadolu</t>
        </is>
      </c>
      <c r="H3589" t="inlineStr">
        <is>
          <t>EM-AYD-40</t>
        </is>
      </c>
      <c r="I3589" t="inlineStr">
        <is>
          <t>LED Panel Armatür 40W</t>
        </is>
      </c>
      <c r="J3589" t="inlineStr">
        <is>
          <t>Aydınlatma</t>
        </is>
      </c>
      <c r="K3589" t="inlineStr">
        <is>
          <t>Bayi</t>
        </is>
      </c>
      <c r="L3589" t="n">
        <v>24</v>
      </c>
      <c r="M3589" s="57" t="n">
        <v>356</v>
      </c>
      <c r="N3589" t="inlineStr">
        <is>
          <t>TL</t>
        </is>
      </c>
      <c r="O3589" s="58" t="n">
        <v>0</v>
      </c>
      <c r="P3589" t="n">
        <v>0</v>
      </c>
      <c r="Q3589" s="59" t="n">
        <v>190</v>
      </c>
      <c r="R3589" s="60">
        <f>IF(N3589="TL",1,IF(N3589="USD",VLOOKUP(C3589,$X$2:$Z$19,2,FALSE),VLOOKUP(C3589,$X$2:$Z$19,3,FALSE)))</f>
        <v/>
      </c>
      <c r="S3589" s="61">
        <f>IF(P3589=1,0,L3589*M3589*R3589*(1-O3589/100))</f>
        <v/>
      </c>
      <c r="T3589" s="61">
        <f>IF(P3589=1,0,L3589*Q3589)</f>
        <v/>
      </c>
      <c r="U3589" s="61">
        <f>S3589-T3589</f>
        <v/>
      </c>
    </row>
    <row r="3590">
      <c r="A3590" t="inlineStr">
        <is>
          <t>S003589</t>
        </is>
      </c>
      <c r="B3590" t="inlineStr">
        <is>
          <t>2026-02-14</t>
        </is>
      </c>
      <c r="C3590" t="inlineStr">
        <is>
          <t>2026-02</t>
        </is>
      </c>
      <c r="D3590" t="inlineStr">
        <is>
          <t>2026-Q1</t>
        </is>
      </c>
      <c r="E3590" t="inlineStr">
        <is>
          <t>T03</t>
        </is>
      </c>
      <c r="F3590" t="inlineStr">
        <is>
          <t>Mert Demir</t>
        </is>
      </c>
      <c r="G3590" t="inlineStr">
        <is>
          <t>Ege</t>
        </is>
      </c>
      <c r="H3590" t="inlineStr">
        <is>
          <t>EM-KBL-25</t>
        </is>
      </c>
      <c r="I3590" t="inlineStr">
        <is>
          <t>NYY Kablo 4x6 (100 m)</t>
        </is>
      </c>
      <c r="J3590" t="inlineStr">
        <is>
          <t>Kablo</t>
        </is>
      </c>
      <c r="K3590" t="inlineStr">
        <is>
          <t>Perakende</t>
        </is>
      </c>
      <c r="L3590" t="n">
        <v>13</v>
      </c>
      <c r="M3590" s="57" t="n">
        <v>3410</v>
      </c>
      <c r="N3590" t="inlineStr">
        <is>
          <t>TL</t>
        </is>
      </c>
      <c r="O3590" s="58" t="n">
        <v>5</v>
      </c>
      <c r="P3590" t="n">
        <v>0</v>
      </c>
      <c r="Q3590" s="59" t="n">
        <v>2150</v>
      </c>
      <c r="R3590" s="60">
        <f>IF(N3590="TL",1,IF(N3590="USD",VLOOKUP(C3590,$X$2:$Z$19,2,FALSE),VLOOKUP(C3590,$X$2:$Z$19,3,FALSE)))</f>
        <v/>
      </c>
      <c r="S3590" s="61">
        <f>IF(P3590=1,0,L3590*M3590*R3590*(1-O3590/100))</f>
        <v/>
      </c>
      <c r="T3590" s="61">
        <f>IF(P3590=1,0,L3590*Q3590)</f>
        <v/>
      </c>
      <c r="U3590" s="61">
        <f>S3590-T3590</f>
        <v/>
      </c>
    </row>
    <row r="3591">
      <c r="A3591" t="inlineStr">
        <is>
          <t>S003590</t>
        </is>
      </c>
      <c r="B3591" t="inlineStr">
        <is>
          <t>2026-02-24</t>
        </is>
      </c>
      <c r="C3591" t="inlineStr">
        <is>
          <t>2026-02</t>
        </is>
      </c>
      <c r="D3591" t="inlineStr">
        <is>
          <t>2026-Q1</t>
        </is>
      </c>
      <c r="E3591" t="inlineStr">
        <is>
          <t>T03</t>
        </is>
      </c>
      <c r="F3591" t="inlineStr">
        <is>
          <t>Mert Demir</t>
        </is>
      </c>
      <c r="G3591" t="inlineStr">
        <is>
          <t>Ege</t>
        </is>
      </c>
      <c r="H3591" t="inlineStr">
        <is>
          <t>EM-AYD-40</t>
        </is>
      </c>
      <c r="I3591" t="inlineStr">
        <is>
          <t>LED Panel Armatür 40W</t>
        </is>
      </c>
      <c r="J3591" t="inlineStr">
        <is>
          <t>Aydınlatma</t>
        </is>
      </c>
      <c r="K3591" t="inlineStr">
        <is>
          <t>Bayi</t>
        </is>
      </c>
      <c r="L3591" t="n">
        <v>3</v>
      </c>
      <c r="M3591" s="57" t="n">
        <v>359</v>
      </c>
      <c r="N3591" t="inlineStr">
        <is>
          <t>TL</t>
        </is>
      </c>
      <c r="O3591" s="58" t="n">
        <v>8</v>
      </c>
      <c r="P3591" t="n">
        <v>0</v>
      </c>
      <c r="Q3591" s="59" t="n">
        <v>190</v>
      </c>
      <c r="R3591" s="60">
        <f>IF(N3591="TL",1,IF(N3591="USD",VLOOKUP(C3591,$X$2:$Z$19,2,FALSE),VLOOKUP(C3591,$X$2:$Z$19,3,FALSE)))</f>
        <v/>
      </c>
      <c r="S3591" s="61">
        <f>IF(P3591=1,0,L3591*M3591*R3591*(1-O3591/100))</f>
        <v/>
      </c>
      <c r="T3591" s="61">
        <f>IF(P3591=1,0,L3591*Q3591)</f>
        <v/>
      </c>
      <c r="U3591" s="61">
        <f>S3591-T3591</f>
        <v/>
      </c>
    </row>
    <row r="3592">
      <c r="A3592" t="inlineStr">
        <is>
          <t>S003591</t>
        </is>
      </c>
      <c r="B3592" t="inlineStr">
        <is>
          <t>2026-02-24</t>
        </is>
      </c>
      <c r="C3592" t="inlineStr">
        <is>
          <t>2026-02</t>
        </is>
      </c>
      <c r="D3592" t="inlineStr">
        <is>
          <t>2026-Q1</t>
        </is>
      </c>
      <c r="E3592" t="inlineStr">
        <is>
          <t>T03</t>
        </is>
      </c>
      <c r="F3592" t="inlineStr">
        <is>
          <t>Mert Demir</t>
        </is>
      </c>
      <c r="G3592" t="inlineStr">
        <is>
          <t>Ege</t>
        </is>
      </c>
      <c r="H3592" t="inlineStr">
        <is>
          <t>EM-TOP-08</t>
        </is>
      </c>
      <c r="I3592" t="inlineStr">
        <is>
          <t>Topraklama Seti</t>
        </is>
      </c>
      <c r="J3592" t="inlineStr">
        <is>
          <t>Koruma</t>
        </is>
      </c>
      <c r="K3592" t="inlineStr">
        <is>
          <t>Bayi</t>
        </is>
      </c>
      <c r="L3592" t="n">
        <v>92</v>
      </c>
      <c r="M3592" s="57" t="n">
        <v>915</v>
      </c>
      <c r="N3592" t="inlineStr">
        <is>
          <t>TL</t>
        </is>
      </c>
      <c r="O3592" s="58" t="n">
        <v>18</v>
      </c>
      <c r="P3592" t="n">
        <v>0</v>
      </c>
      <c r="Q3592" s="59" t="n">
        <v>540</v>
      </c>
      <c r="R3592" s="60">
        <f>IF(N3592="TL",1,IF(N3592="USD",VLOOKUP(C3592,$X$2:$Z$19,2,FALSE),VLOOKUP(C3592,$X$2:$Z$19,3,FALSE)))</f>
        <v/>
      </c>
      <c r="S3592" s="61">
        <f>IF(P3592=1,0,L3592*M3592*R3592*(1-O3592/100))</f>
        <v/>
      </c>
      <c r="T3592" s="61">
        <f>IF(P3592=1,0,L3592*Q3592)</f>
        <v/>
      </c>
      <c r="U3592" s="61">
        <f>S3592-T3592</f>
        <v/>
      </c>
    </row>
    <row r="3593">
      <c r="A3593" t="inlineStr">
        <is>
          <t>S003592</t>
        </is>
      </c>
      <c r="B3593" t="inlineStr">
        <is>
          <t>2026-02-22</t>
        </is>
      </c>
      <c r="C3593" t="inlineStr">
        <is>
          <t>2026-02</t>
        </is>
      </c>
      <c r="D3593" t="inlineStr">
        <is>
          <t>2026-Q1</t>
        </is>
      </c>
      <c r="E3593" t="inlineStr">
        <is>
          <t>T03</t>
        </is>
      </c>
      <c r="F3593" t="inlineStr">
        <is>
          <t>Mert Demir</t>
        </is>
      </c>
      <c r="G3593" t="inlineStr">
        <is>
          <t>Ege</t>
        </is>
      </c>
      <c r="H3593" t="inlineStr">
        <is>
          <t>EM-PNO-12</t>
        </is>
      </c>
      <c r="I3593" t="inlineStr">
        <is>
          <t>Sıva Üstü Dağıtım Panosu 24'lü</t>
        </is>
      </c>
      <c r="J3593" t="inlineStr">
        <is>
          <t>Pano</t>
        </is>
      </c>
      <c r="K3593" t="inlineStr">
        <is>
          <t>Bayi</t>
        </is>
      </c>
      <c r="L3593" t="n">
        <v>87</v>
      </c>
      <c r="M3593" s="57" t="n">
        <v>1978</v>
      </c>
      <c r="N3593" t="inlineStr">
        <is>
          <t>TL</t>
        </is>
      </c>
      <c r="O3593" s="58" t="n">
        <v>18</v>
      </c>
      <c r="P3593" t="n">
        <v>0</v>
      </c>
      <c r="Q3593" s="59" t="n">
        <v>1180</v>
      </c>
      <c r="R3593" s="60">
        <f>IF(N3593="TL",1,IF(N3593="USD",VLOOKUP(C3593,$X$2:$Z$19,2,FALSE),VLOOKUP(C3593,$X$2:$Z$19,3,FALSE)))</f>
        <v/>
      </c>
      <c r="S3593" s="61">
        <f>IF(P3593=1,0,L3593*M3593*R3593*(1-O3593/100))</f>
        <v/>
      </c>
      <c r="T3593" s="61">
        <f>IF(P3593=1,0,L3593*Q3593)</f>
        <v/>
      </c>
      <c r="U3593" s="61">
        <f>S3593-T3593</f>
        <v/>
      </c>
    </row>
    <row r="3594">
      <c r="A3594" t="inlineStr">
        <is>
          <t>S003593</t>
        </is>
      </c>
      <c r="B3594" t="inlineStr">
        <is>
          <t>2026-02-12</t>
        </is>
      </c>
      <c r="C3594" t="inlineStr">
        <is>
          <t>2026-02</t>
        </is>
      </c>
      <c r="D3594" t="inlineStr">
        <is>
          <t>2026-Q1</t>
        </is>
      </c>
      <c r="E3594" t="inlineStr">
        <is>
          <t>T03</t>
        </is>
      </c>
      <c r="F3594" t="inlineStr">
        <is>
          <t>Mert Demir</t>
        </is>
      </c>
      <c r="G3594" t="inlineStr">
        <is>
          <t>Ege</t>
        </is>
      </c>
      <c r="H3594" t="inlineStr">
        <is>
          <t>EM-SNS-06</t>
        </is>
      </c>
      <c r="I3594" t="inlineStr">
        <is>
          <t>Hareket Sensörü PIR</t>
        </is>
      </c>
      <c r="J3594" t="inlineStr">
        <is>
          <t>Otomasyon</t>
        </is>
      </c>
      <c r="K3594" t="inlineStr">
        <is>
          <t>Perakende</t>
        </is>
      </c>
      <c r="L3594" t="n">
        <v>22</v>
      </c>
      <c r="M3594" s="57" t="n">
        <v>260</v>
      </c>
      <c r="N3594" t="inlineStr">
        <is>
          <t>TL</t>
        </is>
      </c>
      <c r="O3594" s="58" t="n">
        <v>18</v>
      </c>
      <c r="P3594" t="n">
        <v>0</v>
      </c>
      <c r="Q3594" s="59" t="n">
        <v>120</v>
      </c>
      <c r="R3594" s="60">
        <f>IF(N3594="TL",1,IF(N3594="USD",VLOOKUP(C3594,$X$2:$Z$19,2,FALSE),VLOOKUP(C3594,$X$2:$Z$19,3,FALSE)))</f>
        <v/>
      </c>
      <c r="S3594" s="61">
        <f>IF(P3594=1,0,L3594*M3594*R3594*(1-O3594/100))</f>
        <v/>
      </c>
      <c r="T3594" s="61">
        <f>IF(P3594=1,0,L3594*Q3594)</f>
        <v/>
      </c>
      <c r="U3594" s="61">
        <f>S3594-T3594</f>
        <v/>
      </c>
    </row>
    <row r="3595">
      <c r="A3595" t="inlineStr">
        <is>
          <t>S003594</t>
        </is>
      </c>
      <c r="B3595" t="inlineStr">
        <is>
          <t>2026-02-14</t>
        </is>
      </c>
      <c r="C3595" t="inlineStr">
        <is>
          <t>2026-02</t>
        </is>
      </c>
      <c r="D3595" t="inlineStr">
        <is>
          <t>2026-Q1</t>
        </is>
      </c>
      <c r="E3595" t="inlineStr">
        <is>
          <t>T03</t>
        </is>
      </c>
      <c r="F3595" t="inlineStr">
        <is>
          <t>Mert Demir</t>
        </is>
      </c>
      <c r="G3595" t="inlineStr">
        <is>
          <t>Ege</t>
        </is>
      </c>
      <c r="H3595" t="inlineStr">
        <is>
          <t>EM-SGT-01</t>
        </is>
      </c>
      <c r="I3595" t="inlineStr">
        <is>
          <t>Otomatik Sigorta C16 (12'li)</t>
        </is>
      </c>
      <c r="J3595" t="inlineStr">
        <is>
          <t>Koruma</t>
        </is>
      </c>
      <c r="K3595" t="inlineStr">
        <is>
          <t>Bayi</t>
        </is>
      </c>
      <c r="L3595" t="n">
        <v>3</v>
      </c>
      <c r="M3595" s="57" t="n">
        <v>428</v>
      </c>
      <c r="N3595" t="inlineStr">
        <is>
          <t>TL</t>
        </is>
      </c>
      <c r="O3595" s="58" t="n">
        <v>18</v>
      </c>
      <c r="P3595" t="n">
        <v>0</v>
      </c>
      <c r="Q3595" s="59" t="n">
        <v>240</v>
      </c>
      <c r="R3595" s="60">
        <f>IF(N3595="TL",1,IF(N3595="USD",VLOOKUP(C3595,$X$2:$Z$19,2,FALSE),VLOOKUP(C3595,$X$2:$Z$19,3,FALSE)))</f>
        <v/>
      </c>
      <c r="S3595" s="61">
        <f>IF(P3595=1,0,L3595*M3595*R3595*(1-O3595/100))</f>
        <v/>
      </c>
      <c r="T3595" s="61">
        <f>IF(P3595=1,0,L3595*Q3595)</f>
        <v/>
      </c>
      <c r="U3595" s="61">
        <f>S3595-T3595</f>
        <v/>
      </c>
    </row>
    <row r="3596">
      <c r="A3596" t="inlineStr">
        <is>
          <t>S003595</t>
        </is>
      </c>
      <c r="B3596" t="inlineStr">
        <is>
          <t>2026-02-11</t>
        </is>
      </c>
      <c r="C3596" t="inlineStr">
        <is>
          <t>2026-02</t>
        </is>
      </c>
      <c r="D3596" t="inlineStr">
        <is>
          <t>2026-Q1</t>
        </is>
      </c>
      <c r="E3596" t="inlineStr">
        <is>
          <t>T03</t>
        </is>
      </c>
      <c r="F3596" t="inlineStr">
        <is>
          <t>Mert Demir</t>
        </is>
      </c>
      <c r="G3596" t="inlineStr">
        <is>
          <t>Ege</t>
        </is>
      </c>
      <c r="H3596" t="inlineStr">
        <is>
          <t>EM-KBL-16</t>
        </is>
      </c>
      <c r="I3596" t="inlineStr">
        <is>
          <t>NYM Kablo 3x2,5 (100 m)</t>
        </is>
      </c>
      <c r="J3596" t="inlineStr">
        <is>
          <t>Kablo</t>
        </is>
      </c>
      <c r="K3596" t="inlineStr">
        <is>
          <t>Kurumsal</t>
        </is>
      </c>
      <c r="L3596" t="n">
        <v>56</v>
      </c>
      <c r="M3596" s="57" t="n">
        <v>1339</v>
      </c>
      <c r="N3596" t="inlineStr">
        <is>
          <t>TL</t>
        </is>
      </c>
      <c r="O3596" s="58" t="n">
        <v>5</v>
      </c>
      <c r="P3596" t="n">
        <v>0</v>
      </c>
      <c r="Q3596" s="59" t="n">
        <v>820</v>
      </c>
      <c r="R3596" s="60">
        <f>IF(N3596="TL",1,IF(N3596="USD",VLOOKUP(C3596,$X$2:$Z$19,2,FALSE),VLOOKUP(C3596,$X$2:$Z$19,3,FALSE)))</f>
        <v/>
      </c>
      <c r="S3596" s="61">
        <f>IF(P3596=1,0,L3596*M3596*R3596*(1-O3596/100))</f>
        <v/>
      </c>
      <c r="T3596" s="61">
        <f>IF(P3596=1,0,L3596*Q3596)</f>
        <v/>
      </c>
      <c r="U3596" s="61">
        <f>S3596-T3596</f>
        <v/>
      </c>
    </row>
    <row r="3597">
      <c r="A3597" t="inlineStr">
        <is>
          <t>S003596</t>
        </is>
      </c>
      <c r="B3597" t="inlineStr">
        <is>
          <t>2026-02-11</t>
        </is>
      </c>
      <c r="C3597" t="inlineStr">
        <is>
          <t>2026-02</t>
        </is>
      </c>
      <c r="D3597" t="inlineStr">
        <is>
          <t>2026-Q1</t>
        </is>
      </c>
      <c r="E3597" t="inlineStr">
        <is>
          <t>T03</t>
        </is>
      </c>
      <c r="F3597" t="inlineStr">
        <is>
          <t>Mert Demir</t>
        </is>
      </c>
      <c r="G3597" t="inlineStr">
        <is>
          <t>Ege</t>
        </is>
      </c>
      <c r="H3597" t="inlineStr">
        <is>
          <t>EM-AYD-40</t>
        </is>
      </c>
      <c r="I3597" t="inlineStr">
        <is>
          <t>LED Panel Armatür 40W</t>
        </is>
      </c>
      <c r="J3597" t="inlineStr">
        <is>
          <t>Aydınlatma</t>
        </is>
      </c>
      <c r="K3597" t="inlineStr">
        <is>
          <t>Proje</t>
        </is>
      </c>
      <c r="L3597" t="n">
        <v>1</v>
      </c>
      <c r="M3597" s="57" t="n">
        <v>362</v>
      </c>
      <c r="N3597" t="inlineStr">
        <is>
          <t>TL</t>
        </is>
      </c>
      <c r="O3597" s="58" t="n">
        <v>8</v>
      </c>
      <c r="P3597" t="n">
        <v>0</v>
      </c>
      <c r="Q3597" s="59" t="n">
        <v>190</v>
      </c>
      <c r="R3597" s="60">
        <f>IF(N3597="TL",1,IF(N3597="USD",VLOOKUP(C3597,$X$2:$Z$19,2,FALSE),VLOOKUP(C3597,$X$2:$Z$19,3,FALSE)))</f>
        <v/>
      </c>
      <c r="S3597" s="61">
        <f>IF(P3597=1,0,L3597*M3597*R3597*(1-O3597/100))</f>
        <v/>
      </c>
      <c r="T3597" s="61">
        <f>IF(P3597=1,0,L3597*Q3597)</f>
        <v/>
      </c>
      <c r="U3597" s="61">
        <f>S3597-T3597</f>
        <v/>
      </c>
    </row>
    <row r="3598">
      <c r="A3598" t="inlineStr">
        <is>
          <t>S003597</t>
        </is>
      </c>
      <c r="B3598" t="inlineStr">
        <is>
          <t>2026-02-08</t>
        </is>
      </c>
      <c r="C3598" t="inlineStr">
        <is>
          <t>2026-02</t>
        </is>
      </c>
      <c r="D3598" t="inlineStr">
        <is>
          <t>2026-Q1</t>
        </is>
      </c>
      <c r="E3598" t="inlineStr">
        <is>
          <t>T03</t>
        </is>
      </c>
      <c r="F3598" t="inlineStr">
        <is>
          <t>Mert Demir</t>
        </is>
      </c>
      <c r="G3598" t="inlineStr">
        <is>
          <t>Ege</t>
        </is>
      </c>
      <c r="H3598" t="inlineStr">
        <is>
          <t>EM-TOP-08</t>
        </is>
      </c>
      <c r="I3598" t="inlineStr">
        <is>
          <t>Topraklama Seti</t>
        </is>
      </c>
      <c r="J3598" t="inlineStr">
        <is>
          <t>Koruma</t>
        </is>
      </c>
      <c r="K3598" t="inlineStr">
        <is>
          <t>Kurumsal</t>
        </is>
      </c>
      <c r="L3598" t="n">
        <v>40</v>
      </c>
      <c r="M3598" s="57" t="n">
        <v>948</v>
      </c>
      <c r="N3598" t="inlineStr">
        <is>
          <t>TL</t>
        </is>
      </c>
      <c r="O3598" s="58" t="n">
        <v>0</v>
      </c>
      <c r="P3598" t="n">
        <v>0</v>
      </c>
      <c r="Q3598" s="59" t="n">
        <v>540</v>
      </c>
      <c r="R3598" s="60">
        <f>IF(N3598="TL",1,IF(N3598="USD",VLOOKUP(C3598,$X$2:$Z$19,2,FALSE),VLOOKUP(C3598,$X$2:$Z$19,3,FALSE)))</f>
        <v/>
      </c>
      <c r="S3598" s="61">
        <f>IF(P3598=1,0,L3598*M3598*R3598*(1-O3598/100))</f>
        <v/>
      </c>
      <c r="T3598" s="61">
        <f>IF(P3598=1,0,L3598*Q3598)</f>
        <v/>
      </c>
      <c r="U3598" s="61">
        <f>S3598-T3598</f>
        <v/>
      </c>
    </row>
    <row r="3599">
      <c r="A3599" t="inlineStr">
        <is>
          <t>S003598</t>
        </is>
      </c>
      <c r="B3599" t="inlineStr">
        <is>
          <t>2026-02-08</t>
        </is>
      </c>
      <c r="C3599" t="inlineStr">
        <is>
          <t>2026-02</t>
        </is>
      </c>
      <c r="D3599" t="inlineStr">
        <is>
          <t>2026-Q1</t>
        </is>
      </c>
      <c r="E3599" t="inlineStr">
        <is>
          <t>T03</t>
        </is>
      </c>
      <c r="F3599" t="inlineStr">
        <is>
          <t>Mert Demir</t>
        </is>
      </c>
      <c r="G3599" t="inlineStr">
        <is>
          <t>Ege</t>
        </is>
      </c>
      <c r="H3599" t="inlineStr">
        <is>
          <t>EM-KBL-16</t>
        </is>
      </c>
      <c r="I3599" t="inlineStr">
        <is>
          <t>NYM Kablo 3x2,5 (100 m)</t>
        </is>
      </c>
      <c r="J3599" t="inlineStr">
        <is>
          <t>Kablo</t>
        </is>
      </c>
      <c r="K3599" t="inlineStr">
        <is>
          <t>Kurumsal</t>
        </is>
      </c>
      <c r="L3599" t="n">
        <v>24</v>
      </c>
      <c r="M3599" s="57" t="n">
        <v>1344</v>
      </c>
      <c r="N3599" t="inlineStr">
        <is>
          <t>TL</t>
        </is>
      </c>
      <c r="O3599" s="58" t="n">
        <v>8</v>
      </c>
      <c r="P3599" t="n">
        <v>0</v>
      </c>
      <c r="Q3599" s="59" t="n">
        <v>820</v>
      </c>
      <c r="R3599" s="60">
        <f>IF(N3599="TL",1,IF(N3599="USD",VLOOKUP(C3599,$X$2:$Z$19,2,FALSE),VLOOKUP(C3599,$X$2:$Z$19,3,FALSE)))</f>
        <v/>
      </c>
      <c r="S3599" s="61">
        <f>IF(P3599=1,0,L3599*M3599*R3599*(1-O3599/100))</f>
        <v/>
      </c>
      <c r="T3599" s="61">
        <f>IF(P3599=1,0,L3599*Q3599)</f>
        <v/>
      </c>
      <c r="U3599" s="61">
        <f>S3599-T3599</f>
        <v/>
      </c>
    </row>
    <row r="3600">
      <c r="A3600" t="inlineStr">
        <is>
          <t>S003599</t>
        </is>
      </c>
      <c r="B3600" t="inlineStr">
        <is>
          <t>2026-02-06</t>
        </is>
      </c>
      <c r="C3600" t="inlineStr">
        <is>
          <t>2026-02</t>
        </is>
      </c>
      <c r="D3600" t="inlineStr">
        <is>
          <t>2026-Q1</t>
        </is>
      </c>
      <c r="E3600" t="inlineStr">
        <is>
          <t>T03</t>
        </is>
      </c>
      <c r="F3600" t="inlineStr">
        <is>
          <t>Mert Demir</t>
        </is>
      </c>
      <c r="G3600" t="inlineStr">
        <is>
          <t>Ege</t>
        </is>
      </c>
      <c r="H3600" t="inlineStr">
        <is>
          <t>EM-TOP-08</t>
        </is>
      </c>
      <c r="I3600" t="inlineStr">
        <is>
          <t>Topraklama Seti</t>
        </is>
      </c>
      <c r="J3600" t="inlineStr">
        <is>
          <t>Koruma</t>
        </is>
      </c>
      <c r="K3600" t="inlineStr">
        <is>
          <t>Proje</t>
        </is>
      </c>
      <c r="L3600" t="n">
        <v>3</v>
      </c>
      <c r="M3600" s="57" t="n">
        <v>949</v>
      </c>
      <c r="N3600" t="inlineStr">
        <is>
          <t>TL</t>
        </is>
      </c>
      <c r="O3600" s="58" t="n">
        <v>12</v>
      </c>
      <c r="P3600" t="n">
        <v>0</v>
      </c>
      <c r="Q3600" s="59" t="n">
        <v>540</v>
      </c>
      <c r="R3600" s="60">
        <f>IF(N3600="TL",1,IF(N3600="USD",VLOOKUP(C3600,$X$2:$Z$19,2,FALSE),VLOOKUP(C3600,$X$2:$Z$19,3,FALSE)))</f>
        <v/>
      </c>
      <c r="S3600" s="61">
        <f>IF(P3600=1,0,L3600*M3600*R3600*(1-O3600/100))</f>
        <v/>
      </c>
      <c r="T3600" s="61">
        <f>IF(P3600=1,0,L3600*Q3600)</f>
        <v/>
      </c>
      <c r="U3600" s="61">
        <f>S3600-T3600</f>
        <v/>
      </c>
    </row>
    <row r="3601">
      <c r="A3601" t="inlineStr">
        <is>
          <t>S003600</t>
        </is>
      </c>
      <c r="B3601" t="inlineStr">
        <is>
          <t>2026-02-04</t>
        </is>
      </c>
      <c r="C3601" t="inlineStr">
        <is>
          <t>2026-02</t>
        </is>
      </c>
      <c r="D3601" t="inlineStr">
        <is>
          <t>2026-Q1</t>
        </is>
      </c>
      <c r="E3601" t="inlineStr">
        <is>
          <t>T03</t>
        </is>
      </c>
      <c r="F3601" t="inlineStr">
        <is>
          <t>Mert Demir</t>
        </is>
      </c>
      <c r="G3601" t="inlineStr">
        <is>
          <t>Ege</t>
        </is>
      </c>
      <c r="H3601" t="inlineStr">
        <is>
          <t>EM-PRZ-02</t>
        </is>
      </c>
      <c r="I3601" t="inlineStr">
        <is>
          <t>Priz-Anahtar Seti (20'li)</t>
        </is>
      </c>
      <c r="J3601" t="inlineStr">
        <is>
          <t>Anahtar</t>
        </is>
      </c>
      <c r="K3601" t="inlineStr">
        <is>
          <t>Proje</t>
        </is>
      </c>
      <c r="L3601" t="n">
        <v>18</v>
      </c>
      <c r="M3601" s="57" t="n">
        <v>588</v>
      </c>
      <c r="N3601" t="inlineStr">
        <is>
          <t>TL</t>
        </is>
      </c>
      <c r="O3601" s="58" t="n">
        <v>0</v>
      </c>
      <c r="P3601" t="n">
        <v>0</v>
      </c>
      <c r="Q3601" s="59" t="n">
        <v>310</v>
      </c>
      <c r="R3601" s="60">
        <f>IF(N3601="TL",1,IF(N3601="USD",VLOOKUP(C3601,$X$2:$Z$19,2,FALSE),VLOOKUP(C3601,$X$2:$Z$19,3,FALSE)))</f>
        <v/>
      </c>
      <c r="S3601" s="61">
        <f>IF(P3601=1,0,L3601*M3601*R3601*(1-O3601/100))</f>
        <v/>
      </c>
      <c r="T3601" s="61">
        <f>IF(P3601=1,0,L3601*Q3601)</f>
        <v/>
      </c>
      <c r="U3601" s="61">
        <f>S3601-T3601</f>
        <v/>
      </c>
    </row>
    <row r="3602">
      <c r="A3602" t="inlineStr">
        <is>
          <t>S003601</t>
        </is>
      </c>
      <c r="B3602" t="inlineStr">
        <is>
          <t>2026-02-07</t>
        </is>
      </c>
      <c r="C3602" t="inlineStr">
        <is>
          <t>2026-02</t>
        </is>
      </c>
      <c r="D3602" t="inlineStr">
        <is>
          <t>2026-Q1</t>
        </is>
      </c>
      <c r="E3602" t="inlineStr">
        <is>
          <t>T03</t>
        </is>
      </c>
      <c r="F3602" t="inlineStr">
        <is>
          <t>Mert Demir</t>
        </is>
      </c>
      <c r="G3602" t="inlineStr">
        <is>
          <t>Ege</t>
        </is>
      </c>
      <c r="H3602" t="inlineStr">
        <is>
          <t>EM-AYD-18</t>
        </is>
      </c>
      <c r="I3602" t="inlineStr">
        <is>
          <t>LED Ampul 18W (10'lu)</t>
        </is>
      </c>
      <c r="J3602" t="inlineStr">
        <is>
          <t>Aydınlatma</t>
        </is>
      </c>
      <c r="K3602" t="inlineStr">
        <is>
          <t>Proje</t>
        </is>
      </c>
      <c r="L3602" t="n">
        <v>5</v>
      </c>
      <c r="M3602" s="57" t="n">
        <v>197</v>
      </c>
      <c r="N3602" t="inlineStr">
        <is>
          <t>TL</t>
        </is>
      </c>
      <c r="O3602" s="58" t="n">
        <v>8</v>
      </c>
      <c r="P3602" t="n">
        <v>0</v>
      </c>
      <c r="Q3602" s="59" t="n">
        <v>95</v>
      </c>
      <c r="R3602" s="60">
        <f>IF(N3602="TL",1,IF(N3602="USD",VLOOKUP(C3602,$X$2:$Z$19,2,FALSE),VLOOKUP(C3602,$X$2:$Z$19,3,FALSE)))</f>
        <v/>
      </c>
      <c r="S3602" s="61">
        <f>IF(P3602=1,0,L3602*M3602*R3602*(1-O3602/100))</f>
        <v/>
      </c>
      <c r="T3602" s="61">
        <f>IF(P3602=1,0,L3602*Q3602)</f>
        <v/>
      </c>
      <c r="U3602" s="61">
        <f>S3602-T3602</f>
        <v/>
      </c>
    </row>
    <row r="3603">
      <c r="A3603" t="inlineStr">
        <is>
          <t>S003602</t>
        </is>
      </c>
      <c r="B3603" t="inlineStr">
        <is>
          <t>2026-02-24</t>
        </is>
      </c>
      <c r="C3603" t="inlineStr">
        <is>
          <t>2026-02</t>
        </is>
      </c>
      <c r="D3603" t="inlineStr">
        <is>
          <t>2026-Q1</t>
        </is>
      </c>
      <c r="E3603" t="inlineStr">
        <is>
          <t>T03</t>
        </is>
      </c>
      <c r="F3603" t="inlineStr">
        <is>
          <t>Mert Demir</t>
        </is>
      </c>
      <c r="G3603" t="inlineStr">
        <is>
          <t>Ege</t>
        </is>
      </c>
      <c r="H3603" t="inlineStr">
        <is>
          <t>EM-PNO-12</t>
        </is>
      </c>
      <c r="I3603" t="inlineStr">
        <is>
          <t>Sıva Üstü Dağıtım Panosu 24'lü</t>
        </is>
      </c>
      <c r="J3603" t="inlineStr">
        <is>
          <t>Pano</t>
        </is>
      </c>
      <c r="K3603" t="inlineStr">
        <is>
          <t>Perakende</t>
        </is>
      </c>
      <c r="L3603" t="n">
        <v>5</v>
      </c>
      <c r="M3603" s="57" t="n">
        <v>2019</v>
      </c>
      <c r="N3603" t="inlineStr">
        <is>
          <t>TL</t>
        </is>
      </c>
      <c r="O3603" s="58" t="n">
        <v>5</v>
      </c>
      <c r="P3603" t="n">
        <v>0</v>
      </c>
      <c r="Q3603" s="59" t="n">
        <v>1180</v>
      </c>
      <c r="R3603" s="60">
        <f>IF(N3603="TL",1,IF(N3603="USD",VLOOKUP(C3603,$X$2:$Z$19,2,FALSE),VLOOKUP(C3603,$X$2:$Z$19,3,FALSE)))</f>
        <v/>
      </c>
      <c r="S3603" s="61">
        <f>IF(P3603=1,0,L3603*M3603*R3603*(1-O3603/100))</f>
        <v/>
      </c>
      <c r="T3603" s="61">
        <f>IF(P3603=1,0,L3603*Q3603)</f>
        <v/>
      </c>
      <c r="U3603" s="61">
        <f>S3603-T3603</f>
        <v/>
      </c>
    </row>
    <row r="3604">
      <c r="A3604" t="inlineStr">
        <is>
          <t>S003603</t>
        </is>
      </c>
      <c r="B3604" t="inlineStr">
        <is>
          <t>2026-02-13</t>
        </is>
      </c>
      <c r="C3604" t="inlineStr">
        <is>
          <t>2026-02</t>
        </is>
      </c>
      <c r="D3604" t="inlineStr">
        <is>
          <t>2026-Q1</t>
        </is>
      </c>
      <c r="E3604" t="inlineStr">
        <is>
          <t>T04</t>
        </is>
      </c>
      <c r="F3604" t="inlineStr">
        <is>
          <t>Selin Şahin</t>
        </is>
      </c>
      <c r="G3604" t="inlineStr">
        <is>
          <t>Akdeniz</t>
        </is>
      </c>
      <c r="H3604" t="inlineStr">
        <is>
          <t>EM-UPS-10</t>
        </is>
      </c>
      <c r="I3604" t="inlineStr">
        <is>
          <t>Kesintisiz Güç Kaynağı 3 kVA</t>
        </is>
      </c>
      <c r="J3604" t="inlineStr">
        <is>
          <t>Güç</t>
        </is>
      </c>
      <c r="K3604" t="inlineStr">
        <is>
          <t>Perakende</t>
        </is>
      </c>
      <c r="L3604" t="n">
        <v>42</v>
      </c>
      <c r="M3604" s="57" t="n">
        <v>13297</v>
      </c>
      <c r="N3604" t="inlineStr">
        <is>
          <t>TL</t>
        </is>
      </c>
      <c r="O3604" s="58" t="n">
        <v>5</v>
      </c>
      <c r="P3604" t="n">
        <v>0</v>
      </c>
      <c r="Q3604" s="59" t="n">
        <v>8200</v>
      </c>
      <c r="R3604" s="60">
        <f>IF(N3604="TL",1,IF(N3604="USD",VLOOKUP(C3604,$X$2:$Z$19,2,FALSE),VLOOKUP(C3604,$X$2:$Z$19,3,FALSE)))</f>
        <v/>
      </c>
      <c r="S3604" s="61">
        <f>IF(P3604=1,0,L3604*M3604*R3604*(1-O3604/100))</f>
        <v/>
      </c>
      <c r="T3604" s="61">
        <f>IF(P3604=1,0,L3604*Q3604)</f>
        <v/>
      </c>
      <c r="U3604" s="61">
        <f>S3604-T3604</f>
        <v/>
      </c>
    </row>
    <row r="3605">
      <c r="A3605" t="inlineStr">
        <is>
          <t>S003604</t>
        </is>
      </c>
      <c r="B3605" t="inlineStr">
        <is>
          <t>2026-02-02</t>
        </is>
      </c>
      <c r="C3605" t="inlineStr">
        <is>
          <t>2026-02</t>
        </is>
      </c>
      <c r="D3605" t="inlineStr">
        <is>
          <t>2026-Q1</t>
        </is>
      </c>
      <c r="E3605" t="inlineStr">
        <is>
          <t>T04</t>
        </is>
      </c>
      <c r="F3605" t="inlineStr">
        <is>
          <t>Selin Şahin</t>
        </is>
      </c>
      <c r="G3605" t="inlineStr">
        <is>
          <t>Akdeniz</t>
        </is>
      </c>
      <c r="H3605" t="inlineStr">
        <is>
          <t>EM-TOP-08</t>
        </is>
      </c>
      <c r="I3605" t="inlineStr">
        <is>
          <t>Topraklama Seti</t>
        </is>
      </c>
      <c r="J3605" t="inlineStr">
        <is>
          <t>Koruma</t>
        </is>
      </c>
      <c r="K3605" t="inlineStr">
        <is>
          <t>Kurumsal</t>
        </is>
      </c>
      <c r="L3605" t="n">
        <v>3</v>
      </c>
      <c r="M3605" s="57" t="n">
        <v>890</v>
      </c>
      <c r="N3605" t="inlineStr">
        <is>
          <t>TL</t>
        </is>
      </c>
      <c r="O3605" s="58" t="n">
        <v>8</v>
      </c>
      <c r="P3605" t="n">
        <v>0</v>
      </c>
      <c r="Q3605" s="59" t="n">
        <v>540</v>
      </c>
      <c r="R3605" s="60">
        <f>IF(N3605="TL",1,IF(N3605="USD",VLOOKUP(C3605,$X$2:$Z$19,2,FALSE),VLOOKUP(C3605,$X$2:$Z$19,3,FALSE)))</f>
        <v/>
      </c>
      <c r="S3605" s="61">
        <f>IF(P3605=1,0,L3605*M3605*R3605*(1-O3605/100))</f>
        <v/>
      </c>
      <c r="T3605" s="61">
        <f>IF(P3605=1,0,L3605*Q3605)</f>
        <v/>
      </c>
      <c r="U3605" s="61">
        <f>S3605-T3605</f>
        <v/>
      </c>
    </row>
    <row r="3606">
      <c r="A3606" t="inlineStr">
        <is>
          <t>S003605</t>
        </is>
      </c>
      <c r="B3606" t="inlineStr">
        <is>
          <t>2026-02-12</t>
        </is>
      </c>
      <c r="C3606" t="inlineStr">
        <is>
          <t>2026-02</t>
        </is>
      </c>
      <c r="D3606" t="inlineStr">
        <is>
          <t>2026-Q1</t>
        </is>
      </c>
      <c r="E3606" t="inlineStr">
        <is>
          <t>T04</t>
        </is>
      </c>
      <c r="F3606" t="inlineStr">
        <is>
          <t>Selin Şahin</t>
        </is>
      </c>
      <c r="G3606" t="inlineStr">
        <is>
          <t>Akdeniz</t>
        </is>
      </c>
      <c r="H3606" t="inlineStr">
        <is>
          <t>EM-AYD-40</t>
        </is>
      </c>
      <c r="I3606" t="inlineStr">
        <is>
          <t>LED Panel Armatür 40W</t>
        </is>
      </c>
      <c r="J3606" t="inlineStr">
        <is>
          <t>Aydınlatma</t>
        </is>
      </c>
      <c r="K3606" t="inlineStr">
        <is>
          <t>Bayi</t>
        </is>
      </c>
      <c r="L3606" t="n">
        <v>16</v>
      </c>
      <c r="M3606" s="57" t="n">
        <v>353</v>
      </c>
      <c r="N3606" t="inlineStr">
        <is>
          <t>TL</t>
        </is>
      </c>
      <c r="O3606" s="58" t="n">
        <v>8</v>
      </c>
      <c r="P3606" t="n">
        <v>0</v>
      </c>
      <c r="Q3606" s="59" t="n">
        <v>190</v>
      </c>
      <c r="R3606" s="60">
        <f>IF(N3606="TL",1,IF(N3606="USD",VLOOKUP(C3606,$X$2:$Z$19,2,FALSE),VLOOKUP(C3606,$X$2:$Z$19,3,FALSE)))</f>
        <v/>
      </c>
      <c r="S3606" s="61">
        <f>IF(P3606=1,0,L3606*M3606*R3606*(1-O3606/100))</f>
        <v/>
      </c>
      <c r="T3606" s="61">
        <f>IF(P3606=1,0,L3606*Q3606)</f>
        <v/>
      </c>
      <c r="U3606" s="61">
        <f>S3606-T3606</f>
        <v/>
      </c>
    </row>
    <row r="3607">
      <c r="A3607" t="inlineStr">
        <is>
          <t>S003606</t>
        </is>
      </c>
      <c r="B3607" t="inlineStr">
        <is>
          <t>2026-02-11</t>
        </is>
      </c>
      <c r="C3607" t="inlineStr">
        <is>
          <t>2026-02</t>
        </is>
      </c>
      <c r="D3607" t="inlineStr">
        <is>
          <t>2026-Q1</t>
        </is>
      </c>
      <c r="E3607" t="inlineStr">
        <is>
          <t>T04</t>
        </is>
      </c>
      <c r="F3607" t="inlineStr">
        <is>
          <t>Selin Şahin</t>
        </is>
      </c>
      <c r="G3607" t="inlineStr">
        <is>
          <t>Akdeniz</t>
        </is>
      </c>
      <c r="H3607" t="inlineStr">
        <is>
          <t>EM-AYD-40</t>
        </is>
      </c>
      <c r="I3607" t="inlineStr">
        <is>
          <t>LED Panel Armatür 40W</t>
        </is>
      </c>
      <c r="J3607" t="inlineStr">
        <is>
          <t>Aydınlatma</t>
        </is>
      </c>
      <c r="K3607" t="inlineStr">
        <is>
          <t>Proje</t>
        </is>
      </c>
      <c r="L3607" t="n">
        <v>19</v>
      </c>
      <c r="M3607" s="57" t="n">
        <v>364</v>
      </c>
      <c r="N3607" t="inlineStr">
        <is>
          <t>TL</t>
        </is>
      </c>
      <c r="O3607" s="58" t="n">
        <v>0</v>
      </c>
      <c r="P3607" t="n">
        <v>0</v>
      </c>
      <c r="Q3607" s="59" t="n">
        <v>190</v>
      </c>
      <c r="R3607" s="60">
        <f>IF(N3607="TL",1,IF(N3607="USD",VLOOKUP(C3607,$X$2:$Z$19,2,FALSE),VLOOKUP(C3607,$X$2:$Z$19,3,FALSE)))</f>
        <v/>
      </c>
      <c r="S3607" s="61">
        <f>IF(P3607=1,0,L3607*M3607*R3607*(1-O3607/100))</f>
        <v/>
      </c>
      <c r="T3607" s="61">
        <f>IF(P3607=1,0,L3607*Q3607)</f>
        <v/>
      </c>
      <c r="U3607" s="61">
        <f>S3607-T3607</f>
        <v/>
      </c>
    </row>
    <row r="3608">
      <c r="A3608" t="inlineStr">
        <is>
          <t>S003607</t>
        </is>
      </c>
      <c r="B3608" t="inlineStr">
        <is>
          <t>2026-02-01</t>
        </is>
      </c>
      <c r="C3608" t="inlineStr">
        <is>
          <t>2026-02</t>
        </is>
      </c>
      <c r="D3608" t="inlineStr">
        <is>
          <t>2026-Q1</t>
        </is>
      </c>
      <c r="E3608" t="inlineStr">
        <is>
          <t>T04</t>
        </is>
      </c>
      <c r="F3608" t="inlineStr">
        <is>
          <t>Selin Şahin</t>
        </is>
      </c>
      <c r="G3608" t="inlineStr">
        <is>
          <t>Akdeniz</t>
        </is>
      </c>
      <c r="H3608" t="inlineStr">
        <is>
          <t>EM-SNS-06</t>
        </is>
      </c>
      <c r="I3608" t="inlineStr">
        <is>
          <t>Hareket Sensörü PIR</t>
        </is>
      </c>
      <c r="J3608" t="inlineStr">
        <is>
          <t>Otomasyon</t>
        </is>
      </c>
      <c r="K3608" t="inlineStr">
        <is>
          <t>Kurumsal</t>
        </is>
      </c>
      <c r="L3608" t="n">
        <v>5</v>
      </c>
      <c r="M3608" s="57" t="n">
        <v>254</v>
      </c>
      <c r="N3608" t="inlineStr">
        <is>
          <t>TL</t>
        </is>
      </c>
      <c r="O3608" s="58" t="n">
        <v>8</v>
      </c>
      <c r="P3608" t="n">
        <v>0</v>
      </c>
      <c r="Q3608" s="59" t="n">
        <v>120</v>
      </c>
      <c r="R3608" s="60">
        <f>IF(N3608="TL",1,IF(N3608="USD",VLOOKUP(C3608,$X$2:$Z$19,2,FALSE),VLOOKUP(C3608,$X$2:$Z$19,3,FALSE)))</f>
        <v/>
      </c>
      <c r="S3608" s="61">
        <f>IF(P3608=1,0,L3608*M3608*R3608*(1-O3608/100))</f>
        <v/>
      </c>
      <c r="T3608" s="61">
        <f>IF(P3608=1,0,L3608*Q3608)</f>
        <v/>
      </c>
      <c r="U3608" s="61">
        <f>S3608-T3608</f>
        <v/>
      </c>
    </row>
    <row r="3609">
      <c r="A3609" t="inlineStr">
        <is>
          <t>S003608</t>
        </is>
      </c>
      <c r="B3609" t="inlineStr">
        <is>
          <t>2026-02-09</t>
        </is>
      </c>
      <c r="C3609" t="inlineStr">
        <is>
          <t>2026-02</t>
        </is>
      </c>
      <c r="D3609" t="inlineStr">
        <is>
          <t>2026-Q1</t>
        </is>
      </c>
      <c r="E3609" t="inlineStr">
        <is>
          <t>T04</t>
        </is>
      </c>
      <c r="F3609" t="inlineStr">
        <is>
          <t>Selin Şahin</t>
        </is>
      </c>
      <c r="G3609" t="inlineStr">
        <is>
          <t>Akdeniz</t>
        </is>
      </c>
      <c r="H3609" t="inlineStr">
        <is>
          <t>EM-KBL-25</t>
        </is>
      </c>
      <c r="I3609" t="inlineStr">
        <is>
          <t>NYY Kablo 4x6 (100 m)</t>
        </is>
      </c>
      <c r="J3609" t="inlineStr">
        <is>
          <t>Kablo</t>
        </is>
      </c>
      <c r="K3609" t="inlineStr">
        <is>
          <t>Perakende</t>
        </is>
      </c>
      <c r="L3609" t="n">
        <v>5</v>
      </c>
      <c r="M3609" s="57" t="n">
        <v>3396</v>
      </c>
      <c r="N3609" t="inlineStr">
        <is>
          <t>TL</t>
        </is>
      </c>
      <c r="O3609" s="58" t="n">
        <v>0</v>
      </c>
      <c r="P3609" t="n">
        <v>0</v>
      </c>
      <c r="Q3609" s="59" t="n">
        <v>2150</v>
      </c>
      <c r="R3609" s="60">
        <f>IF(N3609="TL",1,IF(N3609="USD",VLOOKUP(C3609,$X$2:$Z$19,2,FALSE),VLOOKUP(C3609,$X$2:$Z$19,3,FALSE)))</f>
        <v/>
      </c>
      <c r="S3609" s="61">
        <f>IF(P3609=1,0,L3609*M3609*R3609*(1-O3609/100))</f>
        <v/>
      </c>
      <c r="T3609" s="61">
        <f>IF(P3609=1,0,L3609*Q3609)</f>
        <v/>
      </c>
      <c r="U3609" s="61">
        <f>S3609-T3609</f>
        <v/>
      </c>
    </row>
    <row r="3610">
      <c r="A3610" t="inlineStr">
        <is>
          <t>S003609</t>
        </is>
      </c>
      <c r="B3610" t="inlineStr">
        <is>
          <t>2026-02-01</t>
        </is>
      </c>
      <c r="C3610" t="inlineStr">
        <is>
          <t>2026-02</t>
        </is>
      </c>
      <c r="D3610" t="inlineStr">
        <is>
          <t>2026-Q1</t>
        </is>
      </c>
      <c r="E3610" t="inlineStr">
        <is>
          <t>T04</t>
        </is>
      </c>
      <c r="F3610" t="inlineStr">
        <is>
          <t>Selin Şahin</t>
        </is>
      </c>
      <c r="G3610" t="inlineStr">
        <is>
          <t>Akdeniz</t>
        </is>
      </c>
      <c r="H3610" t="inlineStr">
        <is>
          <t>EM-UPS-10</t>
        </is>
      </c>
      <c r="I3610" t="inlineStr">
        <is>
          <t>Kesintisiz Güç Kaynağı 3 kVA</t>
        </is>
      </c>
      <c r="J3610" t="inlineStr">
        <is>
          <t>Güç</t>
        </is>
      </c>
      <c r="K3610" t="inlineStr">
        <is>
          <t>Proje</t>
        </is>
      </c>
      <c r="L3610" t="n">
        <v>2</v>
      </c>
      <c r="M3610" s="57" t="n">
        <v>13497</v>
      </c>
      <c r="N3610" t="inlineStr">
        <is>
          <t>TL</t>
        </is>
      </c>
      <c r="O3610" s="58" t="n">
        <v>5</v>
      </c>
      <c r="P3610" t="n">
        <v>0</v>
      </c>
      <c r="Q3610" s="59" t="n">
        <v>8200</v>
      </c>
      <c r="R3610" s="60">
        <f>IF(N3610="TL",1,IF(N3610="USD",VLOOKUP(C3610,$X$2:$Z$19,2,FALSE),VLOOKUP(C3610,$X$2:$Z$19,3,FALSE)))</f>
        <v/>
      </c>
      <c r="S3610" s="61">
        <f>IF(P3610=1,0,L3610*M3610*R3610*(1-O3610/100))</f>
        <v/>
      </c>
      <c r="T3610" s="61">
        <f>IF(P3610=1,0,L3610*Q3610)</f>
        <v/>
      </c>
      <c r="U3610" s="61">
        <f>S3610-T3610</f>
        <v/>
      </c>
    </row>
    <row r="3611">
      <c r="A3611" t="inlineStr">
        <is>
          <t>S003610</t>
        </is>
      </c>
      <c r="B3611" t="inlineStr">
        <is>
          <t>2026-02-10</t>
        </is>
      </c>
      <c r="C3611" t="inlineStr">
        <is>
          <t>2026-02</t>
        </is>
      </c>
      <c r="D3611" t="inlineStr">
        <is>
          <t>2026-Q1</t>
        </is>
      </c>
      <c r="E3611" t="inlineStr">
        <is>
          <t>T04</t>
        </is>
      </c>
      <c r="F3611" t="inlineStr">
        <is>
          <t>Selin Şahin</t>
        </is>
      </c>
      <c r="G3611" t="inlineStr">
        <is>
          <t>Akdeniz</t>
        </is>
      </c>
      <c r="H3611" t="inlineStr">
        <is>
          <t>EM-TOP-08</t>
        </is>
      </c>
      <c r="I3611" t="inlineStr">
        <is>
          <t>Topraklama Seti</t>
        </is>
      </c>
      <c r="J3611" t="inlineStr">
        <is>
          <t>Koruma</t>
        </is>
      </c>
      <c r="K3611" t="inlineStr">
        <is>
          <t>Bayi</t>
        </is>
      </c>
      <c r="L3611" t="n">
        <v>1</v>
      </c>
      <c r="M3611" s="57" t="n">
        <v>896</v>
      </c>
      <c r="N3611" t="inlineStr">
        <is>
          <t>TL</t>
        </is>
      </c>
      <c r="O3611" s="58" t="n">
        <v>5</v>
      </c>
      <c r="P3611" t="n">
        <v>0</v>
      </c>
      <c r="Q3611" s="59" t="n">
        <v>540</v>
      </c>
      <c r="R3611" s="60">
        <f>IF(N3611="TL",1,IF(N3611="USD",VLOOKUP(C3611,$X$2:$Z$19,2,FALSE),VLOOKUP(C3611,$X$2:$Z$19,3,FALSE)))</f>
        <v/>
      </c>
      <c r="S3611" s="61">
        <f>IF(P3611=1,0,L3611*M3611*R3611*(1-O3611/100))</f>
        <v/>
      </c>
      <c r="T3611" s="61">
        <f>IF(P3611=1,0,L3611*Q3611)</f>
        <v/>
      </c>
      <c r="U3611" s="61">
        <f>S3611-T3611</f>
        <v/>
      </c>
    </row>
    <row r="3612">
      <c r="A3612" t="inlineStr">
        <is>
          <t>S003611</t>
        </is>
      </c>
      <c r="B3612" t="inlineStr">
        <is>
          <t>2026-02-22</t>
        </is>
      </c>
      <c r="C3612" t="inlineStr">
        <is>
          <t>2026-02</t>
        </is>
      </c>
      <c r="D3612" t="inlineStr">
        <is>
          <t>2026-Q1</t>
        </is>
      </c>
      <c r="E3612" t="inlineStr">
        <is>
          <t>T04</t>
        </is>
      </c>
      <c r="F3612" t="inlineStr">
        <is>
          <t>Selin Şahin</t>
        </is>
      </c>
      <c r="G3612" t="inlineStr">
        <is>
          <t>Akdeniz</t>
        </is>
      </c>
      <c r="H3612" t="inlineStr">
        <is>
          <t>EM-KBL-16</t>
        </is>
      </c>
      <c r="I3612" t="inlineStr">
        <is>
          <t>NYM Kablo 3x2,5 (100 m)</t>
        </is>
      </c>
      <c r="J3612" t="inlineStr">
        <is>
          <t>Kablo</t>
        </is>
      </c>
      <c r="K3612" t="inlineStr">
        <is>
          <t>Kurumsal</t>
        </is>
      </c>
      <c r="L3612" t="n">
        <v>45</v>
      </c>
      <c r="M3612" s="57" t="n">
        <v>1302</v>
      </c>
      <c r="N3612" t="inlineStr">
        <is>
          <t>TL</t>
        </is>
      </c>
      <c r="O3612" s="58" t="n">
        <v>0</v>
      </c>
      <c r="P3612" t="n">
        <v>0</v>
      </c>
      <c r="Q3612" s="59" t="n">
        <v>820</v>
      </c>
      <c r="R3612" s="60">
        <f>IF(N3612="TL",1,IF(N3612="USD",VLOOKUP(C3612,$X$2:$Z$19,2,FALSE),VLOOKUP(C3612,$X$2:$Z$19,3,FALSE)))</f>
        <v/>
      </c>
      <c r="S3612" s="61">
        <f>IF(P3612=1,0,L3612*M3612*R3612*(1-O3612/100))</f>
        <v/>
      </c>
      <c r="T3612" s="61">
        <f>IF(P3612=1,0,L3612*Q3612)</f>
        <v/>
      </c>
      <c r="U3612" s="61">
        <f>S3612-T3612</f>
        <v/>
      </c>
    </row>
    <row r="3613">
      <c r="A3613" t="inlineStr">
        <is>
          <t>S003612</t>
        </is>
      </c>
      <c r="B3613" t="inlineStr">
        <is>
          <t>2026-02-28</t>
        </is>
      </c>
      <c r="C3613" t="inlineStr">
        <is>
          <t>2026-02</t>
        </is>
      </c>
      <c r="D3613" t="inlineStr">
        <is>
          <t>2026-Q1</t>
        </is>
      </c>
      <c r="E3613" t="inlineStr">
        <is>
          <t>T04</t>
        </is>
      </c>
      <c r="F3613" t="inlineStr">
        <is>
          <t>Selin Şahin</t>
        </is>
      </c>
      <c r="G3613" t="inlineStr">
        <is>
          <t>Akdeniz</t>
        </is>
      </c>
      <c r="H3613" t="inlineStr">
        <is>
          <t>EM-KBL-16</t>
        </is>
      </c>
      <c r="I3613" t="inlineStr">
        <is>
          <t>NYM Kablo 3x2,5 (100 m)</t>
        </is>
      </c>
      <c r="J3613" t="inlineStr">
        <is>
          <t>Kablo</t>
        </is>
      </c>
      <c r="K3613" t="inlineStr">
        <is>
          <t>Kurumsal</t>
        </is>
      </c>
      <c r="L3613" t="n">
        <v>2</v>
      </c>
      <c r="M3613" s="57" t="n">
        <v>1355</v>
      </c>
      <c r="N3613" t="inlineStr">
        <is>
          <t>TL</t>
        </is>
      </c>
      <c r="O3613" s="58" t="n">
        <v>12</v>
      </c>
      <c r="P3613" t="n">
        <v>0</v>
      </c>
      <c r="Q3613" s="59" t="n">
        <v>820</v>
      </c>
      <c r="R3613" s="60">
        <f>IF(N3613="TL",1,IF(N3613="USD",VLOOKUP(C3613,$X$2:$Z$19,2,FALSE),VLOOKUP(C3613,$X$2:$Z$19,3,FALSE)))</f>
        <v/>
      </c>
      <c r="S3613" s="61">
        <f>IF(P3613=1,0,L3613*M3613*R3613*(1-O3613/100))</f>
        <v/>
      </c>
      <c r="T3613" s="61">
        <f>IF(P3613=1,0,L3613*Q3613)</f>
        <v/>
      </c>
      <c r="U3613" s="61">
        <f>S3613-T3613</f>
        <v/>
      </c>
    </row>
    <row r="3614">
      <c r="A3614" t="inlineStr">
        <is>
          <t>S003613</t>
        </is>
      </c>
      <c r="B3614" t="inlineStr">
        <is>
          <t>2026-02-26</t>
        </is>
      </c>
      <c r="C3614" t="inlineStr">
        <is>
          <t>2026-02</t>
        </is>
      </c>
      <c r="D3614" t="inlineStr">
        <is>
          <t>2026-Q1</t>
        </is>
      </c>
      <c r="E3614" t="inlineStr">
        <is>
          <t>T04</t>
        </is>
      </c>
      <c r="F3614" t="inlineStr">
        <is>
          <t>Selin Şahin</t>
        </is>
      </c>
      <c r="G3614" t="inlineStr">
        <is>
          <t>Akdeniz</t>
        </is>
      </c>
      <c r="H3614" t="inlineStr">
        <is>
          <t>EM-KBL-25</t>
        </is>
      </c>
      <c r="I3614" t="inlineStr">
        <is>
          <t>NYY Kablo 4x6 (100 m)</t>
        </is>
      </c>
      <c r="J3614" t="inlineStr">
        <is>
          <t>Kablo</t>
        </is>
      </c>
      <c r="K3614" t="inlineStr">
        <is>
          <t>Kurumsal</t>
        </is>
      </c>
      <c r="L3614" t="n">
        <v>4</v>
      </c>
      <c r="M3614" s="57" t="n">
        <v>3570</v>
      </c>
      <c r="N3614" t="inlineStr">
        <is>
          <t>TL</t>
        </is>
      </c>
      <c r="O3614" s="58" t="n">
        <v>8</v>
      </c>
      <c r="P3614" t="n">
        <v>0</v>
      </c>
      <c r="Q3614" s="59" t="n">
        <v>2150</v>
      </c>
      <c r="R3614" s="60">
        <f>IF(N3614="TL",1,IF(N3614="USD",VLOOKUP(C3614,$X$2:$Z$19,2,FALSE),VLOOKUP(C3614,$X$2:$Z$19,3,FALSE)))</f>
        <v/>
      </c>
      <c r="S3614" s="61">
        <f>IF(P3614=1,0,L3614*M3614*R3614*(1-O3614/100))</f>
        <v/>
      </c>
      <c r="T3614" s="61">
        <f>IF(P3614=1,0,L3614*Q3614)</f>
        <v/>
      </c>
      <c r="U3614" s="61">
        <f>S3614-T3614</f>
        <v/>
      </c>
    </row>
    <row r="3615">
      <c r="A3615" t="inlineStr">
        <is>
          <t>S003614</t>
        </is>
      </c>
      <c r="B3615" t="inlineStr">
        <is>
          <t>2026-02-14</t>
        </is>
      </c>
      <c r="C3615" t="inlineStr">
        <is>
          <t>2026-02</t>
        </is>
      </c>
      <c r="D3615" t="inlineStr">
        <is>
          <t>2026-Q1</t>
        </is>
      </c>
      <c r="E3615" t="inlineStr">
        <is>
          <t>T04</t>
        </is>
      </c>
      <c r="F3615" t="inlineStr">
        <is>
          <t>Selin Şahin</t>
        </is>
      </c>
      <c r="G3615" t="inlineStr">
        <is>
          <t>Akdeniz</t>
        </is>
      </c>
      <c r="H3615" t="inlineStr">
        <is>
          <t>EM-UPS-10</t>
        </is>
      </c>
      <c r="I3615" t="inlineStr">
        <is>
          <t>Kesintisiz Güç Kaynağı 3 kVA</t>
        </is>
      </c>
      <c r="J3615" t="inlineStr">
        <is>
          <t>Güç</t>
        </is>
      </c>
      <c r="K3615" t="inlineStr">
        <is>
          <t>Bayi</t>
        </is>
      </c>
      <c r="L3615" t="n">
        <v>20</v>
      </c>
      <c r="M3615" s="57" t="n">
        <v>13653</v>
      </c>
      <c r="N3615" t="inlineStr">
        <is>
          <t>TL</t>
        </is>
      </c>
      <c r="O3615" s="58" t="n">
        <v>0</v>
      </c>
      <c r="P3615" t="n">
        <v>0</v>
      </c>
      <c r="Q3615" s="59" t="n">
        <v>8200</v>
      </c>
      <c r="R3615" s="60">
        <f>IF(N3615="TL",1,IF(N3615="USD",VLOOKUP(C3615,$X$2:$Z$19,2,FALSE),VLOOKUP(C3615,$X$2:$Z$19,3,FALSE)))</f>
        <v/>
      </c>
      <c r="S3615" s="61">
        <f>IF(P3615=1,0,L3615*M3615*R3615*(1-O3615/100))</f>
        <v/>
      </c>
      <c r="T3615" s="61">
        <f>IF(P3615=1,0,L3615*Q3615)</f>
        <v/>
      </c>
      <c r="U3615" s="61">
        <f>S3615-T3615</f>
        <v/>
      </c>
    </row>
    <row r="3616">
      <c r="A3616" t="inlineStr">
        <is>
          <t>S003615</t>
        </is>
      </c>
      <c r="B3616" t="inlineStr">
        <is>
          <t>2026-02-06</t>
        </is>
      </c>
      <c r="C3616" t="inlineStr">
        <is>
          <t>2026-02</t>
        </is>
      </c>
      <c r="D3616" t="inlineStr">
        <is>
          <t>2026-Q1</t>
        </is>
      </c>
      <c r="E3616" t="inlineStr">
        <is>
          <t>T04</t>
        </is>
      </c>
      <c r="F3616" t="inlineStr">
        <is>
          <t>Selin Şahin</t>
        </is>
      </c>
      <c r="G3616" t="inlineStr">
        <is>
          <t>Akdeniz</t>
        </is>
      </c>
      <c r="H3616" t="inlineStr">
        <is>
          <t>EM-SNS-06</t>
        </is>
      </c>
      <c r="I3616" t="inlineStr">
        <is>
          <t>Hareket Sensörü PIR</t>
        </is>
      </c>
      <c r="J3616" t="inlineStr">
        <is>
          <t>Otomasyon</t>
        </is>
      </c>
      <c r="K3616" t="inlineStr">
        <is>
          <t>Perakende</t>
        </is>
      </c>
      <c r="L3616" t="n">
        <v>85</v>
      </c>
      <c r="M3616" s="57" t="n">
        <v>256</v>
      </c>
      <c r="N3616" t="inlineStr">
        <is>
          <t>TL</t>
        </is>
      </c>
      <c r="O3616" s="58" t="n">
        <v>8</v>
      </c>
      <c r="P3616" t="n">
        <v>0</v>
      </c>
      <c r="Q3616" s="59" t="n">
        <v>120</v>
      </c>
      <c r="R3616" s="60">
        <f>IF(N3616="TL",1,IF(N3616="USD",VLOOKUP(C3616,$X$2:$Z$19,2,FALSE),VLOOKUP(C3616,$X$2:$Z$19,3,FALSE)))</f>
        <v/>
      </c>
      <c r="S3616" s="61">
        <f>IF(P3616=1,0,L3616*M3616*R3616*(1-O3616/100))</f>
        <v/>
      </c>
      <c r="T3616" s="61">
        <f>IF(P3616=1,0,L3616*Q3616)</f>
        <v/>
      </c>
      <c r="U3616" s="61">
        <f>S3616-T3616</f>
        <v/>
      </c>
    </row>
    <row r="3617">
      <c r="A3617" t="inlineStr">
        <is>
          <t>S003616</t>
        </is>
      </c>
      <c r="B3617" t="inlineStr">
        <is>
          <t>2026-02-28</t>
        </is>
      </c>
      <c r="C3617" t="inlineStr">
        <is>
          <t>2026-02</t>
        </is>
      </c>
      <c r="D3617" t="inlineStr">
        <is>
          <t>2026-Q1</t>
        </is>
      </c>
      <c r="E3617" t="inlineStr">
        <is>
          <t>T04</t>
        </is>
      </c>
      <c r="F3617" t="inlineStr">
        <is>
          <t>Selin Şahin</t>
        </is>
      </c>
      <c r="G3617" t="inlineStr">
        <is>
          <t>Akdeniz</t>
        </is>
      </c>
      <c r="H3617" t="inlineStr">
        <is>
          <t>EM-KND-03</t>
        </is>
      </c>
      <c r="I3617" t="inlineStr">
        <is>
          <t>Kablo Kanalı 40x40 (2 m)</t>
        </is>
      </c>
      <c r="J3617" t="inlineStr">
        <is>
          <t>Tesisat</t>
        </is>
      </c>
      <c r="K3617" t="inlineStr">
        <is>
          <t>Bayi</t>
        </is>
      </c>
      <c r="L3617" t="n">
        <v>112</v>
      </c>
      <c r="M3617" s="57" t="n">
        <v>128</v>
      </c>
      <c r="N3617" t="inlineStr">
        <is>
          <t>TL</t>
        </is>
      </c>
      <c r="O3617" s="58" t="n">
        <v>12</v>
      </c>
      <c r="P3617" t="n">
        <v>0</v>
      </c>
      <c r="Q3617" s="59" t="n">
        <v>65</v>
      </c>
      <c r="R3617" s="60">
        <f>IF(N3617="TL",1,IF(N3617="USD",VLOOKUP(C3617,$X$2:$Z$19,2,FALSE),VLOOKUP(C3617,$X$2:$Z$19,3,FALSE)))</f>
        <v/>
      </c>
      <c r="S3617" s="61">
        <f>IF(P3617=1,0,L3617*M3617*R3617*(1-O3617/100))</f>
        <v/>
      </c>
      <c r="T3617" s="61">
        <f>IF(P3617=1,0,L3617*Q3617)</f>
        <v/>
      </c>
      <c r="U3617" s="61">
        <f>S3617-T3617</f>
        <v/>
      </c>
    </row>
    <row r="3618">
      <c r="A3618" t="inlineStr">
        <is>
          <t>S003617</t>
        </is>
      </c>
      <c r="B3618" t="inlineStr">
        <is>
          <t>2026-02-20</t>
        </is>
      </c>
      <c r="C3618" t="inlineStr">
        <is>
          <t>2026-02</t>
        </is>
      </c>
      <c r="D3618" t="inlineStr">
        <is>
          <t>2026-Q1</t>
        </is>
      </c>
      <c r="E3618" t="inlineStr">
        <is>
          <t>T04</t>
        </is>
      </c>
      <c r="F3618" t="inlineStr">
        <is>
          <t>Selin Şahin</t>
        </is>
      </c>
      <c r="G3618" t="inlineStr">
        <is>
          <t>Akdeniz</t>
        </is>
      </c>
      <c r="H3618" t="inlineStr">
        <is>
          <t>EM-AYD-18</t>
        </is>
      </c>
      <c r="I3618" t="inlineStr">
        <is>
          <t>LED Ampul 18W (10'lu)</t>
        </is>
      </c>
      <c r="J3618" t="inlineStr">
        <is>
          <t>Aydınlatma</t>
        </is>
      </c>
      <c r="K3618" t="inlineStr">
        <is>
          <t>Bayi</t>
        </is>
      </c>
      <c r="L3618" t="n">
        <v>3</v>
      </c>
      <c r="M3618" s="57" t="n">
        <v>200</v>
      </c>
      <c r="N3618" t="inlineStr">
        <is>
          <t>TL</t>
        </is>
      </c>
      <c r="O3618" s="58" t="n">
        <v>0</v>
      </c>
      <c r="P3618" t="n">
        <v>0</v>
      </c>
      <c r="Q3618" s="59" t="n">
        <v>95</v>
      </c>
      <c r="R3618" s="60">
        <f>IF(N3618="TL",1,IF(N3618="USD",VLOOKUP(C3618,$X$2:$Z$19,2,FALSE),VLOOKUP(C3618,$X$2:$Z$19,3,FALSE)))</f>
        <v/>
      </c>
      <c r="S3618" s="61">
        <f>IF(P3618=1,0,L3618*M3618*R3618*(1-O3618/100))</f>
        <v/>
      </c>
      <c r="T3618" s="61">
        <f>IF(P3618=1,0,L3618*Q3618)</f>
        <v/>
      </c>
      <c r="U3618" s="61">
        <f>S3618-T3618</f>
        <v/>
      </c>
    </row>
    <row r="3619">
      <c r="A3619" t="inlineStr">
        <is>
          <t>S003618</t>
        </is>
      </c>
      <c r="B3619" t="inlineStr">
        <is>
          <t>2026-02-22</t>
        </is>
      </c>
      <c r="C3619" t="inlineStr">
        <is>
          <t>2026-02</t>
        </is>
      </c>
      <c r="D3619" t="inlineStr">
        <is>
          <t>2026-Q1</t>
        </is>
      </c>
      <c r="E3619" t="inlineStr">
        <is>
          <t>T04</t>
        </is>
      </c>
      <c r="F3619" t="inlineStr">
        <is>
          <t>Selin Şahin</t>
        </is>
      </c>
      <c r="G3619" t="inlineStr">
        <is>
          <t>Akdeniz</t>
        </is>
      </c>
      <c r="H3619" t="inlineStr">
        <is>
          <t>EM-PRZ-02</t>
        </is>
      </c>
      <c r="I3619" t="inlineStr">
        <is>
          <t>Priz-Anahtar Seti (20'li)</t>
        </is>
      </c>
      <c r="J3619" t="inlineStr">
        <is>
          <t>Anahtar</t>
        </is>
      </c>
      <c r="K3619" t="inlineStr">
        <is>
          <t>Perakende</t>
        </is>
      </c>
      <c r="L3619" t="n">
        <v>4</v>
      </c>
      <c r="M3619" s="57" t="n">
        <v>571</v>
      </c>
      <c r="N3619" t="inlineStr">
        <is>
          <t>TL</t>
        </is>
      </c>
      <c r="O3619" s="58" t="n">
        <v>0</v>
      </c>
      <c r="P3619" t="n">
        <v>0</v>
      </c>
      <c r="Q3619" s="59" t="n">
        <v>310</v>
      </c>
      <c r="R3619" s="60">
        <f>IF(N3619="TL",1,IF(N3619="USD",VLOOKUP(C3619,$X$2:$Z$19,2,FALSE),VLOOKUP(C3619,$X$2:$Z$19,3,FALSE)))</f>
        <v/>
      </c>
      <c r="S3619" s="61">
        <f>IF(P3619=1,0,L3619*M3619*R3619*(1-O3619/100))</f>
        <v/>
      </c>
      <c r="T3619" s="61">
        <f>IF(P3619=1,0,L3619*Q3619)</f>
        <v/>
      </c>
      <c r="U3619" s="61">
        <f>S3619-T3619</f>
        <v/>
      </c>
    </row>
    <row r="3620">
      <c r="A3620" t="inlineStr">
        <is>
          <t>S003619</t>
        </is>
      </c>
      <c r="B3620" t="inlineStr">
        <is>
          <t>2026-02-26</t>
        </is>
      </c>
      <c r="C3620" t="inlineStr">
        <is>
          <t>2026-02</t>
        </is>
      </c>
      <c r="D3620" t="inlineStr">
        <is>
          <t>2026-Q1</t>
        </is>
      </c>
      <c r="E3620" t="inlineStr">
        <is>
          <t>T04</t>
        </is>
      </c>
      <c r="F3620" t="inlineStr">
        <is>
          <t>Selin Şahin</t>
        </is>
      </c>
      <c r="G3620" t="inlineStr">
        <is>
          <t>Akdeniz</t>
        </is>
      </c>
      <c r="H3620" t="inlineStr">
        <is>
          <t>EM-PNO-12</t>
        </is>
      </c>
      <c r="I3620" t="inlineStr">
        <is>
          <t>Sıva Üstü Dağıtım Panosu 24'lü</t>
        </is>
      </c>
      <c r="J3620" t="inlineStr">
        <is>
          <t>Pano</t>
        </is>
      </c>
      <c r="K3620" t="inlineStr">
        <is>
          <t>Bayi</t>
        </is>
      </c>
      <c r="L3620" t="n">
        <v>5</v>
      </c>
      <c r="M3620" s="57" t="n">
        <v>1992</v>
      </c>
      <c r="N3620" t="inlineStr">
        <is>
          <t>TL</t>
        </is>
      </c>
      <c r="O3620" s="58" t="n">
        <v>5</v>
      </c>
      <c r="P3620" t="n">
        <v>0</v>
      </c>
      <c r="Q3620" s="59" t="n">
        <v>1180</v>
      </c>
      <c r="R3620" s="60">
        <f>IF(N3620="TL",1,IF(N3620="USD",VLOOKUP(C3620,$X$2:$Z$19,2,FALSE),VLOOKUP(C3620,$X$2:$Z$19,3,FALSE)))</f>
        <v/>
      </c>
      <c r="S3620" s="61">
        <f>IF(P3620=1,0,L3620*M3620*R3620*(1-O3620/100))</f>
        <v/>
      </c>
      <c r="T3620" s="61">
        <f>IF(P3620=1,0,L3620*Q3620)</f>
        <v/>
      </c>
      <c r="U3620" s="61">
        <f>S3620-T3620</f>
        <v/>
      </c>
    </row>
    <row r="3621">
      <c r="A3621" t="inlineStr">
        <is>
          <t>S003620</t>
        </is>
      </c>
      <c r="B3621" t="inlineStr">
        <is>
          <t>2026-02-17</t>
        </is>
      </c>
      <c r="C3621" t="inlineStr">
        <is>
          <t>2026-02</t>
        </is>
      </c>
      <c r="D3621" t="inlineStr">
        <is>
          <t>2026-Q1</t>
        </is>
      </c>
      <c r="E3621" t="inlineStr">
        <is>
          <t>T05</t>
        </is>
      </c>
      <c r="F3621" t="inlineStr">
        <is>
          <t>Burak Çelik</t>
        </is>
      </c>
      <c r="G3621" t="inlineStr">
        <is>
          <t>İhracat-Körfez</t>
        </is>
      </c>
      <c r="H3621" t="inlineStr">
        <is>
          <t>EM-AYD-40</t>
        </is>
      </c>
      <c r="I3621" t="inlineStr">
        <is>
          <t>LED Panel Armatür 40W</t>
        </is>
      </c>
      <c r="J3621" t="inlineStr">
        <is>
          <t>Aydınlatma</t>
        </is>
      </c>
      <c r="K3621" t="inlineStr">
        <is>
          <t>Bayi</t>
        </is>
      </c>
      <c r="L3621" t="n">
        <v>9</v>
      </c>
      <c r="M3621" s="57" t="n">
        <v>7.54</v>
      </c>
      <c r="N3621" t="inlineStr">
        <is>
          <t>USD</t>
        </is>
      </c>
      <c r="O3621" s="58" t="n">
        <v>8</v>
      </c>
      <c r="P3621" t="n">
        <v>0</v>
      </c>
      <c r="Q3621" s="59" t="n">
        <v>190</v>
      </c>
      <c r="R3621" s="60">
        <f>IF(N3621="TL",1,IF(N3621="USD",VLOOKUP(C3621,$X$2:$Z$19,2,FALSE),VLOOKUP(C3621,$X$2:$Z$19,3,FALSE)))</f>
        <v/>
      </c>
      <c r="S3621" s="61">
        <f>IF(P3621=1,0,L3621*M3621*R3621*(1-O3621/100))</f>
        <v/>
      </c>
      <c r="T3621" s="61">
        <f>IF(P3621=1,0,L3621*Q3621)</f>
        <v/>
      </c>
      <c r="U3621" s="61">
        <f>S3621-T3621</f>
        <v/>
      </c>
    </row>
    <row r="3622">
      <c r="A3622" t="inlineStr">
        <is>
          <t>S003621</t>
        </is>
      </c>
      <c r="B3622" t="inlineStr">
        <is>
          <t>2026-02-28</t>
        </is>
      </c>
      <c r="C3622" t="inlineStr">
        <is>
          <t>2026-02</t>
        </is>
      </c>
      <c r="D3622" t="inlineStr">
        <is>
          <t>2026-Q1</t>
        </is>
      </c>
      <c r="E3622" t="inlineStr">
        <is>
          <t>T05</t>
        </is>
      </c>
      <c r="F3622" t="inlineStr">
        <is>
          <t>Burak Çelik</t>
        </is>
      </c>
      <c r="G3622" t="inlineStr">
        <is>
          <t>İhracat-Körfez</t>
        </is>
      </c>
      <c r="H3622" t="inlineStr">
        <is>
          <t>EM-SGT-01</t>
        </is>
      </c>
      <c r="I3622" t="inlineStr">
        <is>
          <t>Otomatik Sigorta C16 (12'li)</t>
        </is>
      </c>
      <c r="J3622" t="inlineStr">
        <is>
          <t>Koruma</t>
        </is>
      </c>
      <c r="K3622" t="inlineStr">
        <is>
          <t>Bayi</t>
        </is>
      </c>
      <c r="L3622" t="n">
        <v>13</v>
      </c>
      <c r="M3622" s="57" t="n">
        <v>9.26</v>
      </c>
      <c r="N3622" t="inlineStr">
        <is>
          <t>USD</t>
        </is>
      </c>
      <c r="O3622" s="58" t="n">
        <v>0</v>
      </c>
      <c r="P3622" t="n">
        <v>0</v>
      </c>
      <c r="Q3622" s="59" t="n">
        <v>240</v>
      </c>
      <c r="R3622" s="60">
        <f>IF(N3622="TL",1,IF(N3622="USD",VLOOKUP(C3622,$X$2:$Z$19,2,FALSE),VLOOKUP(C3622,$X$2:$Z$19,3,FALSE)))</f>
        <v/>
      </c>
      <c r="S3622" s="61">
        <f>IF(P3622=1,0,L3622*M3622*R3622*(1-O3622/100))</f>
        <v/>
      </c>
      <c r="T3622" s="61">
        <f>IF(P3622=1,0,L3622*Q3622)</f>
        <v/>
      </c>
      <c r="U3622" s="61">
        <f>S3622-T3622</f>
        <v/>
      </c>
    </row>
    <row r="3623">
      <c r="A3623" t="inlineStr">
        <is>
          <t>S003622</t>
        </is>
      </c>
      <c r="B3623" t="inlineStr">
        <is>
          <t>2026-02-04</t>
        </is>
      </c>
      <c r="C3623" t="inlineStr">
        <is>
          <t>2026-02</t>
        </is>
      </c>
      <c r="D3623" t="inlineStr">
        <is>
          <t>2026-Q1</t>
        </is>
      </c>
      <c r="E3623" t="inlineStr">
        <is>
          <t>T05</t>
        </is>
      </c>
      <c r="F3623" t="inlineStr">
        <is>
          <t>Burak Çelik</t>
        </is>
      </c>
      <c r="G3623" t="inlineStr">
        <is>
          <t>İhracat-Körfez</t>
        </is>
      </c>
      <c r="H3623" t="inlineStr">
        <is>
          <t>EM-TOP-08</t>
        </is>
      </c>
      <c r="I3623" t="inlineStr">
        <is>
          <t>Topraklama Seti</t>
        </is>
      </c>
      <c r="J3623" t="inlineStr">
        <is>
          <t>Koruma</t>
        </is>
      </c>
      <c r="K3623" t="inlineStr">
        <is>
          <t>Kurumsal</t>
        </is>
      </c>
      <c r="L3623" t="n">
        <v>5</v>
      </c>
      <c r="M3623" s="57" t="n">
        <v>19.46</v>
      </c>
      <c r="N3623" t="inlineStr">
        <is>
          <t>USD</t>
        </is>
      </c>
      <c r="O3623" s="58" t="n">
        <v>12</v>
      </c>
      <c r="P3623" t="n">
        <v>0</v>
      </c>
      <c r="Q3623" s="59" t="n">
        <v>540</v>
      </c>
      <c r="R3623" s="60">
        <f>IF(N3623="TL",1,IF(N3623="USD",VLOOKUP(C3623,$X$2:$Z$19,2,FALSE),VLOOKUP(C3623,$X$2:$Z$19,3,FALSE)))</f>
        <v/>
      </c>
      <c r="S3623" s="61">
        <f>IF(P3623=1,0,L3623*M3623*R3623*(1-O3623/100))</f>
        <v/>
      </c>
      <c r="T3623" s="61">
        <f>IF(P3623=1,0,L3623*Q3623)</f>
        <v/>
      </c>
      <c r="U3623" s="61">
        <f>S3623-T3623</f>
        <v/>
      </c>
    </row>
    <row r="3624">
      <c r="A3624" t="inlineStr">
        <is>
          <t>S003623</t>
        </is>
      </c>
      <c r="B3624" t="inlineStr">
        <is>
          <t>2026-02-26</t>
        </is>
      </c>
      <c r="C3624" t="inlineStr">
        <is>
          <t>2026-02</t>
        </is>
      </c>
      <c r="D3624" t="inlineStr">
        <is>
          <t>2026-Q1</t>
        </is>
      </c>
      <c r="E3624" t="inlineStr">
        <is>
          <t>T05</t>
        </is>
      </c>
      <c r="F3624" t="inlineStr">
        <is>
          <t>Burak Çelik</t>
        </is>
      </c>
      <c r="G3624" t="inlineStr">
        <is>
          <t>İhracat-Körfez</t>
        </is>
      </c>
      <c r="H3624" t="inlineStr">
        <is>
          <t>EM-SNS-06</t>
        </is>
      </c>
      <c r="I3624" t="inlineStr">
        <is>
          <t>Hareket Sensörü PIR</t>
        </is>
      </c>
      <c r="J3624" t="inlineStr">
        <is>
          <t>Otomasyon</t>
        </is>
      </c>
      <c r="K3624" t="inlineStr">
        <is>
          <t>Proje</t>
        </is>
      </c>
      <c r="L3624" t="n">
        <v>104</v>
      </c>
      <c r="M3624" s="57" t="n">
        <v>5.56</v>
      </c>
      <c r="N3624" t="inlineStr">
        <is>
          <t>USD</t>
        </is>
      </c>
      <c r="O3624" s="58" t="n">
        <v>12</v>
      </c>
      <c r="P3624" t="n">
        <v>0</v>
      </c>
      <c r="Q3624" s="59" t="n">
        <v>120</v>
      </c>
      <c r="R3624" s="60">
        <f>IF(N3624="TL",1,IF(N3624="USD",VLOOKUP(C3624,$X$2:$Z$19,2,FALSE),VLOOKUP(C3624,$X$2:$Z$19,3,FALSE)))</f>
        <v/>
      </c>
      <c r="S3624" s="61">
        <f>IF(P3624=1,0,L3624*M3624*R3624*(1-O3624/100))</f>
        <v/>
      </c>
      <c r="T3624" s="61">
        <f>IF(P3624=1,0,L3624*Q3624)</f>
        <v/>
      </c>
      <c r="U3624" s="61">
        <f>S3624-T3624</f>
        <v/>
      </c>
    </row>
    <row r="3625">
      <c r="A3625" t="inlineStr">
        <is>
          <t>S003624</t>
        </is>
      </c>
      <c r="B3625" t="inlineStr">
        <is>
          <t>2026-02-02</t>
        </is>
      </c>
      <c r="C3625" t="inlineStr">
        <is>
          <t>2026-02</t>
        </is>
      </c>
      <c r="D3625" t="inlineStr">
        <is>
          <t>2026-Q1</t>
        </is>
      </c>
      <c r="E3625" t="inlineStr">
        <is>
          <t>T05</t>
        </is>
      </c>
      <c r="F3625" t="inlineStr">
        <is>
          <t>Burak Çelik</t>
        </is>
      </c>
      <c r="G3625" t="inlineStr">
        <is>
          <t>İhracat-Körfez</t>
        </is>
      </c>
      <c r="H3625" t="inlineStr">
        <is>
          <t>EM-TOP-08</t>
        </is>
      </c>
      <c r="I3625" t="inlineStr">
        <is>
          <t>Topraklama Seti</t>
        </is>
      </c>
      <c r="J3625" t="inlineStr">
        <is>
          <t>Koruma</t>
        </is>
      </c>
      <c r="K3625" t="inlineStr">
        <is>
          <t>Bayi</t>
        </is>
      </c>
      <c r="L3625" t="n">
        <v>3</v>
      </c>
      <c r="M3625" s="57" t="n">
        <v>19.95</v>
      </c>
      <c r="N3625" t="inlineStr">
        <is>
          <t>USD</t>
        </is>
      </c>
      <c r="O3625" s="58" t="n">
        <v>5</v>
      </c>
      <c r="P3625" t="n">
        <v>0</v>
      </c>
      <c r="Q3625" s="59" t="n">
        <v>540</v>
      </c>
      <c r="R3625" s="60">
        <f>IF(N3625="TL",1,IF(N3625="USD",VLOOKUP(C3625,$X$2:$Z$19,2,FALSE),VLOOKUP(C3625,$X$2:$Z$19,3,FALSE)))</f>
        <v/>
      </c>
      <c r="S3625" s="61">
        <f>IF(P3625=1,0,L3625*M3625*R3625*(1-O3625/100))</f>
        <v/>
      </c>
      <c r="T3625" s="61">
        <f>IF(P3625=1,0,L3625*Q3625)</f>
        <v/>
      </c>
      <c r="U3625" s="61">
        <f>S3625-T3625</f>
        <v/>
      </c>
    </row>
    <row r="3626">
      <c r="A3626" t="inlineStr">
        <is>
          <t>S003625</t>
        </is>
      </c>
      <c r="B3626" t="inlineStr">
        <is>
          <t>2026-02-04</t>
        </is>
      </c>
      <c r="C3626" t="inlineStr">
        <is>
          <t>2026-02</t>
        </is>
      </c>
      <c r="D3626" t="inlineStr">
        <is>
          <t>2026-Q1</t>
        </is>
      </c>
      <c r="E3626" t="inlineStr">
        <is>
          <t>T05</t>
        </is>
      </c>
      <c r="F3626" t="inlineStr">
        <is>
          <t>Burak Çelik</t>
        </is>
      </c>
      <c r="G3626" t="inlineStr">
        <is>
          <t>İhracat-Körfez</t>
        </is>
      </c>
      <c r="H3626" t="inlineStr">
        <is>
          <t>EM-TRF-05</t>
        </is>
      </c>
      <c r="I3626" t="inlineStr">
        <is>
          <t>İzole Trafo 1 kVA</t>
        </is>
      </c>
      <c r="J3626" t="inlineStr">
        <is>
          <t>Güç</t>
        </is>
      </c>
      <c r="K3626" t="inlineStr">
        <is>
          <t>Bayi</t>
        </is>
      </c>
      <c r="L3626" t="n">
        <v>16</v>
      </c>
      <c r="M3626" s="57" t="n">
        <v>141.15</v>
      </c>
      <c r="N3626" t="inlineStr">
        <is>
          <t>USD</t>
        </is>
      </c>
      <c r="O3626" s="58" t="n">
        <v>5</v>
      </c>
      <c r="P3626" t="n">
        <v>0</v>
      </c>
      <c r="Q3626" s="59" t="n">
        <v>3900</v>
      </c>
      <c r="R3626" s="60">
        <f>IF(N3626="TL",1,IF(N3626="USD",VLOOKUP(C3626,$X$2:$Z$19,2,FALSE),VLOOKUP(C3626,$X$2:$Z$19,3,FALSE)))</f>
        <v/>
      </c>
      <c r="S3626" s="61">
        <f>IF(P3626=1,0,L3626*M3626*R3626*(1-O3626/100))</f>
        <v/>
      </c>
      <c r="T3626" s="61">
        <f>IF(P3626=1,0,L3626*Q3626)</f>
        <v/>
      </c>
      <c r="U3626" s="61">
        <f>S3626-T3626</f>
        <v/>
      </c>
    </row>
    <row r="3627">
      <c r="A3627" t="inlineStr">
        <is>
          <t>S003626</t>
        </is>
      </c>
      <c r="B3627" t="inlineStr">
        <is>
          <t>2026-02-21</t>
        </is>
      </c>
      <c r="C3627" t="inlineStr">
        <is>
          <t>2026-02</t>
        </is>
      </c>
      <c r="D3627" t="inlineStr">
        <is>
          <t>2026-Q1</t>
        </is>
      </c>
      <c r="E3627" t="inlineStr">
        <is>
          <t>T05</t>
        </is>
      </c>
      <c r="F3627" t="inlineStr">
        <is>
          <t>Burak Çelik</t>
        </is>
      </c>
      <c r="G3627" t="inlineStr">
        <is>
          <t>İhracat-Körfez</t>
        </is>
      </c>
      <c r="H3627" t="inlineStr">
        <is>
          <t>EM-TRF-05</t>
        </is>
      </c>
      <c r="I3627" t="inlineStr">
        <is>
          <t>İzole Trafo 1 kVA</t>
        </is>
      </c>
      <c r="J3627" t="inlineStr">
        <is>
          <t>Güç</t>
        </is>
      </c>
      <c r="K3627" t="inlineStr">
        <is>
          <t>Bayi</t>
        </is>
      </c>
      <c r="L3627" t="n">
        <v>7</v>
      </c>
      <c r="M3627" s="57" t="n">
        <v>142.17</v>
      </c>
      <c r="N3627" t="inlineStr">
        <is>
          <t>USD</t>
        </is>
      </c>
      <c r="O3627" s="58" t="n">
        <v>12</v>
      </c>
      <c r="P3627" t="n">
        <v>0</v>
      </c>
      <c r="Q3627" s="59" t="n">
        <v>3900</v>
      </c>
      <c r="R3627" s="60">
        <f>IF(N3627="TL",1,IF(N3627="USD",VLOOKUP(C3627,$X$2:$Z$19,2,FALSE),VLOOKUP(C3627,$X$2:$Z$19,3,FALSE)))</f>
        <v/>
      </c>
      <c r="S3627" s="61">
        <f>IF(P3627=1,0,L3627*M3627*R3627*(1-O3627/100))</f>
        <v/>
      </c>
      <c r="T3627" s="61">
        <f>IF(P3627=1,0,L3627*Q3627)</f>
        <v/>
      </c>
      <c r="U3627" s="61">
        <f>S3627-T3627</f>
        <v/>
      </c>
    </row>
    <row r="3628">
      <c r="A3628" t="inlineStr">
        <is>
          <t>S003627</t>
        </is>
      </c>
      <c r="B3628" t="inlineStr">
        <is>
          <t>2026-02-11</t>
        </is>
      </c>
      <c r="C3628" t="inlineStr">
        <is>
          <t>2026-02</t>
        </is>
      </c>
      <c r="D3628" t="inlineStr">
        <is>
          <t>2026-Q1</t>
        </is>
      </c>
      <c r="E3628" t="inlineStr">
        <is>
          <t>T05</t>
        </is>
      </c>
      <c r="F3628" t="inlineStr">
        <is>
          <t>Burak Çelik</t>
        </is>
      </c>
      <c r="G3628" t="inlineStr">
        <is>
          <t>İhracat-Körfez</t>
        </is>
      </c>
      <c r="H3628" t="inlineStr">
        <is>
          <t>EM-TOP-08</t>
        </is>
      </c>
      <c r="I3628" t="inlineStr">
        <is>
          <t>Topraklama Seti</t>
        </is>
      </c>
      <c r="J3628" t="inlineStr">
        <is>
          <t>Koruma</t>
        </is>
      </c>
      <c r="K3628" t="inlineStr">
        <is>
          <t>Proje</t>
        </is>
      </c>
      <c r="L3628" t="n">
        <v>5</v>
      </c>
      <c r="M3628" s="57" t="n">
        <v>19.31</v>
      </c>
      <c r="N3628" t="inlineStr">
        <is>
          <t>USD</t>
        </is>
      </c>
      <c r="O3628" s="58" t="n">
        <v>0</v>
      </c>
      <c r="P3628" t="n">
        <v>0</v>
      </c>
      <c r="Q3628" s="59" t="n">
        <v>540</v>
      </c>
      <c r="R3628" s="60">
        <f>IF(N3628="TL",1,IF(N3628="USD",VLOOKUP(C3628,$X$2:$Z$19,2,FALSE),VLOOKUP(C3628,$X$2:$Z$19,3,FALSE)))</f>
        <v/>
      </c>
      <c r="S3628" s="61">
        <f>IF(P3628=1,0,L3628*M3628*R3628*(1-O3628/100))</f>
        <v/>
      </c>
      <c r="T3628" s="61">
        <f>IF(P3628=1,0,L3628*Q3628)</f>
        <v/>
      </c>
      <c r="U3628" s="61">
        <f>S3628-T3628</f>
        <v/>
      </c>
    </row>
    <row r="3629">
      <c r="A3629" t="inlineStr">
        <is>
          <t>S003628</t>
        </is>
      </c>
      <c r="B3629" t="inlineStr">
        <is>
          <t>2026-02-28</t>
        </is>
      </c>
      <c r="C3629" t="inlineStr">
        <is>
          <t>2026-02</t>
        </is>
      </c>
      <c r="D3629" t="inlineStr">
        <is>
          <t>2026-Q1</t>
        </is>
      </c>
      <c r="E3629" t="inlineStr">
        <is>
          <t>T05</t>
        </is>
      </c>
      <c r="F3629" t="inlineStr">
        <is>
          <t>Burak Çelik</t>
        </is>
      </c>
      <c r="G3629" t="inlineStr">
        <is>
          <t>İhracat-Körfez</t>
        </is>
      </c>
      <c r="H3629" t="inlineStr">
        <is>
          <t>EM-SGT-01</t>
        </is>
      </c>
      <c r="I3629" t="inlineStr">
        <is>
          <t>Otomatik Sigorta C16 (12'li)</t>
        </is>
      </c>
      <c r="J3629" t="inlineStr">
        <is>
          <t>Koruma</t>
        </is>
      </c>
      <c r="K3629" t="inlineStr">
        <is>
          <t>Kurumsal</t>
        </is>
      </c>
      <c r="L3629" t="n">
        <v>3</v>
      </c>
      <c r="M3629" s="57" t="n">
        <v>9.289999999999999</v>
      </c>
      <c r="N3629" t="inlineStr">
        <is>
          <t>USD</t>
        </is>
      </c>
      <c r="O3629" s="58" t="n">
        <v>5</v>
      </c>
      <c r="P3629" t="n">
        <v>0</v>
      </c>
      <c r="Q3629" s="59" t="n">
        <v>240</v>
      </c>
      <c r="R3629" s="60">
        <f>IF(N3629="TL",1,IF(N3629="USD",VLOOKUP(C3629,$X$2:$Z$19,2,FALSE),VLOOKUP(C3629,$X$2:$Z$19,3,FALSE)))</f>
        <v/>
      </c>
      <c r="S3629" s="61">
        <f>IF(P3629=1,0,L3629*M3629*R3629*(1-O3629/100))</f>
        <v/>
      </c>
      <c r="T3629" s="61">
        <f>IF(P3629=1,0,L3629*Q3629)</f>
        <v/>
      </c>
      <c r="U3629" s="61">
        <f>S3629-T3629</f>
        <v/>
      </c>
    </row>
    <row r="3630">
      <c r="A3630" t="inlineStr">
        <is>
          <t>S003629</t>
        </is>
      </c>
      <c r="B3630" t="inlineStr">
        <is>
          <t>2026-02-09</t>
        </is>
      </c>
      <c r="C3630" t="inlineStr">
        <is>
          <t>2026-02</t>
        </is>
      </c>
      <c r="D3630" t="inlineStr">
        <is>
          <t>2026-Q1</t>
        </is>
      </c>
      <c r="E3630" t="inlineStr">
        <is>
          <t>T05</t>
        </is>
      </c>
      <c r="F3630" t="inlineStr">
        <is>
          <t>Burak Çelik</t>
        </is>
      </c>
      <c r="G3630" t="inlineStr">
        <is>
          <t>İhracat-Körfez</t>
        </is>
      </c>
      <c r="H3630" t="inlineStr">
        <is>
          <t>EM-SNS-06</t>
        </is>
      </c>
      <c r="I3630" t="inlineStr">
        <is>
          <t>Hareket Sensörü PIR</t>
        </is>
      </c>
      <c r="J3630" t="inlineStr">
        <is>
          <t>Otomasyon</t>
        </is>
      </c>
      <c r="K3630" t="inlineStr">
        <is>
          <t>Bayi</t>
        </is>
      </c>
      <c r="L3630" t="n">
        <v>16</v>
      </c>
      <c r="M3630" s="57" t="n">
        <v>5.3</v>
      </c>
      <c r="N3630" t="inlineStr">
        <is>
          <t>USD</t>
        </is>
      </c>
      <c r="O3630" s="58" t="n">
        <v>5</v>
      </c>
      <c r="P3630" t="n">
        <v>0</v>
      </c>
      <c r="Q3630" s="59" t="n">
        <v>120</v>
      </c>
      <c r="R3630" s="60">
        <f>IF(N3630="TL",1,IF(N3630="USD",VLOOKUP(C3630,$X$2:$Z$19,2,FALSE),VLOOKUP(C3630,$X$2:$Z$19,3,FALSE)))</f>
        <v/>
      </c>
      <c r="S3630" s="61">
        <f>IF(P3630=1,0,L3630*M3630*R3630*(1-O3630/100))</f>
        <v/>
      </c>
      <c r="T3630" s="61">
        <f>IF(P3630=1,0,L3630*Q3630)</f>
        <v/>
      </c>
      <c r="U3630" s="61">
        <f>S3630-T3630</f>
        <v/>
      </c>
    </row>
    <row r="3631">
      <c r="A3631" t="inlineStr">
        <is>
          <t>S003630</t>
        </is>
      </c>
      <c r="B3631" t="inlineStr">
        <is>
          <t>2026-02-17</t>
        </is>
      </c>
      <c r="C3631" t="inlineStr">
        <is>
          <t>2026-02</t>
        </is>
      </c>
      <c r="D3631" t="inlineStr">
        <is>
          <t>2026-Q1</t>
        </is>
      </c>
      <c r="E3631" t="inlineStr">
        <is>
          <t>T06</t>
        </is>
      </c>
      <c r="F3631" t="inlineStr">
        <is>
          <t>Gizem Aydın</t>
        </is>
      </c>
      <c r="G3631" t="inlineStr">
        <is>
          <t>İhracat-Avrupa</t>
        </is>
      </c>
      <c r="H3631" t="inlineStr">
        <is>
          <t>EM-AYD-40</t>
        </is>
      </c>
      <c r="I3631" t="inlineStr">
        <is>
          <t>LED Panel Armatür 40W</t>
        </is>
      </c>
      <c r="J3631" t="inlineStr">
        <is>
          <t>Aydınlatma</t>
        </is>
      </c>
      <c r="K3631" t="inlineStr">
        <is>
          <t>Perakende</t>
        </is>
      </c>
      <c r="L3631" t="n">
        <v>66</v>
      </c>
      <c r="M3631" s="57" t="n">
        <v>7.54</v>
      </c>
      <c r="N3631" t="inlineStr">
        <is>
          <t>EUR</t>
        </is>
      </c>
      <c r="O3631" s="58" t="n">
        <v>8</v>
      </c>
      <c r="P3631" t="n">
        <v>0</v>
      </c>
      <c r="Q3631" s="59" t="n">
        <v>190</v>
      </c>
      <c r="R3631" s="60">
        <f>IF(N3631="TL",1,IF(N3631="USD",VLOOKUP(C3631,$X$2:$Z$19,2,FALSE),VLOOKUP(C3631,$X$2:$Z$19,3,FALSE)))</f>
        <v/>
      </c>
      <c r="S3631" s="61">
        <f>IF(P3631=1,0,L3631*M3631*R3631*(1-O3631/100))</f>
        <v/>
      </c>
      <c r="T3631" s="61">
        <f>IF(P3631=1,0,L3631*Q3631)</f>
        <v/>
      </c>
      <c r="U3631" s="61">
        <f>S3631-T3631</f>
        <v/>
      </c>
    </row>
    <row r="3632">
      <c r="A3632" t="inlineStr">
        <is>
          <t>S003631</t>
        </is>
      </c>
      <c r="B3632" t="inlineStr">
        <is>
          <t>2026-02-21</t>
        </is>
      </c>
      <c r="C3632" t="inlineStr">
        <is>
          <t>2026-02</t>
        </is>
      </c>
      <c r="D3632" t="inlineStr">
        <is>
          <t>2026-Q1</t>
        </is>
      </c>
      <c r="E3632" t="inlineStr">
        <is>
          <t>T06</t>
        </is>
      </c>
      <c r="F3632" t="inlineStr">
        <is>
          <t>Gizem Aydın</t>
        </is>
      </c>
      <c r="G3632" t="inlineStr">
        <is>
          <t>İhracat-Avrupa</t>
        </is>
      </c>
      <c r="H3632" t="inlineStr">
        <is>
          <t>EM-AYD-40</t>
        </is>
      </c>
      <c r="I3632" t="inlineStr">
        <is>
          <t>LED Panel Armatür 40W</t>
        </is>
      </c>
      <c r="J3632" t="inlineStr">
        <is>
          <t>Aydınlatma</t>
        </is>
      </c>
      <c r="K3632" t="inlineStr">
        <is>
          <t>Perakende</t>
        </is>
      </c>
      <c r="L3632" t="n">
        <v>15</v>
      </c>
      <c r="M3632" s="57" t="n">
        <v>7.48</v>
      </c>
      <c r="N3632" t="inlineStr">
        <is>
          <t>EUR</t>
        </is>
      </c>
      <c r="O3632" s="58" t="n">
        <v>5</v>
      </c>
      <c r="P3632" t="n">
        <v>0</v>
      </c>
      <c r="Q3632" s="59" t="n">
        <v>190</v>
      </c>
      <c r="R3632" s="60">
        <f>IF(N3632="TL",1,IF(N3632="USD",VLOOKUP(C3632,$X$2:$Z$19,2,FALSE),VLOOKUP(C3632,$X$2:$Z$19,3,FALSE)))</f>
        <v/>
      </c>
      <c r="S3632" s="61">
        <f>IF(P3632=1,0,L3632*M3632*R3632*(1-O3632/100))</f>
        <v/>
      </c>
      <c r="T3632" s="61">
        <f>IF(P3632=1,0,L3632*Q3632)</f>
        <v/>
      </c>
      <c r="U3632" s="61">
        <f>S3632-T3632</f>
        <v/>
      </c>
    </row>
    <row r="3633">
      <c r="A3633" t="inlineStr">
        <is>
          <t>S003632</t>
        </is>
      </c>
      <c r="B3633" t="inlineStr">
        <is>
          <t>2026-02-14</t>
        </is>
      </c>
      <c r="C3633" t="inlineStr">
        <is>
          <t>2026-02</t>
        </is>
      </c>
      <c r="D3633" t="inlineStr">
        <is>
          <t>2026-Q1</t>
        </is>
      </c>
      <c r="E3633" t="inlineStr">
        <is>
          <t>T06</t>
        </is>
      </c>
      <c r="F3633" t="inlineStr">
        <is>
          <t>Gizem Aydın</t>
        </is>
      </c>
      <c r="G3633" t="inlineStr">
        <is>
          <t>İhracat-Avrupa</t>
        </is>
      </c>
      <c r="H3633" t="inlineStr">
        <is>
          <t>EM-KBL-25</t>
        </is>
      </c>
      <c r="I3633" t="inlineStr">
        <is>
          <t>NYY Kablo 4x6 (100 m)</t>
        </is>
      </c>
      <c r="J3633" t="inlineStr">
        <is>
          <t>Kablo</t>
        </is>
      </c>
      <c r="K3633" t="inlineStr">
        <is>
          <t>Proje</t>
        </is>
      </c>
      <c r="L3633" t="n">
        <v>3</v>
      </c>
      <c r="M3633" s="57" t="n">
        <v>72.19</v>
      </c>
      <c r="N3633" t="inlineStr">
        <is>
          <t>EUR</t>
        </is>
      </c>
      <c r="O3633" s="58" t="n">
        <v>8</v>
      </c>
      <c r="P3633" t="n">
        <v>0</v>
      </c>
      <c r="Q3633" s="59" t="n">
        <v>2150</v>
      </c>
      <c r="R3633" s="60">
        <f>IF(N3633="TL",1,IF(N3633="USD",VLOOKUP(C3633,$X$2:$Z$19,2,FALSE),VLOOKUP(C3633,$X$2:$Z$19,3,FALSE)))</f>
        <v/>
      </c>
      <c r="S3633" s="61">
        <f>IF(P3633=1,0,L3633*M3633*R3633*(1-O3633/100))</f>
        <v/>
      </c>
      <c r="T3633" s="61">
        <f>IF(P3633=1,0,L3633*Q3633)</f>
        <v/>
      </c>
      <c r="U3633" s="61">
        <f>S3633-T3633</f>
        <v/>
      </c>
    </row>
    <row r="3634">
      <c r="A3634" t="inlineStr">
        <is>
          <t>S003633</t>
        </is>
      </c>
      <c r="B3634" t="inlineStr">
        <is>
          <t>2026-02-05</t>
        </is>
      </c>
      <c r="C3634" t="inlineStr">
        <is>
          <t>2026-02</t>
        </is>
      </c>
      <c r="D3634" t="inlineStr">
        <is>
          <t>2026-Q1</t>
        </is>
      </c>
      <c r="E3634" t="inlineStr">
        <is>
          <t>T06</t>
        </is>
      </c>
      <c r="F3634" t="inlineStr">
        <is>
          <t>Gizem Aydın</t>
        </is>
      </c>
      <c r="G3634" t="inlineStr">
        <is>
          <t>İhracat-Avrupa</t>
        </is>
      </c>
      <c r="H3634" t="inlineStr">
        <is>
          <t>EM-TOP-08</t>
        </is>
      </c>
      <c r="I3634" t="inlineStr">
        <is>
          <t>Topraklama Seti</t>
        </is>
      </c>
      <c r="J3634" t="inlineStr">
        <is>
          <t>Koruma</t>
        </is>
      </c>
      <c r="K3634" t="inlineStr">
        <is>
          <t>Kurumsal</t>
        </is>
      </c>
      <c r="L3634" t="n">
        <v>76</v>
      </c>
      <c r="M3634" s="57" t="n">
        <v>18.34</v>
      </c>
      <c r="N3634" t="inlineStr">
        <is>
          <t>EUR</t>
        </is>
      </c>
      <c r="O3634" s="58" t="n">
        <v>0</v>
      </c>
      <c r="P3634" t="n">
        <v>0</v>
      </c>
      <c r="Q3634" s="59" t="n">
        <v>540</v>
      </c>
      <c r="R3634" s="60">
        <f>IF(N3634="TL",1,IF(N3634="USD",VLOOKUP(C3634,$X$2:$Z$19,2,FALSE),VLOOKUP(C3634,$X$2:$Z$19,3,FALSE)))</f>
        <v/>
      </c>
      <c r="S3634" s="61">
        <f>IF(P3634=1,0,L3634*M3634*R3634*(1-O3634/100))</f>
        <v/>
      </c>
      <c r="T3634" s="61">
        <f>IF(P3634=1,0,L3634*Q3634)</f>
        <v/>
      </c>
      <c r="U3634" s="61">
        <f>S3634-T3634</f>
        <v/>
      </c>
    </row>
    <row r="3635">
      <c r="A3635" t="inlineStr">
        <is>
          <t>S003634</t>
        </is>
      </c>
      <c r="B3635" t="inlineStr">
        <is>
          <t>2026-02-19</t>
        </is>
      </c>
      <c r="C3635" t="inlineStr">
        <is>
          <t>2026-02</t>
        </is>
      </c>
      <c r="D3635" t="inlineStr">
        <is>
          <t>2026-Q1</t>
        </is>
      </c>
      <c r="E3635" t="inlineStr">
        <is>
          <t>T06</t>
        </is>
      </c>
      <c r="F3635" t="inlineStr">
        <is>
          <t>Gizem Aydın</t>
        </is>
      </c>
      <c r="G3635" t="inlineStr">
        <is>
          <t>İhracat-Avrupa</t>
        </is>
      </c>
      <c r="H3635" t="inlineStr">
        <is>
          <t>EM-PRZ-02</t>
        </is>
      </c>
      <c r="I3635" t="inlineStr">
        <is>
          <t>Priz-Anahtar Seti (20'li)</t>
        </is>
      </c>
      <c r="J3635" t="inlineStr">
        <is>
          <t>Anahtar</t>
        </is>
      </c>
      <c r="K3635" t="inlineStr">
        <is>
          <t>Bayi</t>
        </is>
      </c>
      <c r="L3635" t="n">
        <v>13</v>
      </c>
      <c r="M3635" s="57" t="n">
        <v>11.94</v>
      </c>
      <c r="N3635" t="inlineStr">
        <is>
          <t>EUR</t>
        </is>
      </c>
      <c r="O3635" s="58" t="n">
        <v>0</v>
      </c>
      <c r="P3635" t="n">
        <v>0</v>
      </c>
      <c r="Q3635" s="59" t="n">
        <v>310</v>
      </c>
      <c r="R3635" s="60">
        <f>IF(N3635="TL",1,IF(N3635="USD",VLOOKUP(C3635,$X$2:$Z$19,2,FALSE),VLOOKUP(C3635,$X$2:$Z$19,3,FALSE)))</f>
        <v/>
      </c>
      <c r="S3635" s="61">
        <f>IF(P3635=1,0,L3635*M3635*R3635*(1-O3635/100))</f>
        <v/>
      </c>
      <c r="T3635" s="61">
        <f>IF(P3635=1,0,L3635*Q3635)</f>
        <v/>
      </c>
      <c r="U3635" s="61">
        <f>S3635-T3635</f>
        <v/>
      </c>
    </row>
    <row r="3636">
      <c r="A3636" t="inlineStr">
        <is>
          <t>S003635</t>
        </is>
      </c>
      <c r="B3636" t="inlineStr">
        <is>
          <t>2026-02-15</t>
        </is>
      </c>
      <c r="C3636" t="inlineStr">
        <is>
          <t>2026-02</t>
        </is>
      </c>
      <c r="D3636" t="inlineStr">
        <is>
          <t>2026-Q1</t>
        </is>
      </c>
      <c r="E3636" t="inlineStr">
        <is>
          <t>T06</t>
        </is>
      </c>
      <c r="F3636" t="inlineStr">
        <is>
          <t>Gizem Aydın</t>
        </is>
      </c>
      <c r="G3636" t="inlineStr">
        <is>
          <t>İhracat-Avrupa</t>
        </is>
      </c>
      <c r="H3636" t="inlineStr">
        <is>
          <t>EM-PNO-12</t>
        </is>
      </c>
      <c r="I3636" t="inlineStr">
        <is>
          <t>Sıva Üstü Dağıtım Panosu 24'lü</t>
        </is>
      </c>
      <c r="J3636" t="inlineStr">
        <is>
          <t>Pano</t>
        </is>
      </c>
      <c r="K3636" t="inlineStr">
        <is>
          <t>Proje</t>
        </is>
      </c>
      <c r="L3636" t="n">
        <v>3</v>
      </c>
      <c r="M3636" s="57" t="n">
        <v>40.32</v>
      </c>
      <c r="N3636" t="inlineStr">
        <is>
          <t>EUR</t>
        </is>
      </c>
      <c r="O3636" s="58" t="n">
        <v>18</v>
      </c>
      <c r="P3636" t="n">
        <v>0</v>
      </c>
      <c r="Q3636" s="59" t="n">
        <v>1180</v>
      </c>
      <c r="R3636" s="60">
        <f>IF(N3636="TL",1,IF(N3636="USD",VLOOKUP(C3636,$X$2:$Z$19,2,FALSE),VLOOKUP(C3636,$X$2:$Z$19,3,FALSE)))</f>
        <v/>
      </c>
      <c r="S3636" s="61">
        <f>IF(P3636=1,0,L3636*M3636*R3636*(1-O3636/100))</f>
        <v/>
      </c>
      <c r="T3636" s="61">
        <f>IF(P3636=1,0,L3636*Q3636)</f>
        <v/>
      </c>
      <c r="U3636" s="61">
        <f>S3636-T3636</f>
        <v/>
      </c>
    </row>
    <row r="3637">
      <c r="A3637" t="inlineStr">
        <is>
          <t>S003636</t>
        </is>
      </c>
      <c r="B3637" t="inlineStr">
        <is>
          <t>2026-02-16</t>
        </is>
      </c>
      <c r="C3637" t="inlineStr">
        <is>
          <t>2026-02</t>
        </is>
      </c>
      <c r="D3637" t="inlineStr">
        <is>
          <t>2026-Q1</t>
        </is>
      </c>
      <c r="E3637" t="inlineStr">
        <is>
          <t>T06</t>
        </is>
      </c>
      <c r="F3637" t="inlineStr">
        <is>
          <t>Gizem Aydın</t>
        </is>
      </c>
      <c r="G3637" t="inlineStr">
        <is>
          <t>İhracat-Avrupa</t>
        </is>
      </c>
      <c r="H3637" t="inlineStr">
        <is>
          <t>EM-TRF-05</t>
        </is>
      </c>
      <c r="I3637" t="inlineStr">
        <is>
          <t>İzole Trafo 1 kVA</t>
        </is>
      </c>
      <c r="J3637" t="inlineStr">
        <is>
          <t>Güç</t>
        </is>
      </c>
      <c r="K3637" t="inlineStr">
        <is>
          <t>Proje</t>
        </is>
      </c>
      <c r="L3637" t="n">
        <v>1</v>
      </c>
      <c r="M3637" s="57" t="n">
        <v>133.51</v>
      </c>
      <c r="N3637" t="inlineStr">
        <is>
          <t>EUR</t>
        </is>
      </c>
      <c r="O3637" s="58" t="n">
        <v>12</v>
      </c>
      <c r="P3637" t="n">
        <v>0</v>
      </c>
      <c r="Q3637" s="59" t="n">
        <v>3900</v>
      </c>
      <c r="R3637" s="60">
        <f>IF(N3637="TL",1,IF(N3637="USD",VLOOKUP(C3637,$X$2:$Z$19,2,FALSE),VLOOKUP(C3637,$X$2:$Z$19,3,FALSE)))</f>
        <v/>
      </c>
      <c r="S3637" s="61">
        <f>IF(P3637=1,0,L3637*M3637*R3637*(1-O3637/100))</f>
        <v/>
      </c>
      <c r="T3637" s="61">
        <f>IF(P3637=1,0,L3637*Q3637)</f>
        <v/>
      </c>
      <c r="U3637" s="61">
        <f>S3637-T3637</f>
        <v/>
      </c>
    </row>
    <row r="3638">
      <c r="A3638" t="inlineStr">
        <is>
          <t>S003637</t>
        </is>
      </c>
      <c r="B3638" t="inlineStr">
        <is>
          <t>2026-02-14</t>
        </is>
      </c>
      <c r="C3638" t="inlineStr">
        <is>
          <t>2026-02</t>
        </is>
      </c>
      <c r="D3638" t="inlineStr">
        <is>
          <t>2026-Q1</t>
        </is>
      </c>
      <c r="E3638" t="inlineStr">
        <is>
          <t>T06</t>
        </is>
      </c>
      <c r="F3638" t="inlineStr">
        <is>
          <t>Gizem Aydın</t>
        </is>
      </c>
      <c r="G3638" t="inlineStr">
        <is>
          <t>İhracat-Avrupa</t>
        </is>
      </c>
      <c r="H3638" t="inlineStr">
        <is>
          <t>EM-KND-03</t>
        </is>
      </c>
      <c r="I3638" t="inlineStr">
        <is>
          <t>Kablo Kanalı 40x40 (2 m)</t>
        </is>
      </c>
      <c r="J3638" t="inlineStr">
        <is>
          <t>Tesisat</t>
        </is>
      </c>
      <c r="K3638" t="inlineStr">
        <is>
          <t>Bayi</t>
        </is>
      </c>
      <c r="L3638" t="n">
        <v>4</v>
      </c>
      <c r="M3638" s="57" t="n">
        <v>2.67</v>
      </c>
      <c r="N3638" t="inlineStr">
        <is>
          <t>EUR</t>
        </is>
      </c>
      <c r="O3638" s="58" t="n">
        <v>5</v>
      </c>
      <c r="P3638" t="n">
        <v>0</v>
      </c>
      <c r="Q3638" s="59" t="n">
        <v>65</v>
      </c>
      <c r="R3638" s="60">
        <f>IF(N3638="TL",1,IF(N3638="USD",VLOOKUP(C3638,$X$2:$Z$19,2,FALSE),VLOOKUP(C3638,$X$2:$Z$19,3,FALSE)))</f>
        <v/>
      </c>
      <c r="S3638" s="61">
        <f>IF(P3638=1,0,L3638*M3638*R3638*(1-O3638/100))</f>
        <v/>
      </c>
      <c r="T3638" s="61">
        <f>IF(P3638=1,0,L3638*Q3638)</f>
        <v/>
      </c>
      <c r="U3638" s="61">
        <f>S3638-T3638</f>
        <v/>
      </c>
    </row>
    <row r="3639">
      <c r="A3639" t="inlineStr">
        <is>
          <t>S003638</t>
        </is>
      </c>
      <c r="B3639" t="inlineStr">
        <is>
          <t>2026-02-27</t>
        </is>
      </c>
      <c r="C3639" t="inlineStr">
        <is>
          <t>2026-02</t>
        </is>
      </c>
      <c r="D3639" t="inlineStr">
        <is>
          <t>2026-Q1</t>
        </is>
      </c>
      <c r="E3639" t="inlineStr">
        <is>
          <t>T06</t>
        </is>
      </c>
      <c r="F3639" t="inlineStr">
        <is>
          <t>Gizem Aydın</t>
        </is>
      </c>
      <c r="G3639" t="inlineStr">
        <is>
          <t>İhracat-Avrupa</t>
        </is>
      </c>
      <c r="H3639" t="inlineStr">
        <is>
          <t>EM-KBL-25</t>
        </is>
      </c>
      <c r="I3639" t="inlineStr">
        <is>
          <t>NYY Kablo 4x6 (100 m)</t>
        </is>
      </c>
      <c r="J3639" t="inlineStr">
        <is>
          <t>Kablo</t>
        </is>
      </c>
      <c r="K3639" t="inlineStr">
        <is>
          <t>Bayi</t>
        </is>
      </c>
      <c r="L3639" t="n">
        <v>70</v>
      </c>
      <c r="M3639" s="57" t="n">
        <v>69.93000000000001</v>
      </c>
      <c r="N3639" t="inlineStr">
        <is>
          <t>EUR</t>
        </is>
      </c>
      <c r="O3639" s="58" t="n">
        <v>12</v>
      </c>
      <c r="P3639" t="n">
        <v>0</v>
      </c>
      <c r="Q3639" s="59" t="n">
        <v>2150</v>
      </c>
      <c r="R3639" s="60">
        <f>IF(N3639="TL",1,IF(N3639="USD",VLOOKUP(C3639,$X$2:$Z$19,2,FALSE),VLOOKUP(C3639,$X$2:$Z$19,3,FALSE)))</f>
        <v/>
      </c>
      <c r="S3639" s="61">
        <f>IF(P3639=1,0,L3639*M3639*R3639*(1-O3639/100))</f>
        <v/>
      </c>
      <c r="T3639" s="61">
        <f>IF(P3639=1,0,L3639*Q3639)</f>
        <v/>
      </c>
      <c r="U3639" s="61">
        <f>S3639-T3639</f>
        <v/>
      </c>
    </row>
    <row r="3640">
      <c r="A3640" t="inlineStr">
        <is>
          <t>S003639</t>
        </is>
      </c>
      <c r="B3640" t="inlineStr">
        <is>
          <t>2026-02-20</t>
        </is>
      </c>
      <c r="C3640" t="inlineStr">
        <is>
          <t>2026-02</t>
        </is>
      </c>
      <c r="D3640" t="inlineStr">
        <is>
          <t>2026-Q1</t>
        </is>
      </c>
      <c r="E3640" t="inlineStr">
        <is>
          <t>T06</t>
        </is>
      </c>
      <c r="F3640" t="inlineStr">
        <is>
          <t>Gizem Aydın</t>
        </is>
      </c>
      <c r="G3640" t="inlineStr">
        <is>
          <t>İhracat-Avrupa</t>
        </is>
      </c>
      <c r="H3640" t="inlineStr">
        <is>
          <t>EM-SGT-01</t>
        </is>
      </c>
      <c r="I3640" t="inlineStr">
        <is>
          <t>Otomatik Sigorta C16 (12'li)</t>
        </is>
      </c>
      <c r="J3640" t="inlineStr">
        <is>
          <t>Koruma</t>
        </is>
      </c>
      <c r="K3640" t="inlineStr">
        <is>
          <t>Bayi</t>
        </is>
      </c>
      <c r="L3640" t="n">
        <v>11</v>
      </c>
      <c r="M3640" s="57" t="n">
        <v>8.970000000000001</v>
      </c>
      <c r="N3640" t="inlineStr">
        <is>
          <t>EUR</t>
        </is>
      </c>
      <c r="O3640" s="58" t="n">
        <v>0</v>
      </c>
      <c r="P3640" t="n">
        <v>0</v>
      </c>
      <c r="Q3640" s="59" t="n">
        <v>240</v>
      </c>
      <c r="R3640" s="60">
        <f>IF(N3640="TL",1,IF(N3640="USD",VLOOKUP(C3640,$X$2:$Z$19,2,FALSE),VLOOKUP(C3640,$X$2:$Z$19,3,FALSE)))</f>
        <v/>
      </c>
      <c r="S3640" s="61">
        <f>IF(P3640=1,0,L3640*M3640*R3640*(1-O3640/100))</f>
        <v/>
      </c>
      <c r="T3640" s="61">
        <f>IF(P3640=1,0,L3640*Q3640)</f>
        <v/>
      </c>
      <c r="U3640" s="61">
        <f>S3640-T3640</f>
        <v/>
      </c>
    </row>
    <row r="3641">
      <c r="A3641" t="inlineStr">
        <is>
          <t>S003640</t>
        </is>
      </c>
      <c r="B3641" t="inlineStr">
        <is>
          <t>2026-02-19</t>
        </is>
      </c>
      <c r="C3641" t="inlineStr">
        <is>
          <t>2026-02</t>
        </is>
      </c>
      <c r="D3641" t="inlineStr">
        <is>
          <t>2026-Q1</t>
        </is>
      </c>
      <c r="E3641" t="inlineStr">
        <is>
          <t>T06</t>
        </is>
      </c>
      <c r="F3641" t="inlineStr">
        <is>
          <t>Gizem Aydın</t>
        </is>
      </c>
      <c r="G3641" t="inlineStr">
        <is>
          <t>İhracat-Avrupa</t>
        </is>
      </c>
      <c r="H3641" t="inlineStr">
        <is>
          <t>EM-SNS-06</t>
        </is>
      </c>
      <c r="I3641" t="inlineStr">
        <is>
          <t>Hareket Sensörü PIR</t>
        </is>
      </c>
      <c r="J3641" t="inlineStr">
        <is>
          <t>Otomasyon</t>
        </is>
      </c>
      <c r="K3641" t="inlineStr">
        <is>
          <t>Bayi</t>
        </is>
      </c>
      <c r="L3641" t="n">
        <v>4</v>
      </c>
      <c r="M3641" s="57" t="n">
        <v>5.05</v>
      </c>
      <c r="N3641" t="inlineStr">
        <is>
          <t>EUR</t>
        </is>
      </c>
      <c r="O3641" s="58" t="n">
        <v>12</v>
      </c>
      <c r="P3641" t="n">
        <v>0</v>
      </c>
      <c r="Q3641" s="59" t="n">
        <v>120</v>
      </c>
      <c r="R3641" s="60">
        <f>IF(N3641="TL",1,IF(N3641="USD",VLOOKUP(C3641,$X$2:$Z$19,2,FALSE),VLOOKUP(C3641,$X$2:$Z$19,3,FALSE)))</f>
        <v/>
      </c>
      <c r="S3641" s="61">
        <f>IF(P3641=1,0,L3641*M3641*R3641*(1-O3641/100))</f>
        <v/>
      </c>
      <c r="T3641" s="61">
        <f>IF(P3641=1,0,L3641*Q3641)</f>
        <v/>
      </c>
      <c r="U3641" s="61">
        <f>S3641-T3641</f>
        <v/>
      </c>
    </row>
    <row r="3642">
      <c r="A3642" t="inlineStr">
        <is>
          <t>S003641</t>
        </is>
      </c>
      <c r="B3642" t="inlineStr">
        <is>
          <t>2026-02-22</t>
        </is>
      </c>
      <c r="C3642" t="inlineStr">
        <is>
          <t>2026-02</t>
        </is>
      </c>
      <c r="D3642" t="inlineStr">
        <is>
          <t>2026-Q1</t>
        </is>
      </c>
      <c r="E3642" t="inlineStr">
        <is>
          <t>T06</t>
        </is>
      </c>
      <c r="F3642" t="inlineStr">
        <is>
          <t>Gizem Aydın</t>
        </is>
      </c>
      <c r="G3642" t="inlineStr">
        <is>
          <t>İhracat-Avrupa</t>
        </is>
      </c>
      <c r="H3642" t="inlineStr">
        <is>
          <t>EM-AYD-18</t>
        </is>
      </c>
      <c r="I3642" t="inlineStr">
        <is>
          <t>LED Ampul 18W (10'lu)</t>
        </is>
      </c>
      <c r="J3642" t="inlineStr">
        <is>
          <t>Aydınlatma</t>
        </is>
      </c>
      <c r="K3642" t="inlineStr">
        <is>
          <t>Bayi</t>
        </is>
      </c>
      <c r="L3642" t="n">
        <v>9</v>
      </c>
      <c r="M3642" s="57" t="n">
        <v>4.15</v>
      </c>
      <c r="N3642" t="inlineStr">
        <is>
          <t>EUR</t>
        </is>
      </c>
      <c r="O3642" s="58" t="n">
        <v>12</v>
      </c>
      <c r="P3642" t="n">
        <v>0</v>
      </c>
      <c r="Q3642" s="59" t="n">
        <v>95</v>
      </c>
      <c r="R3642" s="60">
        <f>IF(N3642="TL",1,IF(N3642="USD",VLOOKUP(C3642,$X$2:$Z$19,2,FALSE),VLOOKUP(C3642,$X$2:$Z$19,3,FALSE)))</f>
        <v/>
      </c>
      <c r="S3642" s="61">
        <f>IF(P3642=1,0,L3642*M3642*R3642*(1-O3642/100))</f>
        <v/>
      </c>
      <c r="T3642" s="61">
        <f>IF(P3642=1,0,L3642*Q3642)</f>
        <v/>
      </c>
      <c r="U3642" s="61">
        <f>S3642-T3642</f>
        <v/>
      </c>
    </row>
    <row r="3643">
      <c r="A3643" t="inlineStr">
        <is>
          <t>S003642</t>
        </is>
      </c>
      <c r="B3643" t="inlineStr">
        <is>
          <t>2026-02-19</t>
        </is>
      </c>
      <c r="C3643" t="inlineStr">
        <is>
          <t>2026-02</t>
        </is>
      </c>
      <c r="D3643" t="inlineStr">
        <is>
          <t>2026-Q1</t>
        </is>
      </c>
      <c r="E3643" t="inlineStr">
        <is>
          <t>T06</t>
        </is>
      </c>
      <c r="F3643" t="inlineStr">
        <is>
          <t>Gizem Aydın</t>
        </is>
      </c>
      <c r="G3643" t="inlineStr">
        <is>
          <t>İhracat-Avrupa</t>
        </is>
      </c>
      <c r="H3643" t="inlineStr">
        <is>
          <t>EM-PNO-12</t>
        </is>
      </c>
      <c r="I3643" t="inlineStr">
        <is>
          <t>Sıva Üstü Dağıtım Panosu 24'lü</t>
        </is>
      </c>
      <c r="J3643" t="inlineStr">
        <is>
          <t>Pano</t>
        </is>
      </c>
      <c r="K3643" t="inlineStr">
        <is>
          <t>Bayi</t>
        </is>
      </c>
      <c r="L3643" t="n">
        <v>17</v>
      </c>
      <c r="M3643" s="57" t="n">
        <v>42.09</v>
      </c>
      <c r="N3643" t="inlineStr">
        <is>
          <t>EUR</t>
        </is>
      </c>
      <c r="O3643" s="58" t="n">
        <v>12</v>
      </c>
      <c r="P3643" t="n">
        <v>0</v>
      </c>
      <c r="Q3643" s="59" t="n">
        <v>1180</v>
      </c>
      <c r="R3643" s="60">
        <f>IF(N3643="TL",1,IF(N3643="USD",VLOOKUP(C3643,$X$2:$Z$19,2,FALSE),VLOOKUP(C3643,$X$2:$Z$19,3,FALSE)))</f>
        <v/>
      </c>
      <c r="S3643" s="61">
        <f>IF(P3643=1,0,L3643*M3643*R3643*(1-O3643/100))</f>
        <v/>
      </c>
      <c r="T3643" s="61">
        <f>IF(P3643=1,0,L3643*Q3643)</f>
        <v/>
      </c>
      <c r="U3643" s="61">
        <f>S3643-T3643</f>
        <v/>
      </c>
    </row>
    <row r="3644">
      <c r="A3644" t="inlineStr">
        <is>
          <t>S003643</t>
        </is>
      </c>
      <c r="B3644" t="inlineStr">
        <is>
          <t>2026-02-16</t>
        </is>
      </c>
      <c r="C3644" t="inlineStr">
        <is>
          <t>2026-02</t>
        </is>
      </c>
      <c r="D3644" t="inlineStr">
        <is>
          <t>2026-Q1</t>
        </is>
      </c>
      <c r="E3644" t="inlineStr">
        <is>
          <t>T06</t>
        </is>
      </c>
      <c r="F3644" t="inlineStr">
        <is>
          <t>Gizem Aydın</t>
        </is>
      </c>
      <c r="G3644" t="inlineStr">
        <is>
          <t>İhracat-Avrupa</t>
        </is>
      </c>
      <c r="H3644" t="inlineStr">
        <is>
          <t>EM-TOP-08</t>
        </is>
      </c>
      <c r="I3644" t="inlineStr">
        <is>
          <t>Topraklama Seti</t>
        </is>
      </c>
      <c r="J3644" t="inlineStr">
        <is>
          <t>Koruma</t>
        </is>
      </c>
      <c r="K3644" t="inlineStr">
        <is>
          <t>Bayi</t>
        </is>
      </c>
      <c r="L3644" t="n">
        <v>18</v>
      </c>
      <c r="M3644" s="57" t="n">
        <v>18.13</v>
      </c>
      <c r="N3644" t="inlineStr">
        <is>
          <t>EUR</t>
        </is>
      </c>
      <c r="O3644" s="58" t="n">
        <v>5</v>
      </c>
      <c r="P3644" t="n">
        <v>0</v>
      </c>
      <c r="Q3644" s="59" t="n">
        <v>540</v>
      </c>
      <c r="R3644" s="60">
        <f>IF(N3644="TL",1,IF(N3644="USD",VLOOKUP(C3644,$X$2:$Z$19,2,FALSE),VLOOKUP(C3644,$X$2:$Z$19,3,FALSE)))</f>
        <v/>
      </c>
      <c r="S3644" s="61">
        <f>IF(P3644=1,0,L3644*M3644*R3644*(1-O3644/100))</f>
        <v/>
      </c>
      <c r="T3644" s="61">
        <f>IF(P3644=1,0,L3644*Q3644)</f>
        <v/>
      </c>
      <c r="U3644" s="61">
        <f>S3644-T3644</f>
        <v/>
      </c>
    </row>
    <row r="3645">
      <c r="A3645" t="inlineStr">
        <is>
          <t>S003644</t>
        </is>
      </c>
      <c r="B3645" t="inlineStr">
        <is>
          <t>2026-02-25</t>
        </is>
      </c>
      <c r="C3645" t="inlineStr">
        <is>
          <t>2026-02</t>
        </is>
      </c>
      <c r="D3645" t="inlineStr">
        <is>
          <t>2026-Q1</t>
        </is>
      </c>
      <c r="E3645" t="inlineStr">
        <is>
          <t>T06</t>
        </is>
      </c>
      <c r="F3645" t="inlineStr">
        <is>
          <t>Gizem Aydın</t>
        </is>
      </c>
      <c r="G3645" t="inlineStr">
        <is>
          <t>İhracat-Avrupa</t>
        </is>
      </c>
      <c r="H3645" t="inlineStr">
        <is>
          <t>EM-SGT-01</t>
        </is>
      </c>
      <c r="I3645" t="inlineStr">
        <is>
          <t>Otomatik Sigorta C16 (12'li)</t>
        </is>
      </c>
      <c r="J3645" t="inlineStr">
        <is>
          <t>Koruma</t>
        </is>
      </c>
      <c r="K3645" t="inlineStr">
        <is>
          <t>Perakende</t>
        </is>
      </c>
      <c r="L3645" t="n">
        <v>17</v>
      </c>
      <c r="M3645" s="57" t="n">
        <v>8.81</v>
      </c>
      <c r="N3645" t="inlineStr">
        <is>
          <t>EUR</t>
        </is>
      </c>
      <c r="O3645" s="58" t="n">
        <v>12</v>
      </c>
      <c r="P3645" t="n">
        <v>0</v>
      </c>
      <c r="Q3645" s="59" t="n">
        <v>240</v>
      </c>
      <c r="R3645" s="60">
        <f>IF(N3645="TL",1,IF(N3645="USD",VLOOKUP(C3645,$X$2:$Z$19,2,FALSE),VLOOKUP(C3645,$X$2:$Z$19,3,FALSE)))</f>
        <v/>
      </c>
      <c r="S3645" s="61">
        <f>IF(P3645=1,0,L3645*M3645*R3645*(1-O3645/100))</f>
        <v/>
      </c>
      <c r="T3645" s="61">
        <f>IF(P3645=1,0,L3645*Q3645)</f>
        <v/>
      </c>
      <c r="U3645" s="61">
        <f>S3645-T3645</f>
        <v/>
      </c>
    </row>
    <row r="3646">
      <c r="A3646" t="inlineStr">
        <is>
          <t>S003645</t>
        </is>
      </c>
      <c r="B3646" t="inlineStr">
        <is>
          <t>2026-02-08</t>
        </is>
      </c>
      <c r="C3646" t="inlineStr">
        <is>
          <t>2026-02</t>
        </is>
      </c>
      <c r="D3646" t="inlineStr">
        <is>
          <t>2026-Q1</t>
        </is>
      </c>
      <c r="E3646" t="inlineStr">
        <is>
          <t>T07</t>
        </is>
      </c>
      <c r="F3646" t="inlineStr">
        <is>
          <t>Onur Arslan</t>
        </is>
      </c>
      <c r="G3646" t="inlineStr">
        <is>
          <t>Marmara</t>
        </is>
      </c>
      <c r="H3646" t="inlineStr">
        <is>
          <t>EM-KBL-16</t>
        </is>
      </c>
      <c r="I3646" t="inlineStr">
        <is>
          <t>NYM Kablo 3x2,5 (100 m)</t>
        </is>
      </c>
      <c r="J3646" t="inlineStr">
        <is>
          <t>Kablo</t>
        </is>
      </c>
      <c r="K3646" t="inlineStr">
        <is>
          <t>Proje</t>
        </is>
      </c>
      <c r="L3646" t="n">
        <v>3</v>
      </c>
      <c r="M3646" s="57" t="n">
        <v>1308</v>
      </c>
      <c r="N3646" t="inlineStr">
        <is>
          <t>TL</t>
        </is>
      </c>
      <c r="O3646" s="58" t="n">
        <v>12</v>
      </c>
      <c r="P3646" t="n">
        <v>0</v>
      </c>
      <c r="Q3646" s="59" t="n">
        <v>820</v>
      </c>
      <c r="R3646" s="60">
        <f>IF(N3646="TL",1,IF(N3646="USD",VLOOKUP(C3646,$X$2:$Z$19,2,FALSE),VLOOKUP(C3646,$X$2:$Z$19,3,FALSE)))</f>
        <v/>
      </c>
      <c r="S3646" s="61">
        <f>IF(P3646=1,0,L3646*M3646*R3646*(1-O3646/100))</f>
        <v/>
      </c>
      <c r="T3646" s="61">
        <f>IF(P3646=1,0,L3646*Q3646)</f>
        <v/>
      </c>
      <c r="U3646" s="61">
        <f>S3646-T3646</f>
        <v/>
      </c>
    </row>
    <row r="3647">
      <c r="A3647" t="inlineStr">
        <is>
          <t>S003646</t>
        </is>
      </c>
      <c r="B3647" t="inlineStr">
        <is>
          <t>2026-02-01</t>
        </is>
      </c>
      <c r="C3647" t="inlineStr">
        <is>
          <t>2026-02</t>
        </is>
      </c>
      <c r="D3647" t="inlineStr">
        <is>
          <t>2026-Q1</t>
        </is>
      </c>
      <c r="E3647" t="inlineStr">
        <is>
          <t>T07</t>
        </is>
      </c>
      <c r="F3647" t="inlineStr">
        <is>
          <t>Onur Arslan</t>
        </is>
      </c>
      <c r="G3647" t="inlineStr">
        <is>
          <t>Marmara</t>
        </is>
      </c>
      <c r="H3647" t="inlineStr">
        <is>
          <t>EM-KND-03</t>
        </is>
      </c>
      <c r="I3647" t="inlineStr">
        <is>
          <t>Kablo Kanalı 40x40 (2 m)</t>
        </is>
      </c>
      <c r="J3647" t="inlineStr">
        <is>
          <t>Tesisat</t>
        </is>
      </c>
      <c r="K3647" t="inlineStr">
        <is>
          <t>Bayi</t>
        </is>
      </c>
      <c r="L3647" t="n">
        <v>8</v>
      </c>
      <c r="M3647" s="57" t="n">
        <v>130</v>
      </c>
      <c r="N3647" t="inlineStr">
        <is>
          <t>TL</t>
        </is>
      </c>
      <c r="O3647" s="58" t="n">
        <v>8</v>
      </c>
      <c r="P3647" t="n">
        <v>0</v>
      </c>
      <c r="Q3647" s="59" t="n">
        <v>65</v>
      </c>
      <c r="R3647" s="60">
        <f>IF(N3647="TL",1,IF(N3647="USD",VLOOKUP(C3647,$X$2:$Z$19,2,FALSE),VLOOKUP(C3647,$X$2:$Z$19,3,FALSE)))</f>
        <v/>
      </c>
      <c r="S3647" s="61">
        <f>IF(P3647=1,0,L3647*M3647*R3647*(1-O3647/100))</f>
        <v/>
      </c>
      <c r="T3647" s="61">
        <f>IF(P3647=1,0,L3647*Q3647)</f>
        <v/>
      </c>
      <c r="U3647" s="61">
        <f>S3647-T3647</f>
        <v/>
      </c>
    </row>
    <row r="3648">
      <c r="A3648" t="inlineStr">
        <is>
          <t>S003647</t>
        </is>
      </c>
      <c r="B3648" t="inlineStr">
        <is>
          <t>2026-02-28</t>
        </is>
      </c>
      <c r="C3648" t="inlineStr">
        <is>
          <t>2026-02</t>
        </is>
      </c>
      <c r="D3648" t="inlineStr">
        <is>
          <t>2026-Q1</t>
        </is>
      </c>
      <c r="E3648" t="inlineStr">
        <is>
          <t>T07</t>
        </is>
      </c>
      <c r="F3648" t="inlineStr">
        <is>
          <t>Onur Arslan</t>
        </is>
      </c>
      <c r="G3648" t="inlineStr">
        <is>
          <t>Marmara</t>
        </is>
      </c>
      <c r="H3648" t="inlineStr">
        <is>
          <t>EM-TOP-08</t>
        </is>
      </c>
      <c r="I3648" t="inlineStr">
        <is>
          <t>Topraklama Seti</t>
        </is>
      </c>
      <c r="J3648" t="inlineStr">
        <is>
          <t>Koruma</t>
        </is>
      </c>
      <c r="K3648" t="inlineStr">
        <is>
          <t>Perakende</t>
        </is>
      </c>
      <c r="L3648" t="n">
        <v>2</v>
      </c>
      <c r="M3648" s="57" t="n">
        <v>952</v>
      </c>
      <c r="N3648" t="inlineStr">
        <is>
          <t>TL</t>
        </is>
      </c>
      <c r="O3648" s="58" t="n">
        <v>0</v>
      </c>
      <c r="P3648" t="n">
        <v>0</v>
      </c>
      <c r="Q3648" s="59" t="n">
        <v>540</v>
      </c>
      <c r="R3648" s="60">
        <f>IF(N3648="TL",1,IF(N3648="USD",VLOOKUP(C3648,$X$2:$Z$19,2,FALSE),VLOOKUP(C3648,$X$2:$Z$19,3,FALSE)))</f>
        <v/>
      </c>
      <c r="S3648" s="61">
        <f>IF(P3648=1,0,L3648*M3648*R3648*(1-O3648/100))</f>
        <v/>
      </c>
      <c r="T3648" s="61">
        <f>IF(P3648=1,0,L3648*Q3648)</f>
        <v/>
      </c>
      <c r="U3648" s="61">
        <f>S3648-T3648</f>
        <v/>
      </c>
    </row>
    <row r="3649">
      <c r="A3649" t="inlineStr">
        <is>
          <t>S003648</t>
        </is>
      </c>
      <c r="B3649" t="inlineStr">
        <is>
          <t>2026-02-17</t>
        </is>
      </c>
      <c r="C3649" t="inlineStr">
        <is>
          <t>2026-02</t>
        </is>
      </c>
      <c r="D3649" t="inlineStr">
        <is>
          <t>2026-Q1</t>
        </is>
      </c>
      <c r="E3649" t="inlineStr">
        <is>
          <t>T07</t>
        </is>
      </c>
      <c r="F3649" t="inlineStr">
        <is>
          <t>Onur Arslan</t>
        </is>
      </c>
      <c r="G3649" t="inlineStr">
        <is>
          <t>Marmara</t>
        </is>
      </c>
      <c r="H3649" t="inlineStr">
        <is>
          <t>EM-SNS-06</t>
        </is>
      </c>
      <c r="I3649" t="inlineStr">
        <is>
          <t>Hareket Sensörü PIR</t>
        </is>
      </c>
      <c r="J3649" t="inlineStr">
        <is>
          <t>Otomasyon</t>
        </is>
      </c>
      <c r="K3649" t="inlineStr">
        <is>
          <t>Proje</t>
        </is>
      </c>
      <c r="L3649" t="n">
        <v>24</v>
      </c>
      <c r="M3649" s="57" t="n">
        <v>252</v>
      </c>
      <c r="N3649" t="inlineStr">
        <is>
          <t>TL</t>
        </is>
      </c>
      <c r="O3649" s="58" t="n">
        <v>0</v>
      </c>
      <c r="P3649" t="n">
        <v>0</v>
      </c>
      <c r="Q3649" s="59" t="n">
        <v>120</v>
      </c>
      <c r="R3649" s="60">
        <f>IF(N3649="TL",1,IF(N3649="USD",VLOOKUP(C3649,$X$2:$Z$19,2,FALSE),VLOOKUP(C3649,$X$2:$Z$19,3,FALSE)))</f>
        <v/>
      </c>
      <c r="S3649" s="61">
        <f>IF(P3649=1,0,L3649*M3649*R3649*(1-O3649/100))</f>
        <v/>
      </c>
      <c r="T3649" s="61">
        <f>IF(P3649=1,0,L3649*Q3649)</f>
        <v/>
      </c>
      <c r="U3649" s="61">
        <f>S3649-T3649</f>
        <v/>
      </c>
    </row>
    <row r="3650">
      <c r="A3650" t="inlineStr">
        <is>
          <t>S003649</t>
        </is>
      </c>
      <c r="B3650" t="inlineStr">
        <is>
          <t>2026-02-16</t>
        </is>
      </c>
      <c r="C3650" t="inlineStr">
        <is>
          <t>2026-02</t>
        </is>
      </c>
      <c r="D3650" t="inlineStr">
        <is>
          <t>2026-Q1</t>
        </is>
      </c>
      <c r="E3650" t="inlineStr">
        <is>
          <t>T07</t>
        </is>
      </c>
      <c r="F3650" t="inlineStr">
        <is>
          <t>Onur Arslan</t>
        </is>
      </c>
      <c r="G3650" t="inlineStr">
        <is>
          <t>Marmara</t>
        </is>
      </c>
      <c r="H3650" t="inlineStr">
        <is>
          <t>EM-SNS-06</t>
        </is>
      </c>
      <c r="I3650" t="inlineStr">
        <is>
          <t>Hareket Sensörü PIR</t>
        </is>
      </c>
      <c r="J3650" t="inlineStr">
        <is>
          <t>Otomasyon</t>
        </is>
      </c>
      <c r="K3650" t="inlineStr">
        <is>
          <t>Perakende</t>
        </is>
      </c>
      <c r="L3650" t="n">
        <v>14</v>
      </c>
      <c r="M3650" s="57" t="n">
        <v>248</v>
      </c>
      <c r="N3650" t="inlineStr">
        <is>
          <t>TL</t>
        </is>
      </c>
      <c r="O3650" s="58" t="n">
        <v>0</v>
      </c>
      <c r="P3650" t="n">
        <v>0</v>
      </c>
      <c r="Q3650" s="59" t="n">
        <v>120</v>
      </c>
      <c r="R3650" s="60">
        <f>IF(N3650="TL",1,IF(N3650="USD",VLOOKUP(C3650,$X$2:$Z$19,2,FALSE),VLOOKUP(C3650,$X$2:$Z$19,3,FALSE)))</f>
        <v/>
      </c>
      <c r="S3650" s="61">
        <f>IF(P3650=1,0,L3650*M3650*R3650*(1-O3650/100))</f>
        <v/>
      </c>
      <c r="T3650" s="61">
        <f>IF(P3650=1,0,L3650*Q3650)</f>
        <v/>
      </c>
      <c r="U3650" s="61">
        <f>S3650-T3650</f>
        <v/>
      </c>
    </row>
    <row r="3651">
      <c r="A3651" t="inlineStr">
        <is>
          <t>S003650</t>
        </is>
      </c>
      <c r="B3651" t="inlineStr">
        <is>
          <t>2026-02-17</t>
        </is>
      </c>
      <c r="C3651" t="inlineStr">
        <is>
          <t>2026-02</t>
        </is>
      </c>
      <c r="D3651" t="inlineStr">
        <is>
          <t>2026-Q1</t>
        </is>
      </c>
      <c r="E3651" t="inlineStr">
        <is>
          <t>T07</t>
        </is>
      </c>
      <c r="F3651" t="inlineStr">
        <is>
          <t>Onur Arslan</t>
        </is>
      </c>
      <c r="G3651" t="inlineStr">
        <is>
          <t>Marmara</t>
        </is>
      </c>
      <c r="H3651" t="inlineStr">
        <is>
          <t>EM-SGT-01</t>
        </is>
      </c>
      <c r="I3651" t="inlineStr">
        <is>
          <t>Otomatik Sigorta C16 (12'li)</t>
        </is>
      </c>
      <c r="J3651" t="inlineStr">
        <is>
          <t>Koruma</t>
        </is>
      </c>
      <c r="K3651" t="inlineStr">
        <is>
          <t>Kurumsal</t>
        </is>
      </c>
      <c r="L3651" t="n">
        <v>4</v>
      </c>
      <c r="M3651" s="57" t="n">
        <v>435</v>
      </c>
      <c r="N3651" t="inlineStr">
        <is>
          <t>TL</t>
        </is>
      </c>
      <c r="O3651" s="58" t="n">
        <v>8</v>
      </c>
      <c r="P3651" t="n">
        <v>0</v>
      </c>
      <c r="Q3651" s="59" t="n">
        <v>240</v>
      </c>
      <c r="R3651" s="60">
        <f>IF(N3651="TL",1,IF(N3651="USD",VLOOKUP(C3651,$X$2:$Z$19,2,FALSE),VLOOKUP(C3651,$X$2:$Z$19,3,FALSE)))</f>
        <v/>
      </c>
      <c r="S3651" s="61">
        <f>IF(P3651=1,0,L3651*M3651*R3651*(1-O3651/100))</f>
        <v/>
      </c>
      <c r="T3651" s="61">
        <f>IF(P3651=1,0,L3651*Q3651)</f>
        <v/>
      </c>
      <c r="U3651" s="61">
        <f>S3651-T3651</f>
        <v/>
      </c>
    </row>
    <row r="3652">
      <c r="A3652" t="inlineStr">
        <is>
          <t>S003651</t>
        </is>
      </c>
      <c r="B3652" t="inlineStr">
        <is>
          <t>2026-02-21</t>
        </is>
      </c>
      <c r="C3652" t="inlineStr">
        <is>
          <t>2026-02</t>
        </is>
      </c>
      <c r="D3652" t="inlineStr">
        <is>
          <t>2026-Q1</t>
        </is>
      </c>
      <c r="E3652" t="inlineStr">
        <is>
          <t>T07</t>
        </is>
      </c>
      <c r="F3652" t="inlineStr">
        <is>
          <t>Onur Arslan</t>
        </is>
      </c>
      <c r="G3652" t="inlineStr">
        <is>
          <t>Marmara</t>
        </is>
      </c>
      <c r="H3652" t="inlineStr">
        <is>
          <t>EM-SGT-01</t>
        </is>
      </c>
      <c r="I3652" t="inlineStr">
        <is>
          <t>Otomatik Sigorta C16 (12'li)</t>
        </is>
      </c>
      <c r="J3652" t="inlineStr">
        <is>
          <t>Koruma</t>
        </is>
      </c>
      <c r="K3652" t="inlineStr">
        <is>
          <t>Perakende</t>
        </is>
      </c>
      <c r="L3652" t="n">
        <v>3</v>
      </c>
      <c r="M3652" s="57" t="n">
        <v>438</v>
      </c>
      <c r="N3652" t="inlineStr">
        <is>
          <t>TL</t>
        </is>
      </c>
      <c r="O3652" s="58" t="n">
        <v>8</v>
      </c>
      <c r="P3652" t="n">
        <v>0</v>
      </c>
      <c r="Q3652" s="59" t="n">
        <v>240</v>
      </c>
      <c r="R3652" s="60">
        <f>IF(N3652="TL",1,IF(N3652="USD",VLOOKUP(C3652,$X$2:$Z$19,2,FALSE),VLOOKUP(C3652,$X$2:$Z$19,3,FALSE)))</f>
        <v/>
      </c>
      <c r="S3652" s="61">
        <f>IF(P3652=1,0,L3652*M3652*R3652*(1-O3652/100))</f>
        <v/>
      </c>
      <c r="T3652" s="61">
        <f>IF(P3652=1,0,L3652*Q3652)</f>
        <v/>
      </c>
      <c r="U3652" s="61">
        <f>S3652-T3652</f>
        <v/>
      </c>
    </row>
    <row r="3653">
      <c r="A3653" t="inlineStr">
        <is>
          <t>S003652</t>
        </is>
      </c>
      <c r="B3653" t="inlineStr">
        <is>
          <t>2026-02-05</t>
        </is>
      </c>
      <c r="C3653" t="inlineStr">
        <is>
          <t>2026-02</t>
        </is>
      </c>
      <c r="D3653" t="inlineStr">
        <is>
          <t>2026-Q1</t>
        </is>
      </c>
      <c r="E3653" t="inlineStr">
        <is>
          <t>T07</t>
        </is>
      </c>
      <c r="F3653" t="inlineStr">
        <is>
          <t>Onur Arslan</t>
        </is>
      </c>
      <c r="G3653" t="inlineStr">
        <is>
          <t>Marmara</t>
        </is>
      </c>
      <c r="H3653" t="inlineStr">
        <is>
          <t>EM-KBL-16</t>
        </is>
      </c>
      <c r="I3653" t="inlineStr">
        <is>
          <t>NYM Kablo 3x2,5 (100 m)</t>
        </is>
      </c>
      <c r="J3653" t="inlineStr">
        <is>
          <t>Kablo</t>
        </is>
      </c>
      <c r="K3653" t="inlineStr">
        <is>
          <t>Kurumsal</t>
        </is>
      </c>
      <c r="L3653" t="n">
        <v>1</v>
      </c>
      <c r="M3653" s="57" t="n">
        <v>1348</v>
      </c>
      <c r="N3653" t="inlineStr">
        <is>
          <t>TL</t>
        </is>
      </c>
      <c r="O3653" s="58" t="n">
        <v>5</v>
      </c>
      <c r="P3653" t="n">
        <v>0</v>
      </c>
      <c r="Q3653" s="59" t="n">
        <v>820</v>
      </c>
      <c r="R3653" s="60">
        <f>IF(N3653="TL",1,IF(N3653="USD",VLOOKUP(C3653,$X$2:$Z$19,2,FALSE),VLOOKUP(C3653,$X$2:$Z$19,3,FALSE)))</f>
        <v/>
      </c>
      <c r="S3653" s="61">
        <f>IF(P3653=1,0,L3653*M3653*R3653*(1-O3653/100))</f>
        <v/>
      </c>
      <c r="T3653" s="61">
        <f>IF(P3653=1,0,L3653*Q3653)</f>
        <v/>
      </c>
      <c r="U3653" s="61">
        <f>S3653-T3653</f>
        <v/>
      </c>
    </row>
    <row r="3654">
      <c r="A3654" t="inlineStr">
        <is>
          <t>S003653</t>
        </is>
      </c>
      <c r="B3654" t="inlineStr">
        <is>
          <t>2026-02-08</t>
        </is>
      </c>
      <c r="C3654" t="inlineStr">
        <is>
          <t>2026-02</t>
        </is>
      </c>
      <c r="D3654" t="inlineStr">
        <is>
          <t>2026-Q1</t>
        </is>
      </c>
      <c r="E3654" t="inlineStr">
        <is>
          <t>T07</t>
        </is>
      </c>
      <c r="F3654" t="inlineStr">
        <is>
          <t>Onur Arslan</t>
        </is>
      </c>
      <c r="G3654" t="inlineStr">
        <is>
          <t>Marmara</t>
        </is>
      </c>
      <c r="H3654" t="inlineStr">
        <is>
          <t>EM-KND-03</t>
        </is>
      </c>
      <c r="I3654" t="inlineStr">
        <is>
          <t>Kablo Kanalı 40x40 (2 m)</t>
        </is>
      </c>
      <c r="J3654" t="inlineStr">
        <is>
          <t>Tesisat</t>
        </is>
      </c>
      <c r="K3654" t="inlineStr">
        <is>
          <t>Bayi</t>
        </is>
      </c>
      <c r="L3654" t="n">
        <v>5</v>
      </c>
      <c r="M3654" s="57" t="n">
        <v>131</v>
      </c>
      <c r="N3654" t="inlineStr">
        <is>
          <t>TL</t>
        </is>
      </c>
      <c r="O3654" s="58" t="n">
        <v>18</v>
      </c>
      <c r="P3654" t="n">
        <v>0</v>
      </c>
      <c r="Q3654" s="59" t="n">
        <v>65</v>
      </c>
      <c r="R3654" s="60">
        <f>IF(N3654="TL",1,IF(N3654="USD",VLOOKUP(C3654,$X$2:$Z$19,2,FALSE),VLOOKUP(C3654,$X$2:$Z$19,3,FALSE)))</f>
        <v/>
      </c>
      <c r="S3654" s="61">
        <f>IF(P3654=1,0,L3654*M3654*R3654*(1-O3654/100))</f>
        <v/>
      </c>
      <c r="T3654" s="61">
        <f>IF(P3654=1,0,L3654*Q3654)</f>
        <v/>
      </c>
      <c r="U3654" s="61">
        <f>S3654-T3654</f>
        <v/>
      </c>
    </row>
    <row r="3655">
      <c r="A3655" t="inlineStr">
        <is>
          <t>S003654</t>
        </is>
      </c>
      <c r="B3655" t="inlineStr">
        <is>
          <t>2026-02-10</t>
        </is>
      </c>
      <c r="C3655" t="inlineStr">
        <is>
          <t>2026-02</t>
        </is>
      </c>
      <c r="D3655" t="inlineStr">
        <is>
          <t>2026-Q1</t>
        </is>
      </c>
      <c r="E3655" t="inlineStr">
        <is>
          <t>T07</t>
        </is>
      </c>
      <c r="F3655" t="inlineStr">
        <is>
          <t>Onur Arslan</t>
        </is>
      </c>
      <c r="G3655" t="inlineStr">
        <is>
          <t>Marmara</t>
        </is>
      </c>
      <c r="H3655" t="inlineStr">
        <is>
          <t>EM-PRZ-02</t>
        </is>
      </c>
      <c r="I3655" t="inlineStr">
        <is>
          <t>Priz-Anahtar Seti (20'li)</t>
        </is>
      </c>
      <c r="J3655" t="inlineStr">
        <is>
          <t>Anahtar</t>
        </is>
      </c>
      <c r="K3655" t="inlineStr">
        <is>
          <t>Bayi</t>
        </is>
      </c>
      <c r="L3655" t="n">
        <v>5</v>
      </c>
      <c r="M3655" s="57" t="n">
        <v>548</v>
      </c>
      <c r="N3655" t="inlineStr">
        <is>
          <t>TL</t>
        </is>
      </c>
      <c r="O3655" s="58" t="n">
        <v>18</v>
      </c>
      <c r="P3655" t="n">
        <v>0</v>
      </c>
      <c r="Q3655" s="59" t="n">
        <v>310</v>
      </c>
      <c r="R3655" s="60">
        <f>IF(N3655="TL",1,IF(N3655="USD",VLOOKUP(C3655,$X$2:$Z$19,2,FALSE),VLOOKUP(C3655,$X$2:$Z$19,3,FALSE)))</f>
        <v/>
      </c>
      <c r="S3655" s="61">
        <f>IF(P3655=1,0,L3655*M3655*R3655*(1-O3655/100))</f>
        <v/>
      </c>
      <c r="T3655" s="61">
        <f>IF(P3655=1,0,L3655*Q3655)</f>
        <v/>
      </c>
      <c r="U3655" s="61">
        <f>S3655-T3655</f>
        <v/>
      </c>
    </row>
    <row r="3656">
      <c r="A3656" t="inlineStr">
        <is>
          <t>S003655</t>
        </is>
      </c>
      <c r="B3656" t="inlineStr">
        <is>
          <t>2026-02-01</t>
        </is>
      </c>
      <c r="C3656" t="inlineStr">
        <is>
          <t>2026-02</t>
        </is>
      </c>
      <c r="D3656" t="inlineStr">
        <is>
          <t>2026-Q1</t>
        </is>
      </c>
      <c r="E3656" t="inlineStr">
        <is>
          <t>T07</t>
        </is>
      </c>
      <c r="F3656" t="inlineStr">
        <is>
          <t>Onur Arslan</t>
        </is>
      </c>
      <c r="G3656" t="inlineStr">
        <is>
          <t>Marmara</t>
        </is>
      </c>
      <c r="H3656" t="inlineStr">
        <is>
          <t>EM-PNO-12</t>
        </is>
      </c>
      <c r="I3656" t="inlineStr">
        <is>
          <t>Sıva Üstü Dağıtım Panosu 24'lü</t>
        </is>
      </c>
      <c r="J3656" t="inlineStr">
        <is>
          <t>Pano</t>
        </is>
      </c>
      <c r="K3656" t="inlineStr">
        <is>
          <t>Proje</t>
        </is>
      </c>
      <c r="L3656" t="n">
        <v>9</v>
      </c>
      <c r="M3656" s="57" t="n">
        <v>2102</v>
      </c>
      <c r="N3656" t="inlineStr">
        <is>
          <t>TL</t>
        </is>
      </c>
      <c r="O3656" s="58" t="n">
        <v>12</v>
      </c>
      <c r="P3656" t="n">
        <v>0</v>
      </c>
      <c r="Q3656" s="59" t="n">
        <v>1180</v>
      </c>
      <c r="R3656" s="60">
        <f>IF(N3656="TL",1,IF(N3656="USD",VLOOKUP(C3656,$X$2:$Z$19,2,FALSE),VLOOKUP(C3656,$X$2:$Z$19,3,FALSE)))</f>
        <v/>
      </c>
      <c r="S3656" s="61">
        <f>IF(P3656=1,0,L3656*M3656*R3656*(1-O3656/100))</f>
        <v/>
      </c>
      <c r="T3656" s="61">
        <f>IF(P3656=1,0,L3656*Q3656)</f>
        <v/>
      </c>
      <c r="U3656" s="61">
        <f>S3656-T3656</f>
        <v/>
      </c>
    </row>
    <row r="3657">
      <c r="A3657" t="inlineStr">
        <is>
          <t>S003656</t>
        </is>
      </c>
      <c r="B3657" t="inlineStr">
        <is>
          <t>2026-02-09</t>
        </is>
      </c>
      <c r="C3657" t="inlineStr">
        <is>
          <t>2026-02</t>
        </is>
      </c>
      <c r="D3657" t="inlineStr">
        <is>
          <t>2026-Q1</t>
        </is>
      </c>
      <c r="E3657" t="inlineStr">
        <is>
          <t>T07</t>
        </is>
      </c>
      <c r="F3657" t="inlineStr">
        <is>
          <t>Onur Arslan</t>
        </is>
      </c>
      <c r="G3657" t="inlineStr">
        <is>
          <t>Marmara</t>
        </is>
      </c>
      <c r="H3657" t="inlineStr">
        <is>
          <t>EM-AYD-40</t>
        </is>
      </c>
      <c r="I3657" t="inlineStr">
        <is>
          <t>LED Panel Armatür 40W</t>
        </is>
      </c>
      <c r="J3657" t="inlineStr">
        <is>
          <t>Aydınlatma</t>
        </is>
      </c>
      <c r="K3657" t="inlineStr">
        <is>
          <t>Kurumsal</t>
        </is>
      </c>
      <c r="L3657" t="n">
        <v>14</v>
      </c>
      <c r="M3657" s="57" t="n">
        <v>366</v>
      </c>
      <c r="N3657" t="inlineStr">
        <is>
          <t>TL</t>
        </is>
      </c>
      <c r="O3657" s="58" t="n">
        <v>8</v>
      </c>
      <c r="P3657" t="n">
        <v>0</v>
      </c>
      <c r="Q3657" s="59" t="n">
        <v>190</v>
      </c>
      <c r="R3657" s="60">
        <f>IF(N3657="TL",1,IF(N3657="USD",VLOOKUP(C3657,$X$2:$Z$19,2,FALSE),VLOOKUP(C3657,$X$2:$Z$19,3,FALSE)))</f>
        <v/>
      </c>
      <c r="S3657" s="61">
        <f>IF(P3657=1,0,L3657*M3657*R3657*(1-O3657/100))</f>
        <v/>
      </c>
      <c r="T3657" s="61">
        <f>IF(P3657=1,0,L3657*Q3657)</f>
        <v/>
      </c>
      <c r="U3657" s="61">
        <f>S3657-T3657</f>
        <v/>
      </c>
    </row>
    <row r="3658">
      <c r="A3658" t="inlineStr">
        <is>
          <t>S003657</t>
        </is>
      </c>
      <c r="B3658" t="inlineStr">
        <is>
          <t>2026-02-08</t>
        </is>
      </c>
      <c r="C3658" t="inlineStr">
        <is>
          <t>2026-02</t>
        </is>
      </c>
      <c r="D3658" t="inlineStr">
        <is>
          <t>2026-Q1</t>
        </is>
      </c>
      <c r="E3658" t="inlineStr">
        <is>
          <t>T07</t>
        </is>
      </c>
      <c r="F3658" t="inlineStr">
        <is>
          <t>Onur Arslan</t>
        </is>
      </c>
      <c r="G3658" t="inlineStr">
        <is>
          <t>Marmara</t>
        </is>
      </c>
      <c r="H3658" t="inlineStr">
        <is>
          <t>EM-AYD-40</t>
        </is>
      </c>
      <c r="I3658" t="inlineStr">
        <is>
          <t>LED Panel Armatür 40W</t>
        </is>
      </c>
      <c r="J3658" t="inlineStr">
        <is>
          <t>Aydınlatma</t>
        </is>
      </c>
      <c r="K3658" t="inlineStr">
        <is>
          <t>Proje</t>
        </is>
      </c>
      <c r="L3658" t="n">
        <v>66</v>
      </c>
      <c r="M3658" s="57" t="n">
        <v>342</v>
      </c>
      <c r="N3658" t="inlineStr">
        <is>
          <t>TL</t>
        </is>
      </c>
      <c r="O3658" s="58" t="n">
        <v>5</v>
      </c>
      <c r="P3658" t="n">
        <v>0</v>
      </c>
      <c r="Q3658" s="59" t="n">
        <v>190</v>
      </c>
      <c r="R3658" s="60">
        <f>IF(N3658="TL",1,IF(N3658="USD",VLOOKUP(C3658,$X$2:$Z$19,2,FALSE),VLOOKUP(C3658,$X$2:$Z$19,3,FALSE)))</f>
        <v/>
      </c>
      <c r="S3658" s="61">
        <f>IF(P3658=1,0,L3658*M3658*R3658*(1-O3658/100))</f>
        <v/>
      </c>
      <c r="T3658" s="61">
        <f>IF(P3658=1,0,L3658*Q3658)</f>
        <v/>
      </c>
      <c r="U3658" s="61">
        <f>S3658-T3658</f>
        <v/>
      </c>
    </row>
    <row r="3659">
      <c r="A3659" t="inlineStr">
        <is>
          <t>S003658</t>
        </is>
      </c>
      <c r="B3659" t="inlineStr">
        <is>
          <t>2026-02-02</t>
        </is>
      </c>
      <c r="C3659" t="inlineStr">
        <is>
          <t>2026-02</t>
        </is>
      </c>
      <c r="D3659" t="inlineStr">
        <is>
          <t>2026-Q1</t>
        </is>
      </c>
      <c r="E3659" t="inlineStr">
        <is>
          <t>T07</t>
        </is>
      </c>
      <c r="F3659" t="inlineStr">
        <is>
          <t>Onur Arslan</t>
        </is>
      </c>
      <c r="G3659" t="inlineStr">
        <is>
          <t>Marmara</t>
        </is>
      </c>
      <c r="H3659" t="inlineStr">
        <is>
          <t>EM-KBL-25</t>
        </is>
      </c>
      <c r="I3659" t="inlineStr">
        <is>
          <t>NYY Kablo 4x6 (100 m)</t>
        </is>
      </c>
      <c r="J3659" t="inlineStr">
        <is>
          <t>Kablo</t>
        </is>
      </c>
      <c r="K3659" t="inlineStr">
        <is>
          <t>Proje</t>
        </is>
      </c>
      <c r="L3659" t="n">
        <v>3</v>
      </c>
      <c r="M3659" s="57" t="n">
        <v>3543</v>
      </c>
      <c r="N3659" t="inlineStr">
        <is>
          <t>TL</t>
        </is>
      </c>
      <c r="O3659" s="58" t="n">
        <v>0</v>
      </c>
      <c r="P3659" t="n">
        <v>0</v>
      </c>
      <c r="Q3659" s="59" t="n">
        <v>2150</v>
      </c>
      <c r="R3659" s="60">
        <f>IF(N3659="TL",1,IF(N3659="USD",VLOOKUP(C3659,$X$2:$Z$19,2,FALSE),VLOOKUP(C3659,$X$2:$Z$19,3,FALSE)))</f>
        <v/>
      </c>
      <c r="S3659" s="61">
        <f>IF(P3659=1,0,L3659*M3659*R3659*(1-O3659/100))</f>
        <v/>
      </c>
      <c r="T3659" s="61">
        <f>IF(P3659=1,0,L3659*Q3659)</f>
        <v/>
      </c>
      <c r="U3659" s="61">
        <f>S3659-T3659</f>
        <v/>
      </c>
    </row>
    <row r="3660">
      <c r="A3660" t="inlineStr">
        <is>
          <t>S003659</t>
        </is>
      </c>
      <c r="B3660" t="inlineStr">
        <is>
          <t>2026-02-05</t>
        </is>
      </c>
      <c r="C3660" t="inlineStr">
        <is>
          <t>2026-02</t>
        </is>
      </c>
      <c r="D3660" t="inlineStr">
        <is>
          <t>2026-Q1</t>
        </is>
      </c>
      <c r="E3660" t="inlineStr">
        <is>
          <t>T07</t>
        </is>
      </c>
      <c r="F3660" t="inlineStr">
        <is>
          <t>Onur Arslan</t>
        </is>
      </c>
      <c r="G3660" t="inlineStr">
        <is>
          <t>Marmara</t>
        </is>
      </c>
      <c r="H3660" t="inlineStr">
        <is>
          <t>EM-AYD-18</t>
        </is>
      </c>
      <c r="I3660" t="inlineStr">
        <is>
          <t>LED Ampul 18W (10'lu)</t>
        </is>
      </c>
      <c r="J3660" t="inlineStr">
        <is>
          <t>Aydınlatma</t>
        </is>
      </c>
      <c r="K3660" t="inlineStr">
        <is>
          <t>Perakende</t>
        </is>
      </c>
      <c r="L3660" t="n">
        <v>4</v>
      </c>
      <c r="M3660" s="57" t="n">
        <v>200</v>
      </c>
      <c r="N3660" t="inlineStr">
        <is>
          <t>TL</t>
        </is>
      </c>
      <c r="O3660" s="58" t="n">
        <v>12</v>
      </c>
      <c r="P3660" t="n">
        <v>0</v>
      </c>
      <c r="Q3660" s="59" t="n">
        <v>95</v>
      </c>
      <c r="R3660" s="60">
        <f>IF(N3660="TL",1,IF(N3660="USD",VLOOKUP(C3660,$X$2:$Z$19,2,FALSE),VLOOKUP(C3660,$X$2:$Z$19,3,FALSE)))</f>
        <v/>
      </c>
      <c r="S3660" s="61">
        <f>IF(P3660=1,0,L3660*M3660*R3660*(1-O3660/100))</f>
        <v/>
      </c>
      <c r="T3660" s="61">
        <f>IF(P3660=1,0,L3660*Q3660)</f>
        <v/>
      </c>
      <c r="U3660" s="61">
        <f>S3660-T3660</f>
        <v/>
      </c>
    </row>
    <row r="3661">
      <c r="A3661" t="inlineStr">
        <is>
          <t>S003660</t>
        </is>
      </c>
      <c r="B3661" t="inlineStr">
        <is>
          <t>2026-02-13</t>
        </is>
      </c>
      <c r="C3661" t="inlineStr">
        <is>
          <t>2026-02</t>
        </is>
      </c>
      <c r="D3661" t="inlineStr">
        <is>
          <t>2026-Q1</t>
        </is>
      </c>
      <c r="E3661" t="inlineStr">
        <is>
          <t>T07</t>
        </is>
      </c>
      <c r="F3661" t="inlineStr">
        <is>
          <t>Onur Arslan</t>
        </is>
      </c>
      <c r="G3661" t="inlineStr">
        <is>
          <t>Marmara</t>
        </is>
      </c>
      <c r="H3661" t="inlineStr">
        <is>
          <t>EM-UPS-10</t>
        </is>
      </c>
      <c r="I3661" t="inlineStr">
        <is>
          <t>Kesintisiz Güç Kaynağı 3 kVA</t>
        </is>
      </c>
      <c r="J3661" t="inlineStr">
        <is>
          <t>Güç</t>
        </is>
      </c>
      <c r="K3661" t="inlineStr">
        <is>
          <t>Bayi</t>
        </is>
      </c>
      <c r="L3661" t="n">
        <v>1</v>
      </c>
      <c r="M3661" s="57" t="n">
        <v>13343</v>
      </c>
      <c r="N3661" t="inlineStr">
        <is>
          <t>TL</t>
        </is>
      </c>
      <c r="O3661" s="58" t="n">
        <v>5</v>
      </c>
      <c r="P3661" t="n">
        <v>0</v>
      </c>
      <c r="Q3661" s="59" t="n">
        <v>8200</v>
      </c>
      <c r="R3661" s="60">
        <f>IF(N3661="TL",1,IF(N3661="USD",VLOOKUP(C3661,$X$2:$Z$19,2,FALSE),VLOOKUP(C3661,$X$2:$Z$19,3,FALSE)))</f>
        <v/>
      </c>
      <c r="S3661" s="61">
        <f>IF(P3661=1,0,L3661*M3661*R3661*(1-O3661/100))</f>
        <v/>
      </c>
      <c r="T3661" s="61">
        <f>IF(P3661=1,0,L3661*Q3661)</f>
        <v/>
      </c>
      <c r="U3661" s="61">
        <f>S3661-T3661</f>
        <v/>
      </c>
    </row>
    <row r="3662">
      <c r="A3662" t="inlineStr">
        <is>
          <t>S003661</t>
        </is>
      </c>
      <c r="B3662" t="inlineStr">
        <is>
          <t>2026-02-05</t>
        </is>
      </c>
      <c r="C3662" t="inlineStr">
        <is>
          <t>2026-02</t>
        </is>
      </c>
      <c r="D3662" t="inlineStr">
        <is>
          <t>2026-Q1</t>
        </is>
      </c>
      <c r="E3662" t="inlineStr">
        <is>
          <t>T07</t>
        </is>
      </c>
      <c r="F3662" t="inlineStr">
        <is>
          <t>Onur Arslan</t>
        </is>
      </c>
      <c r="G3662" t="inlineStr">
        <is>
          <t>Marmara</t>
        </is>
      </c>
      <c r="H3662" t="inlineStr">
        <is>
          <t>EM-KND-03</t>
        </is>
      </c>
      <c r="I3662" t="inlineStr">
        <is>
          <t>Kablo Kanalı 40x40 (2 m)</t>
        </is>
      </c>
      <c r="J3662" t="inlineStr">
        <is>
          <t>Tesisat</t>
        </is>
      </c>
      <c r="K3662" t="inlineStr">
        <is>
          <t>Perakende</t>
        </is>
      </c>
      <c r="L3662" t="n">
        <v>9</v>
      </c>
      <c r="M3662" s="57" t="n">
        <v>132</v>
      </c>
      <c r="N3662" t="inlineStr">
        <is>
          <t>TL</t>
        </is>
      </c>
      <c r="O3662" s="58" t="n">
        <v>5</v>
      </c>
      <c r="P3662" t="n">
        <v>0</v>
      </c>
      <c r="Q3662" s="59" t="n">
        <v>65</v>
      </c>
      <c r="R3662" s="60">
        <f>IF(N3662="TL",1,IF(N3662="USD",VLOOKUP(C3662,$X$2:$Z$19,2,FALSE),VLOOKUP(C3662,$X$2:$Z$19,3,FALSE)))</f>
        <v/>
      </c>
      <c r="S3662" s="61">
        <f>IF(P3662=1,0,L3662*M3662*R3662*(1-O3662/100))</f>
        <v/>
      </c>
      <c r="T3662" s="61">
        <f>IF(P3662=1,0,L3662*Q3662)</f>
        <v/>
      </c>
      <c r="U3662" s="61">
        <f>S3662-T3662</f>
        <v/>
      </c>
    </row>
    <row r="3663">
      <c r="A3663" t="inlineStr">
        <is>
          <t>S003662</t>
        </is>
      </c>
      <c r="B3663" t="inlineStr">
        <is>
          <t>2026-02-11</t>
        </is>
      </c>
      <c r="C3663" t="inlineStr">
        <is>
          <t>2026-02</t>
        </is>
      </c>
      <c r="D3663" t="inlineStr">
        <is>
          <t>2026-Q1</t>
        </is>
      </c>
      <c r="E3663" t="inlineStr">
        <is>
          <t>T07</t>
        </is>
      </c>
      <c r="F3663" t="inlineStr">
        <is>
          <t>Onur Arslan</t>
        </is>
      </c>
      <c r="G3663" t="inlineStr">
        <is>
          <t>Marmara</t>
        </is>
      </c>
      <c r="H3663" t="inlineStr">
        <is>
          <t>EM-UPS-10</t>
        </is>
      </c>
      <c r="I3663" t="inlineStr">
        <is>
          <t>Kesintisiz Güç Kaynağı 3 kVA</t>
        </is>
      </c>
      <c r="J3663" t="inlineStr">
        <is>
          <t>Güç</t>
        </is>
      </c>
      <c r="K3663" t="inlineStr">
        <is>
          <t>Bayi</t>
        </is>
      </c>
      <c r="L3663" t="n">
        <v>2</v>
      </c>
      <c r="M3663" s="57" t="n">
        <v>13520</v>
      </c>
      <c r="N3663" t="inlineStr">
        <is>
          <t>TL</t>
        </is>
      </c>
      <c r="O3663" s="58" t="n">
        <v>12</v>
      </c>
      <c r="P3663" t="n">
        <v>0</v>
      </c>
      <c r="Q3663" s="59" t="n">
        <v>8200</v>
      </c>
      <c r="R3663" s="60">
        <f>IF(N3663="TL",1,IF(N3663="USD",VLOOKUP(C3663,$X$2:$Z$19,2,FALSE),VLOOKUP(C3663,$X$2:$Z$19,3,FALSE)))</f>
        <v/>
      </c>
      <c r="S3663" s="61">
        <f>IF(P3663=1,0,L3663*M3663*R3663*(1-O3663/100))</f>
        <v/>
      </c>
      <c r="T3663" s="61">
        <f>IF(P3663=1,0,L3663*Q3663)</f>
        <v/>
      </c>
      <c r="U3663" s="61">
        <f>S3663-T3663</f>
        <v/>
      </c>
    </row>
    <row r="3664">
      <c r="A3664" t="inlineStr">
        <is>
          <t>S003663</t>
        </is>
      </c>
      <c r="B3664" t="inlineStr">
        <is>
          <t>2026-02-13</t>
        </is>
      </c>
      <c r="C3664" t="inlineStr">
        <is>
          <t>2026-02</t>
        </is>
      </c>
      <c r="D3664" t="inlineStr">
        <is>
          <t>2026-Q1</t>
        </is>
      </c>
      <c r="E3664" t="inlineStr">
        <is>
          <t>T07</t>
        </is>
      </c>
      <c r="F3664" t="inlineStr">
        <is>
          <t>Onur Arslan</t>
        </is>
      </c>
      <c r="G3664" t="inlineStr">
        <is>
          <t>Marmara</t>
        </is>
      </c>
      <c r="H3664" t="inlineStr">
        <is>
          <t>EM-AYD-40</t>
        </is>
      </c>
      <c r="I3664" t="inlineStr">
        <is>
          <t>LED Panel Armatür 40W</t>
        </is>
      </c>
      <c r="J3664" t="inlineStr">
        <is>
          <t>Aydınlatma</t>
        </is>
      </c>
      <c r="K3664" t="inlineStr">
        <is>
          <t>Perakende</t>
        </is>
      </c>
      <c r="L3664" t="n">
        <v>33</v>
      </c>
      <c r="M3664" s="57" t="n">
        <v>350</v>
      </c>
      <c r="N3664" t="inlineStr">
        <is>
          <t>TL</t>
        </is>
      </c>
      <c r="O3664" s="58" t="n">
        <v>0</v>
      </c>
      <c r="P3664" t="n">
        <v>0</v>
      </c>
      <c r="Q3664" s="59" t="n">
        <v>190</v>
      </c>
      <c r="R3664" s="60">
        <f>IF(N3664="TL",1,IF(N3664="USD",VLOOKUP(C3664,$X$2:$Z$19,2,FALSE),VLOOKUP(C3664,$X$2:$Z$19,3,FALSE)))</f>
        <v/>
      </c>
      <c r="S3664" s="61">
        <f>IF(P3664=1,0,L3664*M3664*R3664*(1-O3664/100))</f>
        <v/>
      </c>
      <c r="T3664" s="61">
        <f>IF(P3664=1,0,L3664*Q3664)</f>
        <v/>
      </c>
      <c r="U3664" s="61">
        <f>S3664-T3664</f>
        <v/>
      </c>
    </row>
    <row r="3665">
      <c r="A3665" t="inlineStr">
        <is>
          <t>S003664</t>
        </is>
      </c>
      <c r="B3665" t="inlineStr">
        <is>
          <t>2026-02-05</t>
        </is>
      </c>
      <c r="C3665" t="inlineStr">
        <is>
          <t>2026-02</t>
        </is>
      </c>
      <c r="D3665" t="inlineStr">
        <is>
          <t>2026-Q1</t>
        </is>
      </c>
      <c r="E3665" t="inlineStr">
        <is>
          <t>T07</t>
        </is>
      </c>
      <c r="F3665" t="inlineStr">
        <is>
          <t>Onur Arslan</t>
        </is>
      </c>
      <c r="G3665" t="inlineStr">
        <is>
          <t>Marmara</t>
        </is>
      </c>
      <c r="H3665" t="inlineStr">
        <is>
          <t>EM-KBL-25</t>
        </is>
      </c>
      <c r="I3665" t="inlineStr">
        <is>
          <t>NYY Kablo 4x6 (100 m)</t>
        </is>
      </c>
      <c r="J3665" t="inlineStr">
        <is>
          <t>Kablo</t>
        </is>
      </c>
      <c r="K3665" t="inlineStr">
        <is>
          <t>Proje</t>
        </is>
      </c>
      <c r="L3665" t="n">
        <v>2</v>
      </c>
      <c r="M3665" s="57" t="n">
        <v>3342</v>
      </c>
      <c r="N3665" t="inlineStr">
        <is>
          <t>TL</t>
        </is>
      </c>
      <c r="O3665" s="58" t="n">
        <v>0</v>
      </c>
      <c r="P3665" t="n">
        <v>0</v>
      </c>
      <c r="Q3665" s="59" t="n">
        <v>2150</v>
      </c>
      <c r="R3665" s="60">
        <f>IF(N3665="TL",1,IF(N3665="USD",VLOOKUP(C3665,$X$2:$Z$19,2,FALSE),VLOOKUP(C3665,$X$2:$Z$19,3,FALSE)))</f>
        <v/>
      </c>
      <c r="S3665" s="61">
        <f>IF(P3665=1,0,L3665*M3665*R3665*(1-O3665/100))</f>
        <v/>
      </c>
      <c r="T3665" s="61">
        <f>IF(P3665=1,0,L3665*Q3665)</f>
        <v/>
      </c>
      <c r="U3665" s="61">
        <f>S3665-T3665</f>
        <v/>
      </c>
    </row>
    <row r="3666">
      <c r="A3666" t="inlineStr">
        <is>
          <t>S003665</t>
        </is>
      </c>
      <c r="B3666" t="inlineStr">
        <is>
          <t>2026-02-27</t>
        </is>
      </c>
      <c r="C3666" t="inlineStr">
        <is>
          <t>2026-02</t>
        </is>
      </c>
      <c r="D3666" t="inlineStr">
        <is>
          <t>2026-Q1</t>
        </is>
      </c>
      <c r="E3666" t="inlineStr">
        <is>
          <t>T07</t>
        </is>
      </c>
      <c r="F3666" t="inlineStr">
        <is>
          <t>Onur Arslan</t>
        </is>
      </c>
      <c r="G3666" t="inlineStr">
        <is>
          <t>Marmara</t>
        </is>
      </c>
      <c r="H3666" t="inlineStr">
        <is>
          <t>EM-SGT-01</t>
        </is>
      </c>
      <c r="I3666" t="inlineStr">
        <is>
          <t>Otomatik Sigorta C16 (12'li)</t>
        </is>
      </c>
      <c r="J3666" t="inlineStr">
        <is>
          <t>Koruma</t>
        </is>
      </c>
      <c r="K3666" t="inlineStr">
        <is>
          <t>Proje</t>
        </is>
      </c>
      <c r="L3666" t="n">
        <v>22</v>
      </c>
      <c r="M3666" s="57" t="n">
        <v>421</v>
      </c>
      <c r="N3666" t="inlineStr">
        <is>
          <t>TL</t>
        </is>
      </c>
      <c r="O3666" s="58" t="n">
        <v>8</v>
      </c>
      <c r="P3666" t="n">
        <v>0</v>
      </c>
      <c r="Q3666" s="59" t="n">
        <v>240</v>
      </c>
      <c r="R3666" s="60">
        <f>IF(N3666="TL",1,IF(N3666="USD",VLOOKUP(C3666,$X$2:$Z$19,2,FALSE),VLOOKUP(C3666,$X$2:$Z$19,3,FALSE)))</f>
        <v/>
      </c>
      <c r="S3666" s="61">
        <f>IF(P3666=1,0,L3666*M3666*R3666*(1-O3666/100))</f>
        <v/>
      </c>
      <c r="T3666" s="61">
        <f>IF(P3666=1,0,L3666*Q3666)</f>
        <v/>
      </c>
      <c r="U3666" s="61">
        <f>S3666-T3666</f>
        <v/>
      </c>
    </row>
    <row r="3667">
      <c r="A3667" t="inlineStr">
        <is>
          <t>S003666</t>
        </is>
      </c>
      <c r="B3667" t="inlineStr">
        <is>
          <t>2026-02-09</t>
        </is>
      </c>
      <c r="C3667" t="inlineStr">
        <is>
          <t>2026-02</t>
        </is>
      </c>
      <c r="D3667" t="inlineStr">
        <is>
          <t>2026-Q1</t>
        </is>
      </c>
      <c r="E3667" t="inlineStr">
        <is>
          <t>T07</t>
        </is>
      </c>
      <c r="F3667" t="inlineStr">
        <is>
          <t>Onur Arslan</t>
        </is>
      </c>
      <c r="G3667" t="inlineStr">
        <is>
          <t>Marmara</t>
        </is>
      </c>
      <c r="H3667" t="inlineStr">
        <is>
          <t>EM-AYD-40</t>
        </is>
      </c>
      <c r="I3667" t="inlineStr">
        <is>
          <t>LED Panel Armatür 40W</t>
        </is>
      </c>
      <c r="J3667" t="inlineStr">
        <is>
          <t>Aydınlatma</t>
        </is>
      </c>
      <c r="K3667" t="inlineStr">
        <is>
          <t>Proje</t>
        </is>
      </c>
      <c r="L3667" t="n">
        <v>17</v>
      </c>
      <c r="M3667" s="57" t="n">
        <v>356</v>
      </c>
      <c r="N3667" t="inlineStr">
        <is>
          <t>TL</t>
        </is>
      </c>
      <c r="O3667" s="58" t="n">
        <v>8</v>
      </c>
      <c r="P3667" t="n">
        <v>0</v>
      </c>
      <c r="Q3667" s="59" t="n">
        <v>190</v>
      </c>
      <c r="R3667" s="60">
        <f>IF(N3667="TL",1,IF(N3667="USD",VLOOKUP(C3667,$X$2:$Z$19,2,FALSE),VLOOKUP(C3667,$X$2:$Z$19,3,FALSE)))</f>
        <v/>
      </c>
      <c r="S3667" s="61">
        <f>IF(P3667=1,0,L3667*M3667*R3667*(1-O3667/100))</f>
        <v/>
      </c>
      <c r="T3667" s="61">
        <f>IF(P3667=1,0,L3667*Q3667)</f>
        <v/>
      </c>
      <c r="U3667" s="61">
        <f>S3667-T3667</f>
        <v/>
      </c>
    </row>
    <row r="3668">
      <c r="A3668" t="inlineStr">
        <is>
          <t>S003667</t>
        </is>
      </c>
      <c r="B3668" t="inlineStr">
        <is>
          <t>2026-02-13</t>
        </is>
      </c>
      <c r="C3668" t="inlineStr">
        <is>
          <t>2026-02</t>
        </is>
      </c>
      <c r="D3668" t="inlineStr">
        <is>
          <t>2026-Q1</t>
        </is>
      </c>
      <c r="E3668" t="inlineStr">
        <is>
          <t>T07</t>
        </is>
      </c>
      <c r="F3668" t="inlineStr">
        <is>
          <t>Onur Arslan</t>
        </is>
      </c>
      <c r="G3668" t="inlineStr">
        <is>
          <t>Marmara</t>
        </is>
      </c>
      <c r="H3668" t="inlineStr">
        <is>
          <t>EM-PRZ-02</t>
        </is>
      </c>
      <c r="I3668" t="inlineStr">
        <is>
          <t>Priz-Anahtar Seti (20'li)</t>
        </is>
      </c>
      <c r="J3668" t="inlineStr">
        <is>
          <t>Anahtar</t>
        </is>
      </c>
      <c r="K3668" t="inlineStr">
        <is>
          <t>Proje</t>
        </is>
      </c>
      <c r="L3668" t="n">
        <v>10</v>
      </c>
      <c r="M3668" s="57" t="n">
        <v>569</v>
      </c>
      <c r="N3668" t="inlineStr">
        <is>
          <t>TL</t>
        </is>
      </c>
      <c r="O3668" s="58" t="n">
        <v>8</v>
      </c>
      <c r="P3668" t="n">
        <v>0</v>
      </c>
      <c r="Q3668" s="59" t="n">
        <v>310</v>
      </c>
      <c r="R3668" s="60">
        <f>IF(N3668="TL",1,IF(N3668="USD",VLOOKUP(C3668,$X$2:$Z$19,2,FALSE),VLOOKUP(C3668,$X$2:$Z$19,3,FALSE)))</f>
        <v/>
      </c>
      <c r="S3668" s="61">
        <f>IF(P3668=1,0,L3668*M3668*R3668*(1-O3668/100))</f>
        <v/>
      </c>
      <c r="T3668" s="61">
        <f>IF(P3668=1,0,L3668*Q3668)</f>
        <v/>
      </c>
      <c r="U3668" s="61">
        <f>S3668-T3668</f>
        <v/>
      </c>
    </row>
    <row r="3669">
      <c r="A3669" t="inlineStr">
        <is>
          <t>S003668</t>
        </is>
      </c>
      <c r="B3669" t="inlineStr">
        <is>
          <t>2026-02-04</t>
        </is>
      </c>
      <c r="C3669" t="inlineStr">
        <is>
          <t>2026-02</t>
        </is>
      </c>
      <c r="D3669" t="inlineStr">
        <is>
          <t>2026-Q1</t>
        </is>
      </c>
      <c r="E3669" t="inlineStr">
        <is>
          <t>T07</t>
        </is>
      </c>
      <c r="F3669" t="inlineStr">
        <is>
          <t>Onur Arslan</t>
        </is>
      </c>
      <c r="G3669" t="inlineStr">
        <is>
          <t>Marmara</t>
        </is>
      </c>
      <c r="H3669" t="inlineStr">
        <is>
          <t>EM-UPS-10</t>
        </is>
      </c>
      <c r="I3669" t="inlineStr">
        <is>
          <t>Kesintisiz Güç Kaynağı 3 kVA</t>
        </is>
      </c>
      <c r="J3669" t="inlineStr">
        <is>
          <t>Güç</t>
        </is>
      </c>
      <c r="K3669" t="inlineStr">
        <is>
          <t>Proje</t>
        </is>
      </c>
      <c r="L3669" t="n">
        <v>15</v>
      </c>
      <c r="M3669" s="57" t="n">
        <v>13306</v>
      </c>
      <c r="N3669" t="inlineStr">
        <is>
          <t>TL</t>
        </is>
      </c>
      <c r="O3669" s="58" t="n">
        <v>5</v>
      </c>
      <c r="P3669" t="n">
        <v>0</v>
      </c>
      <c r="Q3669" s="59" t="n">
        <v>8200</v>
      </c>
      <c r="R3669" s="60">
        <f>IF(N3669="TL",1,IF(N3669="USD",VLOOKUP(C3669,$X$2:$Z$19,2,FALSE),VLOOKUP(C3669,$X$2:$Z$19,3,FALSE)))</f>
        <v/>
      </c>
      <c r="S3669" s="61">
        <f>IF(P3669=1,0,L3669*M3669*R3669*(1-O3669/100))</f>
        <v/>
      </c>
      <c r="T3669" s="61">
        <f>IF(P3669=1,0,L3669*Q3669)</f>
        <v/>
      </c>
      <c r="U3669" s="61">
        <f>S3669-T3669</f>
        <v/>
      </c>
    </row>
    <row r="3670">
      <c r="A3670" t="inlineStr">
        <is>
          <t>S003669</t>
        </is>
      </c>
      <c r="B3670" t="inlineStr">
        <is>
          <t>2026-02-13</t>
        </is>
      </c>
      <c r="C3670" t="inlineStr">
        <is>
          <t>2026-02</t>
        </is>
      </c>
      <c r="D3670" t="inlineStr">
        <is>
          <t>2026-Q1</t>
        </is>
      </c>
      <c r="E3670" t="inlineStr">
        <is>
          <t>T07</t>
        </is>
      </c>
      <c r="F3670" t="inlineStr">
        <is>
          <t>Onur Arslan</t>
        </is>
      </c>
      <c r="G3670" t="inlineStr">
        <is>
          <t>Marmara</t>
        </is>
      </c>
      <c r="H3670" t="inlineStr">
        <is>
          <t>EM-SGT-01</t>
        </is>
      </c>
      <c r="I3670" t="inlineStr">
        <is>
          <t>Otomatik Sigorta C16 (12'li)</t>
        </is>
      </c>
      <c r="J3670" t="inlineStr">
        <is>
          <t>Koruma</t>
        </is>
      </c>
      <c r="K3670" t="inlineStr">
        <is>
          <t>Bayi</t>
        </is>
      </c>
      <c r="L3670" t="n">
        <v>2</v>
      </c>
      <c r="M3670" s="57" t="n">
        <v>428</v>
      </c>
      <c r="N3670" t="inlineStr">
        <is>
          <t>TL</t>
        </is>
      </c>
      <c r="O3670" s="58" t="n">
        <v>0</v>
      </c>
      <c r="P3670" t="n">
        <v>0</v>
      </c>
      <c r="Q3670" s="59" t="n">
        <v>240</v>
      </c>
      <c r="R3670" s="60">
        <f>IF(N3670="TL",1,IF(N3670="USD",VLOOKUP(C3670,$X$2:$Z$19,2,FALSE),VLOOKUP(C3670,$X$2:$Z$19,3,FALSE)))</f>
        <v/>
      </c>
      <c r="S3670" s="61">
        <f>IF(P3670=1,0,L3670*M3670*R3670*(1-O3670/100))</f>
        <v/>
      </c>
      <c r="T3670" s="61">
        <f>IF(P3670=1,0,L3670*Q3670)</f>
        <v/>
      </c>
      <c r="U3670" s="61">
        <f>S3670-T3670</f>
        <v/>
      </c>
    </row>
    <row r="3671">
      <c r="A3671" t="inlineStr">
        <is>
          <t>S003670</t>
        </is>
      </c>
      <c r="B3671" t="inlineStr">
        <is>
          <t>2026-02-06</t>
        </is>
      </c>
      <c r="C3671" t="inlineStr">
        <is>
          <t>2026-02</t>
        </is>
      </c>
      <c r="D3671" t="inlineStr">
        <is>
          <t>2026-Q1</t>
        </is>
      </c>
      <c r="E3671" t="inlineStr">
        <is>
          <t>T07</t>
        </is>
      </c>
      <c r="F3671" t="inlineStr">
        <is>
          <t>Onur Arslan</t>
        </is>
      </c>
      <c r="G3671" t="inlineStr">
        <is>
          <t>Marmara</t>
        </is>
      </c>
      <c r="H3671" t="inlineStr">
        <is>
          <t>EM-AYD-40</t>
        </is>
      </c>
      <c r="I3671" t="inlineStr">
        <is>
          <t>LED Panel Armatür 40W</t>
        </is>
      </c>
      <c r="J3671" t="inlineStr">
        <is>
          <t>Aydınlatma</t>
        </is>
      </c>
      <c r="K3671" t="inlineStr">
        <is>
          <t>Bayi</t>
        </is>
      </c>
      <c r="L3671" t="n">
        <v>10</v>
      </c>
      <c r="M3671" s="57" t="n">
        <v>346</v>
      </c>
      <c r="N3671" t="inlineStr">
        <is>
          <t>TL</t>
        </is>
      </c>
      <c r="O3671" s="58" t="n">
        <v>8</v>
      </c>
      <c r="P3671" t="n">
        <v>0</v>
      </c>
      <c r="Q3671" s="59" t="n">
        <v>190</v>
      </c>
      <c r="R3671" s="60">
        <f>IF(N3671="TL",1,IF(N3671="USD",VLOOKUP(C3671,$X$2:$Z$19,2,FALSE),VLOOKUP(C3671,$X$2:$Z$19,3,FALSE)))</f>
        <v/>
      </c>
      <c r="S3671" s="61">
        <f>IF(P3671=1,0,L3671*M3671*R3671*(1-O3671/100))</f>
        <v/>
      </c>
      <c r="T3671" s="61">
        <f>IF(P3671=1,0,L3671*Q3671)</f>
        <v/>
      </c>
      <c r="U3671" s="61">
        <f>S3671-T3671</f>
        <v/>
      </c>
    </row>
    <row r="3672">
      <c r="A3672" t="inlineStr">
        <is>
          <t>S003671</t>
        </is>
      </c>
      <c r="B3672" t="inlineStr">
        <is>
          <t>2026-02-20</t>
        </is>
      </c>
      <c r="C3672" t="inlineStr">
        <is>
          <t>2026-02</t>
        </is>
      </c>
      <c r="D3672" t="inlineStr">
        <is>
          <t>2026-Q1</t>
        </is>
      </c>
      <c r="E3672" t="inlineStr">
        <is>
          <t>T07</t>
        </is>
      </c>
      <c r="F3672" t="inlineStr">
        <is>
          <t>Onur Arslan</t>
        </is>
      </c>
      <c r="G3672" t="inlineStr">
        <is>
          <t>Marmara</t>
        </is>
      </c>
      <c r="H3672" t="inlineStr">
        <is>
          <t>EM-PNO-12</t>
        </is>
      </c>
      <c r="I3672" t="inlineStr">
        <is>
          <t>Sıva Üstü Dağıtım Panosu 24'lü</t>
        </is>
      </c>
      <c r="J3672" t="inlineStr">
        <is>
          <t>Pano</t>
        </is>
      </c>
      <c r="K3672" t="inlineStr">
        <is>
          <t>Bayi</t>
        </is>
      </c>
      <c r="L3672" t="n">
        <v>5</v>
      </c>
      <c r="M3672" s="57" t="n">
        <v>2058</v>
      </c>
      <c r="N3672" t="inlineStr">
        <is>
          <t>TL</t>
        </is>
      </c>
      <c r="O3672" s="58" t="n">
        <v>12</v>
      </c>
      <c r="P3672" t="n">
        <v>0</v>
      </c>
      <c r="Q3672" s="59" t="n">
        <v>1180</v>
      </c>
      <c r="R3672" s="60">
        <f>IF(N3672="TL",1,IF(N3672="USD",VLOOKUP(C3672,$X$2:$Z$19,2,FALSE),VLOOKUP(C3672,$X$2:$Z$19,3,FALSE)))</f>
        <v/>
      </c>
      <c r="S3672" s="61">
        <f>IF(P3672=1,0,L3672*M3672*R3672*(1-O3672/100))</f>
        <v/>
      </c>
      <c r="T3672" s="61">
        <f>IF(P3672=1,0,L3672*Q3672)</f>
        <v/>
      </c>
      <c r="U3672" s="61">
        <f>S3672-T3672</f>
        <v/>
      </c>
    </row>
    <row r="3673">
      <c r="A3673" t="inlineStr">
        <is>
          <t>S003672</t>
        </is>
      </c>
      <c r="B3673" t="inlineStr">
        <is>
          <t>2026-02-12</t>
        </is>
      </c>
      <c r="C3673" t="inlineStr">
        <is>
          <t>2026-02</t>
        </is>
      </c>
      <c r="D3673" t="inlineStr">
        <is>
          <t>2026-Q1</t>
        </is>
      </c>
      <c r="E3673" t="inlineStr">
        <is>
          <t>T08</t>
        </is>
      </c>
      <c r="F3673" t="inlineStr">
        <is>
          <t>Zeynep Koç</t>
        </is>
      </c>
      <c r="G3673" t="inlineStr">
        <is>
          <t>İç Anadolu</t>
        </is>
      </c>
      <c r="H3673" t="inlineStr">
        <is>
          <t>EM-KBL-25</t>
        </is>
      </c>
      <c r="I3673" t="inlineStr">
        <is>
          <t>NYY Kablo 4x6 (100 m)</t>
        </is>
      </c>
      <c r="J3673" t="inlineStr">
        <is>
          <t>Kablo</t>
        </is>
      </c>
      <c r="K3673" t="inlineStr">
        <is>
          <t>Kurumsal</t>
        </is>
      </c>
      <c r="L3673" t="n">
        <v>32</v>
      </c>
      <c r="M3673" s="57" t="n">
        <v>3584</v>
      </c>
      <c r="N3673" t="inlineStr">
        <is>
          <t>TL</t>
        </is>
      </c>
      <c r="O3673" s="58" t="n">
        <v>18</v>
      </c>
      <c r="P3673" t="n">
        <v>0</v>
      </c>
      <c r="Q3673" s="59" t="n">
        <v>2150</v>
      </c>
      <c r="R3673" s="60">
        <f>IF(N3673="TL",1,IF(N3673="USD",VLOOKUP(C3673,$X$2:$Z$19,2,FALSE),VLOOKUP(C3673,$X$2:$Z$19,3,FALSE)))</f>
        <v/>
      </c>
      <c r="S3673" s="61">
        <f>IF(P3673=1,0,L3673*M3673*R3673*(1-O3673/100))</f>
        <v/>
      </c>
      <c r="T3673" s="61">
        <f>IF(P3673=1,0,L3673*Q3673)</f>
        <v/>
      </c>
      <c r="U3673" s="61">
        <f>S3673-T3673</f>
        <v/>
      </c>
    </row>
    <row r="3674">
      <c r="A3674" t="inlineStr">
        <is>
          <t>S003673</t>
        </is>
      </c>
      <c r="B3674" t="inlineStr">
        <is>
          <t>2026-02-01</t>
        </is>
      </c>
      <c r="C3674" t="inlineStr">
        <is>
          <t>2026-02</t>
        </is>
      </c>
      <c r="D3674" t="inlineStr">
        <is>
          <t>2026-Q1</t>
        </is>
      </c>
      <c r="E3674" t="inlineStr">
        <is>
          <t>T08</t>
        </is>
      </c>
      <c r="F3674" t="inlineStr">
        <is>
          <t>Zeynep Koç</t>
        </is>
      </c>
      <c r="G3674" t="inlineStr">
        <is>
          <t>İç Anadolu</t>
        </is>
      </c>
      <c r="H3674" t="inlineStr">
        <is>
          <t>EM-AYD-40</t>
        </is>
      </c>
      <c r="I3674" t="inlineStr">
        <is>
          <t>LED Panel Armatür 40W</t>
        </is>
      </c>
      <c r="J3674" t="inlineStr">
        <is>
          <t>Aydınlatma</t>
        </is>
      </c>
      <c r="K3674" t="inlineStr">
        <is>
          <t>Bayi</t>
        </is>
      </c>
      <c r="L3674" t="n">
        <v>1</v>
      </c>
      <c r="M3674" s="57" t="n">
        <v>366</v>
      </c>
      <c r="N3674" t="inlineStr">
        <is>
          <t>TL</t>
        </is>
      </c>
      <c r="O3674" s="58" t="n">
        <v>8</v>
      </c>
      <c r="P3674" t="n">
        <v>0</v>
      </c>
      <c r="Q3674" s="59" t="n">
        <v>190</v>
      </c>
      <c r="R3674" s="60">
        <f>IF(N3674="TL",1,IF(N3674="USD",VLOOKUP(C3674,$X$2:$Z$19,2,FALSE),VLOOKUP(C3674,$X$2:$Z$19,3,FALSE)))</f>
        <v/>
      </c>
      <c r="S3674" s="61">
        <f>IF(P3674=1,0,L3674*M3674*R3674*(1-O3674/100))</f>
        <v/>
      </c>
      <c r="T3674" s="61">
        <f>IF(P3674=1,0,L3674*Q3674)</f>
        <v/>
      </c>
      <c r="U3674" s="61">
        <f>S3674-T3674</f>
        <v/>
      </c>
    </row>
    <row r="3675">
      <c r="A3675" t="inlineStr">
        <is>
          <t>S003674</t>
        </is>
      </c>
      <c r="B3675" t="inlineStr">
        <is>
          <t>2026-02-22</t>
        </is>
      </c>
      <c r="C3675" t="inlineStr">
        <is>
          <t>2026-02</t>
        </is>
      </c>
      <c r="D3675" t="inlineStr">
        <is>
          <t>2026-Q1</t>
        </is>
      </c>
      <c r="E3675" t="inlineStr">
        <is>
          <t>T08</t>
        </is>
      </c>
      <c r="F3675" t="inlineStr">
        <is>
          <t>Zeynep Koç</t>
        </is>
      </c>
      <c r="G3675" t="inlineStr">
        <is>
          <t>İç Anadolu</t>
        </is>
      </c>
      <c r="H3675" t="inlineStr">
        <is>
          <t>EM-UPS-10</t>
        </is>
      </c>
      <c r="I3675" t="inlineStr">
        <is>
          <t>Kesintisiz Güç Kaynağı 3 kVA</t>
        </is>
      </c>
      <c r="J3675" t="inlineStr">
        <is>
          <t>Güç</t>
        </is>
      </c>
      <c r="K3675" t="inlineStr">
        <is>
          <t>Proje</t>
        </is>
      </c>
      <c r="L3675" t="n">
        <v>20</v>
      </c>
      <c r="M3675" s="57" t="n">
        <v>13535</v>
      </c>
      <c r="N3675" t="inlineStr">
        <is>
          <t>TL</t>
        </is>
      </c>
      <c r="O3675" s="58" t="n">
        <v>18</v>
      </c>
      <c r="P3675" t="n">
        <v>0</v>
      </c>
      <c r="Q3675" s="59" t="n">
        <v>8200</v>
      </c>
      <c r="R3675" s="60">
        <f>IF(N3675="TL",1,IF(N3675="USD",VLOOKUP(C3675,$X$2:$Z$19,2,FALSE),VLOOKUP(C3675,$X$2:$Z$19,3,FALSE)))</f>
        <v/>
      </c>
      <c r="S3675" s="61">
        <f>IF(P3675=1,0,L3675*M3675*R3675*(1-O3675/100))</f>
        <v/>
      </c>
      <c r="T3675" s="61">
        <f>IF(P3675=1,0,L3675*Q3675)</f>
        <v/>
      </c>
      <c r="U3675" s="61">
        <f>S3675-T3675</f>
        <v/>
      </c>
    </row>
    <row r="3676">
      <c r="A3676" t="inlineStr">
        <is>
          <t>S003675</t>
        </is>
      </c>
      <c r="B3676" t="inlineStr">
        <is>
          <t>2026-02-14</t>
        </is>
      </c>
      <c r="C3676" t="inlineStr">
        <is>
          <t>2026-02</t>
        </is>
      </c>
      <c r="D3676" t="inlineStr">
        <is>
          <t>2026-Q1</t>
        </is>
      </c>
      <c r="E3676" t="inlineStr">
        <is>
          <t>T08</t>
        </is>
      </c>
      <c r="F3676" t="inlineStr">
        <is>
          <t>Zeynep Koç</t>
        </is>
      </c>
      <c r="G3676" t="inlineStr">
        <is>
          <t>İç Anadolu</t>
        </is>
      </c>
      <c r="H3676" t="inlineStr">
        <is>
          <t>EM-AYD-18</t>
        </is>
      </c>
      <c r="I3676" t="inlineStr">
        <is>
          <t>LED Ampul 18W (10'lu)</t>
        </is>
      </c>
      <c r="J3676" t="inlineStr">
        <is>
          <t>Aydınlatma</t>
        </is>
      </c>
      <c r="K3676" t="inlineStr">
        <is>
          <t>Bayi</t>
        </is>
      </c>
      <c r="L3676" t="n">
        <v>10</v>
      </c>
      <c r="M3676" s="57" t="n">
        <v>208</v>
      </c>
      <c r="N3676" t="inlineStr">
        <is>
          <t>TL</t>
        </is>
      </c>
      <c r="O3676" s="58" t="n">
        <v>8</v>
      </c>
      <c r="P3676" t="n">
        <v>0</v>
      </c>
      <c r="Q3676" s="59" t="n">
        <v>95</v>
      </c>
      <c r="R3676" s="60">
        <f>IF(N3676="TL",1,IF(N3676="USD",VLOOKUP(C3676,$X$2:$Z$19,2,FALSE),VLOOKUP(C3676,$X$2:$Z$19,3,FALSE)))</f>
        <v/>
      </c>
      <c r="S3676" s="61">
        <f>IF(P3676=1,0,L3676*M3676*R3676*(1-O3676/100))</f>
        <v/>
      </c>
      <c r="T3676" s="61">
        <f>IF(P3676=1,0,L3676*Q3676)</f>
        <v/>
      </c>
      <c r="U3676" s="61">
        <f>S3676-T3676</f>
        <v/>
      </c>
    </row>
    <row r="3677">
      <c r="A3677" t="inlineStr">
        <is>
          <t>S003676</t>
        </is>
      </c>
      <c r="B3677" t="inlineStr">
        <is>
          <t>2026-02-14</t>
        </is>
      </c>
      <c r="C3677" t="inlineStr">
        <is>
          <t>2026-02</t>
        </is>
      </c>
      <c r="D3677" t="inlineStr">
        <is>
          <t>2026-Q1</t>
        </is>
      </c>
      <c r="E3677" t="inlineStr">
        <is>
          <t>T08</t>
        </is>
      </c>
      <c r="F3677" t="inlineStr">
        <is>
          <t>Zeynep Koç</t>
        </is>
      </c>
      <c r="G3677" t="inlineStr">
        <is>
          <t>İç Anadolu</t>
        </is>
      </c>
      <c r="H3677" t="inlineStr">
        <is>
          <t>EM-SGT-01</t>
        </is>
      </c>
      <c r="I3677" t="inlineStr">
        <is>
          <t>Otomatik Sigorta C16 (12'li)</t>
        </is>
      </c>
      <c r="J3677" t="inlineStr">
        <is>
          <t>Koruma</t>
        </is>
      </c>
      <c r="K3677" t="inlineStr">
        <is>
          <t>Proje</t>
        </is>
      </c>
      <c r="L3677" t="n">
        <v>19</v>
      </c>
      <c r="M3677" s="57" t="n">
        <v>450</v>
      </c>
      <c r="N3677" t="inlineStr">
        <is>
          <t>TL</t>
        </is>
      </c>
      <c r="O3677" s="58" t="n">
        <v>12</v>
      </c>
      <c r="P3677" t="n">
        <v>0</v>
      </c>
      <c r="Q3677" s="59" t="n">
        <v>240</v>
      </c>
      <c r="R3677" s="60">
        <f>IF(N3677="TL",1,IF(N3677="USD",VLOOKUP(C3677,$X$2:$Z$19,2,FALSE),VLOOKUP(C3677,$X$2:$Z$19,3,FALSE)))</f>
        <v/>
      </c>
      <c r="S3677" s="61">
        <f>IF(P3677=1,0,L3677*M3677*R3677*(1-O3677/100))</f>
        <v/>
      </c>
      <c r="T3677" s="61">
        <f>IF(P3677=1,0,L3677*Q3677)</f>
        <v/>
      </c>
      <c r="U3677" s="61">
        <f>S3677-T3677</f>
        <v/>
      </c>
    </row>
    <row r="3678">
      <c r="A3678" t="inlineStr">
        <is>
          <t>S003677</t>
        </is>
      </c>
      <c r="B3678" t="inlineStr">
        <is>
          <t>2026-02-02</t>
        </is>
      </c>
      <c r="C3678" t="inlineStr">
        <is>
          <t>2026-02</t>
        </is>
      </c>
      <c r="D3678" t="inlineStr">
        <is>
          <t>2026-Q1</t>
        </is>
      </c>
      <c r="E3678" t="inlineStr">
        <is>
          <t>T08</t>
        </is>
      </c>
      <c r="F3678" t="inlineStr">
        <is>
          <t>Zeynep Koç</t>
        </is>
      </c>
      <c r="G3678" t="inlineStr">
        <is>
          <t>İç Anadolu</t>
        </is>
      </c>
      <c r="H3678" t="inlineStr">
        <is>
          <t>EM-KBL-25</t>
        </is>
      </c>
      <c r="I3678" t="inlineStr">
        <is>
          <t>NYY Kablo 4x6 (100 m)</t>
        </is>
      </c>
      <c r="J3678" t="inlineStr">
        <is>
          <t>Kablo</t>
        </is>
      </c>
      <c r="K3678" t="inlineStr">
        <is>
          <t>Bayi</t>
        </is>
      </c>
      <c r="L3678" t="n">
        <v>3</v>
      </c>
      <c r="M3678" s="57" t="n">
        <v>3358</v>
      </c>
      <c r="N3678" t="inlineStr">
        <is>
          <t>TL</t>
        </is>
      </c>
      <c r="O3678" s="58" t="n">
        <v>8</v>
      </c>
      <c r="P3678" t="n">
        <v>0</v>
      </c>
      <c r="Q3678" s="59" t="n">
        <v>2150</v>
      </c>
      <c r="R3678" s="60">
        <f>IF(N3678="TL",1,IF(N3678="USD",VLOOKUP(C3678,$X$2:$Z$19,2,FALSE),VLOOKUP(C3678,$X$2:$Z$19,3,FALSE)))</f>
        <v/>
      </c>
      <c r="S3678" s="61">
        <f>IF(P3678=1,0,L3678*M3678*R3678*(1-O3678/100))</f>
        <v/>
      </c>
      <c r="T3678" s="61">
        <f>IF(P3678=1,0,L3678*Q3678)</f>
        <v/>
      </c>
      <c r="U3678" s="61">
        <f>S3678-T3678</f>
        <v/>
      </c>
    </row>
    <row r="3679">
      <c r="A3679" t="inlineStr">
        <is>
          <t>S003678</t>
        </is>
      </c>
      <c r="B3679" t="inlineStr">
        <is>
          <t>2026-02-22</t>
        </is>
      </c>
      <c r="C3679" t="inlineStr">
        <is>
          <t>2026-02</t>
        </is>
      </c>
      <c r="D3679" t="inlineStr">
        <is>
          <t>2026-Q1</t>
        </is>
      </c>
      <c r="E3679" t="inlineStr">
        <is>
          <t>T08</t>
        </is>
      </c>
      <c r="F3679" t="inlineStr">
        <is>
          <t>Zeynep Koç</t>
        </is>
      </c>
      <c r="G3679" t="inlineStr">
        <is>
          <t>İç Anadolu</t>
        </is>
      </c>
      <c r="H3679" t="inlineStr">
        <is>
          <t>EM-PRZ-02</t>
        </is>
      </c>
      <c r="I3679" t="inlineStr">
        <is>
          <t>Priz-Anahtar Seti (20'li)</t>
        </is>
      </c>
      <c r="J3679" t="inlineStr">
        <is>
          <t>Anahtar</t>
        </is>
      </c>
      <c r="K3679" t="inlineStr">
        <is>
          <t>Perakende</t>
        </is>
      </c>
      <c r="L3679" t="n">
        <v>5</v>
      </c>
      <c r="M3679" s="57" t="n">
        <v>591</v>
      </c>
      <c r="N3679" t="inlineStr">
        <is>
          <t>TL</t>
        </is>
      </c>
      <c r="O3679" s="58" t="n">
        <v>8</v>
      </c>
      <c r="P3679" t="n">
        <v>0</v>
      </c>
      <c r="Q3679" s="59" t="n">
        <v>310</v>
      </c>
      <c r="R3679" s="60">
        <f>IF(N3679="TL",1,IF(N3679="USD",VLOOKUP(C3679,$X$2:$Z$19,2,FALSE),VLOOKUP(C3679,$X$2:$Z$19,3,FALSE)))</f>
        <v/>
      </c>
      <c r="S3679" s="61">
        <f>IF(P3679=1,0,L3679*M3679*R3679*(1-O3679/100))</f>
        <v/>
      </c>
      <c r="T3679" s="61">
        <f>IF(P3679=1,0,L3679*Q3679)</f>
        <v/>
      </c>
      <c r="U3679" s="61">
        <f>S3679-T3679</f>
        <v/>
      </c>
    </row>
    <row r="3680">
      <c r="A3680" t="inlineStr">
        <is>
          <t>S003679</t>
        </is>
      </c>
      <c r="B3680" t="inlineStr">
        <is>
          <t>2026-02-25</t>
        </is>
      </c>
      <c r="C3680" t="inlineStr">
        <is>
          <t>2026-02</t>
        </is>
      </c>
      <c r="D3680" t="inlineStr">
        <is>
          <t>2026-Q1</t>
        </is>
      </c>
      <c r="E3680" t="inlineStr">
        <is>
          <t>T08</t>
        </is>
      </c>
      <c r="F3680" t="inlineStr">
        <is>
          <t>Zeynep Koç</t>
        </is>
      </c>
      <c r="G3680" t="inlineStr">
        <is>
          <t>İç Anadolu</t>
        </is>
      </c>
      <c r="H3680" t="inlineStr">
        <is>
          <t>EM-SGT-01</t>
        </is>
      </c>
      <c r="I3680" t="inlineStr">
        <is>
          <t>Otomatik Sigorta C16 (12'li)</t>
        </is>
      </c>
      <c r="J3680" t="inlineStr">
        <is>
          <t>Koruma</t>
        </is>
      </c>
      <c r="K3680" t="inlineStr">
        <is>
          <t>Bayi</t>
        </is>
      </c>
      <c r="L3680" t="n">
        <v>18</v>
      </c>
      <c r="M3680" s="57" t="n">
        <v>445</v>
      </c>
      <c r="N3680" t="inlineStr">
        <is>
          <t>TL</t>
        </is>
      </c>
      <c r="O3680" s="58" t="n">
        <v>12</v>
      </c>
      <c r="P3680" t="n">
        <v>0</v>
      </c>
      <c r="Q3680" s="59" t="n">
        <v>240</v>
      </c>
      <c r="R3680" s="60">
        <f>IF(N3680="TL",1,IF(N3680="USD",VLOOKUP(C3680,$X$2:$Z$19,2,FALSE),VLOOKUP(C3680,$X$2:$Z$19,3,FALSE)))</f>
        <v/>
      </c>
      <c r="S3680" s="61">
        <f>IF(P3680=1,0,L3680*M3680*R3680*(1-O3680/100))</f>
        <v/>
      </c>
      <c r="T3680" s="61">
        <f>IF(P3680=1,0,L3680*Q3680)</f>
        <v/>
      </c>
      <c r="U3680" s="61">
        <f>S3680-T3680</f>
        <v/>
      </c>
    </row>
    <row r="3681">
      <c r="A3681" t="inlineStr">
        <is>
          <t>S003680</t>
        </is>
      </c>
      <c r="B3681" t="inlineStr">
        <is>
          <t>2026-02-09</t>
        </is>
      </c>
      <c r="C3681" t="inlineStr">
        <is>
          <t>2026-02</t>
        </is>
      </c>
      <c r="D3681" t="inlineStr">
        <is>
          <t>2026-Q1</t>
        </is>
      </c>
      <c r="E3681" t="inlineStr">
        <is>
          <t>T08</t>
        </is>
      </c>
      <c r="F3681" t="inlineStr">
        <is>
          <t>Zeynep Koç</t>
        </is>
      </c>
      <c r="G3681" t="inlineStr">
        <is>
          <t>İç Anadolu</t>
        </is>
      </c>
      <c r="H3681" t="inlineStr">
        <is>
          <t>EM-KBL-16</t>
        </is>
      </c>
      <c r="I3681" t="inlineStr">
        <is>
          <t>NYM Kablo 3x2,5 (100 m)</t>
        </is>
      </c>
      <c r="J3681" t="inlineStr">
        <is>
          <t>Kablo</t>
        </is>
      </c>
      <c r="K3681" t="inlineStr">
        <is>
          <t>Perakende</t>
        </is>
      </c>
      <c r="L3681" t="n">
        <v>5</v>
      </c>
      <c r="M3681" s="57" t="n">
        <v>1338</v>
      </c>
      <c r="N3681" t="inlineStr">
        <is>
          <t>TL</t>
        </is>
      </c>
      <c r="O3681" s="58" t="n">
        <v>5</v>
      </c>
      <c r="P3681" t="n">
        <v>1</v>
      </c>
      <c r="Q3681" s="59" t="n">
        <v>820</v>
      </c>
      <c r="R3681" s="60">
        <f>IF(N3681="TL",1,IF(N3681="USD",VLOOKUP(C3681,$X$2:$Z$19,2,FALSE),VLOOKUP(C3681,$X$2:$Z$19,3,FALSE)))</f>
        <v/>
      </c>
      <c r="S3681" s="61">
        <f>IF(P3681=1,0,L3681*M3681*R3681*(1-O3681/100))</f>
        <v/>
      </c>
      <c r="T3681" s="61">
        <f>IF(P3681=1,0,L3681*Q3681)</f>
        <v/>
      </c>
      <c r="U3681" s="61">
        <f>S3681-T3681</f>
        <v/>
      </c>
    </row>
    <row r="3682">
      <c r="A3682" t="inlineStr">
        <is>
          <t>S003681</t>
        </is>
      </c>
      <c r="B3682" t="inlineStr">
        <is>
          <t>2026-02-21</t>
        </is>
      </c>
      <c r="C3682" t="inlineStr">
        <is>
          <t>2026-02</t>
        </is>
      </c>
      <c r="D3682" t="inlineStr">
        <is>
          <t>2026-Q1</t>
        </is>
      </c>
      <c r="E3682" t="inlineStr">
        <is>
          <t>T08</t>
        </is>
      </c>
      <c r="F3682" t="inlineStr">
        <is>
          <t>Zeynep Koç</t>
        </is>
      </c>
      <c r="G3682" t="inlineStr">
        <is>
          <t>İç Anadolu</t>
        </is>
      </c>
      <c r="H3682" t="inlineStr">
        <is>
          <t>EM-KBL-16</t>
        </is>
      </c>
      <c r="I3682" t="inlineStr">
        <is>
          <t>NYM Kablo 3x2,5 (100 m)</t>
        </is>
      </c>
      <c r="J3682" t="inlineStr">
        <is>
          <t>Kablo</t>
        </is>
      </c>
      <c r="K3682" t="inlineStr">
        <is>
          <t>Proje</t>
        </is>
      </c>
      <c r="L3682" t="n">
        <v>7</v>
      </c>
      <c r="M3682" s="57" t="n">
        <v>1303</v>
      </c>
      <c r="N3682" t="inlineStr">
        <is>
          <t>TL</t>
        </is>
      </c>
      <c r="O3682" s="58" t="n">
        <v>0</v>
      </c>
      <c r="P3682" t="n">
        <v>0</v>
      </c>
      <c r="Q3682" s="59" t="n">
        <v>820</v>
      </c>
      <c r="R3682" s="60">
        <f>IF(N3682="TL",1,IF(N3682="USD",VLOOKUP(C3682,$X$2:$Z$19,2,FALSE),VLOOKUP(C3682,$X$2:$Z$19,3,FALSE)))</f>
        <v/>
      </c>
      <c r="S3682" s="61">
        <f>IF(P3682=1,0,L3682*M3682*R3682*(1-O3682/100))</f>
        <v/>
      </c>
      <c r="T3682" s="61">
        <f>IF(P3682=1,0,L3682*Q3682)</f>
        <v/>
      </c>
      <c r="U3682" s="61">
        <f>S3682-T3682</f>
        <v/>
      </c>
    </row>
    <row r="3683">
      <c r="A3683" t="inlineStr">
        <is>
          <t>S003682</t>
        </is>
      </c>
      <c r="B3683" t="inlineStr">
        <is>
          <t>2026-02-18</t>
        </is>
      </c>
      <c r="C3683" t="inlineStr">
        <is>
          <t>2026-02</t>
        </is>
      </c>
      <c r="D3683" t="inlineStr">
        <is>
          <t>2026-Q1</t>
        </is>
      </c>
      <c r="E3683" t="inlineStr">
        <is>
          <t>T08</t>
        </is>
      </c>
      <c r="F3683" t="inlineStr">
        <is>
          <t>Zeynep Koç</t>
        </is>
      </c>
      <c r="G3683" t="inlineStr">
        <is>
          <t>İç Anadolu</t>
        </is>
      </c>
      <c r="H3683" t="inlineStr">
        <is>
          <t>EM-SGT-01</t>
        </is>
      </c>
      <c r="I3683" t="inlineStr">
        <is>
          <t>Otomatik Sigorta C16 (12'li)</t>
        </is>
      </c>
      <c r="J3683" t="inlineStr">
        <is>
          <t>Koruma</t>
        </is>
      </c>
      <c r="K3683" t="inlineStr">
        <is>
          <t>Kurumsal</t>
        </is>
      </c>
      <c r="L3683" t="n">
        <v>19</v>
      </c>
      <c r="M3683" s="57" t="n">
        <v>452</v>
      </c>
      <c r="N3683" t="inlineStr">
        <is>
          <t>TL</t>
        </is>
      </c>
      <c r="O3683" s="58" t="n">
        <v>8</v>
      </c>
      <c r="P3683" t="n">
        <v>0</v>
      </c>
      <c r="Q3683" s="59" t="n">
        <v>240</v>
      </c>
      <c r="R3683" s="60">
        <f>IF(N3683="TL",1,IF(N3683="USD",VLOOKUP(C3683,$X$2:$Z$19,2,FALSE),VLOOKUP(C3683,$X$2:$Z$19,3,FALSE)))</f>
        <v/>
      </c>
      <c r="S3683" s="61">
        <f>IF(P3683=1,0,L3683*M3683*R3683*(1-O3683/100))</f>
        <v/>
      </c>
      <c r="T3683" s="61">
        <f>IF(P3683=1,0,L3683*Q3683)</f>
        <v/>
      </c>
      <c r="U3683" s="61">
        <f>S3683-T3683</f>
        <v/>
      </c>
    </row>
    <row r="3684">
      <c r="A3684" t="inlineStr">
        <is>
          <t>S003683</t>
        </is>
      </c>
      <c r="B3684" t="inlineStr">
        <is>
          <t>2026-02-07</t>
        </is>
      </c>
      <c r="C3684" t="inlineStr">
        <is>
          <t>2026-02</t>
        </is>
      </c>
      <c r="D3684" t="inlineStr">
        <is>
          <t>2026-Q1</t>
        </is>
      </c>
      <c r="E3684" t="inlineStr">
        <is>
          <t>T08</t>
        </is>
      </c>
      <c r="F3684" t="inlineStr">
        <is>
          <t>Zeynep Koç</t>
        </is>
      </c>
      <c r="G3684" t="inlineStr">
        <is>
          <t>İç Anadolu</t>
        </is>
      </c>
      <c r="H3684" t="inlineStr">
        <is>
          <t>EM-AYD-40</t>
        </is>
      </c>
      <c r="I3684" t="inlineStr">
        <is>
          <t>LED Panel Armatür 40W</t>
        </is>
      </c>
      <c r="J3684" t="inlineStr">
        <is>
          <t>Aydınlatma</t>
        </is>
      </c>
      <c r="K3684" t="inlineStr">
        <is>
          <t>Bayi</t>
        </is>
      </c>
      <c r="L3684" t="n">
        <v>23</v>
      </c>
      <c r="M3684" s="57" t="n">
        <v>357</v>
      </c>
      <c r="N3684" t="inlineStr">
        <is>
          <t>TL</t>
        </is>
      </c>
      <c r="O3684" s="58" t="n">
        <v>12</v>
      </c>
      <c r="P3684" t="n">
        <v>0</v>
      </c>
      <c r="Q3684" s="59" t="n">
        <v>190</v>
      </c>
      <c r="R3684" s="60">
        <f>IF(N3684="TL",1,IF(N3684="USD",VLOOKUP(C3684,$X$2:$Z$19,2,FALSE),VLOOKUP(C3684,$X$2:$Z$19,3,FALSE)))</f>
        <v/>
      </c>
      <c r="S3684" s="61">
        <f>IF(P3684=1,0,L3684*M3684*R3684*(1-O3684/100))</f>
        <v/>
      </c>
      <c r="T3684" s="61">
        <f>IF(P3684=1,0,L3684*Q3684)</f>
        <v/>
      </c>
      <c r="U3684" s="61">
        <f>S3684-T3684</f>
        <v/>
      </c>
    </row>
    <row r="3685">
      <c r="A3685" t="inlineStr">
        <is>
          <t>S003684</t>
        </is>
      </c>
      <c r="B3685" t="inlineStr">
        <is>
          <t>2026-02-24</t>
        </is>
      </c>
      <c r="C3685" t="inlineStr">
        <is>
          <t>2026-02</t>
        </is>
      </c>
      <c r="D3685" t="inlineStr">
        <is>
          <t>2026-Q1</t>
        </is>
      </c>
      <c r="E3685" t="inlineStr">
        <is>
          <t>T08</t>
        </is>
      </c>
      <c r="F3685" t="inlineStr">
        <is>
          <t>Zeynep Koç</t>
        </is>
      </c>
      <c r="G3685" t="inlineStr">
        <is>
          <t>İç Anadolu</t>
        </is>
      </c>
      <c r="H3685" t="inlineStr">
        <is>
          <t>EM-AYD-40</t>
        </is>
      </c>
      <c r="I3685" t="inlineStr">
        <is>
          <t>LED Panel Armatür 40W</t>
        </is>
      </c>
      <c r="J3685" t="inlineStr">
        <is>
          <t>Aydınlatma</t>
        </is>
      </c>
      <c r="K3685" t="inlineStr">
        <is>
          <t>Bayi</t>
        </is>
      </c>
      <c r="L3685" t="n">
        <v>5</v>
      </c>
      <c r="M3685" s="57" t="n">
        <v>366</v>
      </c>
      <c r="N3685" t="inlineStr">
        <is>
          <t>TL</t>
        </is>
      </c>
      <c r="O3685" s="58" t="n">
        <v>0</v>
      </c>
      <c r="P3685" t="n">
        <v>0</v>
      </c>
      <c r="Q3685" s="59" t="n">
        <v>190</v>
      </c>
      <c r="R3685" s="60">
        <f>IF(N3685="TL",1,IF(N3685="USD",VLOOKUP(C3685,$X$2:$Z$19,2,FALSE),VLOOKUP(C3685,$X$2:$Z$19,3,FALSE)))</f>
        <v/>
      </c>
      <c r="S3685" s="61">
        <f>IF(P3685=1,0,L3685*M3685*R3685*(1-O3685/100))</f>
        <v/>
      </c>
      <c r="T3685" s="61">
        <f>IF(P3685=1,0,L3685*Q3685)</f>
        <v/>
      </c>
      <c r="U3685" s="61">
        <f>S3685-T3685</f>
        <v/>
      </c>
    </row>
    <row r="3686">
      <c r="A3686" t="inlineStr">
        <is>
          <t>S003685</t>
        </is>
      </c>
      <c r="B3686" t="inlineStr">
        <is>
          <t>2026-02-07</t>
        </is>
      </c>
      <c r="C3686" t="inlineStr">
        <is>
          <t>2026-02</t>
        </is>
      </c>
      <c r="D3686" t="inlineStr">
        <is>
          <t>2026-Q1</t>
        </is>
      </c>
      <c r="E3686" t="inlineStr">
        <is>
          <t>T08</t>
        </is>
      </c>
      <c r="F3686" t="inlineStr">
        <is>
          <t>Zeynep Koç</t>
        </is>
      </c>
      <c r="G3686" t="inlineStr">
        <is>
          <t>İç Anadolu</t>
        </is>
      </c>
      <c r="H3686" t="inlineStr">
        <is>
          <t>EM-KND-03</t>
        </is>
      </c>
      <c r="I3686" t="inlineStr">
        <is>
          <t>Kablo Kanalı 40x40 (2 m)</t>
        </is>
      </c>
      <c r="J3686" t="inlineStr">
        <is>
          <t>Tesisat</t>
        </is>
      </c>
      <c r="K3686" t="inlineStr">
        <is>
          <t>Kurumsal</t>
        </is>
      </c>
      <c r="L3686" t="n">
        <v>20</v>
      </c>
      <c r="M3686" s="57" t="n">
        <v>127</v>
      </c>
      <c r="N3686" t="inlineStr">
        <is>
          <t>TL</t>
        </is>
      </c>
      <c r="O3686" s="58" t="n">
        <v>5</v>
      </c>
      <c r="P3686" t="n">
        <v>0</v>
      </c>
      <c r="Q3686" s="59" t="n">
        <v>65</v>
      </c>
      <c r="R3686" s="60">
        <f>IF(N3686="TL",1,IF(N3686="USD",VLOOKUP(C3686,$X$2:$Z$19,2,FALSE),VLOOKUP(C3686,$X$2:$Z$19,3,FALSE)))</f>
        <v/>
      </c>
      <c r="S3686" s="61">
        <f>IF(P3686=1,0,L3686*M3686*R3686*(1-O3686/100))</f>
        <v/>
      </c>
      <c r="T3686" s="61">
        <f>IF(P3686=1,0,L3686*Q3686)</f>
        <v/>
      </c>
      <c r="U3686" s="61">
        <f>S3686-T3686</f>
        <v/>
      </c>
    </row>
    <row r="3687">
      <c r="A3687" t="inlineStr">
        <is>
          <t>S003686</t>
        </is>
      </c>
      <c r="B3687" t="inlineStr">
        <is>
          <t>2026-02-08</t>
        </is>
      </c>
      <c r="C3687" t="inlineStr">
        <is>
          <t>2026-02</t>
        </is>
      </c>
      <c r="D3687" t="inlineStr">
        <is>
          <t>2026-Q1</t>
        </is>
      </c>
      <c r="E3687" t="inlineStr">
        <is>
          <t>T08</t>
        </is>
      </c>
      <c r="F3687" t="inlineStr">
        <is>
          <t>Zeynep Koç</t>
        </is>
      </c>
      <c r="G3687" t="inlineStr">
        <is>
          <t>İç Anadolu</t>
        </is>
      </c>
      <c r="H3687" t="inlineStr">
        <is>
          <t>EM-SNS-06</t>
        </is>
      </c>
      <c r="I3687" t="inlineStr">
        <is>
          <t>Hareket Sensörü PIR</t>
        </is>
      </c>
      <c r="J3687" t="inlineStr">
        <is>
          <t>Otomasyon</t>
        </is>
      </c>
      <c r="K3687" t="inlineStr">
        <is>
          <t>Proje</t>
        </is>
      </c>
      <c r="L3687" t="n">
        <v>3</v>
      </c>
      <c r="M3687" s="57" t="n">
        <v>256</v>
      </c>
      <c r="N3687" t="inlineStr">
        <is>
          <t>TL</t>
        </is>
      </c>
      <c r="O3687" s="58" t="n">
        <v>8</v>
      </c>
      <c r="P3687" t="n">
        <v>0</v>
      </c>
      <c r="Q3687" s="59" t="n">
        <v>120</v>
      </c>
      <c r="R3687" s="60">
        <f>IF(N3687="TL",1,IF(N3687="USD",VLOOKUP(C3687,$X$2:$Z$19,2,FALSE),VLOOKUP(C3687,$X$2:$Z$19,3,FALSE)))</f>
        <v/>
      </c>
      <c r="S3687" s="61">
        <f>IF(P3687=1,0,L3687*M3687*R3687*(1-O3687/100))</f>
        <v/>
      </c>
      <c r="T3687" s="61">
        <f>IF(P3687=1,0,L3687*Q3687)</f>
        <v/>
      </c>
      <c r="U3687" s="61">
        <f>S3687-T3687</f>
        <v/>
      </c>
    </row>
    <row r="3688">
      <c r="A3688" t="inlineStr">
        <is>
          <t>S003687</t>
        </is>
      </c>
      <c r="B3688" t="inlineStr">
        <is>
          <t>2026-02-18</t>
        </is>
      </c>
      <c r="C3688" t="inlineStr">
        <is>
          <t>2026-02</t>
        </is>
      </c>
      <c r="D3688" t="inlineStr">
        <is>
          <t>2026-Q1</t>
        </is>
      </c>
      <c r="E3688" t="inlineStr">
        <is>
          <t>T08</t>
        </is>
      </c>
      <c r="F3688" t="inlineStr">
        <is>
          <t>Zeynep Koç</t>
        </is>
      </c>
      <c r="G3688" t="inlineStr">
        <is>
          <t>İç Anadolu</t>
        </is>
      </c>
      <c r="H3688" t="inlineStr">
        <is>
          <t>EM-UPS-10</t>
        </is>
      </c>
      <c r="I3688" t="inlineStr">
        <is>
          <t>Kesintisiz Güç Kaynağı 3 kVA</t>
        </is>
      </c>
      <c r="J3688" t="inlineStr">
        <is>
          <t>Güç</t>
        </is>
      </c>
      <c r="K3688" t="inlineStr">
        <is>
          <t>Bayi</t>
        </is>
      </c>
      <c r="L3688" t="n">
        <v>6</v>
      </c>
      <c r="M3688" s="57" t="n">
        <v>13648</v>
      </c>
      <c r="N3688" t="inlineStr">
        <is>
          <t>TL</t>
        </is>
      </c>
      <c r="O3688" s="58" t="n">
        <v>12</v>
      </c>
      <c r="P3688" t="n">
        <v>0</v>
      </c>
      <c r="Q3688" s="59" t="n">
        <v>8200</v>
      </c>
      <c r="R3688" s="60">
        <f>IF(N3688="TL",1,IF(N3688="USD",VLOOKUP(C3688,$X$2:$Z$19,2,FALSE),VLOOKUP(C3688,$X$2:$Z$19,3,FALSE)))</f>
        <v/>
      </c>
      <c r="S3688" s="61">
        <f>IF(P3688=1,0,L3688*M3688*R3688*(1-O3688/100))</f>
        <v/>
      </c>
      <c r="T3688" s="61">
        <f>IF(P3688=1,0,L3688*Q3688)</f>
        <v/>
      </c>
      <c r="U3688" s="61">
        <f>S3688-T3688</f>
        <v/>
      </c>
    </row>
    <row r="3689">
      <c r="A3689" t="inlineStr">
        <is>
          <t>S003688</t>
        </is>
      </c>
      <c r="B3689" t="inlineStr">
        <is>
          <t>2026-02-25</t>
        </is>
      </c>
      <c r="C3689" t="inlineStr">
        <is>
          <t>2026-02</t>
        </is>
      </c>
      <c r="D3689" t="inlineStr">
        <is>
          <t>2026-Q1</t>
        </is>
      </c>
      <c r="E3689" t="inlineStr">
        <is>
          <t>T08</t>
        </is>
      </c>
      <c r="F3689" t="inlineStr">
        <is>
          <t>Zeynep Koç</t>
        </is>
      </c>
      <c r="G3689" t="inlineStr">
        <is>
          <t>İç Anadolu</t>
        </is>
      </c>
      <c r="H3689" t="inlineStr">
        <is>
          <t>EM-AYD-40</t>
        </is>
      </c>
      <c r="I3689" t="inlineStr">
        <is>
          <t>LED Panel Armatür 40W</t>
        </is>
      </c>
      <c r="J3689" t="inlineStr">
        <is>
          <t>Aydınlatma</t>
        </is>
      </c>
      <c r="K3689" t="inlineStr">
        <is>
          <t>Proje</t>
        </is>
      </c>
      <c r="L3689" t="n">
        <v>14</v>
      </c>
      <c r="M3689" s="57" t="n">
        <v>367</v>
      </c>
      <c r="N3689" t="inlineStr">
        <is>
          <t>TL</t>
        </is>
      </c>
      <c r="O3689" s="58" t="n">
        <v>8</v>
      </c>
      <c r="P3689" t="n">
        <v>0</v>
      </c>
      <c r="Q3689" s="59" t="n">
        <v>190</v>
      </c>
      <c r="R3689" s="60">
        <f>IF(N3689="TL",1,IF(N3689="USD",VLOOKUP(C3689,$X$2:$Z$19,2,FALSE),VLOOKUP(C3689,$X$2:$Z$19,3,FALSE)))</f>
        <v/>
      </c>
      <c r="S3689" s="61">
        <f>IF(P3689=1,0,L3689*M3689*R3689*(1-O3689/100))</f>
        <v/>
      </c>
      <c r="T3689" s="61">
        <f>IF(P3689=1,0,L3689*Q3689)</f>
        <v/>
      </c>
      <c r="U3689" s="61">
        <f>S3689-T3689</f>
        <v/>
      </c>
    </row>
    <row r="3690">
      <c r="A3690" t="inlineStr">
        <is>
          <t>S003689</t>
        </is>
      </c>
      <c r="B3690" t="inlineStr">
        <is>
          <t>2026-02-26</t>
        </is>
      </c>
      <c r="C3690" t="inlineStr">
        <is>
          <t>2026-02</t>
        </is>
      </c>
      <c r="D3690" t="inlineStr">
        <is>
          <t>2026-Q1</t>
        </is>
      </c>
      <c r="E3690" t="inlineStr">
        <is>
          <t>T08</t>
        </is>
      </c>
      <c r="F3690" t="inlineStr">
        <is>
          <t>Zeynep Koç</t>
        </is>
      </c>
      <c r="G3690" t="inlineStr">
        <is>
          <t>İç Anadolu</t>
        </is>
      </c>
      <c r="H3690" t="inlineStr">
        <is>
          <t>EM-AYD-40</t>
        </is>
      </c>
      <c r="I3690" t="inlineStr">
        <is>
          <t>LED Panel Armatür 40W</t>
        </is>
      </c>
      <c r="J3690" t="inlineStr">
        <is>
          <t>Aydınlatma</t>
        </is>
      </c>
      <c r="K3690" t="inlineStr">
        <is>
          <t>Bayi</t>
        </is>
      </c>
      <c r="L3690" t="n">
        <v>5</v>
      </c>
      <c r="M3690" s="57" t="n">
        <v>362</v>
      </c>
      <c r="N3690" t="inlineStr">
        <is>
          <t>TL</t>
        </is>
      </c>
      <c r="O3690" s="58" t="n">
        <v>0</v>
      </c>
      <c r="P3690" t="n">
        <v>0</v>
      </c>
      <c r="Q3690" s="59" t="n">
        <v>190</v>
      </c>
      <c r="R3690" s="60">
        <f>IF(N3690="TL",1,IF(N3690="USD",VLOOKUP(C3690,$X$2:$Z$19,2,FALSE),VLOOKUP(C3690,$X$2:$Z$19,3,FALSE)))</f>
        <v/>
      </c>
      <c r="S3690" s="61">
        <f>IF(P3690=1,0,L3690*M3690*R3690*(1-O3690/100))</f>
        <v/>
      </c>
      <c r="T3690" s="61">
        <f>IF(P3690=1,0,L3690*Q3690)</f>
        <v/>
      </c>
      <c r="U3690" s="61">
        <f>S3690-T3690</f>
        <v/>
      </c>
    </row>
    <row r="3691">
      <c r="A3691" t="inlineStr">
        <is>
          <t>S003690</t>
        </is>
      </c>
      <c r="B3691" t="inlineStr">
        <is>
          <t>2026-02-01</t>
        </is>
      </c>
      <c r="C3691" t="inlineStr">
        <is>
          <t>2026-02</t>
        </is>
      </c>
      <c r="D3691" t="inlineStr">
        <is>
          <t>2026-Q1</t>
        </is>
      </c>
      <c r="E3691" t="inlineStr">
        <is>
          <t>T08</t>
        </is>
      </c>
      <c r="F3691" t="inlineStr">
        <is>
          <t>Zeynep Koç</t>
        </is>
      </c>
      <c r="G3691" t="inlineStr">
        <is>
          <t>İç Anadolu</t>
        </is>
      </c>
      <c r="H3691" t="inlineStr">
        <is>
          <t>EM-PRZ-02</t>
        </is>
      </c>
      <c r="I3691" t="inlineStr">
        <is>
          <t>Priz-Anahtar Seti (20'li)</t>
        </is>
      </c>
      <c r="J3691" t="inlineStr">
        <is>
          <t>Anahtar</t>
        </is>
      </c>
      <c r="K3691" t="inlineStr">
        <is>
          <t>Proje</t>
        </is>
      </c>
      <c r="L3691" t="n">
        <v>4</v>
      </c>
      <c r="M3691" s="57" t="n">
        <v>552</v>
      </c>
      <c r="N3691" t="inlineStr">
        <is>
          <t>TL</t>
        </is>
      </c>
      <c r="O3691" s="58" t="n">
        <v>12</v>
      </c>
      <c r="P3691" t="n">
        <v>0</v>
      </c>
      <c r="Q3691" s="59" t="n">
        <v>310</v>
      </c>
      <c r="R3691" s="60">
        <f>IF(N3691="TL",1,IF(N3691="USD",VLOOKUP(C3691,$X$2:$Z$19,2,FALSE),VLOOKUP(C3691,$X$2:$Z$19,3,FALSE)))</f>
        <v/>
      </c>
      <c r="S3691" s="61">
        <f>IF(P3691=1,0,L3691*M3691*R3691*(1-O3691/100))</f>
        <v/>
      </c>
      <c r="T3691" s="61">
        <f>IF(P3691=1,0,L3691*Q3691)</f>
        <v/>
      </c>
      <c r="U3691" s="61">
        <f>S3691-T3691</f>
        <v/>
      </c>
    </row>
    <row r="3692">
      <c r="A3692" t="inlineStr">
        <is>
          <t>S003691</t>
        </is>
      </c>
      <c r="B3692" t="inlineStr">
        <is>
          <t>2026-02-17</t>
        </is>
      </c>
      <c r="C3692" t="inlineStr">
        <is>
          <t>2026-02</t>
        </is>
      </c>
      <c r="D3692" t="inlineStr">
        <is>
          <t>2026-Q1</t>
        </is>
      </c>
      <c r="E3692" t="inlineStr">
        <is>
          <t>T08</t>
        </is>
      </c>
      <c r="F3692" t="inlineStr">
        <is>
          <t>Zeynep Koç</t>
        </is>
      </c>
      <c r="G3692" t="inlineStr">
        <is>
          <t>İç Anadolu</t>
        </is>
      </c>
      <c r="H3692" t="inlineStr">
        <is>
          <t>EM-UPS-10</t>
        </is>
      </c>
      <c r="I3692" t="inlineStr">
        <is>
          <t>Kesintisiz Güç Kaynağı 3 kVA</t>
        </is>
      </c>
      <c r="J3692" t="inlineStr">
        <is>
          <t>Güç</t>
        </is>
      </c>
      <c r="K3692" t="inlineStr">
        <is>
          <t>Perakende</t>
        </is>
      </c>
      <c r="L3692" t="n">
        <v>3</v>
      </c>
      <c r="M3692" s="57" t="n">
        <v>13318</v>
      </c>
      <c r="N3692" t="inlineStr">
        <is>
          <t>TL</t>
        </is>
      </c>
      <c r="O3692" s="58" t="n">
        <v>5</v>
      </c>
      <c r="P3692" t="n">
        <v>0</v>
      </c>
      <c r="Q3692" s="59" t="n">
        <v>8200</v>
      </c>
      <c r="R3692" s="60">
        <f>IF(N3692="TL",1,IF(N3692="USD",VLOOKUP(C3692,$X$2:$Z$19,2,FALSE),VLOOKUP(C3692,$X$2:$Z$19,3,FALSE)))</f>
        <v/>
      </c>
      <c r="S3692" s="61">
        <f>IF(P3692=1,0,L3692*M3692*R3692*(1-O3692/100))</f>
        <v/>
      </c>
      <c r="T3692" s="61">
        <f>IF(P3692=1,0,L3692*Q3692)</f>
        <v/>
      </c>
      <c r="U3692" s="61">
        <f>S3692-T3692</f>
        <v/>
      </c>
    </row>
    <row r="3693">
      <c r="A3693" t="inlineStr">
        <is>
          <t>S003692</t>
        </is>
      </c>
      <c r="B3693" t="inlineStr">
        <is>
          <t>2026-02-12</t>
        </is>
      </c>
      <c r="C3693" t="inlineStr">
        <is>
          <t>2026-02</t>
        </is>
      </c>
      <c r="D3693" t="inlineStr">
        <is>
          <t>2026-Q1</t>
        </is>
      </c>
      <c r="E3693" t="inlineStr">
        <is>
          <t>T08</t>
        </is>
      </c>
      <c r="F3693" t="inlineStr">
        <is>
          <t>Zeynep Koç</t>
        </is>
      </c>
      <c r="G3693" t="inlineStr">
        <is>
          <t>İç Anadolu</t>
        </is>
      </c>
      <c r="H3693" t="inlineStr">
        <is>
          <t>EM-AYD-18</t>
        </is>
      </c>
      <c r="I3693" t="inlineStr">
        <is>
          <t>LED Ampul 18W (10'lu)</t>
        </is>
      </c>
      <c r="J3693" t="inlineStr">
        <is>
          <t>Aydınlatma</t>
        </is>
      </c>
      <c r="K3693" t="inlineStr">
        <is>
          <t>Kurumsal</t>
        </is>
      </c>
      <c r="L3693" t="n">
        <v>1</v>
      </c>
      <c r="M3693" s="57" t="n">
        <v>202</v>
      </c>
      <c r="N3693" t="inlineStr">
        <is>
          <t>TL</t>
        </is>
      </c>
      <c r="O3693" s="58" t="n">
        <v>0</v>
      </c>
      <c r="P3693" t="n">
        <v>0</v>
      </c>
      <c r="Q3693" s="59" t="n">
        <v>95</v>
      </c>
      <c r="R3693" s="60">
        <f>IF(N3693="TL",1,IF(N3693="USD",VLOOKUP(C3693,$X$2:$Z$19,2,FALSE),VLOOKUP(C3693,$X$2:$Z$19,3,FALSE)))</f>
        <v/>
      </c>
      <c r="S3693" s="61">
        <f>IF(P3693=1,0,L3693*M3693*R3693*(1-O3693/100))</f>
        <v/>
      </c>
      <c r="T3693" s="61">
        <f>IF(P3693=1,0,L3693*Q3693)</f>
        <v/>
      </c>
      <c r="U3693" s="61">
        <f>S3693-T3693</f>
        <v/>
      </c>
    </row>
    <row r="3694">
      <c r="A3694" t="inlineStr">
        <is>
          <t>S003693</t>
        </is>
      </c>
      <c r="B3694" t="inlineStr">
        <is>
          <t>2026-02-19</t>
        </is>
      </c>
      <c r="C3694" t="inlineStr">
        <is>
          <t>2026-02</t>
        </is>
      </c>
      <c r="D3694" t="inlineStr">
        <is>
          <t>2026-Q1</t>
        </is>
      </c>
      <c r="E3694" t="inlineStr">
        <is>
          <t>T08</t>
        </is>
      </c>
      <c r="F3694" t="inlineStr">
        <is>
          <t>Zeynep Koç</t>
        </is>
      </c>
      <c r="G3694" t="inlineStr">
        <is>
          <t>İç Anadolu</t>
        </is>
      </c>
      <c r="H3694" t="inlineStr">
        <is>
          <t>EM-KBL-25</t>
        </is>
      </c>
      <c r="I3694" t="inlineStr">
        <is>
          <t>NYY Kablo 4x6 (100 m)</t>
        </is>
      </c>
      <c r="J3694" t="inlineStr">
        <is>
          <t>Kablo</t>
        </is>
      </c>
      <c r="K3694" t="inlineStr">
        <is>
          <t>Proje</t>
        </is>
      </c>
      <c r="L3694" t="n">
        <v>65</v>
      </c>
      <c r="M3694" s="57" t="n">
        <v>3523</v>
      </c>
      <c r="N3694" t="inlineStr">
        <is>
          <t>TL</t>
        </is>
      </c>
      <c r="O3694" s="58" t="n">
        <v>5</v>
      </c>
      <c r="P3694" t="n">
        <v>0</v>
      </c>
      <c r="Q3694" s="59" t="n">
        <v>2150</v>
      </c>
      <c r="R3694" s="60">
        <f>IF(N3694="TL",1,IF(N3694="USD",VLOOKUP(C3694,$X$2:$Z$19,2,FALSE),VLOOKUP(C3694,$X$2:$Z$19,3,FALSE)))</f>
        <v/>
      </c>
      <c r="S3694" s="61">
        <f>IF(P3694=1,0,L3694*M3694*R3694*(1-O3694/100))</f>
        <v/>
      </c>
      <c r="T3694" s="61">
        <f>IF(P3694=1,0,L3694*Q3694)</f>
        <v/>
      </c>
      <c r="U3694" s="61">
        <f>S3694-T3694</f>
        <v/>
      </c>
    </row>
    <row r="3695">
      <c r="A3695" t="inlineStr">
        <is>
          <t>S003694</t>
        </is>
      </c>
      <c r="B3695" t="inlineStr">
        <is>
          <t>2026-02-20</t>
        </is>
      </c>
      <c r="C3695" t="inlineStr">
        <is>
          <t>2026-02</t>
        </is>
      </c>
      <c r="D3695" t="inlineStr">
        <is>
          <t>2026-Q1</t>
        </is>
      </c>
      <c r="E3695" t="inlineStr">
        <is>
          <t>T08</t>
        </is>
      </c>
      <c r="F3695" t="inlineStr">
        <is>
          <t>Zeynep Koç</t>
        </is>
      </c>
      <c r="G3695" t="inlineStr">
        <is>
          <t>İç Anadolu</t>
        </is>
      </c>
      <c r="H3695" t="inlineStr">
        <is>
          <t>EM-PNO-12</t>
        </is>
      </c>
      <c r="I3695" t="inlineStr">
        <is>
          <t>Sıva Üstü Dağıtım Panosu 24'lü</t>
        </is>
      </c>
      <c r="J3695" t="inlineStr">
        <is>
          <t>Pano</t>
        </is>
      </c>
      <c r="K3695" t="inlineStr">
        <is>
          <t>Proje</t>
        </is>
      </c>
      <c r="L3695" t="n">
        <v>25</v>
      </c>
      <c r="M3695" s="57" t="n">
        <v>2066</v>
      </c>
      <c r="N3695" t="inlineStr">
        <is>
          <t>TL</t>
        </is>
      </c>
      <c r="O3695" s="58" t="n">
        <v>8</v>
      </c>
      <c r="P3695" t="n">
        <v>0</v>
      </c>
      <c r="Q3695" s="59" t="n">
        <v>1180</v>
      </c>
      <c r="R3695" s="60">
        <f>IF(N3695="TL",1,IF(N3695="USD",VLOOKUP(C3695,$X$2:$Z$19,2,FALSE),VLOOKUP(C3695,$X$2:$Z$19,3,FALSE)))</f>
        <v/>
      </c>
      <c r="S3695" s="61">
        <f>IF(P3695=1,0,L3695*M3695*R3695*(1-O3695/100))</f>
        <v/>
      </c>
      <c r="T3695" s="61">
        <f>IF(P3695=1,0,L3695*Q3695)</f>
        <v/>
      </c>
      <c r="U3695" s="61">
        <f>S3695-T3695</f>
        <v/>
      </c>
    </row>
    <row r="3696">
      <c r="A3696" t="inlineStr">
        <is>
          <t>S003695</t>
        </is>
      </c>
      <c r="B3696" t="inlineStr">
        <is>
          <t>2026-02-10</t>
        </is>
      </c>
      <c r="C3696" t="inlineStr">
        <is>
          <t>2026-02</t>
        </is>
      </c>
      <c r="D3696" t="inlineStr">
        <is>
          <t>2026-Q1</t>
        </is>
      </c>
      <c r="E3696" t="inlineStr">
        <is>
          <t>T09</t>
        </is>
      </c>
      <c r="F3696" t="inlineStr">
        <is>
          <t>Emre Doğan</t>
        </is>
      </c>
      <c r="G3696" t="inlineStr">
        <is>
          <t>Ege</t>
        </is>
      </c>
      <c r="H3696" t="inlineStr">
        <is>
          <t>EM-PRZ-02</t>
        </is>
      </c>
      <c r="I3696" t="inlineStr">
        <is>
          <t>Priz-Anahtar Seti (20'li)</t>
        </is>
      </c>
      <c r="J3696" t="inlineStr">
        <is>
          <t>Anahtar</t>
        </is>
      </c>
      <c r="K3696" t="inlineStr">
        <is>
          <t>Bayi</t>
        </is>
      </c>
      <c r="L3696" t="n">
        <v>4</v>
      </c>
      <c r="M3696" s="57" t="n">
        <v>579</v>
      </c>
      <c r="N3696" t="inlineStr">
        <is>
          <t>TL</t>
        </is>
      </c>
      <c r="O3696" s="58" t="n">
        <v>5</v>
      </c>
      <c r="P3696" t="n">
        <v>0</v>
      </c>
      <c r="Q3696" s="59" t="n">
        <v>310</v>
      </c>
      <c r="R3696" s="60">
        <f>IF(N3696="TL",1,IF(N3696="USD",VLOOKUP(C3696,$X$2:$Z$19,2,FALSE),VLOOKUP(C3696,$X$2:$Z$19,3,FALSE)))</f>
        <v/>
      </c>
      <c r="S3696" s="61">
        <f>IF(P3696=1,0,L3696*M3696*R3696*(1-O3696/100))</f>
        <v/>
      </c>
      <c r="T3696" s="61">
        <f>IF(P3696=1,0,L3696*Q3696)</f>
        <v/>
      </c>
      <c r="U3696" s="61">
        <f>S3696-T3696</f>
        <v/>
      </c>
    </row>
    <row r="3697">
      <c r="A3697" t="inlineStr">
        <is>
          <t>S003696</t>
        </is>
      </c>
      <c r="B3697" t="inlineStr">
        <is>
          <t>2026-02-09</t>
        </is>
      </c>
      <c r="C3697" t="inlineStr">
        <is>
          <t>2026-02</t>
        </is>
      </c>
      <c r="D3697" t="inlineStr">
        <is>
          <t>2026-Q1</t>
        </is>
      </c>
      <c r="E3697" t="inlineStr">
        <is>
          <t>T09</t>
        </is>
      </c>
      <c r="F3697" t="inlineStr">
        <is>
          <t>Emre Doğan</t>
        </is>
      </c>
      <c r="G3697" t="inlineStr">
        <is>
          <t>Ege</t>
        </is>
      </c>
      <c r="H3697" t="inlineStr">
        <is>
          <t>EM-TOP-08</t>
        </is>
      </c>
      <c r="I3697" t="inlineStr">
        <is>
          <t>Topraklama Seti</t>
        </is>
      </c>
      <c r="J3697" t="inlineStr">
        <is>
          <t>Koruma</t>
        </is>
      </c>
      <c r="K3697" t="inlineStr">
        <is>
          <t>Bayi</t>
        </is>
      </c>
      <c r="L3697" t="n">
        <v>23</v>
      </c>
      <c r="M3697" s="57" t="n">
        <v>942</v>
      </c>
      <c r="N3697" t="inlineStr">
        <is>
          <t>TL</t>
        </is>
      </c>
      <c r="O3697" s="58" t="n">
        <v>5</v>
      </c>
      <c r="P3697" t="n">
        <v>0</v>
      </c>
      <c r="Q3697" s="59" t="n">
        <v>540</v>
      </c>
      <c r="R3697" s="60">
        <f>IF(N3697="TL",1,IF(N3697="USD",VLOOKUP(C3697,$X$2:$Z$19,2,FALSE),VLOOKUP(C3697,$X$2:$Z$19,3,FALSE)))</f>
        <v/>
      </c>
      <c r="S3697" s="61">
        <f>IF(P3697=1,0,L3697*M3697*R3697*(1-O3697/100))</f>
        <v/>
      </c>
      <c r="T3697" s="61">
        <f>IF(P3697=1,0,L3697*Q3697)</f>
        <v/>
      </c>
      <c r="U3697" s="61">
        <f>S3697-T3697</f>
        <v/>
      </c>
    </row>
    <row r="3698">
      <c r="A3698" t="inlineStr">
        <is>
          <t>S003697</t>
        </is>
      </c>
      <c r="B3698" t="inlineStr">
        <is>
          <t>2026-02-03</t>
        </is>
      </c>
      <c r="C3698" t="inlineStr">
        <is>
          <t>2026-02</t>
        </is>
      </c>
      <c r="D3698" t="inlineStr">
        <is>
          <t>2026-Q1</t>
        </is>
      </c>
      <c r="E3698" t="inlineStr">
        <is>
          <t>T09</t>
        </is>
      </c>
      <c r="F3698" t="inlineStr">
        <is>
          <t>Emre Doğan</t>
        </is>
      </c>
      <c r="G3698" t="inlineStr">
        <is>
          <t>Ege</t>
        </is>
      </c>
      <c r="H3698" t="inlineStr">
        <is>
          <t>EM-PRZ-02</t>
        </is>
      </c>
      <c r="I3698" t="inlineStr">
        <is>
          <t>Priz-Anahtar Seti (20'li)</t>
        </is>
      </c>
      <c r="J3698" t="inlineStr">
        <is>
          <t>Anahtar</t>
        </is>
      </c>
      <c r="K3698" t="inlineStr">
        <is>
          <t>Kurumsal</t>
        </is>
      </c>
      <c r="L3698" t="n">
        <v>2</v>
      </c>
      <c r="M3698" s="57" t="n">
        <v>548</v>
      </c>
      <c r="N3698" t="inlineStr">
        <is>
          <t>TL</t>
        </is>
      </c>
      <c r="O3698" s="58" t="n">
        <v>0</v>
      </c>
      <c r="P3698" t="n">
        <v>0</v>
      </c>
      <c r="Q3698" s="59" t="n">
        <v>310</v>
      </c>
      <c r="R3698" s="60">
        <f>IF(N3698="TL",1,IF(N3698="USD",VLOOKUP(C3698,$X$2:$Z$19,2,FALSE),VLOOKUP(C3698,$X$2:$Z$19,3,FALSE)))</f>
        <v/>
      </c>
      <c r="S3698" s="61">
        <f>IF(P3698=1,0,L3698*M3698*R3698*(1-O3698/100))</f>
        <v/>
      </c>
      <c r="T3698" s="61">
        <f>IF(P3698=1,0,L3698*Q3698)</f>
        <v/>
      </c>
      <c r="U3698" s="61">
        <f>S3698-T3698</f>
        <v/>
      </c>
    </row>
    <row r="3699">
      <c r="A3699" t="inlineStr">
        <is>
          <t>S003698</t>
        </is>
      </c>
      <c r="B3699" t="inlineStr">
        <is>
          <t>2026-02-02</t>
        </is>
      </c>
      <c r="C3699" t="inlineStr">
        <is>
          <t>2026-02</t>
        </is>
      </c>
      <c r="D3699" t="inlineStr">
        <is>
          <t>2026-Q1</t>
        </is>
      </c>
      <c r="E3699" t="inlineStr">
        <is>
          <t>T09</t>
        </is>
      </c>
      <c r="F3699" t="inlineStr">
        <is>
          <t>Emre Doğan</t>
        </is>
      </c>
      <c r="G3699" t="inlineStr">
        <is>
          <t>Ege</t>
        </is>
      </c>
      <c r="H3699" t="inlineStr">
        <is>
          <t>EM-UPS-10</t>
        </is>
      </c>
      <c r="I3699" t="inlineStr">
        <is>
          <t>Kesintisiz Güç Kaynağı 3 kVA</t>
        </is>
      </c>
      <c r="J3699" t="inlineStr">
        <is>
          <t>Güç</t>
        </is>
      </c>
      <c r="K3699" t="inlineStr">
        <is>
          <t>Bayi</t>
        </is>
      </c>
      <c r="L3699" t="n">
        <v>10</v>
      </c>
      <c r="M3699" s="57" t="n">
        <v>12696</v>
      </c>
      <c r="N3699" t="inlineStr">
        <is>
          <t>TL</t>
        </is>
      </c>
      <c r="O3699" s="58" t="n">
        <v>8</v>
      </c>
      <c r="P3699" t="n">
        <v>0</v>
      </c>
      <c r="Q3699" s="59" t="n">
        <v>8200</v>
      </c>
      <c r="R3699" s="60">
        <f>IF(N3699="TL",1,IF(N3699="USD",VLOOKUP(C3699,$X$2:$Z$19,2,FALSE),VLOOKUP(C3699,$X$2:$Z$19,3,FALSE)))</f>
        <v/>
      </c>
      <c r="S3699" s="61">
        <f>IF(P3699=1,0,L3699*M3699*R3699*(1-O3699/100))</f>
        <v/>
      </c>
      <c r="T3699" s="61">
        <f>IF(P3699=1,0,L3699*Q3699)</f>
        <v/>
      </c>
      <c r="U3699" s="61">
        <f>S3699-T3699</f>
        <v/>
      </c>
    </row>
    <row r="3700">
      <c r="A3700" t="inlineStr">
        <is>
          <t>S003699</t>
        </is>
      </c>
      <c r="B3700" t="inlineStr">
        <is>
          <t>2026-02-23</t>
        </is>
      </c>
      <c r="C3700" t="inlineStr">
        <is>
          <t>2026-02</t>
        </is>
      </c>
      <c r="D3700" t="inlineStr">
        <is>
          <t>2026-Q1</t>
        </is>
      </c>
      <c r="E3700" t="inlineStr">
        <is>
          <t>T09</t>
        </is>
      </c>
      <c r="F3700" t="inlineStr">
        <is>
          <t>Emre Doğan</t>
        </is>
      </c>
      <c r="G3700" t="inlineStr">
        <is>
          <t>Ege</t>
        </is>
      </c>
      <c r="H3700" t="inlineStr">
        <is>
          <t>EM-KBL-25</t>
        </is>
      </c>
      <c r="I3700" t="inlineStr">
        <is>
          <t>NYY Kablo 4x6 (100 m)</t>
        </is>
      </c>
      <c r="J3700" t="inlineStr">
        <is>
          <t>Kablo</t>
        </is>
      </c>
      <c r="K3700" t="inlineStr">
        <is>
          <t>Proje</t>
        </is>
      </c>
      <c r="L3700" t="n">
        <v>1</v>
      </c>
      <c r="M3700" s="57" t="n">
        <v>3546</v>
      </c>
      <c r="N3700" t="inlineStr">
        <is>
          <t>TL</t>
        </is>
      </c>
      <c r="O3700" s="58" t="n">
        <v>5</v>
      </c>
      <c r="P3700" t="n">
        <v>0</v>
      </c>
      <c r="Q3700" s="59" t="n">
        <v>2150</v>
      </c>
      <c r="R3700" s="60">
        <f>IF(N3700="TL",1,IF(N3700="USD",VLOOKUP(C3700,$X$2:$Z$19,2,FALSE),VLOOKUP(C3700,$X$2:$Z$19,3,FALSE)))</f>
        <v/>
      </c>
      <c r="S3700" s="61">
        <f>IF(P3700=1,0,L3700*M3700*R3700*(1-O3700/100))</f>
        <v/>
      </c>
      <c r="T3700" s="61">
        <f>IF(P3700=1,0,L3700*Q3700)</f>
        <v/>
      </c>
      <c r="U3700" s="61">
        <f>S3700-T3700</f>
        <v/>
      </c>
    </row>
    <row r="3701">
      <c r="A3701" t="inlineStr">
        <is>
          <t>S003700</t>
        </is>
      </c>
      <c r="B3701" t="inlineStr">
        <is>
          <t>2026-02-22</t>
        </is>
      </c>
      <c r="C3701" t="inlineStr">
        <is>
          <t>2026-02</t>
        </is>
      </c>
      <c r="D3701" t="inlineStr">
        <is>
          <t>2026-Q1</t>
        </is>
      </c>
      <c r="E3701" t="inlineStr">
        <is>
          <t>T09</t>
        </is>
      </c>
      <c r="F3701" t="inlineStr">
        <is>
          <t>Emre Doğan</t>
        </is>
      </c>
      <c r="G3701" t="inlineStr">
        <is>
          <t>Ege</t>
        </is>
      </c>
      <c r="H3701" t="inlineStr">
        <is>
          <t>EM-AYD-40</t>
        </is>
      </c>
      <c r="I3701" t="inlineStr">
        <is>
          <t>LED Panel Armatür 40W</t>
        </is>
      </c>
      <c r="J3701" t="inlineStr">
        <is>
          <t>Aydınlatma</t>
        </is>
      </c>
      <c r="K3701" t="inlineStr">
        <is>
          <t>Bayi</t>
        </is>
      </c>
      <c r="L3701" t="n">
        <v>11</v>
      </c>
      <c r="M3701" s="57" t="n">
        <v>351</v>
      </c>
      <c r="N3701" t="inlineStr">
        <is>
          <t>TL</t>
        </is>
      </c>
      <c r="O3701" s="58" t="n">
        <v>8</v>
      </c>
      <c r="P3701" t="n">
        <v>0</v>
      </c>
      <c r="Q3701" s="59" t="n">
        <v>190</v>
      </c>
      <c r="R3701" s="60">
        <f>IF(N3701="TL",1,IF(N3701="USD",VLOOKUP(C3701,$X$2:$Z$19,2,FALSE),VLOOKUP(C3701,$X$2:$Z$19,3,FALSE)))</f>
        <v/>
      </c>
      <c r="S3701" s="61">
        <f>IF(P3701=1,0,L3701*M3701*R3701*(1-O3701/100))</f>
        <v/>
      </c>
      <c r="T3701" s="61">
        <f>IF(P3701=1,0,L3701*Q3701)</f>
        <v/>
      </c>
      <c r="U3701" s="61">
        <f>S3701-T3701</f>
        <v/>
      </c>
    </row>
    <row r="3702">
      <c r="A3702" t="inlineStr">
        <is>
          <t>S003701</t>
        </is>
      </c>
      <c r="B3702" t="inlineStr">
        <is>
          <t>2026-02-07</t>
        </is>
      </c>
      <c r="C3702" t="inlineStr">
        <is>
          <t>2026-02</t>
        </is>
      </c>
      <c r="D3702" t="inlineStr">
        <is>
          <t>2026-Q1</t>
        </is>
      </c>
      <c r="E3702" t="inlineStr">
        <is>
          <t>T09</t>
        </is>
      </c>
      <c r="F3702" t="inlineStr">
        <is>
          <t>Emre Doğan</t>
        </is>
      </c>
      <c r="G3702" t="inlineStr">
        <is>
          <t>Ege</t>
        </is>
      </c>
      <c r="H3702" t="inlineStr">
        <is>
          <t>EM-AYD-18</t>
        </is>
      </c>
      <c r="I3702" t="inlineStr">
        <is>
          <t>LED Ampul 18W (10'lu)</t>
        </is>
      </c>
      <c r="J3702" t="inlineStr">
        <is>
          <t>Aydınlatma</t>
        </is>
      </c>
      <c r="K3702" t="inlineStr">
        <is>
          <t>Kurumsal</t>
        </is>
      </c>
      <c r="L3702" t="n">
        <v>5</v>
      </c>
      <c r="M3702" s="57" t="n">
        <v>207</v>
      </c>
      <c r="N3702" t="inlineStr">
        <is>
          <t>TL</t>
        </is>
      </c>
      <c r="O3702" s="58" t="n">
        <v>0</v>
      </c>
      <c r="P3702" t="n">
        <v>0</v>
      </c>
      <c r="Q3702" s="59" t="n">
        <v>95</v>
      </c>
      <c r="R3702" s="60">
        <f>IF(N3702="TL",1,IF(N3702="USD",VLOOKUP(C3702,$X$2:$Z$19,2,FALSE),VLOOKUP(C3702,$X$2:$Z$19,3,FALSE)))</f>
        <v/>
      </c>
      <c r="S3702" s="61">
        <f>IF(P3702=1,0,L3702*M3702*R3702*(1-O3702/100))</f>
        <v/>
      </c>
      <c r="T3702" s="61">
        <f>IF(P3702=1,0,L3702*Q3702)</f>
        <v/>
      </c>
      <c r="U3702" s="61">
        <f>S3702-T3702</f>
        <v/>
      </c>
    </row>
    <row r="3703">
      <c r="A3703" t="inlineStr">
        <is>
          <t>S003702</t>
        </is>
      </c>
      <c r="B3703" t="inlineStr">
        <is>
          <t>2026-02-19</t>
        </is>
      </c>
      <c r="C3703" t="inlineStr">
        <is>
          <t>2026-02</t>
        </is>
      </c>
      <c r="D3703" t="inlineStr">
        <is>
          <t>2026-Q1</t>
        </is>
      </c>
      <c r="E3703" t="inlineStr">
        <is>
          <t>T09</t>
        </is>
      </c>
      <c r="F3703" t="inlineStr">
        <is>
          <t>Emre Doğan</t>
        </is>
      </c>
      <c r="G3703" t="inlineStr">
        <is>
          <t>Ege</t>
        </is>
      </c>
      <c r="H3703" t="inlineStr">
        <is>
          <t>EM-SGT-01</t>
        </is>
      </c>
      <c r="I3703" t="inlineStr">
        <is>
          <t>Otomatik Sigorta C16 (12'li)</t>
        </is>
      </c>
      <c r="J3703" t="inlineStr">
        <is>
          <t>Koruma</t>
        </is>
      </c>
      <c r="K3703" t="inlineStr">
        <is>
          <t>Bayi</t>
        </is>
      </c>
      <c r="L3703" t="n">
        <v>1</v>
      </c>
      <c r="M3703" s="57" t="n">
        <v>444</v>
      </c>
      <c r="N3703" t="inlineStr">
        <is>
          <t>TL</t>
        </is>
      </c>
      <c r="O3703" s="58" t="n">
        <v>5</v>
      </c>
      <c r="P3703" t="n">
        <v>0</v>
      </c>
      <c r="Q3703" s="59" t="n">
        <v>240</v>
      </c>
      <c r="R3703" s="60">
        <f>IF(N3703="TL",1,IF(N3703="USD",VLOOKUP(C3703,$X$2:$Z$19,2,FALSE),VLOOKUP(C3703,$X$2:$Z$19,3,FALSE)))</f>
        <v/>
      </c>
      <c r="S3703" s="61">
        <f>IF(P3703=1,0,L3703*M3703*R3703*(1-O3703/100))</f>
        <v/>
      </c>
      <c r="T3703" s="61">
        <f>IF(P3703=1,0,L3703*Q3703)</f>
        <v/>
      </c>
      <c r="U3703" s="61">
        <f>S3703-T3703</f>
        <v/>
      </c>
    </row>
    <row r="3704">
      <c r="A3704" t="inlineStr">
        <is>
          <t>S003703</t>
        </is>
      </c>
      <c r="B3704" t="inlineStr">
        <is>
          <t>2026-02-04</t>
        </is>
      </c>
      <c r="C3704" t="inlineStr">
        <is>
          <t>2026-02</t>
        </is>
      </c>
      <c r="D3704" t="inlineStr">
        <is>
          <t>2026-Q1</t>
        </is>
      </c>
      <c r="E3704" t="inlineStr">
        <is>
          <t>T09</t>
        </is>
      </c>
      <c r="F3704" t="inlineStr">
        <is>
          <t>Emre Doğan</t>
        </is>
      </c>
      <c r="G3704" t="inlineStr">
        <is>
          <t>Ege</t>
        </is>
      </c>
      <c r="H3704" t="inlineStr">
        <is>
          <t>EM-AYD-18</t>
        </is>
      </c>
      <c r="I3704" t="inlineStr">
        <is>
          <t>LED Ampul 18W (10'lu)</t>
        </is>
      </c>
      <c r="J3704" t="inlineStr">
        <is>
          <t>Aydınlatma</t>
        </is>
      </c>
      <c r="K3704" t="inlineStr">
        <is>
          <t>Bayi</t>
        </is>
      </c>
      <c r="L3704" t="n">
        <v>40</v>
      </c>
      <c r="M3704" s="57" t="n">
        <v>209</v>
      </c>
      <c r="N3704" t="inlineStr">
        <is>
          <t>TL</t>
        </is>
      </c>
      <c r="O3704" s="58" t="n">
        <v>8</v>
      </c>
      <c r="P3704" t="n">
        <v>0</v>
      </c>
      <c r="Q3704" s="59" t="n">
        <v>95</v>
      </c>
      <c r="R3704" s="60">
        <f>IF(N3704="TL",1,IF(N3704="USD",VLOOKUP(C3704,$X$2:$Z$19,2,FALSE),VLOOKUP(C3704,$X$2:$Z$19,3,FALSE)))</f>
        <v/>
      </c>
      <c r="S3704" s="61">
        <f>IF(P3704=1,0,L3704*M3704*R3704*(1-O3704/100))</f>
        <v/>
      </c>
      <c r="T3704" s="61">
        <f>IF(P3704=1,0,L3704*Q3704)</f>
        <v/>
      </c>
      <c r="U3704" s="61">
        <f>S3704-T3704</f>
        <v/>
      </c>
    </row>
    <row r="3705">
      <c r="A3705" t="inlineStr">
        <is>
          <t>S003704</t>
        </is>
      </c>
      <c r="B3705" t="inlineStr">
        <is>
          <t>2026-02-25</t>
        </is>
      </c>
      <c r="C3705" t="inlineStr">
        <is>
          <t>2026-02</t>
        </is>
      </c>
      <c r="D3705" t="inlineStr">
        <is>
          <t>2026-Q1</t>
        </is>
      </c>
      <c r="E3705" t="inlineStr">
        <is>
          <t>T09</t>
        </is>
      </c>
      <c r="F3705" t="inlineStr">
        <is>
          <t>Emre Doğan</t>
        </is>
      </c>
      <c r="G3705" t="inlineStr">
        <is>
          <t>Ege</t>
        </is>
      </c>
      <c r="H3705" t="inlineStr">
        <is>
          <t>EM-UPS-10</t>
        </is>
      </c>
      <c r="I3705" t="inlineStr">
        <is>
          <t>Kesintisiz Güç Kaynağı 3 kVA</t>
        </is>
      </c>
      <c r="J3705" t="inlineStr">
        <is>
          <t>Güç</t>
        </is>
      </c>
      <c r="K3705" t="inlineStr">
        <is>
          <t>Proje</t>
        </is>
      </c>
      <c r="L3705" t="n">
        <v>17</v>
      </c>
      <c r="M3705" s="57" t="n">
        <v>12904</v>
      </c>
      <c r="N3705" t="inlineStr">
        <is>
          <t>TL</t>
        </is>
      </c>
      <c r="O3705" s="58" t="n">
        <v>12</v>
      </c>
      <c r="P3705" t="n">
        <v>0</v>
      </c>
      <c r="Q3705" s="59" t="n">
        <v>8200</v>
      </c>
      <c r="R3705" s="60">
        <f>IF(N3705="TL",1,IF(N3705="USD",VLOOKUP(C3705,$X$2:$Z$19,2,FALSE),VLOOKUP(C3705,$X$2:$Z$19,3,FALSE)))</f>
        <v/>
      </c>
      <c r="S3705" s="61">
        <f>IF(P3705=1,0,L3705*M3705*R3705*(1-O3705/100))</f>
        <v/>
      </c>
      <c r="T3705" s="61">
        <f>IF(P3705=1,0,L3705*Q3705)</f>
        <v/>
      </c>
      <c r="U3705" s="61">
        <f>S3705-T3705</f>
        <v/>
      </c>
    </row>
    <row r="3706">
      <c r="A3706" t="inlineStr">
        <is>
          <t>S003705</t>
        </is>
      </c>
      <c r="B3706" t="inlineStr">
        <is>
          <t>2026-02-23</t>
        </is>
      </c>
      <c r="C3706" t="inlineStr">
        <is>
          <t>2026-02</t>
        </is>
      </c>
      <c r="D3706" t="inlineStr">
        <is>
          <t>2026-Q1</t>
        </is>
      </c>
      <c r="E3706" t="inlineStr">
        <is>
          <t>T09</t>
        </is>
      </c>
      <c r="F3706" t="inlineStr">
        <is>
          <t>Emre Doğan</t>
        </is>
      </c>
      <c r="G3706" t="inlineStr">
        <is>
          <t>Ege</t>
        </is>
      </c>
      <c r="H3706" t="inlineStr">
        <is>
          <t>EM-SGT-01</t>
        </is>
      </c>
      <c r="I3706" t="inlineStr">
        <is>
          <t>Otomatik Sigorta C16 (12'li)</t>
        </is>
      </c>
      <c r="J3706" t="inlineStr">
        <is>
          <t>Koruma</t>
        </is>
      </c>
      <c r="K3706" t="inlineStr">
        <is>
          <t>Proje</t>
        </is>
      </c>
      <c r="L3706" t="n">
        <v>4</v>
      </c>
      <c r="M3706" s="57" t="n">
        <v>448</v>
      </c>
      <c r="N3706" t="inlineStr">
        <is>
          <t>TL</t>
        </is>
      </c>
      <c r="O3706" s="58" t="n">
        <v>12</v>
      </c>
      <c r="P3706" t="n">
        <v>0</v>
      </c>
      <c r="Q3706" s="59" t="n">
        <v>240</v>
      </c>
      <c r="R3706" s="60">
        <f>IF(N3706="TL",1,IF(N3706="USD",VLOOKUP(C3706,$X$2:$Z$19,2,FALSE),VLOOKUP(C3706,$X$2:$Z$19,3,FALSE)))</f>
        <v/>
      </c>
      <c r="S3706" s="61">
        <f>IF(P3706=1,0,L3706*M3706*R3706*(1-O3706/100))</f>
        <v/>
      </c>
      <c r="T3706" s="61">
        <f>IF(P3706=1,0,L3706*Q3706)</f>
        <v/>
      </c>
      <c r="U3706" s="61">
        <f>S3706-T3706</f>
        <v/>
      </c>
    </row>
    <row r="3707">
      <c r="A3707" t="inlineStr">
        <is>
          <t>S003706</t>
        </is>
      </c>
      <c r="B3707" t="inlineStr">
        <is>
          <t>2026-02-01</t>
        </is>
      </c>
      <c r="C3707" t="inlineStr">
        <is>
          <t>2026-02</t>
        </is>
      </c>
      <c r="D3707" t="inlineStr">
        <is>
          <t>2026-Q1</t>
        </is>
      </c>
      <c r="E3707" t="inlineStr">
        <is>
          <t>T09</t>
        </is>
      </c>
      <c r="F3707" t="inlineStr">
        <is>
          <t>Emre Doğan</t>
        </is>
      </c>
      <c r="G3707" t="inlineStr">
        <is>
          <t>Ege</t>
        </is>
      </c>
      <c r="H3707" t="inlineStr">
        <is>
          <t>EM-SNS-06</t>
        </is>
      </c>
      <c r="I3707" t="inlineStr">
        <is>
          <t>Hareket Sensörü PIR</t>
        </is>
      </c>
      <c r="J3707" t="inlineStr">
        <is>
          <t>Otomasyon</t>
        </is>
      </c>
      <c r="K3707" t="inlineStr">
        <is>
          <t>Bayi</t>
        </is>
      </c>
      <c r="L3707" t="n">
        <v>61</v>
      </c>
      <c r="M3707" s="57" t="n">
        <v>246</v>
      </c>
      <c r="N3707" t="inlineStr">
        <is>
          <t>TL</t>
        </is>
      </c>
      <c r="O3707" s="58" t="n">
        <v>0</v>
      </c>
      <c r="P3707" t="n">
        <v>0</v>
      </c>
      <c r="Q3707" s="59" t="n">
        <v>120</v>
      </c>
      <c r="R3707" s="60">
        <f>IF(N3707="TL",1,IF(N3707="USD",VLOOKUP(C3707,$X$2:$Z$19,2,FALSE),VLOOKUP(C3707,$X$2:$Z$19,3,FALSE)))</f>
        <v/>
      </c>
      <c r="S3707" s="61">
        <f>IF(P3707=1,0,L3707*M3707*R3707*(1-O3707/100))</f>
        <v/>
      </c>
      <c r="T3707" s="61">
        <f>IF(P3707=1,0,L3707*Q3707)</f>
        <v/>
      </c>
      <c r="U3707" s="61">
        <f>S3707-T3707</f>
        <v/>
      </c>
    </row>
    <row r="3708">
      <c r="A3708" t="inlineStr">
        <is>
          <t>S003707</t>
        </is>
      </c>
      <c r="B3708" t="inlineStr">
        <is>
          <t>2026-02-05</t>
        </is>
      </c>
      <c r="C3708" t="inlineStr">
        <is>
          <t>2026-02</t>
        </is>
      </c>
      <c r="D3708" t="inlineStr">
        <is>
          <t>2026-Q1</t>
        </is>
      </c>
      <c r="E3708" t="inlineStr">
        <is>
          <t>T09</t>
        </is>
      </c>
      <c r="F3708" t="inlineStr">
        <is>
          <t>Emre Doğan</t>
        </is>
      </c>
      <c r="G3708" t="inlineStr">
        <is>
          <t>Ege</t>
        </is>
      </c>
      <c r="H3708" t="inlineStr">
        <is>
          <t>EM-PNO-12</t>
        </is>
      </c>
      <c r="I3708" t="inlineStr">
        <is>
          <t>Sıva Üstü Dağıtım Panosu 24'lü</t>
        </is>
      </c>
      <c r="J3708" t="inlineStr">
        <is>
          <t>Pano</t>
        </is>
      </c>
      <c r="K3708" t="inlineStr">
        <is>
          <t>Proje</t>
        </is>
      </c>
      <c r="L3708" t="n">
        <v>3</v>
      </c>
      <c r="M3708" s="57" t="n">
        <v>1957</v>
      </c>
      <c r="N3708" t="inlineStr">
        <is>
          <t>TL</t>
        </is>
      </c>
      <c r="O3708" s="58" t="n">
        <v>0</v>
      </c>
      <c r="P3708" t="n">
        <v>0</v>
      </c>
      <c r="Q3708" s="59" t="n">
        <v>1180</v>
      </c>
      <c r="R3708" s="60">
        <f>IF(N3708="TL",1,IF(N3708="USD",VLOOKUP(C3708,$X$2:$Z$19,2,FALSE),VLOOKUP(C3708,$X$2:$Z$19,3,FALSE)))</f>
        <v/>
      </c>
      <c r="S3708" s="61">
        <f>IF(P3708=1,0,L3708*M3708*R3708*(1-O3708/100))</f>
        <v/>
      </c>
      <c r="T3708" s="61">
        <f>IF(P3708=1,0,L3708*Q3708)</f>
        <v/>
      </c>
      <c r="U3708" s="61">
        <f>S3708-T3708</f>
        <v/>
      </c>
    </row>
    <row r="3709">
      <c r="A3709" t="inlineStr">
        <is>
          <t>S003708</t>
        </is>
      </c>
      <c r="B3709" t="inlineStr">
        <is>
          <t>2026-02-18</t>
        </is>
      </c>
      <c r="C3709" t="inlineStr">
        <is>
          <t>2026-02</t>
        </is>
      </c>
      <c r="D3709" t="inlineStr">
        <is>
          <t>2026-Q1</t>
        </is>
      </c>
      <c r="E3709" t="inlineStr">
        <is>
          <t>T10</t>
        </is>
      </c>
      <c r="F3709" t="inlineStr">
        <is>
          <t>Ayşe Yıldız</t>
        </is>
      </c>
      <c r="G3709" t="inlineStr">
        <is>
          <t>Akdeniz</t>
        </is>
      </c>
      <c r="H3709" t="inlineStr">
        <is>
          <t>EM-AYD-40</t>
        </is>
      </c>
      <c r="I3709" t="inlineStr">
        <is>
          <t>LED Panel Armatür 40W</t>
        </is>
      </c>
      <c r="J3709" t="inlineStr">
        <is>
          <t>Aydınlatma</t>
        </is>
      </c>
      <c r="K3709" t="inlineStr">
        <is>
          <t>Kurumsal</t>
        </is>
      </c>
      <c r="L3709" t="n">
        <v>3</v>
      </c>
      <c r="M3709" s="57" t="n">
        <v>342</v>
      </c>
      <c r="N3709" t="inlineStr">
        <is>
          <t>TL</t>
        </is>
      </c>
      <c r="O3709" s="58" t="n">
        <v>5</v>
      </c>
      <c r="P3709" t="n">
        <v>0</v>
      </c>
      <c r="Q3709" s="59" t="n">
        <v>190</v>
      </c>
      <c r="R3709" s="60">
        <f>IF(N3709="TL",1,IF(N3709="USD",VLOOKUP(C3709,$X$2:$Z$19,2,FALSE),VLOOKUP(C3709,$X$2:$Z$19,3,FALSE)))</f>
        <v/>
      </c>
      <c r="S3709" s="61">
        <f>IF(P3709=1,0,L3709*M3709*R3709*(1-O3709/100))</f>
        <v/>
      </c>
      <c r="T3709" s="61">
        <f>IF(P3709=1,0,L3709*Q3709)</f>
        <v/>
      </c>
      <c r="U3709" s="61">
        <f>S3709-T3709</f>
        <v/>
      </c>
    </row>
    <row r="3710">
      <c r="A3710" t="inlineStr">
        <is>
          <t>S003709</t>
        </is>
      </c>
      <c r="B3710" t="inlineStr">
        <is>
          <t>2026-02-01</t>
        </is>
      </c>
      <c r="C3710" t="inlineStr">
        <is>
          <t>2026-02</t>
        </is>
      </c>
      <c r="D3710" t="inlineStr">
        <is>
          <t>2026-Q1</t>
        </is>
      </c>
      <c r="E3710" t="inlineStr">
        <is>
          <t>T10</t>
        </is>
      </c>
      <c r="F3710" t="inlineStr">
        <is>
          <t>Ayşe Yıldız</t>
        </is>
      </c>
      <c r="G3710" t="inlineStr">
        <is>
          <t>Akdeniz</t>
        </is>
      </c>
      <c r="H3710" t="inlineStr">
        <is>
          <t>EM-SGT-01</t>
        </is>
      </c>
      <c r="I3710" t="inlineStr">
        <is>
          <t>Otomatik Sigorta C16 (12'li)</t>
        </is>
      </c>
      <c r="J3710" t="inlineStr">
        <is>
          <t>Koruma</t>
        </is>
      </c>
      <c r="K3710" t="inlineStr">
        <is>
          <t>Proje</t>
        </is>
      </c>
      <c r="L3710" t="n">
        <v>5</v>
      </c>
      <c r="M3710" s="57" t="n">
        <v>451</v>
      </c>
      <c r="N3710" t="inlineStr">
        <is>
          <t>TL</t>
        </is>
      </c>
      <c r="O3710" s="58" t="n">
        <v>5</v>
      </c>
      <c r="P3710" t="n">
        <v>0</v>
      </c>
      <c r="Q3710" s="59" t="n">
        <v>240</v>
      </c>
      <c r="R3710" s="60">
        <f>IF(N3710="TL",1,IF(N3710="USD",VLOOKUP(C3710,$X$2:$Z$19,2,FALSE),VLOOKUP(C3710,$X$2:$Z$19,3,FALSE)))</f>
        <v/>
      </c>
      <c r="S3710" s="61">
        <f>IF(P3710=1,0,L3710*M3710*R3710*(1-O3710/100))</f>
        <v/>
      </c>
      <c r="T3710" s="61">
        <f>IF(P3710=1,0,L3710*Q3710)</f>
        <v/>
      </c>
      <c r="U3710" s="61">
        <f>S3710-T3710</f>
        <v/>
      </c>
    </row>
    <row r="3711">
      <c r="A3711" t="inlineStr">
        <is>
          <t>S003710</t>
        </is>
      </c>
      <c r="B3711" t="inlineStr">
        <is>
          <t>2026-02-13</t>
        </is>
      </c>
      <c r="C3711" t="inlineStr">
        <is>
          <t>2026-02</t>
        </is>
      </c>
      <c r="D3711" t="inlineStr">
        <is>
          <t>2026-Q1</t>
        </is>
      </c>
      <c r="E3711" t="inlineStr">
        <is>
          <t>T10</t>
        </is>
      </c>
      <c r="F3711" t="inlineStr">
        <is>
          <t>Ayşe Yıldız</t>
        </is>
      </c>
      <c r="G3711" t="inlineStr">
        <is>
          <t>Akdeniz</t>
        </is>
      </c>
      <c r="H3711" t="inlineStr">
        <is>
          <t>EM-SGT-01</t>
        </is>
      </c>
      <c r="I3711" t="inlineStr">
        <is>
          <t>Otomatik Sigorta C16 (12'li)</t>
        </is>
      </c>
      <c r="J3711" t="inlineStr">
        <is>
          <t>Koruma</t>
        </is>
      </c>
      <c r="K3711" t="inlineStr">
        <is>
          <t>Perakende</t>
        </is>
      </c>
      <c r="L3711" t="n">
        <v>4</v>
      </c>
      <c r="M3711" s="57" t="n">
        <v>426</v>
      </c>
      <c r="N3711" t="inlineStr">
        <is>
          <t>TL</t>
        </is>
      </c>
      <c r="O3711" s="58" t="n">
        <v>5</v>
      </c>
      <c r="P3711" t="n">
        <v>0</v>
      </c>
      <c r="Q3711" s="59" t="n">
        <v>240</v>
      </c>
      <c r="R3711" s="60">
        <f>IF(N3711="TL",1,IF(N3711="USD",VLOOKUP(C3711,$X$2:$Z$19,2,FALSE),VLOOKUP(C3711,$X$2:$Z$19,3,FALSE)))</f>
        <v/>
      </c>
      <c r="S3711" s="61">
        <f>IF(P3711=1,0,L3711*M3711*R3711*(1-O3711/100))</f>
        <v/>
      </c>
      <c r="T3711" s="61">
        <f>IF(P3711=1,0,L3711*Q3711)</f>
        <v/>
      </c>
      <c r="U3711" s="61">
        <f>S3711-T3711</f>
        <v/>
      </c>
    </row>
    <row r="3712">
      <c r="A3712" t="inlineStr">
        <is>
          <t>S003711</t>
        </is>
      </c>
      <c r="B3712" t="inlineStr">
        <is>
          <t>2026-02-06</t>
        </is>
      </c>
      <c r="C3712" t="inlineStr">
        <is>
          <t>2026-02</t>
        </is>
      </c>
      <c r="D3712" t="inlineStr">
        <is>
          <t>2026-Q1</t>
        </is>
      </c>
      <c r="E3712" t="inlineStr">
        <is>
          <t>T10</t>
        </is>
      </c>
      <c r="F3712" t="inlineStr">
        <is>
          <t>Ayşe Yıldız</t>
        </is>
      </c>
      <c r="G3712" t="inlineStr">
        <is>
          <t>Akdeniz</t>
        </is>
      </c>
      <c r="H3712" t="inlineStr">
        <is>
          <t>EM-PRZ-02</t>
        </is>
      </c>
      <c r="I3712" t="inlineStr">
        <is>
          <t>Priz-Anahtar Seti (20'li)</t>
        </is>
      </c>
      <c r="J3712" t="inlineStr">
        <is>
          <t>Anahtar</t>
        </is>
      </c>
      <c r="K3712" t="inlineStr">
        <is>
          <t>Bayi</t>
        </is>
      </c>
      <c r="L3712" t="n">
        <v>4</v>
      </c>
      <c r="M3712" s="57" t="n">
        <v>571</v>
      </c>
      <c r="N3712" t="inlineStr">
        <is>
          <t>TL</t>
        </is>
      </c>
      <c r="O3712" s="58" t="n">
        <v>5</v>
      </c>
      <c r="P3712" t="n">
        <v>0</v>
      </c>
      <c r="Q3712" s="59" t="n">
        <v>310</v>
      </c>
      <c r="R3712" s="60">
        <f>IF(N3712="TL",1,IF(N3712="USD",VLOOKUP(C3712,$X$2:$Z$19,2,FALSE),VLOOKUP(C3712,$X$2:$Z$19,3,FALSE)))</f>
        <v/>
      </c>
      <c r="S3712" s="61">
        <f>IF(P3712=1,0,L3712*M3712*R3712*(1-O3712/100))</f>
        <v/>
      </c>
      <c r="T3712" s="61">
        <f>IF(P3712=1,0,L3712*Q3712)</f>
        <v/>
      </c>
      <c r="U3712" s="61">
        <f>S3712-T3712</f>
        <v/>
      </c>
    </row>
    <row r="3713">
      <c r="A3713" t="inlineStr">
        <is>
          <t>S003712</t>
        </is>
      </c>
      <c r="B3713" t="inlineStr">
        <is>
          <t>2026-02-03</t>
        </is>
      </c>
      <c r="C3713" t="inlineStr">
        <is>
          <t>2026-02</t>
        </is>
      </c>
      <c r="D3713" t="inlineStr">
        <is>
          <t>2026-Q1</t>
        </is>
      </c>
      <c r="E3713" t="inlineStr">
        <is>
          <t>T10</t>
        </is>
      </c>
      <c r="F3713" t="inlineStr">
        <is>
          <t>Ayşe Yıldız</t>
        </is>
      </c>
      <c r="G3713" t="inlineStr">
        <is>
          <t>Akdeniz</t>
        </is>
      </c>
      <c r="H3713" t="inlineStr">
        <is>
          <t>EM-KBL-25</t>
        </is>
      </c>
      <c r="I3713" t="inlineStr">
        <is>
          <t>NYY Kablo 4x6 (100 m)</t>
        </is>
      </c>
      <c r="J3713" t="inlineStr">
        <is>
          <t>Kablo</t>
        </is>
      </c>
      <c r="K3713" t="inlineStr">
        <is>
          <t>Proje</t>
        </is>
      </c>
      <c r="L3713" t="n">
        <v>33</v>
      </c>
      <c r="M3713" s="57" t="n">
        <v>3486</v>
      </c>
      <c r="N3713" t="inlineStr">
        <is>
          <t>TL</t>
        </is>
      </c>
      <c r="O3713" s="58" t="n">
        <v>8</v>
      </c>
      <c r="P3713" t="n">
        <v>0</v>
      </c>
      <c r="Q3713" s="59" t="n">
        <v>2150</v>
      </c>
      <c r="R3713" s="60">
        <f>IF(N3713="TL",1,IF(N3713="USD",VLOOKUP(C3713,$X$2:$Z$19,2,FALSE),VLOOKUP(C3713,$X$2:$Z$19,3,FALSE)))</f>
        <v/>
      </c>
      <c r="S3713" s="61">
        <f>IF(P3713=1,0,L3713*M3713*R3713*(1-O3713/100))</f>
        <v/>
      </c>
      <c r="T3713" s="61">
        <f>IF(P3713=1,0,L3713*Q3713)</f>
        <v/>
      </c>
      <c r="U3713" s="61">
        <f>S3713-T3713</f>
        <v/>
      </c>
    </row>
    <row r="3714">
      <c r="A3714" t="inlineStr">
        <is>
          <t>S003713</t>
        </is>
      </c>
      <c r="B3714" t="inlineStr">
        <is>
          <t>2026-02-18</t>
        </is>
      </c>
      <c r="C3714" t="inlineStr">
        <is>
          <t>2026-02</t>
        </is>
      </c>
      <c r="D3714" t="inlineStr">
        <is>
          <t>2026-Q1</t>
        </is>
      </c>
      <c r="E3714" t="inlineStr">
        <is>
          <t>T10</t>
        </is>
      </c>
      <c r="F3714" t="inlineStr">
        <is>
          <t>Ayşe Yıldız</t>
        </is>
      </c>
      <c r="G3714" t="inlineStr">
        <is>
          <t>Akdeniz</t>
        </is>
      </c>
      <c r="H3714" t="inlineStr">
        <is>
          <t>EM-AYD-18</t>
        </is>
      </c>
      <c r="I3714" t="inlineStr">
        <is>
          <t>LED Ampul 18W (10'lu)</t>
        </is>
      </c>
      <c r="J3714" t="inlineStr">
        <is>
          <t>Aydınlatma</t>
        </is>
      </c>
      <c r="K3714" t="inlineStr">
        <is>
          <t>Proje</t>
        </is>
      </c>
      <c r="L3714" t="n">
        <v>2</v>
      </c>
      <c r="M3714" s="57" t="n">
        <v>203</v>
      </c>
      <c r="N3714" t="inlineStr">
        <is>
          <t>TL</t>
        </is>
      </c>
      <c r="O3714" s="58" t="n">
        <v>5</v>
      </c>
      <c r="P3714" t="n">
        <v>0</v>
      </c>
      <c r="Q3714" s="59" t="n">
        <v>95</v>
      </c>
      <c r="R3714" s="60">
        <f>IF(N3714="TL",1,IF(N3714="USD",VLOOKUP(C3714,$X$2:$Z$19,2,FALSE),VLOOKUP(C3714,$X$2:$Z$19,3,FALSE)))</f>
        <v/>
      </c>
      <c r="S3714" s="61">
        <f>IF(P3714=1,0,L3714*M3714*R3714*(1-O3714/100))</f>
        <v/>
      </c>
      <c r="T3714" s="61">
        <f>IF(P3714=1,0,L3714*Q3714)</f>
        <v/>
      </c>
      <c r="U3714" s="61">
        <f>S3714-T3714</f>
        <v/>
      </c>
    </row>
    <row r="3715">
      <c r="A3715" t="inlineStr">
        <is>
          <t>S003714</t>
        </is>
      </c>
      <c r="B3715" t="inlineStr">
        <is>
          <t>2026-02-01</t>
        </is>
      </c>
      <c r="C3715" t="inlineStr">
        <is>
          <t>2026-02</t>
        </is>
      </c>
      <c r="D3715" t="inlineStr">
        <is>
          <t>2026-Q1</t>
        </is>
      </c>
      <c r="E3715" t="inlineStr">
        <is>
          <t>T10</t>
        </is>
      </c>
      <c r="F3715" t="inlineStr">
        <is>
          <t>Ayşe Yıldız</t>
        </is>
      </c>
      <c r="G3715" t="inlineStr">
        <is>
          <t>Akdeniz</t>
        </is>
      </c>
      <c r="H3715" t="inlineStr">
        <is>
          <t>EM-AYD-40</t>
        </is>
      </c>
      <c r="I3715" t="inlineStr">
        <is>
          <t>LED Panel Armatür 40W</t>
        </is>
      </c>
      <c r="J3715" t="inlineStr">
        <is>
          <t>Aydınlatma</t>
        </is>
      </c>
      <c r="K3715" t="inlineStr">
        <is>
          <t>Bayi</t>
        </is>
      </c>
      <c r="L3715" t="n">
        <v>3</v>
      </c>
      <c r="M3715" s="57" t="n">
        <v>363</v>
      </c>
      <c r="N3715" t="inlineStr">
        <is>
          <t>TL</t>
        </is>
      </c>
      <c r="O3715" s="58" t="n">
        <v>0</v>
      </c>
      <c r="P3715" t="n">
        <v>0</v>
      </c>
      <c r="Q3715" s="59" t="n">
        <v>190</v>
      </c>
      <c r="R3715" s="60">
        <f>IF(N3715="TL",1,IF(N3715="USD",VLOOKUP(C3715,$X$2:$Z$19,2,FALSE),VLOOKUP(C3715,$X$2:$Z$19,3,FALSE)))</f>
        <v/>
      </c>
      <c r="S3715" s="61">
        <f>IF(P3715=1,0,L3715*M3715*R3715*(1-O3715/100))</f>
        <v/>
      </c>
      <c r="T3715" s="61">
        <f>IF(P3715=1,0,L3715*Q3715)</f>
        <v/>
      </c>
      <c r="U3715" s="61">
        <f>S3715-T3715</f>
        <v/>
      </c>
    </row>
    <row r="3716">
      <c r="A3716" t="inlineStr">
        <is>
          <t>S003715</t>
        </is>
      </c>
      <c r="B3716" t="inlineStr">
        <is>
          <t>2026-02-28</t>
        </is>
      </c>
      <c r="C3716" t="inlineStr">
        <is>
          <t>2026-02</t>
        </is>
      </c>
      <c r="D3716" t="inlineStr">
        <is>
          <t>2026-Q1</t>
        </is>
      </c>
      <c r="E3716" t="inlineStr">
        <is>
          <t>T10</t>
        </is>
      </c>
      <c r="F3716" t="inlineStr">
        <is>
          <t>Ayşe Yıldız</t>
        </is>
      </c>
      <c r="G3716" t="inlineStr">
        <is>
          <t>Akdeniz</t>
        </is>
      </c>
      <c r="H3716" t="inlineStr">
        <is>
          <t>EM-AYD-18</t>
        </is>
      </c>
      <c r="I3716" t="inlineStr">
        <is>
          <t>LED Ampul 18W (10'lu)</t>
        </is>
      </c>
      <c r="J3716" t="inlineStr">
        <is>
          <t>Aydınlatma</t>
        </is>
      </c>
      <c r="K3716" t="inlineStr">
        <is>
          <t>Bayi</t>
        </is>
      </c>
      <c r="L3716" t="n">
        <v>23</v>
      </c>
      <c r="M3716" s="57" t="n">
        <v>196</v>
      </c>
      <c r="N3716" t="inlineStr">
        <is>
          <t>TL</t>
        </is>
      </c>
      <c r="O3716" s="58" t="n">
        <v>5</v>
      </c>
      <c r="P3716" t="n">
        <v>0</v>
      </c>
      <c r="Q3716" s="59" t="n">
        <v>95</v>
      </c>
      <c r="R3716" s="60">
        <f>IF(N3716="TL",1,IF(N3716="USD",VLOOKUP(C3716,$X$2:$Z$19,2,FALSE),VLOOKUP(C3716,$X$2:$Z$19,3,FALSE)))</f>
        <v/>
      </c>
      <c r="S3716" s="61">
        <f>IF(P3716=1,0,L3716*M3716*R3716*(1-O3716/100))</f>
        <v/>
      </c>
      <c r="T3716" s="61">
        <f>IF(P3716=1,0,L3716*Q3716)</f>
        <v/>
      </c>
      <c r="U3716" s="61">
        <f>S3716-T3716</f>
        <v/>
      </c>
    </row>
    <row r="3717">
      <c r="A3717" t="inlineStr">
        <is>
          <t>S003716</t>
        </is>
      </c>
      <c r="B3717" t="inlineStr">
        <is>
          <t>2026-02-09</t>
        </is>
      </c>
      <c r="C3717" t="inlineStr">
        <is>
          <t>2026-02</t>
        </is>
      </c>
      <c r="D3717" t="inlineStr">
        <is>
          <t>2026-Q1</t>
        </is>
      </c>
      <c r="E3717" t="inlineStr">
        <is>
          <t>T10</t>
        </is>
      </c>
      <c r="F3717" t="inlineStr">
        <is>
          <t>Ayşe Yıldız</t>
        </is>
      </c>
      <c r="G3717" t="inlineStr">
        <is>
          <t>Akdeniz</t>
        </is>
      </c>
      <c r="H3717" t="inlineStr">
        <is>
          <t>EM-PNO-12</t>
        </is>
      </c>
      <c r="I3717" t="inlineStr">
        <is>
          <t>Sıva Üstü Dağıtım Panosu 24'lü</t>
        </is>
      </c>
      <c r="J3717" t="inlineStr">
        <is>
          <t>Pano</t>
        </is>
      </c>
      <c r="K3717" t="inlineStr">
        <is>
          <t>Bayi</t>
        </is>
      </c>
      <c r="L3717" t="n">
        <v>2</v>
      </c>
      <c r="M3717" s="57" t="n">
        <v>1970</v>
      </c>
      <c r="N3717" t="inlineStr">
        <is>
          <t>TL</t>
        </is>
      </c>
      <c r="O3717" s="58" t="n">
        <v>18</v>
      </c>
      <c r="P3717" t="n">
        <v>0</v>
      </c>
      <c r="Q3717" s="59" t="n">
        <v>1180</v>
      </c>
      <c r="R3717" s="60">
        <f>IF(N3717="TL",1,IF(N3717="USD",VLOOKUP(C3717,$X$2:$Z$19,2,FALSE),VLOOKUP(C3717,$X$2:$Z$19,3,FALSE)))</f>
        <v/>
      </c>
      <c r="S3717" s="61">
        <f>IF(P3717=1,0,L3717*M3717*R3717*(1-O3717/100))</f>
        <v/>
      </c>
      <c r="T3717" s="61">
        <f>IF(P3717=1,0,L3717*Q3717)</f>
        <v/>
      </c>
      <c r="U3717" s="61">
        <f>S3717-T3717</f>
        <v/>
      </c>
    </row>
    <row r="3718">
      <c r="A3718" t="inlineStr">
        <is>
          <t>S003717</t>
        </is>
      </c>
      <c r="B3718" t="inlineStr">
        <is>
          <t>2026-02-05</t>
        </is>
      </c>
      <c r="C3718" t="inlineStr">
        <is>
          <t>2026-02</t>
        </is>
      </c>
      <c r="D3718" t="inlineStr">
        <is>
          <t>2026-Q1</t>
        </is>
      </c>
      <c r="E3718" t="inlineStr">
        <is>
          <t>T10</t>
        </is>
      </c>
      <c r="F3718" t="inlineStr">
        <is>
          <t>Ayşe Yıldız</t>
        </is>
      </c>
      <c r="G3718" t="inlineStr">
        <is>
          <t>Akdeniz</t>
        </is>
      </c>
      <c r="H3718" t="inlineStr">
        <is>
          <t>EM-KBL-25</t>
        </is>
      </c>
      <c r="I3718" t="inlineStr">
        <is>
          <t>NYY Kablo 4x6 (100 m)</t>
        </is>
      </c>
      <c r="J3718" t="inlineStr">
        <is>
          <t>Kablo</t>
        </is>
      </c>
      <c r="K3718" t="inlineStr">
        <is>
          <t>Bayi</t>
        </is>
      </c>
      <c r="L3718" t="n">
        <v>99</v>
      </c>
      <c r="M3718" s="57" t="n">
        <v>3327</v>
      </c>
      <c r="N3718" t="inlineStr">
        <is>
          <t>TL</t>
        </is>
      </c>
      <c r="O3718" s="58" t="n">
        <v>5</v>
      </c>
      <c r="P3718" t="n">
        <v>1</v>
      </c>
      <c r="Q3718" s="59" t="n">
        <v>2150</v>
      </c>
      <c r="R3718" s="60">
        <f>IF(N3718="TL",1,IF(N3718="USD",VLOOKUP(C3718,$X$2:$Z$19,2,FALSE),VLOOKUP(C3718,$X$2:$Z$19,3,FALSE)))</f>
        <v/>
      </c>
      <c r="S3718" s="61">
        <f>IF(P3718=1,0,L3718*M3718*R3718*(1-O3718/100))</f>
        <v/>
      </c>
      <c r="T3718" s="61">
        <f>IF(P3718=1,0,L3718*Q3718)</f>
        <v/>
      </c>
      <c r="U3718" s="61">
        <f>S3718-T3718</f>
        <v/>
      </c>
    </row>
    <row r="3719">
      <c r="A3719" t="inlineStr">
        <is>
          <t>S003718</t>
        </is>
      </c>
      <c r="B3719" t="inlineStr">
        <is>
          <t>2026-02-08</t>
        </is>
      </c>
      <c r="C3719" t="inlineStr">
        <is>
          <t>2026-02</t>
        </is>
      </c>
      <c r="D3719" t="inlineStr">
        <is>
          <t>2026-Q1</t>
        </is>
      </c>
      <c r="E3719" t="inlineStr">
        <is>
          <t>T10</t>
        </is>
      </c>
      <c r="F3719" t="inlineStr">
        <is>
          <t>Ayşe Yıldız</t>
        </is>
      </c>
      <c r="G3719" t="inlineStr">
        <is>
          <t>Akdeniz</t>
        </is>
      </c>
      <c r="H3719" t="inlineStr">
        <is>
          <t>EM-UPS-10</t>
        </is>
      </c>
      <c r="I3719" t="inlineStr">
        <is>
          <t>Kesintisiz Güç Kaynağı 3 kVA</t>
        </is>
      </c>
      <c r="J3719" t="inlineStr">
        <is>
          <t>Güç</t>
        </is>
      </c>
      <c r="K3719" t="inlineStr">
        <is>
          <t>Bayi</t>
        </is>
      </c>
      <c r="L3719" t="n">
        <v>6</v>
      </c>
      <c r="M3719" s="57" t="n">
        <v>13247</v>
      </c>
      <c r="N3719" t="inlineStr">
        <is>
          <t>TL</t>
        </is>
      </c>
      <c r="O3719" s="58" t="n">
        <v>8</v>
      </c>
      <c r="P3719" t="n">
        <v>0</v>
      </c>
      <c r="Q3719" s="59" t="n">
        <v>8200</v>
      </c>
      <c r="R3719" s="60">
        <f>IF(N3719="TL",1,IF(N3719="USD",VLOOKUP(C3719,$X$2:$Z$19,2,FALSE),VLOOKUP(C3719,$X$2:$Z$19,3,FALSE)))</f>
        <v/>
      </c>
      <c r="S3719" s="61">
        <f>IF(P3719=1,0,L3719*M3719*R3719*(1-O3719/100))</f>
        <v/>
      </c>
      <c r="T3719" s="61">
        <f>IF(P3719=1,0,L3719*Q3719)</f>
        <v/>
      </c>
      <c r="U3719" s="61">
        <f>S3719-T3719</f>
        <v/>
      </c>
    </row>
    <row r="3720">
      <c r="A3720" t="inlineStr">
        <is>
          <t>S003719</t>
        </is>
      </c>
      <c r="B3720" t="inlineStr">
        <is>
          <t>2026-02-17</t>
        </is>
      </c>
      <c r="C3720" t="inlineStr">
        <is>
          <t>2026-02</t>
        </is>
      </c>
      <c r="D3720" t="inlineStr">
        <is>
          <t>2026-Q1</t>
        </is>
      </c>
      <c r="E3720" t="inlineStr">
        <is>
          <t>T10</t>
        </is>
      </c>
      <c r="F3720" t="inlineStr">
        <is>
          <t>Ayşe Yıldız</t>
        </is>
      </c>
      <c r="G3720" t="inlineStr">
        <is>
          <t>Akdeniz</t>
        </is>
      </c>
      <c r="H3720" t="inlineStr">
        <is>
          <t>EM-SGT-01</t>
        </is>
      </c>
      <c r="I3720" t="inlineStr">
        <is>
          <t>Otomatik Sigorta C16 (12'li)</t>
        </is>
      </c>
      <c r="J3720" t="inlineStr">
        <is>
          <t>Koruma</t>
        </is>
      </c>
      <c r="K3720" t="inlineStr">
        <is>
          <t>Bayi</t>
        </is>
      </c>
      <c r="L3720" t="n">
        <v>23</v>
      </c>
      <c r="M3720" s="57" t="n">
        <v>430</v>
      </c>
      <c r="N3720" t="inlineStr">
        <is>
          <t>TL</t>
        </is>
      </c>
      <c r="O3720" s="58" t="n">
        <v>8</v>
      </c>
      <c r="P3720" t="n">
        <v>0</v>
      </c>
      <c r="Q3720" s="59" t="n">
        <v>240</v>
      </c>
      <c r="R3720" s="60">
        <f>IF(N3720="TL",1,IF(N3720="USD",VLOOKUP(C3720,$X$2:$Z$19,2,FALSE),VLOOKUP(C3720,$X$2:$Z$19,3,FALSE)))</f>
        <v/>
      </c>
      <c r="S3720" s="61">
        <f>IF(P3720=1,0,L3720*M3720*R3720*(1-O3720/100))</f>
        <v/>
      </c>
      <c r="T3720" s="61">
        <f>IF(P3720=1,0,L3720*Q3720)</f>
        <v/>
      </c>
      <c r="U3720" s="61">
        <f>S3720-T3720</f>
        <v/>
      </c>
    </row>
    <row r="3721">
      <c r="A3721" t="inlineStr">
        <is>
          <t>S003720</t>
        </is>
      </c>
      <c r="B3721" t="inlineStr">
        <is>
          <t>2026-02-22</t>
        </is>
      </c>
      <c r="C3721" t="inlineStr">
        <is>
          <t>2026-02</t>
        </is>
      </c>
      <c r="D3721" t="inlineStr">
        <is>
          <t>2026-Q1</t>
        </is>
      </c>
      <c r="E3721" t="inlineStr">
        <is>
          <t>T10</t>
        </is>
      </c>
      <c r="F3721" t="inlineStr">
        <is>
          <t>Ayşe Yıldız</t>
        </is>
      </c>
      <c r="G3721" t="inlineStr">
        <is>
          <t>Akdeniz</t>
        </is>
      </c>
      <c r="H3721" t="inlineStr">
        <is>
          <t>EM-SNS-06</t>
        </is>
      </c>
      <c r="I3721" t="inlineStr">
        <is>
          <t>Hareket Sensörü PIR</t>
        </is>
      </c>
      <c r="J3721" t="inlineStr">
        <is>
          <t>Otomasyon</t>
        </is>
      </c>
      <c r="K3721" t="inlineStr">
        <is>
          <t>Bayi</t>
        </is>
      </c>
      <c r="L3721" t="n">
        <v>115</v>
      </c>
      <c r="M3721" s="57" t="n">
        <v>248</v>
      </c>
      <c r="N3721" t="inlineStr">
        <is>
          <t>TL</t>
        </is>
      </c>
      <c r="O3721" s="58" t="n">
        <v>5</v>
      </c>
      <c r="P3721" t="n">
        <v>0</v>
      </c>
      <c r="Q3721" s="59" t="n">
        <v>120</v>
      </c>
      <c r="R3721" s="60">
        <f>IF(N3721="TL",1,IF(N3721="USD",VLOOKUP(C3721,$X$2:$Z$19,2,FALSE),VLOOKUP(C3721,$X$2:$Z$19,3,FALSE)))</f>
        <v/>
      </c>
      <c r="S3721" s="61">
        <f>IF(P3721=1,0,L3721*M3721*R3721*(1-O3721/100))</f>
        <v/>
      </c>
      <c r="T3721" s="61">
        <f>IF(P3721=1,0,L3721*Q3721)</f>
        <v/>
      </c>
      <c r="U3721" s="61">
        <f>S3721-T3721</f>
        <v/>
      </c>
    </row>
    <row r="3722">
      <c r="A3722" t="inlineStr">
        <is>
          <t>S003721</t>
        </is>
      </c>
      <c r="B3722" t="inlineStr">
        <is>
          <t>2026-02-10</t>
        </is>
      </c>
      <c r="C3722" t="inlineStr">
        <is>
          <t>2026-02</t>
        </is>
      </c>
      <c r="D3722" t="inlineStr">
        <is>
          <t>2026-Q1</t>
        </is>
      </c>
      <c r="E3722" t="inlineStr">
        <is>
          <t>T10</t>
        </is>
      </c>
      <c r="F3722" t="inlineStr">
        <is>
          <t>Ayşe Yıldız</t>
        </is>
      </c>
      <c r="G3722" t="inlineStr">
        <is>
          <t>Akdeniz</t>
        </is>
      </c>
      <c r="H3722" t="inlineStr">
        <is>
          <t>EM-KBL-16</t>
        </is>
      </c>
      <c r="I3722" t="inlineStr">
        <is>
          <t>NYM Kablo 3x2,5 (100 m)</t>
        </is>
      </c>
      <c r="J3722" t="inlineStr">
        <is>
          <t>Kablo</t>
        </is>
      </c>
      <c r="K3722" t="inlineStr">
        <is>
          <t>Kurumsal</t>
        </is>
      </c>
      <c r="L3722" t="n">
        <v>4</v>
      </c>
      <c r="M3722" s="57" t="n">
        <v>1294</v>
      </c>
      <c r="N3722" t="inlineStr">
        <is>
          <t>TL</t>
        </is>
      </c>
      <c r="O3722" s="58" t="n">
        <v>0</v>
      </c>
      <c r="P3722" t="n">
        <v>0</v>
      </c>
      <c r="Q3722" s="59" t="n">
        <v>820</v>
      </c>
      <c r="R3722" s="60">
        <f>IF(N3722="TL",1,IF(N3722="USD",VLOOKUP(C3722,$X$2:$Z$19,2,FALSE),VLOOKUP(C3722,$X$2:$Z$19,3,FALSE)))</f>
        <v/>
      </c>
      <c r="S3722" s="61">
        <f>IF(P3722=1,0,L3722*M3722*R3722*(1-O3722/100))</f>
        <v/>
      </c>
      <c r="T3722" s="61">
        <f>IF(P3722=1,0,L3722*Q3722)</f>
        <v/>
      </c>
      <c r="U3722" s="61">
        <f>S3722-T3722</f>
        <v/>
      </c>
    </row>
    <row r="3723">
      <c r="A3723" t="inlineStr">
        <is>
          <t>S003722</t>
        </is>
      </c>
      <c r="B3723" t="inlineStr">
        <is>
          <t>2026-02-13</t>
        </is>
      </c>
      <c r="C3723" t="inlineStr">
        <is>
          <t>2026-02</t>
        </is>
      </c>
      <c r="D3723" t="inlineStr">
        <is>
          <t>2026-Q1</t>
        </is>
      </c>
      <c r="E3723" t="inlineStr">
        <is>
          <t>T10</t>
        </is>
      </c>
      <c r="F3723" t="inlineStr">
        <is>
          <t>Ayşe Yıldız</t>
        </is>
      </c>
      <c r="G3723" t="inlineStr">
        <is>
          <t>Akdeniz</t>
        </is>
      </c>
      <c r="H3723" t="inlineStr">
        <is>
          <t>EM-PRZ-02</t>
        </is>
      </c>
      <c r="I3723" t="inlineStr">
        <is>
          <t>Priz-Anahtar Seti (20'li)</t>
        </is>
      </c>
      <c r="J3723" t="inlineStr">
        <is>
          <t>Anahtar</t>
        </is>
      </c>
      <c r="K3723" t="inlineStr">
        <is>
          <t>Perakende</t>
        </is>
      </c>
      <c r="L3723" t="n">
        <v>14</v>
      </c>
      <c r="M3723" s="57" t="n">
        <v>589</v>
      </c>
      <c r="N3723" t="inlineStr">
        <is>
          <t>TL</t>
        </is>
      </c>
      <c r="O3723" s="58" t="n">
        <v>8</v>
      </c>
      <c r="P3723" t="n">
        <v>0</v>
      </c>
      <c r="Q3723" s="59" t="n">
        <v>310</v>
      </c>
      <c r="R3723" s="60">
        <f>IF(N3723="TL",1,IF(N3723="USD",VLOOKUP(C3723,$X$2:$Z$19,2,FALSE),VLOOKUP(C3723,$X$2:$Z$19,3,FALSE)))</f>
        <v/>
      </c>
      <c r="S3723" s="61">
        <f>IF(P3723=1,0,L3723*M3723*R3723*(1-O3723/100))</f>
        <v/>
      </c>
      <c r="T3723" s="61">
        <f>IF(P3723=1,0,L3723*Q3723)</f>
        <v/>
      </c>
      <c r="U3723" s="61">
        <f>S3723-T3723</f>
        <v/>
      </c>
    </row>
    <row r="3724">
      <c r="A3724" t="inlineStr">
        <is>
          <t>S003723</t>
        </is>
      </c>
      <c r="B3724" t="inlineStr">
        <is>
          <t>2026-02-14</t>
        </is>
      </c>
      <c r="C3724" t="inlineStr">
        <is>
          <t>2026-02</t>
        </is>
      </c>
      <c r="D3724" t="inlineStr">
        <is>
          <t>2026-Q1</t>
        </is>
      </c>
      <c r="E3724" t="inlineStr">
        <is>
          <t>T10</t>
        </is>
      </c>
      <c r="F3724" t="inlineStr">
        <is>
          <t>Ayşe Yıldız</t>
        </is>
      </c>
      <c r="G3724" t="inlineStr">
        <is>
          <t>Akdeniz</t>
        </is>
      </c>
      <c r="H3724" t="inlineStr">
        <is>
          <t>EM-AYD-18</t>
        </is>
      </c>
      <c r="I3724" t="inlineStr">
        <is>
          <t>LED Ampul 18W (10'lu)</t>
        </is>
      </c>
      <c r="J3724" t="inlineStr">
        <is>
          <t>Aydınlatma</t>
        </is>
      </c>
      <c r="K3724" t="inlineStr">
        <is>
          <t>Perakende</t>
        </is>
      </c>
      <c r="L3724" t="n">
        <v>58</v>
      </c>
      <c r="M3724" s="57" t="n">
        <v>210</v>
      </c>
      <c r="N3724" t="inlineStr">
        <is>
          <t>TL</t>
        </is>
      </c>
      <c r="O3724" s="58" t="n">
        <v>8</v>
      </c>
      <c r="P3724" t="n">
        <v>0</v>
      </c>
      <c r="Q3724" s="59" t="n">
        <v>95</v>
      </c>
      <c r="R3724" s="60">
        <f>IF(N3724="TL",1,IF(N3724="USD",VLOOKUP(C3724,$X$2:$Z$19,2,FALSE),VLOOKUP(C3724,$X$2:$Z$19,3,FALSE)))</f>
        <v/>
      </c>
      <c r="S3724" s="61">
        <f>IF(P3724=1,0,L3724*M3724*R3724*(1-O3724/100))</f>
        <v/>
      </c>
      <c r="T3724" s="61">
        <f>IF(P3724=1,0,L3724*Q3724)</f>
        <v/>
      </c>
      <c r="U3724" s="61">
        <f>S3724-T3724</f>
        <v/>
      </c>
    </row>
    <row r="3725">
      <c r="A3725" t="inlineStr">
        <is>
          <t>S003724</t>
        </is>
      </c>
      <c r="B3725" t="inlineStr">
        <is>
          <t>2026-02-11</t>
        </is>
      </c>
      <c r="C3725" t="inlineStr">
        <is>
          <t>2026-02</t>
        </is>
      </c>
      <c r="D3725" t="inlineStr">
        <is>
          <t>2026-Q1</t>
        </is>
      </c>
      <c r="E3725" t="inlineStr">
        <is>
          <t>T11</t>
        </is>
      </c>
      <c r="F3725" t="inlineStr">
        <is>
          <t>Kaan Öztürk</t>
        </is>
      </c>
      <c r="G3725" t="inlineStr">
        <is>
          <t>İhracat-Körfez</t>
        </is>
      </c>
      <c r="H3725" t="inlineStr">
        <is>
          <t>EM-PRZ-02</t>
        </is>
      </c>
      <c r="I3725" t="inlineStr">
        <is>
          <t>Priz-Anahtar Seti (20'li)</t>
        </is>
      </c>
      <c r="J3725" t="inlineStr">
        <is>
          <t>Anahtar</t>
        </is>
      </c>
      <c r="K3725" t="inlineStr">
        <is>
          <t>Bayi</t>
        </is>
      </c>
      <c r="L3725" t="n">
        <v>1</v>
      </c>
      <c r="M3725" s="57" t="n">
        <v>12.41</v>
      </c>
      <c r="N3725" t="inlineStr">
        <is>
          <t>USD</t>
        </is>
      </c>
      <c r="O3725" s="58" t="n">
        <v>12</v>
      </c>
      <c r="P3725" t="n">
        <v>0</v>
      </c>
      <c r="Q3725" s="59" t="n">
        <v>310</v>
      </c>
      <c r="R3725" s="60">
        <f>IF(N3725="TL",1,IF(N3725="USD",VLOOKUP(C3725,$X$2:$Z$19,2,FALSE),VLOOKUP(C3725,$X$2:$Z$19,3,FALSE)))</f>
        <v/>
      </c>
      <c r="S3725" s="61">
        <f>IF(P3725=1,0,L3725*M3725*R3725*(1-O3725/100))</f>
        <v/>
      </c>
      <c r="T3725" s="61">
        <f>IF(P3725=1,0,L3725*Q3725)</f>
        <v/>
      </c>
      <c r="U3725" s="61">
        <f>S3725-T3725</f>
        <v/>
      </c>
    </row>
    <row r="3726">
      <c r="A3726" t="inlineStr">
        <is>
          <t>S003725</t>
        </is>
      </c>
      <c r="B3726" t="inlineStr">
        <is>
          <t>2026-02-06</t>
        </is>
      </c>
      <c r="C3726" t="inlineStr">
        <is>
          <t>2026-02</t>
        </is>
      </c>
      <c r="D3726" t="inlineStr">
        <is>
          <t>2026-Q1</t>
        </is>
      </c>
      <c r="E3726" t="inlineStr">
        <is>
          <t>T11</t>
        </is>
      </c>
      <c r="F3726" t="inlineStr">
        <is>
          <t>Kaan Öztürk</t>
        </is>
      </c>
      <c r="G3726" t="inlineStr">
        <is>
          <t>İhracat-Körfez</t>
        </is>
      </c>
      <c r="H3726" t="inlineStr">
        <is>
          <t>EM-KBL-25</t>
        </is>
      </c>
      <c r="I3726" t="inlineStr">
        <is>
          <t>NYY Kablo 4x6 (100 m)</t>
        </is>
      </c>
      <c r="J3726" t="inlineStr">
        <is>
          <t>Kablo</t>
        </is>
      </c>
      <c r="K3726" t="inlineStr">
        <is>
          <t>Perakende</t>
        </is>
      </c>
      <c r="L3726" t="n">
        <v>1</v>
      </c>
      <c r="M3726" s="57" t="n">
        <v>74.09</v>
      </c>
      <c r="N3726" t="inlineStr">
        <is>
          <t>USD</t>
        </is>
      </c>
      <c r="O3726" s="58" t="n">
        <v>8</v>
      </c>
      <c r="P3726" t="n">
        <v>0</v>
      </c>
      <c r="Q3726" s="59" t="n">
        <v>2150</v>
      </c>
      <c r="R3726" s="60">
        <f>IF(N3726="TL",1,IF(N3726="USD",VLOOKUP(C3726,$X$2:$Z$19,2,FALSE),VLOOKUP(C3726,$X$2:$Z$19,3,FALSE)))</f>
        <v/>
      </c>
      <c r="S3726" s="61">
        <f>IF(P3726=1,0,L3726*M3726*R3726*(1-O3726/100))</f>
        <v/>
      </c>
      <c r="T3726" s="61">
        <f>IF(P3726=1,0,L3726*Q3726)</f>
        <v/>
      </c>
      <c r="U3726" s="61">
        <f>S3726-T3726</f>
        <v/>
      </c>
    </row>
    <row r="3727">
      <c r="A3727" t="inlineStr">
        <is>
          <t>S003726</t>
        </is>
      </c>
      <c r="B3727" t="inlineStr">
        <is>
          <t>2026-02-16</t>
        </is>
      </c>
      <c r="C3727" t="inlineStr">
        <is>
          <t>2026-02</t>
        </is>
      </c>
      <c r="D3727" t="inlineStr">
        <is>
          <t>2026-Q1</t>
        </is>
      </c>
      <c r="E3727" t="inlineStr">
        <is>
          <t>T11</t>
        </is>
      </c>
      <c r="F3727" t="inlineStr">
        <is>
          <t>Kaan Öztürk</t>
        </is>
      </c>
      <c r="G3727" t="inlineStr">
        <is>
          <t>İhracat-Körfez</t>
        </is>
      </c>
      <c r="H3727" t="inlineStr">
        <is>
          <t>EM-TOP-08</t>
        </is>
      </c>
      <c r="I3727" t="inlineStr">
        <is>
          <t>Topraklama Seti</t>
        </is>
      </c>
      <c r="J3727" t="inlineStr">
        <is>
          <t>Koruma</t>
        </is>
      </c>
      <c r="K3727" t="inlineStr">
        <is>
          <t>Bayi</t>
        </is>
      </c>
      <c r="L3727" t="n">
        <v>1</v>
      </c>
      <c r="M3727" s="57" t="n">
        <v>18.96</v>
      </c>
      <c r="N3727" t="inlineStr">
        <is>
          <t>USD</t>
        </is>
      </c>
      <c r="O3727" s="58" t="n">
        <v>5</v>
      </c>
      <c r="P3727" t="n">
        <v>0</v>
      </c>
      <c r="Q3727" s="59" t="n">
        <v>540</v>
      </c>
      <c r="R3727" s="60">
        <f>IF(N3727="TL",1,IF(N3727="USD",VLOOKUP(C3727,$X$2:$Z$19,2,FALSE),VLOOKUP(C3727,$X$2:$Z$19,3,FALSE)))</f>
        <v/>
      </c>
      <c r="S3727" s="61">
        <f>IF(P3727=1,0,L3727*M3727*R3727*(1-O3727/100))</f>
        <v/>
      </c>
      <c r="T3727" s="61">
        <f>IF(P3727=1,0,L3727*Q3727)</f>
        <v/>
      </c>
      <c r="U3727" s="61">
        <f>S3727-T3727</f>
        <v/>
      </c>
    </row>
    <row r="3728">
      <c r="A3728" t="inlineStr">
        <is>
          <t>S003727</t>
        </is>
      </c>
      <c r="B3728" t="inlineStr">
        <is>
          <t>2026-02-09</t>
        </is>
      </c>
      <c r="C3728" t="inlineStr">
        <is>
          <t>2026-02</t>
        </is>
      </c>
      <c r="D3728" t="inlineStr">
        <is>
          <t>2026-Q1</t>
        </is>
      </c>
      <c r="E3728" t="inlineStr">
        <is>
          <t>T11</t>
        </is>
      </c>
      <c r="F3728" t="inlineStr">
        <is>
          <t>Kaan Öztürk</t>
        </is>
      </c>
      <c r="G3728" t="inlineStr">
        <is>
          <t>İhracat-Körfez</t>
        </is>
      </c>
      <c r="H3728" t="inlineStr">
        <is>
          <t>EM-KND-03</t>
        </is>
      </c>
      <c r="I3728" t="inlineStr">
        <is>
          <t>Kablo Kanalı 40x40 (2 m)</t>
        </is>
      </c>
      <c r="J3728" t="inlineStr">
        <is>
          <t>Tesisat</t>
        </is>
      </c>
      <c r="K3728" t="inlineStr">
        <is>
          <t>Bayi</t>
        </is>
      </c>
      <c r="L3728" t="n">
        <v>6</v>
      </c>
      <c r="M3728" s="57" t="n">
        <v>2.7</v>
      </c>
      <c r="N3728" t="inlineStr">
        <is>
          <t>USD</t>
        </is>
      </c>
      <c r="O3728" s="58" t="n">
        <v>0</v>
      </c>
      <c r="P3728" t="n">
        <v>0</v>
      </c>
      <c r="Q3728" s="59" t="n">
        <v>65</v>
      </c>
      <c r="R3728" s="60">
        <f>IF(N3728="TL",1,IF(N3728="USD",VLOOKUP(C3728,$X$2:$Z$19,2,FALSE),VLOOKUP(C3728,$X$2:$Z$19,3,FALSE)))</f>
        <v/>
      </c>
      <c r="S3728" s="61">
        <f>IF(P3728=1,0,L3728*M3728*R3728*(1-O3728/100))</f>
        <v/>
      </c>
      <c r="T3728" s="61">
        <f>IF(P3728=1,0,L3728*Q3728)</f>
        <v/>
      </c>
      <c r="U3728" s="61">
        <f>S3728-T3728</f>
        <v/>
      </c>
    </row>
    <row r="3729">
      <c r="A3729" t="inlineStr">
        <is>
          <t>S003728</t>
        </is>
      </c>
      <c r="B3729" t="inlineStr">
        <is>
          <t>2026-02-14</t>
        </is>
      </c>
      <c r="C3729" t="inlineStr">
        <is>
          <t>2026-02</t>
        </is>
      </c>
      <c r="D3729" t="inlineStr">
        <is>
          <t>2026-Q1</t>
        </is>
      </c>
      <c r="E3729" t="inlineStr">
        <is>
          <t>T11</t>
        </is>
      </c>
      <c r="F3729" t="inlineStr">
        <is>
          <t>Kaan Öztürk</t>
        </is>
      </c>
      <c r="G3729" t="inlineStr">
        <is>
          <t>İhracat-Körfez</t>
        </is>
      </c>
      <c r="H3729" t="inlineStr">
        <is>
          <t>EM-SNS-06</t>
        </is>
      </c>
      <c r="I3729" t="inlineStr">
        <is>
          <t>Hareket Sensörü PIR</t>
        </is>
      </c>
      <c r="J3729" t="inlineStr">
        <is>
          <t>Otomasyon</t>
        </is>
      </c>
      <c r="K3729" t="inlineStr">
        <is>
          <t>Bayi</t>
        </is>
      </c>
      <c r="L3729" t="n">
        <v>19</v>
      </c>
      <c r="M3729" s="57" t="n">
        <v>5.52</v>
      </c>
      <c r="N3729" t="inlineStr">
        <is>
          <t>USD</t>
        </is>
      </c>
      <c r="O3729" s="58" t="n">
        <v>8</v>
      </c>
      <c r="P3729" t="n">
        <v>0</v>
      </c>
      <c r="Q3729" s="59" t="n">
        <v>120</v>
      </c>
      <c r="R3729" s="60">
        <f>IF(N3729="TL",1,IF(N3729="USD",VLOOKUP(C3729,$X$2:$Z$19,2,FALSE),VLOOKUP(C3729,$X$2:$Z$19,3,FALSE)))</f>
        <v/>
      </c>
      <c r="S3729" s="61">
        <f>IF(P3729=1,0,L3729*M3729*R3729*(1-O3729/100))</f>
        <v/>
      </c>
      <c r="T3729" s="61">
        <f>IF(P3729=1,0,L3729*Q3729)</f>
        <v/>
      </c>
      <c r="U3729" s="61">
        <f>S3729-T3729</f>
        <v/>
      </c>
    </row>
    <row r="3730">
      <c r="A3730" t="inlineStr">
        <is>
          <t>S003729</t>
        </is>
      </c>
      <c r="B3730" t="inlineStr">
        <is>
          <t>2026-02-09</t>
        </is>
      </c>
      <c r="C3730" t="inlineStr">
        <is>
          <t>2026-02</t>
        </is>
      </c>
      <c r="D3730" t="inlineStr">
        <is>
          <t>2026-Q1</t>
        </is>
      </c>
      <c r="E3730" t="inlineStr">
        <is>
          <t>T11</t>
        </is>
      </c>
      <c r="F3730" t="inlineStr">
        <is>
          <t>Kaan Öztürk</t>
        </is>
      </c>
      <c r="G3730" t="inlineStr">
        <is>
          <t>İhracat-Körfez</t>
        </is>
      </c>
      <c r="H3730" t="inlineStr">
        <is>
          <t>EM-KBL-16</t>
        </is>
      </c>
      <c r="I3730" t="inlineStr">
        <is>
          <t>NYM Kablo 3x2,5 (100 m)</t>
        </is>
      </c>
      <c r="J3730" t="inlineStr">
        <is>
          <t>Kablo</t>
        </is>
      </c>
      <c r="K3730" t="inlineStr">
        <is>
          <t>Proje</t>
        </is>
      </c>
      <c r="L3730" t="n">
        <v>95</v>
      </c>
      <c r="M3730" s="57" t="n">
        <v>27.48</v>
      </c>
      <c r="N3730" t="inlineStr">
        <is>
          <t>USD</t>
        </is>
      </c>
      <c r="O3730" s="58" t="n">
        <v>12</v>
      </c>
      <c r="P3730" t="n">
        <v>1</v>
      </c>
      <c r="Q3730" s="59" t="n">
        <v>820</v>
      </c>
      <c r="R3730" s="60">
        <f>IF(N3730="TL",1,IF(N3730="USD",VLOOKUP(C3730,$X$2:$Z$19,2,FALSE),VLOOKUP(C3730,$X$2:$Z$19,3,FALSE)))</f>
        <v/>
      </c>
      <c r="S3730" s="61">
        <f>IF(P3730=1,0,L3730*M3730*R3730*(1-O3730/100))</f>
        <v/>
      </c>
      <c r="T3730" s="61">
        <f>IF(P3730=1,0,L3730*Q3730)</f>
        <v/>
      </c>
      <c r="U3730" s="61">
        <f>S3730-T3730</f>
        <v/>
      </c>
    </row>
    <row r="3731">
      <c r="A3731" t="inlineStr">
        <is>
          <t>S003730</t>
        </is>
      </c>
      <c r="B3731" t="inlineStr">
        <is>
          <t>2026-02-07</t>
        </is>
      </c>
      <c r="C3731" t="inlineStr">
        <is>
          <t>2026-02</t>
        </is>
      </c>
      <c r="D3731" t="inlineStr">
        <is>
          <t>2026-Q1</t>
        </is>
      </c>
      <c r="E3731" t="inlineStr">
        <is>
          <t>T11</t>
        </is>
      </c>
      <c r="F3731" t="inlineStr">
        <is>
          <t>Kaan Öztürk</t>
        </is>
      </c>
      <c r="G3731" t="inlineStr">
        <is>
          <t>İhracat-Körfez</t>
        </is>
      </c>
      <c r="H3731" t="inlineStr">
        <is>
          <t>EM-SGT-01</t>
        </is>
      </c>
      <c r="I3731" t="inlineStr">
        <is>
          <t>Otomatik Sigorta C16 (12'li)</t>
        </is>
      </c>
      <c r="J3731" t="inlineStr">
        <is>
          <t>Koruma</t>
        </is>
      </c>
      <c r="K3731" t="inlineStr">
        <is>
          <t>Bayi</t>
        </is>
      </c>
      <c r="L3731" t="n">
        <v>5</v>
      </c>
      <c r="M3731" s="57" t="n">
        <v>8.92</v>
      </c>
      <c r="N3731" t="inlineStr">
        <is>
          <t>USD</t>
        </is>
      </c>
      <c r="O3731" s="58" t="n">
        <v>5</v>
      </c>
      <c r="P3731" t="n">
        <v>0</v>
      </c>
      <c r="Q3731" s="59" t="n">
        <v>240</v>
      </c>
      <c r="R3731" s="60">
        <f>IF(N3731="TL",1,IF(N3731="USD",VLOOKUP(C3731,$X$2:$Z$19,2,FALSE),VLOOKUP(C3731,$X$2:$Z$19,3,FALSE)))</f>
        <v/>
      </c>
      <c r="S3731" s="61">
        <f>IF(P3731=1,0,L3731*M3731*R3731*(1-O3731/100))</f>
        <v/>
      </c>
      <c r="T3731" s="61">
        <f>IF(P3731=1,0,L3731*Q3731)</f>
        <v/>
      </c>
      <c r="U3731" s="61">
        <f>S3731-T3731</f>
        <v/>
      </c>
    </row>
    <row r="3732">
      <c r="A3732" t="inlineStr">
        <is>
          <t>S003731</t>
        </is>
      </c>
      <c r="B3732" t="inlineStr">
        <is>
          <t>2026-02-18</t>
        </is>
      </c>
      <c r="C3732" t="inlineStr">
        <is>
          <t>2026-02</t>
        </is>
      </c>
      <c r="D3732" t="inlineStr">
        <is>
          <t>2026-Q1</t>
        </is>
      </c>
      <c r="E3732" t="inlineStr">
        <is>
          <t>T11</t>
        </is>
      </c>
      <c r="F3732" t="inlineStr">
        <is>
          <t>Kaan Öztürk</t>
        </is>
      </c>
      <c r="G3732" t="inlineStr">
        <is>
          <t>İhracat-Körfez</t>
        </is>
      </c>
      <c r="H3732" t="inlineStr">
        <is>
          <t>EM-PRZ-02</t>
        </is>
      </c>
      <c r="I3732" t="inlineStr">
        <is>
          <t>Priz-Anahtar Seti (20'li)</t>
        </is>
      </c>
      <c r="J3732" t="inlineStr">
        <is>
          <t>Anahtar</t>
        </is>
      </c>
      <c r="K3732" t="inlineStr">
        <is>
          <t>Perakende</t>
        </is>
      </c>
      <c r="L3732" t="n">
        <v>3</v>
      </c>
      <c r="M3732" s="57" t="n">
        <v>11.7</v>
      </c>
      <c r="N3732" t="inlineStr">
        <is>
          <t>USD</t>
        </is>
      </c>
      <c r="O3732" s="58" t="n">
        <v>5</v>
      </c>
      <c r="P3732" t="n">
        <v>0</v>
      </c>
      <c r="Q3732" s="59" t="n">
        <v>310</v>
      </c>
      <c r="R3732" s="60">
        <f>IF(N3732="TL",1,IF(N3732="USD",VLOOKUP(C3732,$X$2:$Z$19,2,FALSE),VLOOKUP(C3732,$X$2:$Z$19,3,FALSE)))</f>
        <v/>
      </c>
      <c r="S3732" s="61">
        <f>IF(P3732=1,0,L3732*M3732*R3732*(1-O3732/100))</f>
        <v/>
      </c>
      <c r="T3732" s="61">
        <f>IF(P3732=1,0,L3732*Q3732)</f>
        <v/>
      </c>
      <c r="U3732" s="61">
        <f>S3732-T3732</f>
        <v/>
      </c>
    </row>
    <row r="3733">
      <c r="A3733" t="inlineStr">
        <is>
          <t>S003732</t>
        </is>
      </c>
      <c r="B3733" t="inlineStr">
        <is>
          <t>2026-02-06</t>
        </is>
      </c>
      <c r="C3733" t="inlineStr">
        <is>
          <t>2026-02</t>
        </is>
      </c>
      <c r="D3733" t="inlineStr">
        <is>
          <t>2026-Q1</t>
        </is>
      </c>
      <c r="E3733" t="inlineStr">
        <is>
          <t>T11</t>
        </is>
      </c>
      <c r="F3733" t="inlineStr">
        <is>
          <t>Kaan Öztürk</t>
        </is>
      </c>
      <c r="G3733" t="inlineStr">
        <is>
          <t>İhracat-Körfez</t>
        </is>
      </c>
      <c r="H3733" t="inlineStr">
        <is>
          <t>EM-KND-03</t>
        </is>
      </c>
      <c r="I3733" t="inlineStr">
        <is>
          <t>Kablo Kanalı 40x40 (2 m)</t>
        </is>
      </c>
      <c r="J3733" t="inlineStr">
        <is>
          <t>Tesisat</t>
        </is>
      </c>
      <c r="K3733" t="inlineStr">
        <is>
          <t>Bayi</t>
        </is>
      </c>
      <c r="L3733" t="n">
        <v>5</v>
      </c>
      <c r="M3733" s="57" t="n">
        <v>2.78</v>
      </c>
      <c r="N3733" t="inlineStr">
        <is>
          <t>USD</t>
        </is>
      </c>
      <c r="O3733" s="58" t="n">
        <v>0</v>
      </c>
      <c r="P3733" t="n">
        <v>0</v>
      </c>
      <c r="Q3733" s="59" t="n">
        <v>65</v>
      </c>
      <c r="R3733" s="60">
        <f>IF(N3733="TL",1,IF(N3733="USD",VLOOKUP(C3733,$X$2:$Z$19,2,FALSE),VLOOKUP(C3733,$X$2:$Z$19,3,FALSE)))</f>
        <v/>
      </c>
      <c r="S3733" s="61">
        <f>IF(P3733=1,0,L3733*M3733*R3733*(1-O3733/100))</f>
        <v/>
      </c>
      <c r="T3733" s="61">
        <f>IF(P3733=1,0,L3733*Q3733)</f>
        <v/>
      </c>
      <c r="U3733" s="61">
        <f>S3733-T3733</f>
        <v/>
      </c>
    </row>
    <row r="3734">
      <c r="A3734" t="inlineStr">
        <is>
          <t>S003733</t>
        </is>
      </c>
      <c r="B3734" t="inlineStr">
        <is>
          <t>2026-02-14</t>
        </is>
      </c>
      <c r="C3734" t="inlineStr">
        <is>
          <t>2026-02</t>
        </is>
      </c>
      <c r="D3734" t="inlineStr">
        <is>
          <t>2026-Q1</t>
        </is>
      </c>
      <c r="E3734" t="inlineStr">
        <is>
          <t>T11</t>
        </is>
      </c>
      <c r="F3734" t="inlineStr">
        <is>
          <t>Kaan Öztürk</t>
        </is>
      </c>
      <c r="G3734" t="inlineStr">
        <is>
          <t>İhracat-Körfez</t>
        </is>
      </c>
      <c r="H3734" t="inlineStr">
        <is>
          <t>EM-KND-03</t>
        </is>
      </c>
      <c r="I3734" t="inlineStr">
        <is>
          <t>Kablo Kanalı 40x40 (2 m)</t>
        </is>
      </c>
      <c r="J3734" t="inlineStr">
        <is>
          <t>Tesisat</t>
        </is>
      </c>
      <c r="K3734" t="inlineStr">
        <is>
          <t>Proje</t>
        </is>
      </c>
      <c r="L3734" t="n">
        <v>2</v>
      </c>
      <c r="M3734" s="57" t="n">
        <v>2.77</v>
      </c>
      <c r="N3734" t="inlineStr">
        <is>
          <t>USD</t>
        </is>
      </c>
      <c r="O3734" s="58" t="n">
        <v>8</v>
      </c>
      <c r="P3734" t="n">
        <v>0</v>
      </c>
      <c r="Q3734" s="59" t="n">
        <v>65</v>
      </c>
      <c r="R3734" s="60">
        <f>IF(N3734="TL",1,IF(N3734="USD",VLOOKUP(C3734,$X$2:$Z$19,2,FALSE),VLOOKUP(C3734,$X$2:$Z$19,3,FALSE)))</f>
        <v/>
      </c>
      <c r="S3734" s="61">
        <f>IF(P3734=1,0,L3734*M3734*R3734*(1-O3734/100))</f>
        <v/>
      </c>
      <c r="T3734" s="61">
        <f>IF(P3734=1,0,L3734*Q3734)</f>
        <v/>
      </c>
      <c r="U3734" s="61">
        <f>S3734-T3734</f>
        <v/>
      </c>
    </row>
    <row r="3735">
      <c r="A3735" t="inlineStr">
        <is>
          <t>S003734</t>
        </is>
      </c>
      <c r="B3735" t="inlineStr">
        <is>
          <t>2026-02-07</t>
        </is>
      </c>
      <c r="C3735" t="inlineStr">
        <is>
          <t>2026-02</t>
        </is>
      </c>
      <c r="D3735" t="inlineStr">
        <is>
          <t>2026-Q1</t>
        </is>
      </c>
      <c r="E3735" t="inlineStr">
        <is>
          <t>T11</t>
        </is>
      </c>
      <c r="F3735" t="inlineStr">
        <is>
          <t>Kaan Öztürk</t>
        </is>
      </c>
      <c r="G3735" t="inlineStr">
        <is>
          <t>İhracat-Körfez</t>
        </is>
      </c>
      <c r="H3735" t="inlineStr">
        <is>
          <t>EM-KND-03</t>
        </is>
      </c>
      <c r="I3735" t="inlineStr">
        <is>
          <t>Kablo Kanalı 40x40 (2 m)</t>
        </is>
      </c>
      <c r="J3735" t="inlineStr">
        <is>
          <t>Tesisat</t>
        </is>
      </c>
      <c r="K3735" t="inlineStr">
        <is>
          <t>Proje</t>
        </is>
      </c>
      <c r="L3735" t="n">
        <v>23</v>
      </c>
      <c r="M3735" s="57" t="n">
        <v>2.75</v>
      </c>
      <c r="N3735" t="inlineStr">
        <is>
          <t>USD</t>
        </is>
      </c>
      <c r="O3735" s="58" t="n">
        <v>8</v>
      </c>
      <c r="P3735" t="n">
        <v>0</v>
      </c>
      <c r="Q3735" s="59" t="n">
        <v>65</v>
      </c>
      <c r="R3735" s="60">
        <f>IF(N3735="TL",1,IF(N3735="USD",VLOOKUP(C3735,$X$2:$Z$19,2,FALSE),VLOOKUP(C3735,$X$2:$Z$19,3,FALSE)))</f>
        <v/>
      </c>
      <c r="S3735" s="61">
        <f>IF(P3735=1,0,L3735*M3735*R3735*(1-O3735/100))</f>
        <v/>
      </c>
      <c r="T3735" s="61">
        <f>IF(P3735=1,0,L3735*Q3735)</f>
        <v/>
      </c>
      <c r="U3735" s="61">
        <f>S3735-T3735</f>
        <v/>
      </c>
    </row>
    <row r="3736">
      <c r="A3736" t="inlineStr">
        <is>
          <t>S003735</t>
        </is>
      </c>
      <c r="B3736" t="inlineStr">
        <is>
          <t>2026-02-09</t>
        </is>
      </c>
      <c r="C3736" t="inlineStr">
        <is>
          <t>2026-02</t>
        </is>
      </c>
      <c r="D3736" t="inlineStr">
        <is>
          <t>2026-Q1</t>
        </is>
      </c>
      <c r="E3736" t="inlineStr">
        <is>
          <t>T11</t>
        </is>
      </c>
      <c r="F3736" t="inlineStr">
        <is>
          <t>Kaan Öztürk</t>
        </is>
      </c>
      <c r="G3736" t="inlineStr">
        <is>
          <t>İhracat-Körfez</t>
        </is>
      </c>
      <c r="H3736" t="inlineStr">
        <is>
          <t>EM-AYD-40</t>
        </is>
      </c>
      <c r="I3736" t="inlineStr">
        <is>
          <t>LED Panel Armatür 40W</t>
        </is>
      </c>
      <c r="J3736" t="inlineStr">
        <is>
          <t>Aydınlatma</t>
        </is>
      </c>
      <c r="K3736" t="inlineStr">
        <is>
          <t>Perakende</t>
        </is>
      </c>
      <c r="L3736" t="n">
        <v>18</v>
      </c>
      <c r="M3736" s="57" t="n">
        <v>7.69</v>
      </c>
      <c r="N3736" t="inlineStr">
        <is>
          <t>USD</t>
        </is>
      </c>
      <c r="O3736" s="58" t="n">
        <v>8</v>
      </c>
      <c r="P3736" t="n">
        <v>0</v>
      </c>
      <c r="Q3736" s="59" t="n">
        <v>190</v>
      </c>
      <c r="R3736" s="60">
        <f>IF(N3736="TL",1,IF(N3736="USD",VLOOKUP(C3736,$X$2:$Z$19,2,FALSE),VLOOKUP(C3736,$X$2:$Z$19,3,FALSE)))</f>
        <v/>
      </c>
      <c r="S3736" s="61">
        <f>IF(P3736=1,0,L3736*M3736*R3736*(1-O3736/100))</f>
        <v/>
      </c>
      <c r="T3736" s="61">
        <f>IF(P3736=1,0,L3736*Q3736)</f>
        <v/>
      </c>
      <c r="U3736" s="61">
        <f>S3736-T3736</f>
        <v/>
      </c>
    </row>
    <row r="3737">
      <c r="A3737" t="inlineStr">
        <is>
          <t>S003736</t>
        </is>
      </c>
      <c r="B3737" t="inlineStr">
        <is>
          <t>2026-02-11</t>
        </is>
      </c>
      <c r="C3737" t="inlineStr">
        <is>
          <t>2026-02</t>
        </is>
      </c>
      <c r="D3737" t="inlineStr">
        <is>
          <t>2026-Q1</t>
        </is>
      </c>
      <c r="E3737" t="inlineStr">
        <is>
          <t>T11</t>
        </is>
      </c>
      <c r="F3737" t="inlineStr">
        <is>
          <t>Kaan Öztürk</t>
        </is>
      </c>
      <c r="G3737" t="inlineStr">
        <is>
          <t>İhracat-Körfez</t>
        </is>
      </c>
      <c r="H3737" t="inlineStr">
        <is>
          <t>EM-UPS-10</t>
        </is>
      </c>
      <c r="I3737" t="inlineStr">
        <is>
          <t>Kesintisiz Güç Kaynağı 3 kVA</t>
        </is>
      </c>
      <c r="J3737" t="inlineStr">
        <is>
          <t>Güç</t>
        </is>
      </c>
      <c r="K3737" t="inlineStr">
        <is>
          <t>Perakende</t>
        </is>
      </c>
      <c r="L3737" t="n">
        <v>115</v>
      </c>
      <c r="M3737" s="57" t="n">
        <v>275.97</v>
      </c>
      <c r="N3737" t="inlineStr">
        <is>
          <t>USD</t>
        </is>
      </c>
      <c r="O3737" s="58" t="n">
        <v>5</v>
      </c>
      <c r="P3737" t="n">
        <v>0</v>
      </c>
      <c r="Q3737" s="59" t="n">
        <v>8200</v>
      </c>
      <c r="R3737" s="60">
        <f>IF(N3737="TL",1,IF(N3737="USD",VLOOKUP(C3737,$X$2:$Z$19,2,FALSE),VLOOKUP(C3737,$X$2:$Z$19,3,FALSE)))</f>
        <v/>
      </c>
      <c r="S3737" s="61">
        <f>IF(P3737=1,0,L3737*M3737*R3737*(1-O3737/100))</f>
        <v/>
      </c>
      <c r="T3737" s="61">
        <f>IF(P3737=1,0,L3737*Q3737)</f>
        <v/>
      </c>
      <c r="U3737" s="61">
        <f>S3737-T3737</f>
        <v/>
      </c>
    </row>
    <row r="3738">
      <c r="A3738" t="inlineStr">
        <is>
          <t>S003737</t>
        </is>
      </c>
      <c r="B3738" t="inlineStr">
        <is>
          <t>2026-02-03</t>
        </is>
      </c>
      <c r="C3738" t="inlineStr">
        <is>
          <t>2026-02</t>
        </is>
      </c>
      <c r="D3738" t="inlineStr">
        <is>
          <t>2026-Q1</t>
        </is>
      </c>
      <c r="E3738" t="inlineStr">
        <is>
          <t>T11</t>
        </is>
      </c>
      <c r="F3738" t="inlineStr">
        <is>
          <t>Kaan Öztürk</t>
        </is>
      </c>
      <c r="G3738" t="inlineStr">
        <is>
          <t>İhracat-Körfez</t>
        </is>
      </c>
      <c r="H3738" t="inlineStr">
        <is>
          <t>EM-AYD-40</t>
        </is>
      </c>
      <c r="I3738" t="inlineStr">
        <is>
          <t>LED Panel Armatür 40W</t>
        </is>
      </c>
      <c r="J3738" t="inlineStr">
        <is>
          <t>Aydınlatma</t>
        </is>
      </c>
      <c r="K3738" t="inlineStr">
        <is>
          <t>Bayi</t>
        </is>
      </c>
      <c r="L3738" t="n">
        <v>17</v>
      </c>
      <c r="M3738" s="57" t="n">
        <v>7.5</v>
      </c>
      <c r="N3738" t="inlineStr">
        <is>
          <t>USD</t>
        </is>
      </c>
      <c r="O3738" s="58" t="n">
        <v>8</v>
      </c>
      <c r="P3738" t="n">
        <v>0</v>
      </c>
      <c r="Q3738" s="59" t="n">
        <v>190</v>
      </c>
      <c r="R3738" s="60">
        <f>IF(N3738="TL",1,IF(N3738="USD",VLOOKUP(C3738,$X$2:$Z$19,2,FALSE),VLOOKUP(C3738,$X$2:$Z$19,3,FALSE)))</f>
        <v/>
      </c>
      <c r="S3738" s="61">
        <f>IF(P3738=1,0,L3738*M3738*R3738*(1-O3738/100))</f>
        <v/>
      </c>
      <c r="T3738" s="61">
        <f>IF(P3738=1,0,L3738*Q3738)</f>
        <v/>
      </c>
      <c r="U3738" s="61">
        <f>S3738-T3738</f>
        <v/>
      </c>
    </row>
    <row r="3739">
      <c r="A3739" t="inlineStr">
        <is>
          <t>S003738</t>
        </is>
      </c>
      <c r="B3739" t="inlineStr">
        <is>
          <t>2026-02-08</t>
        </is>
      </c>
      <c r="C3739" t="inlineStr">
        <is>
          <t>2026-02</t>
        </is>
      </c>
      <c r="D3739" t="inlineStr">
        <is>
          <t>2026-Q1</t>
        </is>
      </c>
      <c r="E3739" t="inlineStr">
        <is>
          <t>T11</t>
        </is>
      </c>
      <c r="F3739" t="inlineStr">
        <is>
          <t>Kaan Öztürk</t>
        </is>
      </c>
      <c r="G3739" t="inlineStr">
        <is>
          <t>İhracat-Körfez</t>
        </is>
      </c>
      <c r="H3739" t="inlineStr">
        <is>
          <t>EM-AYD-40</t>
        </is>
      </c>
      <c r="I3739" t="inlineStr">
        <is>
          <t>LED Panel Armatür 40W</t>
        </is>
      </c>
      <c r="J3739" t="inlineStr">
        <is>
          <t>Aydınlatma</t>
        </is>
      </c>
      <c r="K3739" t="inlineStr">
        <is>
          <t>Proje</t>
        </is>
      </c>
      <c r="L3739" t="n">
        <v>70</v>
      </c>
      <c r="M3739" s="57" t="n">
        <v>7.48</v>
      </c>
      <c r="N3739" t="inlineStr">
        <is>
          <t>USD</t>
        </is>
      </c>
      <c r="O3739" s="58" t="n">
        <v>8</v>
      </c>
      <c r="P3739" t="n">
        <v>0</v>
      </c>
      <c r="Q3739" s="59" t="n">
        <v>190</v>
      </c>
      <c r="R3739" s="60">
        <f>IF(N3739="TL",1,IF(N3739="USD",VLOOKUP(C3739,$X$2:$Z$19,2,FALSE),VLOOKUP(C3739,$X$2:$Z$19,3,FALSE)))</f>
        <v/>
      </c>
      <c r="S3739" s="61">
        <f>IF(P3739=1,0,L3739*M3739*R3739*(1-O3739/100))</f>
        <v/>
      </c>
      <c r="T3739" s="61">
        <f>IF(P3739=1,0,L3739*Q3739)</f>
        <v/>
      </c>
      <c r="U3739" s="61">
        <f>S3739-T3739</f>
        <v/>
      </c>
    </row>
    <row r="3740">
      <c r="A3740" t="inlineStr">
        <is>
          <t>S003739</t>
        </is>
      </c>
      <c r="B3740" t="inlineStr">
        <is>
          <t>2026-02-23</t>
        </is>
      </c>
      <c r="C3740" t="inlineStr">
        <is>
          <t>2026-02</t>
        </is>
      </c>
      <c r="D3740" t="inlineStr">
        <is>
          <t>2026-Q1</t>
        </is>
      </c>
      <c r="E3740" t="inlineStr">
        <is>
          <t>T11</t>
        </is>
      </c>
      <c r="F3740" t="inlineStr">
        <is>
          <t>Kaan Öztürk</t>
        </is>
      </c>
      <c r="G3740" t="inlineStr">
        <is>
          <t>İhracat-Körfez</t>
        </is>
      </c>
      <c r="H3740" t="inlineStr">
        <is>
          <t>EM-KBL-16</t>
        </is>
      </c>
      <c r="I3740" t="inlineStr">
        <is>
          <t>NYM Kablo 3x2,5 (100 m)</t>
        </is>
      </c>
      <c r="J3740" t="inlineStr">
        <is>
          <t>Kablo</t>
        </is>
      </c>
      <c r="K3740" t="inlineStr">
        <is>
          <t>Perakende</t>
        </is>
      </c>
      <c r="L3740" t="n">
        <v>5</v>
      </c>
      <c r="M3740" s="57" t="n">
        <v>27.37</v>
      </c>
      <c r="N3740" t="inlineStr">
        <is>
          <t>USD</t>
        </is>
      </c>
      <c r="O3740" s="58" t="n">
        <v>8</v>
      </c>
      <c r="P3740" t="n">
        <v>0</v>
      </c>
      <c r="Q3740" s="59" t="n">
        <v>820</v>
      </c>
      <c r="R3740" s="60">
        <f>IF(N3740="TL",1,IF(N3740="USD",VLOOKUP(C3740,$X$2:$Z$19,2,FALSE),VLOOKUP(C3740,$X$2:$Z$19,3,FALSE)))</f>
        <v/>
      </c>
      <c r="S3740" s="61">
        <f>IF(P3740=1,0,L3740*M3740*R3740*(1-O3740/100))</f>
        <v/>
      </c>
      <c r="T3740" s="61">
        <f>IF(P3740=1,0,L3740*Q3740)</f>
        <v/>
      </c>
      <c r="U3740" s="61">
        <f>S3740-T3740</f>
        <v/>
      </c>
    </row>
    <row r="3741">
      <c r="A3741" t="inlineStr">
        <is>
          <t>S003740</t>
        </is>
      </c>
      <c r="B3741" t="inlineStr">
        <is>
          <t>2026-02-16</t>
        </is>
      </c>
      <c r="C3741" t="inlineStr">
        <is>
          <t>2026-02</t>
        </is>
      </c>
      <c r="D3741" t="inlineStr">
        <is>
          <t>2026-Q1</t>
        </is>
      </c>
      <c r="E3741" t="inlineStr">
        <is>
          <t>T12</t>
        </is>
      </c>
      <c r="F3741" t="inlineStr">
        <is>
          <t>Buse Aksoy</t>
        </is>
      </c>
      <c r="G3741" t="inlineStr">
        <is>
          <t>İhracat-Avrupa</t>
        </is>
      </c>
      <c r="H3741" t="inlineStr">
        <is>
          <t>EM-SGT-01</t>
        </is>
      </c>
      <c r="I3741" t="inlineStr">
        <is>
          <t>Otomatik Sigorta C16 (12'li)</t>
        </is>
      </c>
      <c r="J3741" t="inlineStr">
        <is>
          <t>Koruma</t>
        </is>
      </c>
      <c r="K3741" t="inlineStr">
        <is>
          <t>Kurumsal</t>
        </is>
      </c>
      <c r="L3741" t="n">
        <v>94</v>
      </c>
      <c r="M3741" s="57" t="n">
        <v>8.970000000000001</v>
      </c>
      <c r="N3741" t="inlineStr">
        <is>
          <t>EUR</t>
        </is>
      </c>
      <c r="O3741" s="58" t="n">
        <v>5</v>
      </c>
      <c r="P3741" t="n">
        <v>0</v>
      </c>
      <c r="Q3741" s="59" t="n">
        <v>240</v>
      </c>
      <c r="R3741" s="60">
        <f>IF(N3741="TL",1,IF(N3741="USD",VLOOKUP(C3741,$X$2:$Z$19,2,FALSE),VLOOKUP(C3741,$X$2:$Z$19,3,FALSE)))</f>
        <v/>
      </c>
      <c r="S3741" s="61">
        <f>IF(P3741=1,0,L3741*M3741*R3741*(1-O3741/100))</f>
        <v/>
      </c>
      <c r="T3741" s="61">
        <f>IF(P3741=1,0,L3741*Q3741)</f>
        <v/>
      </c>
      <c r="U3741" s="61">
        <f>S3741-T3741</f>
        <v/>
      </c>
    </row>
    <row r="3742">
      <c r="A3742" t="inlineStr">
        <is>
          <t>S003741</t>
        </is>
      </c>
      <c r="B3742" t="inlineStr">
        <is>
          <t>2026-02-05</t>
        </is>
      </c>
      <c r="C3742" t="inlineStr">
        <is>
          <t>2026-02</t>
        </is>
      </c>
      <c r="D3742" t="inlineStr">
        <is>
          <t>2026-Q1</t>
        </is>
      </c>
      <c r="E3742" t="inlineStr">
        <is>
          <t>T12</t>
        </is>
      </c>
      <c r="F3742" t="inlineStr">
        <is>
          <t>Buse Aksoy</t>
        </is>
      </c>
      <c r="G3742" t="inlineStr">
        <is>
          <t>İhracat-Avrupa</t>
        </is>
      </c>
      <c r="H3742" t="inlineStr">
        <is>
          <t>EM-SNS-06</t>
        </is>
      </c>
      <c r="I3742" t="inlineStr">
        <is>
          <t>Hareket Sensörü PIR</t>
        </is>
      </c>
      <c r="J3742" t="inlineStr">
        <is>
          <t>Otomasyon</t>
        </is>
      </c>
      <c r="K3742" t="inlineStr">
        <is>
          <t>Kurumsal</t>
        </is>
      </c>
      <c r="L3742" t="n">
        <v>19</v>
      </c>
      <c r="M3742" s="57" t="n">
        <v>5.34</v>
      </c>
      <c r="N3742" t="inlineStr">
        <is>
          <t>EUR</t>
        </is>
      </c>
      <c r="O3742" s="58" t="n">
        <v>12</v>
      </c>
      <c r="P3742" t="n">
        <v>0</v>
      </c>
      <c r="Q3742" s="59" t="n">
        <v>120</v>
      </c>
      <c r="R3742" s="60">
        <f>IF(N3742="TL",1,IF(N3742="USD",VLOOKUP(C3742,$X$2:$Z$19,2,FALSE),VLOOKUP(C3742,$X$2:$Z$19,3,FALSE)))</f>
        <v/>
      </c>
      <c r="S3742" s="61">
        <f>IF(P3742=1,0,L3742*M3742*R3742*(1-O3742/100))</f>
        <v/>
      </c>
      <c r="T3742" s="61">
        <f>IF(P3742=1,0,L3742*Q3742)</f>
        <v/>
      </c>
      <c r="U3742" s="61">
        <f>S3742-T3742</f>
        <v/>
      </c>
    </row>
    <row r="3743">
      <c r="A3743" t="inlineStr">
        <is>
          <t>S003742</t>
        </is>
      </c>
      <c r="B3743" t="inlineStr">
        <is>
          <t>2026-02-25</t>
        </is>
      </c>
      <c r="C3743" t="inlineStr">
        <is>
          <t>2026-02</t>
        </is>
      </c>
      <c r="D3743" t="inlineStr">
        <is>
          <t>2026-Q1</t>
        </is>
      </c>
      <c r="E3743" t="inlineStr">
        <is>
          <t>T12</t>
        </is>
      </c>
      <c r="F3743" t="inlineStr">
        <is>
          <t>Buse Aksoy</t>
        </is>
      </c>
      <c r="G3743" t="inlineStr">
        <is>
          <t>İhracat-Avrupa</t>
        </is>
      </c>
      <c r="H3743" t="inlineStr">
        <is>
          <t>EM-PNO-12</t>
        </is>
      </c>
      <c r="I3743" t="inlineStr">
        <is>
          <t>Sıva Üstü Dağıtım Panosu 24'lü</t>
        </is>
      </c>
      <c r="J3743" t="inlineStr">
        <is>
          <t>Pano</t>
        </is>
      </c>
      <c r="K3743" t="inlineStr">
        <is>
          <t>Perakende</t>
        </is>
      </c>
      <c r="L3743" t="n">
        <v>5</v>
      </c>
      <c r="M3743" s="57" t="n">
        <v>41.97</v>
      </c>
      <c r="N3743" t="inlineStr">
        <is>
          <t>EUR</t>
        </is>
      </c>
      <c r="O3743" s="58" t="n">
        <v>0</v>
      </c>
      <c r="P3743" t="n">
        <v>0</v>
      </c>
      <c r="Q3743" s="59" t="n">
        <v>1180</v>
      </c>
      <c r="R3743" s="60">
        <f>IF(N3743="TL",1,IF(N3743="USD",VLOOKUP(C3743,$X$2:$Z$19,2,FALSE),VLOOKUP(C3743,$X$2:$Z$19,3,FALSE)))</f>
        <v/>
      </c>
      <c r="S3743" s="61">
        <f>IF(P3743=1,0,L3743*M3743*R3743*(1-O3743/100))</f>
        <v/>
      </c>
      <c r="T3743" s="61">
        <f>IF(P3743=1,0,L3743*Q3743)</f>
        <v/>
      </c>
      <c r="U3743" s="61">
        <f>S3743-T3743</f>
        <v/>
      </c>
    </row>
    <row r="3744">
      <c r="A3744" t="inlineStr">
        <is>
          <t>S003743</t>
        </is>
      </c>
      <c r="B3744" t="inlineStr">
        <is>
          <t>2026-02-06</t>
        </is>
      </c>
      <c r="C3744" t="inlineStr">
        <is>
          <t>2026-02</t>
        </is>
      </c>
      <c r="D3744" t="inlineStr">
        <is>
          <t>2026-Q1</t>
        </is>
      </c>
      <c r="E3744" t="inlineStr">
        <is>
          <t>T12</t>
        </is>
      </c>
      <c r="F3744" t="inlineStr">
        <is>
          <t>Buse Aksoy</t>
        </is>
      </c>
      <c r="G3744" t="inlineStr">
        <is>
          <t>İhracat-Avrupa</t>
        </is>
      </c>
      <c r="H3744" t="inlineStr">
        <is>
          <t>EM-KBL-25</t>
        </is>
      </c>
      <c r="I3744" t="inlineStr">
        <is>
          <t>NYY Kablo 4x6 (100 m)</t>
        </is>
      </c>
      <c r="J3744" t="inlineStr">
        <is>
          <t>Kablo</t>
        </is>
      </c>
      <c r="K3744" t="inlineStr">
        <is>
          <t>Kurumsal</t>
        </is>
      </c>
      <c r="L3744" t="n">
        <v>4</v>
      </c>
      <c r="M3744" s="57" t="n">
        <v>71.45999999999999</v>
      </c>
      <c r="N3744" t="inlineStr">
        <is>
          <t>EUR</t>
        </is>
      </c>
      <c r="O3744" s="58" t="n">
        <v>5</v>
      </c>
      <c r="P3744" t="n">
        <v>0</v>
      </c>
      <c r="Q3744" s="59" t="n">
        <v>2150</v>
      </c>
      <c r="R3744" s="60">
        <f>IF(N3744="TL",1,IF(N3744="USD",VLOOKUP(C3744,$X$2:$Z$19,2,FALSE),VLOOKUP(C3744,$X$2:$Z$19,3,FALSE)))</f>
        <v/>
      </c>
      <c r="S3744" s="61">
        <f>IF(P3744=1,0,L3744*M3744*R3744*(1-O3744/100))</f>
        <v/>
      </c>
      <c r="T3744" s="61">
        <f>IF(P3744=1,0,L3744*Q3744)</f>
        <v/>
      </c>
      <c r="U3744" s="61">
        <f>S3744-T3744</f>
        <v/>
      </c>
    </row>
    <row r="3745">
      <c r="A3745" t="inlineStr">
        <is>
          <t>S003744</t>
        </is>
      </c>
      <c r="B3745" t="inlineStr">
        <is>
          <t>2026-02-22</t>
        </is>
      </c>
      <c r="C3745" t="inlineStr">
        <is>
          <t>2026-02</t>
        </is>
      </c>
      <c r="D3745" t="inlineStr">
        <is>
          <t>2026-Q1</t>
        </is>
      </c>
      <c r="E3745" t="inlineStr">
        <is>
          <t>T12</t>
        </is>
      </c>
      <c r="F3745" t="inlineStr">
        <is>
          <t>Buse Aksoy</t>
        </is>
      </c>
      <c r="G3745" t="inlineStr">
        <is>
          <t>İhracat-Avrupa</t>
        </is>
      </c>
      <c r="H3745" t="inlineStr">
        <is>
          <t>EM-AYD-40</t>
        </is>
      </c>
      <c r="I3745" t="inlineStr">
        <is>
          <t>LED Panel Armatür 40W</t>
        </is>
      </c>
      <c r="J3745" t="inlineStr">
        <is>
          <t>Aydınlatma</t>
        </is>
      </c>
      <c r="K3745" t="inlineStr">
        <is>
          <t>Bayi</t>
        </is>
      </c>
      <c r="L3745" t="n">
        <v>25</v>
      </c>
      <c r="M3745" s="57" t="n">
        <v>7.52</v>
      </c>
      <c r="N3745" t="inlineStr">
        <is>
          <t>EUR</t>
        </is>
      </c>
      <c r="O3745" s="58" t="n">
        <v>5</v>
      </c>
      <c r="P3745" t="n">
        <v>0</v>
      </c>
      <c r="Q3745" s="59" t="n">
        <v>190</v>
      </c>
      <c r="R3745" s="60">
        <f>IF(N3745="TL",1,IF(N3745="USD",VLOOKUP(C3745,$X$2:$Z$19,2,FALSE),VLOOKUP(C3745,$X$2:$Z$19,3,FALSE)))</f>
        <v/>
      </c>
      <c r="S3745" s="61">
        <f>IF(P3745=1,0,L3745*M3745*R3745*(1-O3745/100))</f>
        <v/>
      </c>
      <c r="T3745" s="61">
        <f>IF(P3745=1,0,L3745*Q3745)</f>
        <v/>
      </c>
      <c r="U3745" s="61">
        <f>S3745-T3745</f>
        <v/>
      </c>
    </row>
    <row r="3746">
      <c r="A3746" t="inlineStr">
        <is>
          <t>S003745</t>
        </is>
      </c>
      <c r="B3746" t="inlineStr">
        <is>
          <t>2026-02-14</t>
        </is>
      </c>
      <c r="C3746" t="inlineStr">
        <is>
          <t>2026-02</t>
        </is>
      </c>
      <c r="D3746" t="inlineStr">
        <is>
          <t>2026-Q1</t>
        </is>
      </c>
      <c r="E3746" t="inlineStr">
        <is>
          <t>T12</t>
        </is>
      </c>
      <c r="F3746" t="inlineStr">
        <is>
          <t>Buse Aksoy</t>
        </is>
      </c>
      <c r="G3746" t="inlineStr">
        <is>
          <t>İhracat-Avrupa</t>
        </is>
      </c>
      <c r="H3746" t="inlineStr">
        <is>
          <t>EM-SNS-06</t>
        </is>
      </c>
      <c r="I3746" t="inlineStr">
        <is>
          <t>Hareket Sensörü PIR</t>
        </is>
      </c>
      <c r="J3746" t="inlineStr">
        <is>
          <t>Otomasyon</t>
        </is>
      </c>
      <c r="K3746" t="inlineStr">
        <is>
          <t>Bayi</t>
        </is>
      </c>
      <c r="L3746" t="n">
        <v>5</v>
      </c>
      <c r="M3746" s="57" t="n">
        <v>5.22</v>
      </c>
      <c r="N3746" t="inlineStr">
        <is>
          <t>EUR</t>
        </is>
      </c>
      <c r="O3746" s="58" t="n">
        <v>18</v>
      </c>
      <c r="P3746" t="n">
        <v>0</v>
      </c>
      <c r="Q3746" s="59" t="n">
        <v>120</v>
      </c>
      <c r="R3746" s="60">
        <f>IF(N3746="TL",1,IF(N3746="USD",VLOOKUP(C3746,$X$2:$Z$19,2,FALSE),VLOOKUP(C3746,$X$2:$Z$19,3,FALSE)))</f>
        <v/>
      </c>
      <c r="S3746" s="61">
        <f>IF(P3746=1,0,L3746*M3746*R3746*(1-O3746/100))</f>
        <v/>
      </c>
      <c r="T3746" s="61">
        <f>IF(P3746=1,0,L3746*Q3746)</f>
        <v/>
      </c>
      <c r="U3746" s="61">
        <f>S3746-T3746</f>
        <v/>
      </c>
    </row>
    <row r="3747">
      <c r="A3747" t="inlineStr">
        <is>
          <t>S003746</t>
        </is>
      </c>
      <c r="B3747" t="inlineStr">
        <is>
          <t>2026-02-06</t>
        </is>
      </c>
      <c r="C3747" t="inlineStr">
        <is>
          <t>2026-02</t>
        </is>
      </c>
      <c r="D3747" t="inlineStr">
        <is>
          <t>2026-Q1</t>
        </is>
      </c>
      <c r="E3747" t="inlineStr">
        <is>
          <t>T12</t>
        </is>
      </c>
      <c r="F3747" t="inlineStr">
        <is>
          <t>Buse Aksoy</t>
        </is>
      </c>
      <c r="G3747" t="inlineStr">
        <is>
          <t>İhracat-Avrupa</t>
        </is>
      </c>
      <c r="H3747" t="inlineStr">
        <is>
          <t>EM-PRZ-02</t>
        </is>
      </c>
      <c r="I3747" t="inlineStr">
        <is>
          <t>Priz-Anahtar Seti (20'li)</t>
        </is>
      </c>
      <c r="J3747" t="inlineStr">
        <is>
          <t>Anahtar</t>
        </is>
      </c>
      <c r="K3747" t="inlineStr">
        <is>
          <t>Bayi</t>
        </is>
      </c>
      <c r="L3747" t="n">
        <v>10</v>
      </c>
      <c r="M3747" s="57" t="n">
        <v>11.89</v>
      </c>
      <c r="N3747" t="inlineStr">
        <is>
          <t>EUR</t>
        </is>
      </c>
      <c r="O3747" s="58" t="n">
        <v>8</v>
      </c>
      <c r="P3747" t="n">
        <v>0</v>
      </c>
      <c r="Q3747" s="59" t="n">
        <v>310</v>
      </c>
      <c r="R3747" s="60">
        <f>IF(N3747="TL",1,IF(N3747="USD",VLOOKUP(C3747,$X$2:$Z$19,2,FALSE),VLOOKUP(C3747,$X$2:$Z$19,3,FALSE)))</f>
        <v/>
      </c>
      <c r="S3747" s="61">
        <f>IF(P3747=1,0,L3747*M3747*R3747*(1-O3747/100))</f>
        <v/>
      </c>
      <c r="T3747" s="61">
        <f>IF(P3747=1,0,L3747*Q3747)</f>
        <v/>
      </c>
      <c r="U3747" s="61">
        <f>S3747-T3747</f>
        <v/>
      </c>
    </row>
    <row r="3748">
      <c r="A3748" t="inlineStr">
        <is>
          <t>S003747</t>
        </is>
      </c>
      <c r="B3748" t="inlineStr">
        <is>
          <t>2026-02-12</t>
        </is>
      </c>
      <c r="C3748" t="inlineStr">
        <is>
          <t>2026-02</t>
        </is>
      </c>
      <c r="D3748" t="inlineStr">
        <is>
          <t>2026-Q1</t>
        </is>
      </c>
      <c r="E3748" t="inlineStr">
        <is>
          <t>T12</t>
        </is>
      </c>
      <c r="F3748" t="inlineStr">
        <is>
          <t>Buse Aksoy</t>
        </is>
      </c>
      <c r="G3748" t="inlineStr">
        <is>
          <t>İhracat-Avrupa</t>
        </is>
      </c>
      <c r="H3748" t="inlineStr">
        <is>
          <t>EM-TRF-05</t>
        </is>
      </c>
      <c r="I3748" t="inlineStr">
        <is>
          <t>İzole Trafo 1 kVA</t>
        </is>
      </c>
      <c r="J3748" t="inlineStr">
        <is>
          <t>Güç</t>
        </is>
      </c>
      <c r="K3748" t="inlineStr">
        <is>
          <t>Bayi</t>
        </is>
      </c>
      <c r="L3748" t="n">
        <v>1</v>
      </c>
      <c r="M3748" s="57" t="n">
        <v>139.36</v>
      </c>
      <c r="N3748" t="inlineStr">
        <is>
          <t>EUR</t>
        </is>
      </c>
      <c r="O3748" s="58" t="n">
        <v>0</v>
      </c>
      <c r="P3748" t="n">
        <v>0</v>
      </c>
      <c r="Q3748" s="59" t="n">
        <v>3900</v>
      </c>
      <c r="R3748" s="60">
        <f>IF(N3748="TL",1,IF(N3748="USD",VLOOKUP(C3748,$X$2:$Z$19,2,FALSE),VLOOKUP(C3748,$X$2:$Z$19,3,FALSE)))</f>
        <v/>
      </c>
      <c r="S3748" s="61">
        <f>IF(P3748=1,0,L3748*M3748*R3748*(1-O3748/100))</f>
        <v/>
      </c>
      <c r="T3748" s="61">
        <f>IF(P3748=1,0,L3748*Q3748)</f>
        <v/>
      </c>
      <c r="U3748" s="61">
        <f>S3748-T3748</f>
        <v/>
      </c>
    </row>
    <row r="3749">
      <c r="A3749" t="inlineStr">
        <is>
          <t>S003748</t>
        </is>
      </c>
      <c r="B3749" t="inlineStr">
        <is>
          <t>2026-02-12</t>
        </is>
      </c>
      <c r="C3749" t="inlineStr">
        <is>
          <t>2026-02</t>
        </is>
      </c>
      <c r="D3749" t="inlineStr">
        <is>
          <t>2026-Q1</t>
        </is>
      </c>
      <c r="E3749" t="inlineStr">
        <is>
          <t>T12</t>
        </is>
      </c>
      <c r="F3749" t="inlineStr">
        <is>
          <t>Buse Aksoy</t>
        </is>
      </c>
      <c r="G3749" t="inlineStr">
        <is>
          <t>İhracat-Avrupa</t>
        </is>
      </c>
      <c r="H3749" t="inlineStr">
        <is>
          <t>EM-TRF-05</t>
        </is>
      </c>
      <c r="I3749" t="inlineStr">
        <is>
          <t>İzole Trafo 1 kVA</t>
        </is>
      </c>
      <c r="J3749" t="inlineStr">
        <is>
          <t>Güç</t>
        </is>
      </c>
      <c r="K3749" t="inlineStr">
        <is>
          <t>Proje</t>
        </is>
      </c>
      <c r="L3749" t="n">
        <v>4</v>
      </c>
      <c r="M3749" s="57" t="n">
        <v>133.9</v>
      </c>
      <c r="N3749" t="inlineStr">
        <is>
          <t>EUR</t>
        </is>
      </c>
      <c r="O3749" s="58" t="n">
        <v>0</v>
      </c>
      <c r="P3749" t="n">
        <v>0</v>
      </c>
      <c r="Q3749" s="59" t="n">
        <v>3900</v>
      </c>
      <c r="R3749" s="60">
        <f>IF(N3749="TL",1,IF(N3749="USD",VLOOKUP(C3749,$X$2:$Z$19,2,FALSE),VLOOKUP(C3749,$X$2:$Z$19,3,FALSE)))</f>
        <v/>
      </c>
      <c r="S3749" s="61">
        <f>IF(P3749=1,0,L3749*M3749*R3749*(1-O3749/100))</f>
        <v/>
      </c>
      <c r="T3749" s="61">
        <f>IF(P3749=1,0,L3749*Q3749)</f>
        <v/>
      </c>
      <c r="U3749" s="61">
        <f>S3749-T3749</f>
        <v/>
      </c>
    </row>
    <row r="3750">
      <c r="A3750" t="inlineStr">
        <is>
          <t>S003749</t>
        </is>
      </c>
      <c r="B3750" t="inlineStr">
        <is>
          <t>2026-02-18</t>
        </is>
      </c>
      <c r="C3750" t="inlineStr">
        <is>
          <t>2026-02</t>
        </is>
      </c>
      <c r="D3750" t="inlineStr">
        <is>
          <t>2026-Q1</t>
        </is>
      </c>
      <c r="E3750" t="inlineStr">
        <is>
          <t>T12</t>
        </is>
      </c>
      <c r="F3750" t="inlineStr">
        <is>
          <t>Buse Aksoy</t>
        </is>
      </c>
      <c r="G3750" t="inlineStr">
        <is>
          <t>İhracat-Avrupa</t>
        </is>
      </c>
      <c r="H3750" t="inlineStr">
        <is>
          <t>EM-KBL-16</t>
        </is>
      </c>
      <c r="I3750" t="inlineStr">
        <is>
          <t>NYM Kablo 3x2,5 (100 m)</t>
        </is>
      </c>
      <c r="J3750" t="inlineStr">
        <is>
          <t>Kablo</t>
        </is>
      </c>
      <c r="K3750" t="inlineStr">
        <is>
          <t>Proje</t>
        </is>
      </c>
      <c r="L3750" t="n">
        <v>14</v>
      </c>
      <c r="M3750" s="57" t="n">
        <v>26.46</v>
      </c>
      <c r="N3750" t="inlineStr">
        <is>
          <t>EUR</t>
        </is>
      </c>
      <c r="O3750" s="58" t="n">
        <v>5</v>
      </c>
      <c r="P3750" t="n">
        <v>0</v>
      </c>
      <c r="Q3750" s="59" t="n">
        <v>820</v>
      </c>
      <c r="R3750" s="60">
        <f>IF(N3750="TL",1,IF(N3750="USD",VLOOKUP(C3750,$X$2:$Z$19,2,FALSE),VLOOKUP(C3750,$X$2:$Z$19,3,FALSE)))</f>
        <v/>
      </c>
      <c r="S3750" s="61">
        <f>IF(P3750=1,0,L3750*M3750*R3750*(1-O3750/100))</f>
        <v/>
      </c>
      <c r="T3750" s="61">
        <f>IF(P3750=1,0,L3750*Q3750)</f>
        <v/>
      </c>
      <c r="U3750" s="61">
        <f>S3750-T3750</f>
        <v/>
      </c>
    </row>
    <row r="3751">
      <c r="A3751" t="inlineStr">
        <is>
          <t>S003750</t>
        </is>
      </c>
      <c r="B3751" t="inlineStr">
        <is>
          <t>2026-02-26</t>
        </is>
      </c>
      <c r="C3751" t="inlineStr">
        <is>
          <t>2026-02</t>
        </is>
      </c>
      <c r="D3751" t="inlineStr">
        <is>
          <t>2026-Q1</t>
        </is>
      </c>
      <c r="E3751" t="inlineStr">
        <is>
          <t>T13</t>
        </is>
      </c>
      <c r="F3751" t="inlineStr">
        <is>
          <t>Cem Kurt</t>
        </is>
      </c>
      <c r="G3751" t="inlineStr">
        <is>
          <t>Marmara</t>
        </is>
      </c>
      <c r="H3751" t="inlineStr">
        <is>
          <t>EM-TOP-08</t>
        </is>
      </c>
      <c r="I3751" t="inlineStr">
        <is>
          <t>Topraklama Seti</t>
        </is>
      </c>
      <c r="J3751" t="inlineStr">
        <is>
          <t>Koruma</t>
        </is>
      </c>
      <c r="K3751" t="inlineStr">
        <is>
          <t>Perakende</t>
        </is>
      </c>
      <c r="L3751" t="n">
        <v>25</v>
      </c>
      <c r="M3751" s="57" t="n">
        <v>911</v>
      </c>
      <c r="N3751" t="inlineStr">
        <is>
          <t>TL</t>
        </is>
      </c>
      <c r="O3751" s="58" t="n">
        <v>8</v>
      </c>
      <c r="P3751" t="n">
        <v>0</v>
      </c>
      <c r="Q3751" s="59" t="n">
        <v>540</v>
      </c>
      <c r="R3751" s="60">
        <f>IF(N3751="TL",1,IF(N3751="USD",VLOOKUP(C3751,$X$2:$Z$19,2,FALSE),VLOOKUP(C3751,$X$2:$Z$19,3,FALSE)))</f>
        <v/>
      </c>
      <c r="S3751" s="61">
        <f>IF(P3751=1,0,L3751*M3751*R3751*(1-O3751/100))</f>
        <v/>
      </c>
      <c r="T3751" s="61">
        <f>IF(P3751=1,0,L3751*Q3751)</f>
        <v/>
      </c>
      <c r="U3751" s="61">
        <f>S3751-T3751</f>
        <v/>
      </c>
    </row>
    <row r="3752">
      <c r="A3752" t="inlineStr">
        <is>
          <t>S003751</t>
        </is>
      </c>
      <c r="B3752" t="inlineStr">
        <is>
          <t>2026-02-14</t>
        </is>
      </c>
      <c r="C3752" t="inlineStr">
        <is>
          <t>2026-02</t>
        </is>
      </c>
      <c r="D3752" t="inlineStr">
        <is>
          <t>2026-Q1</t>
        </is>
      </c>
      <c r="E3752" t="inlineStr">
        <is>
          <t>T13</t>
        </is>
      </c>
      <c r="F3752" t="inlineStr">
        <is>
          <t>Cem Kurt</t>
        </is>
      </c>
      <c r="G3752" t="inlineStr">
        <is>
          <t>Marmara</t>
        </is>
      </c>
      <c r="H3752" t="inlineStr">
        <is>
          <t>EM-AYD-40</t>
        </is>
      </c>
      <c r="I3752" t="inlineStr">
        <is>
          <t>LED Panel Armatür 40W</t>
        </is>
      </c>
      <c r="J3752" t="inlineStr">
        <is>
          <t>Aydınlatma</t>
        </is>
      </c>
      <c r="K3752" t="inlineStr">
        <is>
          <t>Bayi</t>
        </is>
      </c>
      <c r="L3752" t="n">
        <v>2</v>
      </c>
      <c r="M3752" s="57" t="n">
        <v>349</v>
      </c>
      <c r="N3752" t="inlineStr">
        <is>
          <t>TL</t>
        </is>
      </c>
      <c r="O3752" s="58" t="n">
        <v>0</v>
      </c>
      <c r="P3752" t="n">
        <v>0</v>
      </c>
      <c r="Q3752" s="59" t="n">
        <v>190</v>
      </c>
      <c r="R3752" s="60">
        <f>IF(N3752="TL",1,IF(N3752="USD",VLOOKUP(C3752,$X$2:$Z$19,2,FALSE),VLOOKUP(C3752,$X$2:$Z$19,3,FALSE)))</f>
        <v/>
      </c>
      <c r="S3752" s="61">
        <f>IF(P3752=1,0,L3752*M3752*R3752*(1-O3752/100))</f>
        <v/>
      </c>
      <c r="T3752" s="61">
        <f>IF(P3752=1,0,L3752*Q3752)</f>
        <v/>
      </c>
      <c r="U3752" s="61">
        <f>S3752-T3752</f>
        <v/>
      </c>
    </row>
    <row r="3753">
      <c r="A3753" t="inlineStr">
        <is>
          <t>S003752</t>
        </is>
      </c>
      <c r="B3753" t="inlineStr">
        <is>
          <t>2026-02-15</t>
        </is>
      </c>
      <c r="C3753" t="inlineStr">
        <is>
          <t>2026-02</t>
        </is>
      </c>
      <c r="D3753" t="inlineStr">
        <is>
          <t>2026-Q1</t>
        </is>
      </c>
      <c r="E3753" t="inlineStr">
        <is>
          <t>T13</t>
        </is>
      </c>
      <c r="F3753" t="inlineStr">
        <is>
          <t>Cem Kurt</t>
        </is>
      </c>
      <c r="G3753" t="inlineStr">
        <is>
          <t>Marmara</t>
        </is>
      </c>
      <c r="H3753" t="inlineStr">
        <is>
          <t>EM-SNS-06</t>
        </is>
      </c>
      <c r="I3753" t="inlineStr">
        <is>
          <t>Hareket Sensörü PIR</t>
        </is>
      </c>
      <c r="J3753" t="inlineStr">
        <is>
          <t>Otomasyon</t>
        </is>
      </c>
      <c r="K3753" t="inlineStr">
        <is>
          <t>Perakende</t>
        </is>
      </c>
      <c r="L3753" t="n">
        <v>22</v>
      </c>
      <c r="M3753" s="57" t="n">
        <v>251</v>
      </c>
      <c r="N3753" t="inlineStr">
        <is>
          <t>TL</t>
        </is>
      </c>
      <c r="O3753" s="58" t="n">
        <v>8</v>
      </c>
      <c r="P3753" t="n">
        <v>0</v>
      </c>
      <c r="Q3753" s="59" t="n">
        <v>120</v>
      </c>
      <c r="R3753" s="60">
        <f>IF(N3753="TL",1,IF(N3753="USD",VLOOKUP(C3753,$X$2:$Z$19,2,FALSE),VLOOKUP(C3753,$X$2:$Z$19,3,FALSE)))</f>
        <v/>
      </c>
      <c r="S3753" s="61">
        <f>IF(P3753=1,0,L3753*M3753*R3753*(1-O3753/100))</f>
        <v/>
      </c>
      <c r="T3753" s="61">
        <f>IF(P3753=1,0,L3753*Q3753)</f>
        <v/>
      </c>
      <c r="U3753" s="61">
        <f>S3753-T3753</f>
        <v/>
      </c>
    </row>
    <row r="3754">
      <c r="A3754" t="inlineStr">
        <is>
          <t>S003753</t>
        </is>
      </c>
      <c r="B3754" t="inlineStr">
        <is>
          <t>2026-02-26</t>
        </is>
      </c>
      <c r="C3754" t="inlineStr">
        <is>
          <t>2026-02</t>
        </is>
      </c>
      <c r="D3754" t="inlineStr">
        <is>
          <t>2026-Q1</t>
        </is>
      </c>
      <c r="E3754" t="inlineStr">
        <is>
          <t>T13</t>
        </is>
      </c>
      <c r="F3754" t="inlineStr">
        <is>
          <t>Cem Kurt</t>
        </is>
      </c>
      <c r="G3754" t="inlineStr">
        <is>
          <t>Marmara</t>
        </is>
      </c>
      <c r="H3754" t="inlineStr">
        <is>
          <t>EM-KND-03</t>
        </is>
      </c>
      <c r="I3754" t="inlineStr">
        <is>
          <t>Kablo Kanalı 40x40 (2 m)</t>
        </is>
      </c>
      <c r="J3754" t="inlineStr">
        <is>
          <t>Tesisat</t>
        </is>
      </c>
      <c r="K3754" t="inlineStr">
        <is>
          <t>Proje</t>
        </is>
      </c>
      <c r="L3754" t="n">
        <v>4</v>
      </c>
      <c r="M3754" s="57" t="n">
        <v>126</v>
      </c>
      <c r="N3754" t="inlineStr">
        <is>
          <t>TL</t>
        </is>
      </c>
      <c r="O3754" s="58" t="n">
        <v>18</v>
      </c>
      <c r="P3754" t="n">
        <v>0</v>
      </c>
      <c r="Q3754" s="59" t="n">
        <v>65</v>
      </c>
      <c r="R3754" s="60">
        <f>IF(N3754="TL",1,IF(N3754="USD",VLOOKUP(C3754,$X$2:$Z$19,2,FALSE),VLOOKUP(C3754,$X$2:$Z$19,3,FALSE)))</f>
        <v/>
      </c>
      <c r="S3754" s="61">
        <f>IF(P3754=1,0,L3754*M3754*R3754*(1-O3754/100))</f>
        <v/>
      </c>
      <c r="T3754" s="61">
        <f>IF(P3754=1,0,L3754*Q3754)</f>
        <v/>
      </c>
      <c r="U3754" s="61">
        <f>S3754-T3754</f>
        <v/>
      </c>
    </row>
    <row r="3755">
      <c r="A3755" t="inlineStr">
        <is>
          <t>S003754</t>
        </is>
      </c>
      <c r="B3755" t="inlineStr">
        <is>
          <t>2026-02-16</t>
        </is>
      </c>
      <c r="C3755" t="inlineStr">
        <is>
          <t>2026-02</t>
        </is>
      </c>
      <c r="D3755" t="inlineStr">
        <is>
          <t>2026-Q1</t>
        </is>
      </c>
      <c r="E3755" t="inlineStr">
        <is>
          <t>T13</t>
        </is>
      </c>
      <c r="F3755" t="inlineStr">
        <is>
          <t>Cem Kurt</t>
        </is>
      </c>
      <c r="G3755" t="inlineStr">
        <is>
          <t>Marmara</t>
        </is>
      </c>
      <c r="H3755" t="inlineStr">
        <is>
          <t>EM-KND-03</t>
        </is>
      </c>
      <c r="I3755" t="inlineStr">
        <is>
          <t>Kablo Kanalı 40x40 (2 m)</t>
        </is>
      </c>
      <c r="J3755" t="inlineStr">
        <is>
          <t>Tesisat</t>
        </is>
      </c>
      <c r="K3755" t="inlineStr">
        <is>
          <t>Bayi</t>
        </is>
      </c>
      <c r="L3755" t="n">
        <v>12</v>
      </c>
      <c r="M3755" s="57" t="n">
        <v>131</v>
      </c>
      <c r="N3755" t="inlineStr">
        <is>
          <t>TL</t>
        </is>
      </c>
      <c r="O3755" s="58" t="n">
        <v>5</v>
      </c>
      <c r="P3755" t="n">
        <v>0</v>
      </c>
      <c r="Q3755" s="59" t="n">
        <v>65</v>
      </c>
      <c r="R3755" s="60">
        <f>IF(N3755="TL",1,IF(N3755="USD",VLOOKUP(C3755,$X$2:$Z$19,2,FALSE),VLOOKUP(C3755,$X$2:$Z$19,3,FALSE)))</f>
        <v/>
      </c>
      <c r="S3755" s="61">
        <f>IF(P3755=1,0,L3755*M3755*R3755*(1-O3755/100))</f>
        <v/>
      </c>
      <c r="T3755" s="61">
        <f>IF(P3755=1,0,L3755*Q3755)</f>
        <v/>
      </c>
      <c r="U3755" s="61">
        <f>S3755-T3755</f>
        <v/>
      </c>
    </row>
    <row r="3756">
      <c r="A3756" t="inlineStr">
        <is>
          <t>S003755</t>
        </is>
      </c>
      <c r="B3756" t="inlineStr">
        <is>
          <t>2026-02-11</t>
        </is>
      </c>
      <c r="C3756" t="inlineStr">
        <is>
          <t>2026-02</t>
        </is>
      </c>
      <c r="D3756" t="inlineStr">
        <is>
          <t>2026-Q1</t>
        </is>
      </c>
      <c r="E3756" t="inlineStr">
        <is>
          <t>T13</t>
        </is>
      </c>
      <c r="F3756" t="inlineStr">
        <is>
          <t>Cem Kurt</t>
        </is>
      </c>
      <c r="G3756" t="inlineStr">
        <is>
          <t>Marmara</t>
        </is>
      </c>
      <c r="H3756" t="inlineStr">
        <is>
          <t>EM-PNO-12</t>
        </is>
      </c>
      <c r="I3756" t="inlineStr">
        <is>
          <t>Sıva Üstü Dağıtım Panosu 24'lü</t>
        </is>
      </c>
      <c r="J3756" t="inlineStr">
        <is>
          <t>Pano</t>
        </is>
      </c>
      <c r="K3756" t="inlineStr">
        <is>
          <t>Bayi</t>
        </is>
      </c>
      <c r="L3756" t="n">
        <v>16</v>
      </c>
      <c r="M3756" s="57" t="n">
        <v>2107</v>
      </c>
      <c r="N3756" t="inlineStr">
        <is>
          <t>TL</t>
        </is>
      </c>
      <c r="O3756" s="58" t="n">
        <v>5</v>
      </c>
      <c r="P3756" t="n">
        <v>0</v>
      </c>
      <c r="Q3756" s="59" t="n">
        <v>1180</v>
      </c>
      <c r="R3756" s="60">
        <f>IF(N3756="TL",1,IF(N3756="USD",VLOOKUP(C3756,$X$2:$Z$19,2,FALSE),VLOOKUP(C3756,$X$2:$Z$19,3,FALSE)))</f>
        <v/>
      </c>
      <c r="S3756" s="61">
        <f>IF(P3756=1,0,L3756*M3756*R3756*(1-O3756/100))</f>
        <v/>
      </c>
      <c r="T3756" s="61">
        <f>IF(P3756=1,0,L3756*Q3756)</f>
        <v/>
      </c>
      <c r="U3756" s="61">
        <f>S3756-T3756</f>
        <v/>
      </c>
    </row>
    <row r="3757">
      <c r="A3757" t="inlineStr">
        <is>
          <t>S003756</t>
        </is>
      </c>
      <c r="B3757" t="inlineStr">
        <is>
          <t>2026-02-03</t>
        </is>
      </c>
      <c r="C3757" t="inlineStr">
        <is>
          <t>2026-02</t>
        </is>
      </c>
      <c r="D3757" t="inlineStr">
        <is>
          <t>2026-Q1</t>
        </is>
      </c>
      <c r="E3757" t="inlineStr">
        <is>
          <t>T13</t>
        </is>
      </c>
      <c r="F3757" t="inlineStr">
        <is>
          <t>Cem Kurt</t>
        </is>
      </c>
      <c r="G3757" t="inlineStr">
        <is>
          <t>Marmara</t>
        </is>
      </c>
      <c r="H3757" t="inlineStr">
        <is>
          <t>EM-UPS-10</t>
        </is>
      </c>
      <c r="I3757" t="inlineStr">
        <is>
          <t>Kesintisiz Güç Kaynağı 3 kVA</t>
        </is>
      </c>
      <c r="J3757" t="inlineStr">
        <is>
          <t>Güç</t>
        </is>
      </c>
      <c r="K3757" t="inlineStr">
        <is>
          <t>Bayi</t>
        </is>
      </c>
      <c r="L3757" t="n">
        <v>4</v>
      </c>
      <c r="M3757" s="57" t="n">
        <v>13316</v>
      </c>
      <c r="N3757" t="inlineStr">
        <is>
          <t>TL</t>
        </is>
      </c>
      <c r="O3757" s="58" t="n">
        <v>12</v>
      </c>
      <c r="P3757" t="n">
        <v>0</v>
      </c>
      <c r="Q3757" s="59" t="n">
        <v>8200</v>
      </c>
      <c r="R3757" s="60">
        <f>IF(N3757="TL",1,IF(N3757="USD",VLOOKUP(C3757,$X$2:$Z$19,2,FALSE),VLOOKUP(C3757,$X$2:$Z$19,3,FALSE)))</f>
        <v/>
      </c>
      <c r="S3757" s="61">
        <f>IF(P3757=1,0,L3757*M3757*R3757*(1-O3757/100))</f>
        <v/>
      </c>
      <c r="T3757" s="61">
        <f>IF(P3757=1,0,L3757*Q3757)</f>
        <v/>
      </c>
      <c r="U3757" s="61">
        <f>S3757-T3757</f>
        <v/>
      </c>
    </row>
    <row r="3758">
      <c r="A3758" t="inlineStr">
        <is>
          <t>S003757</t>
        </is>
      </c>
      <c r="B3758" t="inlineStr">
        <is>
          <t>2026-02-28</t>
        </is>
      </c>
      <c r="C3758" t="inlineStr">
        <is>
          <t>2026-02</t>
        </is>
      </c>
      <c r="D3758" t="inlineStr">
        <is>
          <t>2026-Q1</t>
        </is>
      </c>
      <c r="E3758" t="inlineStr">
        <is>
          <t>T13</t>
        </is>
      </c>
      <c r="F3758" t="inlineStr">
        <is>
          <t>Cem Kurt</t>
        </is>
      </c>
      <c r="G3758" t="inlineStr">
        <is>
          <t>Marmara</t>
        </is>
      </c>
      <c r="H3758" t="inlineStr">
        <is>
          <t>EM-AYD-40</t>
        </is>
      </c>
      <c r="I3758" t="inlineStr">
        <is>
          <t>LED Panel Armatür 40W</t>
        </is>
      </c>
      <c r="J3758" t="inlineStr">
        <is>
          <t>Aydınlatma</t>
        </is>
      </c>
      <c r="K3758" t="inlineStr">
        <is>
          <t>Bayi</t>
        </is>
      </c>
      <c r="L3758" t="n">
        <v>24</v>
      </c>
      <c r="M3758" s="57" t="n">
        <v>348</v>
      </c>
      <c r="N3758" t="inlineStr">
        <is>
          <t>TL</t>
        </is>
      </c>
      <c r="O3758" s="58" t="n">
        <v>18</v>
      </c>
      <c r="P3758" t="n">
        <v>1</v>
      </c>
      <c r="Q3758" s="59" t="n">
        <v>190</v>
      </c>
      <c r="R3758" s="60">
        <f>IF(N3758="TL",1,IF(N3758="USD",VLOOKUP(C3758,$X$2:$Z$19,2,FALSE),VLOOKUP(C3758,$X$2:$Z$19,3,FALSE)))</f>
        <v/>
      </c>
      <c r="S3758" s="61">
        <f>IF(P3758=1,0,L3758*M3758*R3758*(1-O3758/100))</f>
        <v/>
      </c>
      <c r="T3758" s="61">
        <f>IF(P3758=1,0,L3758*Q3758)</f>
        <v/>
      </c>
      <c r="U3758" s="61">
        <f>S3758-T3758</f>
        <v/>
      </c>
    </row>
    <row r="3759">
      <c r="A3759" t="inlineStr">
        <is>
          <t>S003758</t>
        </is>
      </c>
      <c r="B3759" t="inlineStr">
        <is>
          <t>2026-02-18</t>
        </is>
      </c>
      <c r="C3759" t="inlineStr">
        <is>
          <t>2026-02</t>
        </is>
      </c>
      <c r="D3759" t="inlineStr">
        <is>
          <t>2026-Q1</t>
        </is>
      </c>
      <c r="E3759" t="inlineStr">
        <is>
          <t>T13</t>
        </is>
      </c>
      <c r="F3759" t="inlineStr">
        <is>
          <t>Cem Kurt</t>
        </is>
      </c>
      <c r="G3759" t="inlineStr">
        <is>
          <t>Marmara</t>
        </is>
      </c>
      <c r="H3759" t="inlineStr">
        <is>
          <t>EM-SNS-06</t>
        </is>
      </c>
      <c r="I3759" t="inlineStr">
        <is>
          <t>Hareket Sensörü PIR</t>
        </is>
      </c>
      <c r="J3759" t="inlineStr">
        <is>
          <t>Otomasyon</t>
        </is>
      </c>
      <c r="K3759" t="inlineStr">
        <is>
          <t>Perakende</t>
        </is>
      </c>
      <c r="L3759" t="n">
        <v>14</v>
      </c>
      <c r="M3759" s="57" t="n">
        <v>245</v>
      </c>
      <c r="N3759" t="inlineStr">
        <is>
          <t>TL</t>
        </is>
      </c>
      <c r="O3759" s="58" t="n">
        <v>0</v>
      </c>
      <c r="P3759" t="n">
        <v>0</v>
      </c>
      <c r="Q3759" s="59" t="n">
        <v>120</v>
      </c>
      <c r="R3759" s="60">
        <f>IF(N3759="TL",1,IF(N3759="USD",VLOOKUP(C3759,$X$2:$Z$19,2,FALSE),VLOOKUP(C3759,$X$2:$Z$19,3,FALSE)))</f>
        <v/>
      </c>
      <c r="S3759" s="61">
        <f>IF(P3759=1,0,L3759*M3759*R3759*(1-O3759/100))</f>
        <v/>
      </c>
      <c r="T3759" s="61">
        <f>IF(P3759=1,0,L3759*Q3759)</f>
        <v/>
      </c>
      <c r="U3759" s="61">
        <f>S3759-T3759</f>
        <v/>
      </c>
    </row>
    <row r="3760">
      <c r="A3760" t="inlineStr">
        <is>
          <t>S003759</t>
        </is>
      </c>
      <c r="B3760" t="inlineStr">
        <is>
          <t>2026-02-20</t>
        </is>
      </c>
      <c r="C3760" t="inlineStr">
        <is>
          <t>2026-02</t>
        </is>
      </c>
      <c r="D3760" t="inlineStr">
        <is>
          <t>2026-Q1</t>
        </is>
      </c>
      <c r="E3760" t="inlineStr">
        <is>
          <t>T13</t>
        </is>
      </c>
      <c r="F3760" t="inlineStr">
        <is>
          <t>Cem Kurt</t>
        </is>
      </c>
      <c r="G3760" t="inlineStr">
        <is>
          <t>Marmara</t>
        </is>
      </c>
      <c r="H3760" t="inlineStr">
        <is>
          <t>EM-AYD-18</t>
        </is>
      </c>
      <c r="I3760" t="inlineStr">
        <is>
          <t>LED Ampul 18W (10'lu)</t>
        </is>
      </c>
      <c r="J3760" t="inlineStr">
        <is>
          <t>Aydınlatma</t>
        </is>
      </c>
      <c r="K3760" t="inlineStr">
        <is>
          <t>Bayi</t>
        </is>
      </c>
      <c r="L3760" t="n">
        <v>14</v>
      </c>
      <c r="M3760" s="57" t="n">
        <v>206</v>
      </c>
      <c r="N3760" t="inlineStr">
        <is>
          <t>TL</t>
        </is>
      </c>
      <c r="O3760" s="58" t="n">
        <v>0</v>
      </c>
      <c r="P3760" t="n">
        <v>0</v>
      </c>
      <c r="Q3760" s="59" t="n">
        <v>95</v>
      </c>
      <c r="R3760" s="60">
        <f>IF(N3760="TL",1,IF(N3760="USD",VLOOKUP(C3760,$X$2:$Z$19,2,FALSE),VLOOKUP(C3760,$X$2:$Z$19,3,FALSE)))</f>
        <v/>
      </c>
      <c r="S3760" s="61">
        <f>IF(P3760=1,0,L3760*M3760*R3760*(1-O3760/100))</f>
        <v/>
      </c>
      <c r="T3760" s="61">
        <f>IF(P3760=1,0,L3760*Q3760)</f>
        <v/>
      </c>
      <c r="U3760" s="61">
        <f>S3760-T3760</f>
        <v/>
      </c>
    </row>
    <row r="3761">
      <c r="A3761" t="inlineStr">
        <is>
          <t>S003760</t>
        </is>
      </c>
      <c r="B3761" t="inlineStr">
        <is>
          <t>2026-02-02</t>
        </is>
      </c>
      <c r="C3761" t="inlineStr">
        <is>
          <t>2026-02</t>
        </is>
      </c>
      <c r="D3761" t="inlineStr">
        <is>
          <t>2026-Q1</t>
        </is>
      </c>
      <c r="E3761" t="inlineStr">
        <is>
          <t>T13</t>
        </is>
      </c>
      <c r="F3761" t="inlineStr">
        <is>
          <t>Cem Kurt</t>
        </is>
      </c>
      <c r="G3761" t="inlineStr">
        <is>
          <t>Marmara</t>
        </is>
      </c>
      <c r="H3761" t="inlineStr">
        <is>
          <t>EM-TOP-08</t>
        </is>
      </c>
      <c r="I3761" t="inlineStr">
        <is>
          <t>Topraklama Seti</t>
        </is>
      </c>
      <c r="J3761" t="inlineStr">
        <is>
          <t>Koruma</t>
        </is>
      </c>
      <c r="K3761" t="inlineStr">
        <is>
          <t>Proje</t>
        </is>
      </c>
      <c r="L3761" t="n">
        <v>10</v>
      </c>
      <c r="M3761" s="57" t="n">
        <v>882</v>
      </c>
      <c r="N3761" t="inlineStr">
        <is>
          <t>TL</t>
        </is>
      </c>
      <c r="O3761" s="58" t="n">
        <v>0</v>
      </c>
      <c r="P3761" t="n">
        <v>0</v>
      </c>
      <c r="Q3761" s="59" t="n">
        <v>540</v>
      </c>
      <c r="R3761" s="60">
        <f>IF(N3761="TL",1,IF(N3761="USD",VLOOKUP(C3761,$X$2:$Z$19,2,FALSE),VLOOKUP(C3761,$X$2:$Z$19,3,FALSE)))</f>
        <v/>
      </c>
      <c r="S3761" s="61">
        <f>IF(P3761=1,0,L3761*M3761*R3761*(1-O3761/100))</f>
        <v/>
      </c>
      <c r="T3761" s="61">
        <f>IF(P3761=1,0,L3761*Q3761)</f>
        <v/>
      </c>
      <c r="U3761" s="61">
        <f>S3761-T3761</f>
        <v/>
      </c>
    </row>
    <row r="3762">
      <c r="A3762" t="inlineStr">
        <is>
          <t>S003761</t>
        </is>
      </c>
      <c r="B3762" t="inlineStr">
        <is>
          <t>2026-02-17</t>
        </is>
      </c>
      <c r="C3762" t="inlineStr">
        <is>
          <t>2026-02</t>
        </is>
      </c>
      <c r="D3762" t="inlineStr">
        <is>
          <t>2026-Q1</t>
        </is>
      </c>
      <c r="E3762" t="inlineStr">
        <is>
          <t>T13</t>
        </is>
      </c>
      <c r="F3762" t="inlineStr">
        <is>
          <t>Cem Kurt</t>
        </is>
      </c>
      <c r="G3762" t="inlineStr">
        <is>
          <t>Marmara</t>
        </is>
      </c>
      <c r="H3762" t="inlineStr">
        <is>
          <t>EM-TOP-08</t>
        </is>
      </c>
      <c r="I3762" t="inlineStr">
        <is>
          <t>Topraklama Seti</t>
        </is>
      </c>
      <c r="J3762" t="inlineStr">
        <is>
          <t>Koruma</t>
        </is>
      </c>
      <c r="K3762" t="inlineStr">
        <is>
          <t>Bayi</t>
        </is>
      </c>
      <c r="L3762" t="n">
        <v>1</v>
      </c>
      <c r="M3762" s="57" t="n">
        <v>902</v>
      </c>
      <c r="N3762" t="inlineStr">
        <is>
          <t>TL</t>
        </is>
      </c>
      <c r="O3762" s="58" t="n">
        <v>5</v>
      </c>
      <c r="P3762" t="n">
        <v>0</v>
      </c>
      <c r="Q3762" s="59" t="n">
        <v>540</v>
      </c>
      <c r="R3762" s="60">
        <f>IF(N3762="TL",1,IF(N3762="USD",VLOOKUP(C3762,$X$2:$Z$19,2,FALSE),VLOOKUP(C3762,$X$2:$Z$19,3,FALSE)))</f>
        <v/>
      </c>
      <c r="S3762" s="61">
        <f>IF(P3762=1,0,L3762*M3762*R3762*(1-O3762/100))</f>
        <v/>
      </c>
      <c r="T3762" s="61">
        <f>IF(P3762=1,0,L3762*Q3762)</f>
        <v/>
      </c>
      <c r="U3762" s="61">
        <f>S3762-T3762</f>
        <v/>
      </c>
    </row>
    <row r="3763">
      <c r="A3763" t="inlineStr">
        <is>
          <t>S003762</t>
        </is>
      </c>
      <c r="B3763" t="inlineStr">
        <is>
          <t>2026-02-03</t>
        </is>
      </c>
      <c r="C3763" t="inlineStr">
        <is>
          <t>2026-02</t>
        </is>
      </c>
      <c r="D3763" t="inlineStr">
        <is>
          <t>2026-Q1</t>
        </is>
      </c>
      <c r="E3763" t="inlineStr">
        <is>
          <t>T13</t>
        </is>
      </c>
      <c r="F3763" t="inlineStr">
        <is>
          <t>Cem Kurt</t>
        </is>
      </c>
      <c r="G3763" t="inlineStr">
        <is>
          <t>Marmara</t>
        </is>
      </c>
      <c r="H3763" t="inlineStr">
        <is>
          <t>EM-SNS-06</t>
        </is>
      </c>
      <c r="I3763" t="inlineStr">
        <is>
          <t>Hareket Sensörü PIR</t>
        </is>
      </c>
      <c r="J3763" t="inlineStr">
        <is>
          <t>Otomasyon</t>
        </is>
      </c>
      <c r="K3763" t="inlineStr">
        <is>
          <t>Kurumsal</t>
        </is>
      </c>
      <c r="L3763" t="n">
        <v>1</v>
      </c>
      <c r="M3763" s="57" t="n">
        <v>251</v>
      </c>
      <c r="N3763" t="inlineStr">
        <is>
          <t>TL</t>
        </is>
      </c>
      <c r="O3763" s="58" t="n">
        <v>0</v>
      </c>
      <c r="P3763" t="n">
        <v>0</v>
      </c>
      <c r="Q3763" s="59" t="n">
        <v>120</v>
      </c>
      <c r="R3763" s="60">
        <f>IF(N3763="TL",1,IF(N3763="USD",VLOOKUP(C3763,$X$2:$Z$19,2,FALSE),VLOOKUP(C3763,$X$2:$Z$19,3,FALSE)))</f>
        <v/>
      </c>
      <c r="S3763" s="61">
        <f>IF(P3763=1,0,L3763*M3763*R3763*(1-O3763/100))</f>
        <v/>
      </c>
      <c r="T3763" s="61">
        <f>IF(P3763=1,0,L3763*Q3763)</f>
        <v/>
      </c>
      <c r="U3763" s="61">
        <f>S3763-T3763</f>
        <v/>
      </c>
    </row>
    <row r="3764">
      <c r="A3764" t="inlineStr">
        <is>
          <t>S003763</t>
        </is>
      </c>
      <c r="B3764" t="inlineStr">
        <is>
          <t>2026-02-08</t>
        </is>
      </c>
      <c r="C3764" t="inlineStr">
        <is>
          <t>2026-02</t>
        </is>
      </c>
      <c r="D3764" t="inlineStr">
        <is>
          <t>2026-Q1</t>
        </is>
      </c>
      <c r="E3764" t="inlineStr">
        <is>
          <t>T13</t>
        </is>
      </c>
      <c r="F3764" t="inlineStr">
        <is>
          <t>Cem Kurt</t>
        </is>
      </c>
      <c r="G3764" t="inlineStr">
        <is>
          <t>Marmara</t>
        </is>
      </c>
      <c r="H3764" t="inlineStr">
        <is>
          <t>EM-SGT-01</t>
        </is>
      </c>
      <c r="I3764" t="inlineStr">
        <is>
          <t>Otomatik Sigorta C16 (12'li)</t>
        </is>
      </c>
      <c r="J3764" t="inlineStr">
        <is>
          <t>Koruma</t>
        </is>
      </c>
      <c r="K3764" t="inlineStr">
        <is>
          <t>Proje</t>
        </is>
      </c>
      <c r="L3764" t="n">
        <v>20</v>
      </c>
      <c r="M3764" s="57" t="n">
        <v>432</v>
      </c>
      <c r="N3764" t="inlineStr">
        <is>
          <t>TL</t>
        </is>
      </c>
      <c r="O3764" s="58" t="n">
        <v>5</v>
      </c>
      <c r="P3764" t="n">
        <v>0</v>
      </c>
      <c r="Q3764" s="59" t="n">
        <v>240</v>
      </c>
      <c r="R3764" s="60">
        <f>IF(N3764="TL",1,IF(N3764="USD",VLOOKUP(C3764,$X$2:$Z$19,2,FALSE),VLOOKUP(C3764,$X$2:$Z$19,3,FALSE)))</f>
        <v/>
      </c>
      <c r="S3764" s="61">
        <f>IF(P3764=1,0,L3764*M3764*R3764*(1-O3764/100))</f>
        <v/>
      </c>
      <c r="T3764" s="61">
        <f>IF(P3764=1,0,L3764*Q3764)</f>
        <v/>
      </c>
      <c r="U3764" s="61">
        <f>S3764-T3764</f>
        <v/>
      </c>
    </row>
    <row r="3765">
      <c r="A3765" t="inlineStr">
        <is>
          <t>S003764</t>
        </is>
      </c>
      <c r="B3765" t="inlineStr">
        <is>
          <t>2026-02-03</t>
        </is>
      </c>
      <c r="C3765" t="inlineStr">
        <is>
          <t>2026-02</t>
        </is>
      </c>
      <c r="D3765" t="inlineStr">
        <is>
          <t>2026-Q1</t>
        </is>
      </c>
      <c r="E3765" t="inlineStr">
        <is>
          <t>T13</t>
        </is>
      </c>
      <c r="F3765" t="inlineStr">
        <is>
          <t>Cem Kurt</t>
        </is>
      </c>
      <c r="G3765" t="inlineStr">
        <is>
          <t>Marmara</t>
        </is>
      </c>
      <c r="H3765" t="inlineStr">
        <is>
          <t>EM-SGT-01</t>
        </is>
      </c>
      <c r="I3765" t="inlineStr">
        <is>
          <t>Otomatik Sigorta C16 (12'li)</t>
        </is>
      </c>
      <c r="J3765" t="inlineStr">
        <is>
          <t>Koruma</t>
        </is>
      </c>
      <c r="K3765" t="inlineStr">
        <is>
          <t>Bayi</t>
        </is>
      </c>
      <c r="L3765" t="n">
        <v>1</v>
      </c>
      <c r="M3765" s="57" t="n">
        <v>438</v>
      </c>
      <c r="N3765" t="inlineStr">
        <is>
          <t>TL</t>
        </is>
      </c>
      <c r="O3765" s="58" t="n">
        <v>5</v>
      </c>
      <c r="P3765" t="n">
        <v>1</v>
      </c>
      <c r="Q3765" s="59" t="n">
        <v>240</v>
      </c>
      <c r="R3765" s="60">
        <f>IF(N3765="TL",1,IF(N3765="USD",VLOOKUP(C3765,$X$2:$Z$19,2,FALSE),VLOOKUP(C3765,$X$2:$Z$19,3,FALSE)))</f>
        <v/>
      </c>
      <c r="S3765" s="61">
        <f>IF(P3765=1,0,L3765*M3765*R3765*(1-O3765/100))</f>
        <v/>
      </c>
      <c r="T3765" s="61">
        <f>IF(P3765=1,0,L3765*Q3765)</f>
        <v/>
      </c>
      <c r="U3765" s="61">
        <f>S3765-T3765</f>
        <v/>
      </c>
    </row>
    <row r="3766">
      <c r="A3766" t="inlineStr">
        <is>
          <t>S003765</t>
        </is>
      </c>
      <c r="B3766" t="inlineStr">
        <is>
          <t>2026-02-23</t>
        </is>
      </c>
      <c r="C3766" t="inlineStr">
        <is>
          <t>2026-02</t>
        </is>
      </c>
      <c r="D3766" t="inlineStr">
        <is>
          <t>2026-Q1</t>
        </is>
      </c>
      <c r="E3766" t="inlineStr">
        <is>
          <t>T13</t>
        </is>
      </c>
      <c r="F3766" t="inlineStr">
        <is>
          <t>Cem Kurt</t>
        </is>
      </c>
      <c r="G3766" t="inlineStr">
        <is>
          <t>Marmara</t>
        </is>
      </c>
      <c r="H3766" t="inlineStr">
        <is>
          <t>EM-TOP-08</t>
        </is>
      </c>
      <c r="I3766" t="inlineStr">
        <is>
          <t>Topraklama Seti</t>
        </is>
      </c>
      <c r="J3766" t="inlineStr">
        <is>
          <t>Koruma</t>
        </is>
      </c>
      <c r="K3766" t="inlineStr">
        <is>
          <t>Proje</t>
        </is>
      </c>
      <c r="L3766" t="n">
        <v>4</v>
      </c>
      <c r="M3766" s="57" t="n">
        <v>881</v>
      </c>
      <c r="N3766" t="inlineStr">
        <is>
          <t>TL</t>
        </is>
      </c>
      <c r="O3766" s="58" t="n">
        <v>8</v>
      </c>
      <c r="P3766" t="n">
        <v>0</v>
      </c>
      <c r="Q3766" s="59" t="n">
        <v>540</v>
      </c>
      <c r="R3766" s="60">
        <f>IF(N3766="TL",1,IF(N3766="USD",VLOOKUP(C3766,$X$2:$Z$19,2,FALSE),VLOOKUP(C3766,$X$2:$Z$19,3,FALSE)))</f>
        <v/>
      </c>
      <c r="S3766" s="61">
        <f>IF(P3766=1,0,L3766*M3766*R3766*(1-O3766/100))</f>
        <v/>
      </c>
      <c r="T3766" s="61">
        <f>IF(P3766=1,0,L3766*Q3766)</f>
        <v/>
      </c>
      <c r="U3766" s="61">
        <f>S3766-T3766</f>
        <v/>
      </c>
    </row>
    <row r="3767">
      <c r="A3767" t="inlineStr">
        <is>
          <t>S003766</t>
        </is>
      </c>
      <c r="B3767" t="inlineStr">
        <is>
          <t>2026-02-24</t>
        </is>
      </c>
      <c r="C3767" t="inlineStr">
        <is>
          <t>2026-02</t>
        </is>
      </c>
      <c r="D3767" t="inlineStr">
        <is>
          <t>2026-Q1</t>
        </is>
      </c>
      <c r="E3767" t="inlineStr">
        <is>
          <t>T13</t>
        </is>
      </c>
      <c r="F3767" t="inlineStr">
        <is>
          <t>Cem Kurt</t>
        </is>
      </c>
      <c r="G3767" t="inlineStr">
        <is>
          <t>Marmara</t>
        </is>
      </c>
      <c r="H3767" t="inlineStr">
        <is>
          <t>EM-PRZ-02</t>
        </is>
      </c>
      <c r="I3767" t="inlineStr">
        <is>
          <t>Priz-Anahtar Seti (20'li)</t>
        </is>
      </c>
      <c r="J3767" t="inlineStr">
        <is>
          <t>Anahtar</t>
        </is>
      </c>
      <c r="K3767" t="inlineStr">
        <is>
          <t>Kurumsal</t>
        </is>
      </c>
      <c r="L3767" t="n">
        <v>5</v>
      </c>
      <c r="M3767" s="57" t="n">
        <v>554</v>
      </c>
      <c r="N3767" t="inlineStr">
        <is>
          <t>TL</t>
        </is>
      </c>
      <c r="O3767" s="58" t="n">
        <v>8</v>
      </c>
      <c r="P3767" t="n">
        <v>1</v>
      </c>
      <c r="Q3767" s="59" t="n">
        <v>310</v>
      </c>
      <c r="R3767" s="60">
        <f>IF(N3767="TL",1,IF(N3767="USD",VLOOKUP(C3767,$X$2:$Z$19,2,FALSE),VLOOKUP(C3767,$X$2:$Z$19,3,FALSE)))</f>
        <v/>
      </c>
      <c r="S3767" s="61">
        <f>IF(P3767=1,0,L3767*M3767*R3767*(1-O3767/100))</f>
        <v/>
      </c>
      <c r="T3767" s="61">
        <f>IF(P3767=1,0,L3767*Q3767)</f>
        <v/>
      </c>
      <c r="U3767" s="61">
        <f>S3767-T3767</f>
        <v/>
      </c>
    </row>
    <row r="3768">
      <c r="A3768" t="inlineStr">
        <is>
          <t>S003767</t>
        </is>
      </c>
      <c r="B3768" t="inlineStr">
        <is>
          <t>2026-02-28</t>
        </is>
      </c>
      <c r="C3768" t="inlineStr">
        <is>
          <t>2026-02</t>
        </is>
      </c>
      <c r="D3768" t="inlineStr">
        <is>
          <t>2026-Q1</t>
        </is>
      </c>
      <c r="E3768" t="inlineStr">
        <is>
          <t>T13</t>
        </is>
      </c>
      <c r="F3768" t="inlineStr">
        <is>
          <t>Cem Kurt</t>
        </is>
      </c>
      <c r="G3768" t="inlineStr">
        <is>
          <t>Marmara</t>
        </is>
      </c>
      <c r="H3768" t="inlineStr">
        <is>
          <t>EM-SNS-06</t>
        </is>
      </c>
      <c r="I3768" t="inlineStr">
        <is>
          <t>Hareket Sensörü PIR</t>
        </is>
      </c>
      <c r="J3768" t="inlineStr">
        <is>
          <t>Otomasyon</t>
        </is>
      </c>
      <c r="K3768" t="inlineStr">
        <is>
          <t>Proje</t>
        </is>
      </c>
      <c r="L3768" t="n">
        <v>5</v>
      </c>
      <c r="M3768" s="57" t="n">
        <v>246</v>
      </c>
      <c r="N3768" t="inlineStr">
        <is>
          <t>TL</t>
        </is>
      </c>
      <c r="O3768" s="58" t="n">
        <v>18</v>
      </c>
      <c r="P3768" t="n">
        <v>0</v>
      </c>
      <c r="Q3768" s="59" t="n">
        <v>120</v>
      </c>
      <c r="R3768" s="60">
        <f>IF(N3768="TL",1,IF(N3768="USD",VLOOKUP(C3768,$X$2:$Z$19,2,FALSE),VLOOKUP(C3768,$X$2:$Z$19,3,FALSE)))</f>
        <v/>
      </c>
      <c r="S3768" s="61">
        <f>IF(P3768=1,0,L3768*M3768*R3768*(1-O3768/100))</f>
        <v/>
      </c>
      <c r="T3768" s="61">
        <f>IF(P3768=1,0,L3768*Q3768)</f>
        <v/>
      </c>
      <c r="U3768" s="61">
        <f>S3768-T3768</f>
        <v/>
      </c>
    </row>
    <row r="3769">
      <c r="A3769" t="inlineStr">
        <is>
          <t>S003768</t>
        </is>
      </c>
      <c r="B3769" t="inlineStr">
        <is>
          <t>2026-02-05</t>
        </is>
      </c>
      <c r="C3769" t="inlineStr">
        <is>
          <t>2026-02</t>
        </is>
      </c>
      <c r="D3769" t="inlineStr">
        <is>
          <t>2026-Q1</t>
        </is>
      </c>
      <c r="E3769" t="inlineStr">
        <is>
          <t>T13</t>
        </is>
      </c>
      <c r="F3769" t="inlineStr">
        <is>
          <t>Cem Kurt</t>
        </is>
      </c>
      <c r="G3769" t="inlineStr">
        <is>
          <t>Marmara</t>
        </is>
      </c>
      <c r="H3769" t="inlineStr">
        <is>
          <t>EM-AYD-18</t>
        </is>
      </c>
      <c r="I3769" t="inlineStr">
        <is>
          <t>LED Ampul 18W (10'lu)</t>
        </is>
      </c>
      <c r="J3769" t="inlineStr">
        <is>
          <t>Aydınlatma</t>
        </is>
      </c>
      <c r="K3769" t="inlineStr">
        <is>
          <t>Bayi</t>
        </is>
      </c>
      <c r="L3769" t="n">
        <v>10</v>
      </c>
      <c r="M3769" s="57" t="n">
        <v>203</v>
      </c>
      <c r="N3769" t="inlineStr">
        <is>
          <t>TL</t>
        </is>
      </c>
      <c r="O3769" s="58" t="n">
        <v>0</v>
      </c>
      <c r="P3769" t="n">
        <v>0</v>
      </c>
      <c r="Q3769" s="59" t="n">
        <v>95</v>
      </c>
      <c r="R3769" s="60">
        <f>IF(N3769="TL",1,IF(N3769="USD",VLOOKUP(C3769,$X$2:$Z$19,2,FALSE),VLOOKUP(C3769,$X$2:$Z$19,3,FALSE)))</f>
        <v/>
      </c>
      <c r="S3769" s="61">
        <f>IF(P3769=1,0,L3769*M3769*R3769*(1-O3769/100))</f>
        <v/>
      </c>
      <c r="T3769" s="61">
        <f>IF(P3769=1,0,L3769*Q3769)</f>
        <v/>
      </c>
      <c r="U3769" s="61">
        <f>S3769-T3769</f>
        <v/>
      </c>
    </row>
    <row r="3770">
      <c r="A3770" t="inlineStr">
        <is>
          <t>S003769</t>
        </is>
      </c>
      <c r="B3770" t="inlineStr">
        <is>
          <t>2026-02-07</t>
        </is>
      </c>
      <c r="C3770" t="inlineStr">
        <is>
          <t>2026-02</t>
        </is>
      </c>
      <c r="D3770" t="inlineStr">
        <is>
          <t>2026-Q1</t>
        </is>
      </c>
      <c r="E3770" t="inlineStr">
        <is>
          <t>T13</t>
        </is>
      </c>
      <c r="F3770" t="inlineStr">
        <is>
          <t>Cem Kurt</t>
        </is>
      </c>
      <c r="G3770" t="inlineStr">
        <is>
          <t>Marmara</t>
        </is>
      </c>
      <c r="H3770" t="inlineStr">
        <is>
          <t>EM-SGT-01</t>
        </is>
      </c>
      <c r="I3770" t="inlineStr">
        <is>
          <t>Otomatik Sigorta C16 (12'li)</t>
        </is>
      </c>
      <c r="J3770" t="inlineStr">
        <is>
          <t>Koruma</t>
        </is>
      </c>
      <c r="K3770" t="inlineStr">
        <is>
          <t>Perakende</t>
        </is>
      </c>
      <c r="L3770" t="n">
        <v>6</v>
      </c>
      <c r="M3770" s="57" t="n">
        <v>435</v>
      </c>
      <c r="N3770" t="inlineStr">
        <is>
          <t>TL</t>
        </is>
      </c>
      <c r="O3770" s="58" t="n">
        <v>12</v>
      </c>
      <c r="P3770" t="n">
        <v>0</v>
      </c>
      <c r="Q3770" s="59" t="n">
        <v>240</v>
      </c>
      <c r="R3770" s="60">
        <f>IF(N3770="TL",1,IF(N3770="USD",VLOOKUP(C3770,$X$2:$Z$19,2,FALSE),VLOOKUP(C3770,$X$2:$Z$19,3,FALSE)))</f>
        <v/>
      </c>
      <c r="S3770" s="61">
        <f>IF(P3770=1,0,L3770*M3770*R3770*(1-O3770/100))</f>
        <v/>
      </c>
      <c r="T3770" s="61">
        <f>IF(P3770=1,0,L3770*Q3770)</f>
        <v/>
      </c>
      <c r="U3770" s="61">
        <f>S3770-T3770</f>
        <v/>
      </c>
    </row>
    <row r="3771">
      <c r="A3771" t="inlineStr">
        <is>
          <t>S003770</t>
        </is>
      </c>
      <c r="B3771" t="inlineStr">
        <is>
          <t>2026-02-02</t>
        </is>
      </c>
      <c r="C3771" t="inlineStr">
        <is>
          <t>2026-02</t>
        </is>
      </c>
      <c r="D3771" t="inlineStr">
        <is>
          <t>2026-Q1</t>
        </is>
      </c>
      <c r="E3771" t="inlineStr">
        <is>
          <t>T13</t>
        </is>
      </c>
      <c r="F3771" t="inlineStr">
        <is>
          <t>Cem Kurt</t>
        </is>
      </c>
      <c r="G3771" t="inlineStr">
        <is>
          <t>Marmara</t>
        </is>
      </c>
      <c r="H3771" t="inlineStr">
        <is>
          <t>EM-TRF-05</t>
        </is>
      </c>
      <c r="I3771" t="inlineStr">
        <is>
          <t>İzole Trafo 1 kVA</t>
        </is>
      </c>
      <c r="J3771" t="inlineStr">
        <is>
          <t>Güç</t>
        </is>
      </c>
      <c r="K3771" t="inlineStr">
        <is>
          <t>Bayi</t>
        </is>
      </c>
      <c r="L3771" t="n">
        <v>117</v>
      </c>
      <c r="M3771" s="57" t="n">
        <v>6823</v>
      </c>
      <c r="N3771" t="inlineStr">
        <is>
          <t>TL</t>
        </is>
      </c>
      <c r="O3771" s="58" t="n">
        <v>0</v>
      </c>
      <c r="P3771" t="n">
        <v>0</v>
      </c>
      <c r="Q3771" s="59" t="n">
        <v>3900</v>
      </c>
      <c r="R3771" s="60">
        <f>IF(N3771="TL",1,IF(N3771="USD",VLOOKUP(C3771,$X$2:$Z$19,2,FALSE),VLOOKUP(C3771,$X$2:$Z$19,3,FALSE)))</f>
        <v/>
      </c>
      <c r="S3771" s="61">
        <f>IF(P3771=1,0,L3771*M3771*R3771*(1-O3771/100))</f>
        <v/>
      </c>
      <c r="T3771" s="61">
        <f>IF(P3771=1,0,L3771*Q3771)</f>
        <v/>
      </c>
      <c r="U3771" s="61">
        <f>S3771-T3771</f>
        <v/>
      </c>
    </row>
    <row r="3772">
      <c r="A3772" t="inlineStr">
        <is>
          <t>S003771</t>
        </is>
      </c>
      <c r="B3772" t="inlineStr">
        <is>
          <t>2026-02-26</t>
        </is>
      </c>
      <c r="C3772" t="inlineStr">
        <is>
          <t>2026-02</t>
        </is>
      </c>
      <c r="D3772" t="inlineStr">
        <is>
          <t>2026-Q1</t>
        </is>
      </c>
      <c r="E3772" t="inlineStr">
        <is>
          <t>T13</t>
        </is>
      </c>
      <c r="F3772" t="inlineStr">
        <is>
          <t>Cem Kurt</t>
        </is>
      </c>
      <c r="G3772" t="inlineStr">
        <is>
          <t>Marmara</t>
        </is>
      </c>
      <c r="H3772" t="inlineStr">
        <is>
          <t>EM-SGT-01</t>
        </is>
      </c>
      <c r="I3772" t="inlineStr">
        <is>
          <t>Otomatik Sigorta C16 (12'li)</t>
        </is>
      </c>
      <c r="J3772" t="inlineStr">
        <is>
          <t>Koruma</t>
        </is>
      </c>
      <c r="K3772" t="inlineStr">
        <is>
          <t>Proje</t>
        </is>
      </c>
      <c r="L3772" t="n">
        <v>4</v>
      </c>
      <c r="M3772" s="57" t="n">
        <v>436</v>
      </c>
      <c r="N3772" t="inlineStr">
        <is>
          <t>TL</t>
        </is>
      </c>
      <c r="O3772" s="58" t="n">
        <v>8</v>
      </c>
      <c r="P3772" t="n">
        <v>0</v>
      </c>
      <c r="Q3772" s="59" t="n">
        <v>240</v>
      </c>
      <c r="R3772" s="60">
        <f>IF(N3772="TL",1,IF(N3772="USD",VLOOKUP(C3772,$X$2:$Z$19,2,FALSE),VLOOKUP(C3772,$X$2:$Z$19,3,FALSE)))</f>
        <v/>
      </c>
      <c r="S3772" s="61">
        <f>IF(P3772=1,0,L3772*M3772*R3772*(1-O3772/100))</f>
        <v/>
      </c>
      <c r="T3772" s="61">
        <f>IF(P3772=1,0,L3772*Q3772)</f>
        <v/>
      </c>
      <c r="U3772" s="61">
        <f>S3772-T3772</f>
        <v/>
      </c>
    </row>
    <row r="3773">
      <c r="A3773" t="inlineStr">
        <is>
          <t>S003772</t>
        </is>
      </c>
      <c r="B3773" t="inlineStr">
        <is>
          <t>2026-02-01</t>
        </is>
      </c>
      <c r="C3773" t="inlineStr">
        <is>
          <t>2026-02</t>
        </is>
      </c>
      <c r="D3773" t="inlineStr">
        <is>
          <t>2026-Q1</t>
        </is>
      </c>
      <c r="E3773" t="inlineStr">
        <is>
          <t>T13</t>
        </is>
      </c>
      <c r="F3773" t="inlineStr">
        <is>
          <t>Cem Kurt</t>
        </is>
      </c>
      <c r="G3773" t="inlineStr">
        <is>
          <t>Marmara</t>
        </is>
      </c>
      <c r="H3773" t="inlineStr">
        <is>
          <t>EM-PNO-12</t>
        </is>
      </c>
      <c r="I3773" t="inlineStr">
        <is>
          <t>Sıva Üstü Dağıtım Panosu 24'lü</t>
        </is>
      </c>
      <c r="J3773" t="inlineStr">
        <is>
          <t>Pano</t>
        </is>
      </c>
      <c r="K3773" t="inlineStr">
        <is>
          <t>Bayi</t>
        </is>
      </c>
      <c r="L3773" t="n">
        <v>22</v>
      </c>
      <c r="M3773" s="57" t="n">
        <v>2087</v>
      </c>
      <c r="N3773" t="inlineStr">
        <is>
          <t>TL</t>
        </is>
      </c>
      <c r="O3773" s="58" t="n">
        <v>8</v>
      </c>
      <c r="P3773" t="n">
        <v>0</v>
      </c>
      <c r="Q3773" s="59" t="n">
        <v>1180</v>
      </c>
      <c r="R3773" s="60">
        <f>IF(N3773="TL",1,IF(N3773="USD",VLOOKUP(C3773,$X$2:$Z$19,2,FALSE),VLOOKUP(C3773,$X$2:$Z$19,3,FALSE)))</f>
        <v/>
      </c>
      <c r="S3773" s="61">
        <f>IF(P3773=1,0,L3773*M3773*R3773*(1-O3773/100))</f>
        <v/>
      </c>
      <c r="T3773" s="61">
        <f>IF(P3773=1,0,L3773*Q3773)</f>
        <v/>
      </c>
      <c r="U3773" s="61">
        <f>S3773-T3773</f>
        <v/>
      </c>
    </row>
    <row r="3774">
      <c r="A3774" t="inlineStr">
        <is>
          <t>S003773</t>
        </is>
      </c>
      <c r="B3774" t="inlineStr">
        <is>
          <t>2026-02-01</t>
        </is>
      </c>
      <c r="C3774" t="inlineStr">
        <is>
          <t>2026-02</t>
        </is>
      </c>
      <c r="D3774" t="inlineStr">
        <is>
          <t>2026-Q1</t>
        </is>
      </c>
      <c r="E3774" t="inlineStr">
        <is>
          <t>T14</t>
        </is>
      </c>
      <c r="F3774" t="inlineStr">
        <is>
          <t>Elif Şen</t>
        </is>
      </c>
      <c r="G3774" t="inlineStr">
        <is>
          <t>İç Anadolu</t>
        </is>
      </c>
      <c r="H3774" t="inlineStr">
        <is>
          <t>EM-PNO-12</t>
        </is>
      </c>
      <c r="I3774" t="inlineStr">
        <is>
          <t>Sıva Üstü Dağıtım Panosu 24'lü</t>
        </is>
      </c>
      <c r="J3774" t="inlineStr">
        <is>
          <t>Pano</t>
        </is>
      </c>
      <c r="K3774" t="inlineStr">
        <is>
          <t>Perakende</t>
        </is>
      </c>
      <c r="L3774" t="n">
        <v>2</v>
      </c>
      <c r="M3774" s="57" t="n">
        <v>1962</v>
      </c>
      <c r="N3774" t="inlineStr">
        <is>
          <t>TL</t>
        </is>
      </c>
      <c r="O3774" s="58" t="n">
        <v>0</v>
      </c>
      <c r="P3774" t="n">
        <v>0</v>
      </c>
      <c r="Q3774" s="59" t="n">
        <v>1180</v>
      </c>
      <c r="R3774" s="60">
        <f>IF(N3774="TL",1,IF(N3774="USD",VLOOKUP(C3774,$X$2:$Z$19,2,FALSE),VLOOKUP(C3774,$X$2:$Z$19,3,FALSE)))</f>
        <v/>
      </c>
      <c r="S3774" s="61">
        <f>IF(P3774=1,0,L3774*M3774*R3774*(1-O3774/100))</f>
        <v/>
      </c>
      <c r="T3774" s="61">
        <f>IF(P3774=1,0,L3774*Q3774)</f>
        <v/>
      </c>
      <c r="U3774" s="61">
        <f>S3774-T3774</f>
        <v/>
      </c>
    </row>
    <row r="3775">
      <c r="A3775" t="inlineStr">
        <is>
          <t>S003774</t>
        </is>
      </c>
      <c r="B3775" t="inlineStr">
        <is>
          <t>2026-02-25</t>
        </is>
      </c>
      <c r="C3775" t="inlineStr">
        <is>
          <t>2026-02</t>
        </is>
      </c>
      <c r="D3775" t="inlineStr">
        <is>
          <t>2026-Q1</t>
        </is>
      </c>
      <c r="E3775" t="inlineStr">
        <is>
          <t>T14</t>
        </is>
      </c>
      <c r="F3775" t="inlineStr">
        <is>
          <t>Elif Şen</t>
        </is>
      </c>
      <c r="G3775" t="inlineStr">
        <is>
          <t>İç Anadolu</t>
        </is>
      </c>
      <c r="H3775" t="inlineStr">
        <is>
          <t>EM-KBL-25</t>
        </is>
      </c>
      <c r="I3775" t="inlineStr">
        <is>
          <t>NYY Kablo 4x6 (100 m)</t>
        </is>
      </c>
      <c r="J3775" t="inlineStr">
        <is>
          <t>Kablo</t>
        </is>
      </c>
      <c r="K3775" t="inlineStr">
        <is>
          <t>Bayi</t>
        </is>
      </c>
      <c r="L3775" t="n">
        <v>4</v>
      </c>
      <c r="M3775" s="57" t="n">
        <v>3543</v>
      </c>
      <c r="N3775" t="inlineStr">
        <is>
          <t>TL</t>
        </is>
      </c>
      <c r="O3775" s="58" t="n">
        <v>8</v>
      </c>
      <c r="P3775" t="n">
        <v>0</v>
      </c>
      <c r="Q3775" s="59" t="n">
        <v>2150</v>
      </c>
      <c r="R3775" s="60">
        <f>IF(N3775="TL",1,IF(N3775="USD",VLOOKUP(C3775,$X$2:$Z$19,2,FALSE),VLOOKUP(C3775,$X$2:$Z$19,3,FALSE)))</f>
        <v/>
      </c>
      <c r="S3775" s="61">
        <f>IF(P3775=1,0,L3775*M3775*R3775*(1-O3775/100))</f>
        <v/>
      </c>
      <c r="T3775" s="61">
        <f>IF(P3775=1,0,L3775*Q3775)</f>
        <v/>
      </c>
      <c r="U3775" s="61">
        <f>S3775-T3775</f>
        <v/>
      </c>
    </row>
    <row r="3776">
      <c r="A3776" t="inlineStr">
        <is>
          <t>S003775</t>
        </is>
      </c>
      <c r="B3776" t="inlineStr">
        <is>
          <t>2026-02-05</t>
        </is>
      </c>
      <c r="C3776" t="inlineStr">
        <is>
          <t>2026-02</t>
        </is>
      </c>
      <c r="D3776" t="inlineStr">
        <is>
          <t>2026-Q1</t>
        </is>
      </c>
      <c r="E3776" t="inlineStr">
        <is>
          <t>T14</t>
        </is>
      </c>
      <c r="F3776" t="inlineStr">
        <is>
          <t>Elif Şen</t>
        </is>
      </c>
      <c r="G3776" t="inlineStr">
        <is>
          <t>İç Anadolu</t>
        </is>
      </c>
      <c r="H3776" t="inlineStr">
        <is>
          <t>EM-KBL-16</t>
        </is>
      </c>
      <c r="I3776" t="inlineStr">
        <is>
          <t>NYM Kablo 3x2,5 (100 m)</t>
        </is>
      </c>
      <c r="J3776" t="inlineStr">
        <is>
          <t>Kablo</t>
        </is>
      </c>
      <c r="K3776" t="inlineStr">
        <is>
          <t>Bayi</t>
        </is>
      </c>
      <c r="L3776" t="n">
        <v>64</v>
      </c>
      <c r="M3776" s="57" t="n">
        <v>1343</v>
      </c>
      <c r="N3776" t="inlineStr">
        <is>
          <t>TL</t>
        </is>
      </c>
      <c r="O3776" s="58" t="n">
        <v>0</v>
      </c>
      <c r="P3776" t="n">
        <v>0</v>
      </c>
      <c r="Q3776" s="59" t="n">
        <v>820</v>
      </c>
      <c r="R3776" s="60">
        <f>IF(N3776="TL",1,IF(N3776="USD",VLOOKUP(C3776,$X$2:$Z$19,2,FALSE),VLOOKUP(C3776,$X$2:$Z$19,3,FALSE)))</f>
        <v/>
      </c>
      <c r="S3776" s="61">
        <f>IF(P3776=1,0,L3776*M3776*R3776*(1-O3776/100))</f>
        <v/>
      </c>
      <c r="T3776" s="61">
        <f>IF(P3776=1,0,L3776*Q3776)</f>
        <v/>
      </c>
      <c r="U3776" s="61">
        <f>S3776-T3776</f>
        <v/>
      </c>
    </row>
    <row r="3777">
      <c r="A3777" t="inlineStr">
        <is>
          <t>S003776</t>
        </is>
      </c>
      <c r="B3777" t="inlineStr">
        <is>
          <t>2026-02-16</t>
        </is>
      </c>
      <c r="C3777" t="inlineStr">
        <is>
          <t>2026-02</t>
        </is>
      </c>
      <c r="D3777" t="inlineStr">
        <is>
          <t>2026-Q1</t>
        </is>
      </c>
      <c r="E3777" t="inlineStr">
        <is>
          <t>T14</t>
        </is>
      </c>
      <c r="F3777" t="inlineStr">
        <is>
          <t>Elif Şen</t>
        </is>
      </c>
      <c r="G3777" t="inlineStr">
        <is>
          <t>İç Anadolu</t>
        </is>
      </c>
      <c r="H3777" t="inlineStr">
        <is>
          <t>EM-TOP-08</t>
        </is>
      </c>
      <c r="I3777" t="inlineStr">
        <is>
          <t>Topraklama Seti</t>
        </is>
      </c>
      <c r="J3777" t="inlineStr">
        <is>
          <t>Koruma</t>
        </is>
      </c>
      <c r="K3777" t="inlineStr">
        <is>
          <t>Bayi</t>
        </is>
      </c>
      <c r="L3777" t="n">
        <v>110</v>
      </c>
      <c r="M3777" s="57" t="n">
        <v>913</v>
      </c>
      <c r="N3777" t="inlineStr">
        <is>
          <t>TL</t>
        </is>
      </c>
      <c r="O3777" s="58" t="n">
        <v>5</v>
      </c>
      <c r="P3777" t="n">
        <v>0</v>
      </c>
      <c r="Q3777" s="59" t="n">
        <v>540</v>
      </c>
      <c r="R3777" s="60">
        <f>IF(N3777="TL",1,IF(N3777="USD",VLOOKUP(C3777,$X$2:$Z$19,2,FALSE),VLOOKUP(C3777,$X$2:$Z$19,3,FALSE)))</f>
        <v/>
      </c>
      <c r="S3777" s="61">
        <f>IF(P3777=1,0,L3777*M3777*R3777*(1-O3777/100))</f>
        <v/>
      </c>
      <c r="T3777" s="61">
        <f>IF(P3777=1,0,L3777*Q3777)</f>
        <v/>
      </c>
      <c r="U3777" s="61">
        <f>S3777-T3777</f>
        <v/>
      </c>
    </row>
    <row r="3778">
      <c r="A3778" t="inlineStr">
        <is>
          <t>S003777</t>
        </is>
      </c>
      <c r="B3778" t="inlineStr">
        <is>
          <t>2026-02-14</t>
        </is>
      </c>
      <c r="C3778" t="inlineStr">
        <is>
          <t>2026-02</t>
        </is>
      </c>
      <c r="D3778" t="inlineStr">
        <is>
          <t>2026-Q1</t>
        </is>
      </c>
      <c r="E3778" t="inlineStr">
        <is>
          <t>T14</t>
        </is>
      </c>
      <c r="F3778" t="inlineStr">
        <is>
          <t>Elif Şen</t>
        </is>
      </c>
      <c r="G3778" t="inlineStr">
        <is>
          <t>İç Anadolu</t>
        </is>
      </c>
      <c r="H3778" t="inlineStr">
        <is>
          <t>EM-UPS-10</t>
        </is>
      </c>
      <c r="I3778" t="inlineStr">
        <is>
          <t>Kesintisiz Güç Kaynağı 3 kVA</t>
        </is>
      </c>
      <c r="J3778" t="inlineStr">
        <is>
          <t>Güç</t>
        </is>
      </c>
      <c r="K3778" t="inlineStr">
        <is>
          <t>Proje</t>
        </is>
      </c>
      <c r="L3778" t="n">
        <v>64</v>
      </c>
      <c r="M3778" s="57" t="n">
        <v>12711</v>
      </c>
      <c r="N3778" t="inlineStr">
        <is>
          <t>TL</t>
        </is>
      </c>
      <c r="O3778" s="58" t="n">
        <v>0</v>
      </c>
      <c r="P3778" t="n">
        <v>0</v>
      </c>
      <c r="Q3778" s="59" t="n">
        <v>8200</v>
      </c>
      <c r="R3778" s="60">
        <f>IF(N3778="TL",1,IF(N3778="USD",VLOOKUP(C3778,$X$2:$Z$19,2,FALSE),VLOOKUP(C3778,$X$2:$Z$19,3,FALSE)))</f>
        <v/>
      </c>
      <c r="S3778" s="61">
        <f>IF(P3778=1,0,L3778*M3778*R3778*(1-O3778/100))</f>
        <v/>
      </c>
      <c r="T3778" s="61">
        <f>IF(P3778=1,0,L3778*Q3778)</f>
        <v/>
      </c>
      <c r="U3778" s="61">
        <f>S3778-T3778</f>
        <v/>
      </c>
    </row>
    <row r="3779">
      <c r="A3779" t="inlineStr">
        <is>
          <t>S003778</t>
        </is>
      </c>
      <c r="B3779" t="inlineStr">
        <is>
          <t>2026-02-13</t>
        </is>
      </c>
      <c r="C3779" t="inlineStr">
        <is>
          <t>2026-02</t>
        </is>
      </c>
      <c r="D3779" t="inlineStr">
        <is>
          <t>2026-Q1</t>
        </is>
      </c>
      <c r="E3779" t="inlineStr">
        <is>
          <t>T14</t>
        </is>
      </c>
      <c r="F3779" t="inlineStr">
        <is>
          <t>Elif Şen</t>
        </is>
      </c>
      <c r="G3779" t="inlineStr">
        <is>
          <t>İç Anadolu</t>
        </is>
      </c>
      <c r="H3779" t="inlineStr">
        <is>
          <t>EM-AYD-40</t>
        </is>
      </c>
      <c r="I3779" t="inlineStr">
        <is>
          <t>LED Panel Armatür 40W</t>
        </is>
      </c>
      <c r="J3779" t="inlineStr">
        <is>
          <t>Aydınlatma</t>
        </is>
      </c>
      <c r="K3779" t="inlineStr">
        <is>
          <t>Proje</t>
        </is>
      </c>
      <c r="L3779" t="n">
        <v>18</v>
      </c>
      <c r="M3779" s="57" t="n">
        <v>348</v>
      </c>
      <c r="N3779" t="inlineStr">
        <is>
          <t>TL</t>
        </is>
      </c>
      <c r="O3779" s="58" t="n">
        <v>18</v>
      </c>
      <c r="P3779" t="n">
        <v>0</v>
      </c>
      <c r="Q3779" s="59" t="n">
        <v>190</v>
      </c>
      <c r="R3779" s="60">
        <f>IF(N3779="TL",1,IF(N3779="USD",VLOOKUP(C3779,$X$2:$Z$19,2,FALSE),VLOOKUP(C3779,$X$2:$Z$19,3,FALSE)))</f>
        <v/>
      </c>
      <c r="S3779" s="61">
        <f>IF(P3779=1,0,L3779*M3779*R3779*(1-O3779/100))</f>
        <v/>
      </c>
      <c r="T3779" s="61">
        <f>IF(P3779=1,0,L3779*Q3779)</f>
        <v/>
      </c>
      <c r="U3779" s="61">
        <f>S3779-T3779</f>
        <v/>
      </c>
    </row>
    <row r="3780">
      <c r="A3780" t="inlineStr">
        <is>
          <t>S003779</t>
        </is>
      </c>
      <c r="B3780" t="inlineStr">
        <is>
          <t>2026-02-08</t>
        </is>
      </c>
      <c r="C3780" t="inlineStr">
        <is>
          <t>2026-02</t>
        </is>
      </c>
      <c r="D3780" t="inlineStr">
        <is>
          <t>2026-Q1</t>
        </is>
      </c>
      <c r="E3780" t="inlineStr">
        <is>
          <t>T14</t>
        </is>
      </c>
      <c r="F3780" t="inlineStr">
        <is>
          <t>Elif Şen</t>
        </is>
      </c>
      <c r="G3780" t="inlineStr">
        <is>
          <t>İç Anadolu</t>
        </is>
      </c>
      <c r="H3780" t="inlineStr">
        <is>
          <t>EM-PNO-12</t>
        </is>
      </c>
      <c r="I3780" t="inlineStr">
        <is>
          <t>Sıva Üstü Dağıtım Panosu 24'lü</t>
        </is>
      </c>
      <c r="J3780" t="inlineStr">
        <is>
          <t>Pano</t>
        </is>
      </c>
      <c r="K3780" t="inlineStr">
        <is>
          <t>Perakende</t>
        </is>
      </c>
      <c r="L3780" t="n">
        <v>118</v>
      </c>
      <c r="M3780" s="57" t="n">
        <v>2012</v>
      </c>
      <c r="N3780" t="inlineStr">
        <is>
          <t>TL</t>
        </is>
      </c>
      <c r="O3780" s="58" t="n">
        <v>5</v>
      </c>
      <c r="P3780" t="n">
        <v>0</v>
      </c>
      <c r="Q3780" s="59" t="n">
        <v>1180</v>
      </c>
      <c r="R3780" s="60">
        <f>IF(N3780="TL",1,IF(N3780="USD",VLOOKUP(C3780,$X$2:$Z$19,2,FALSE),VLOOKUP(C3780,$X$2:$Z$19,3,FALSE)))</f>
        <v/>
      </c>
      <c r="S3780" s="61">
        <f>IF(P3780=1,0,L3780*M3780*R3780*(1-O3780/100))</f>
        <v/>
      </c>
      <c r="T3780" s="61">
        <f>IF(P3780=1,0,L3780*Q3780)</f>
        <v/>
      </c>
      <c r="U3780" s="61">
        <f>S3780-T3780</f>
        <v/>
      </c>
    </row>
    <row r="3781">
      <c r="A3781" t="inlineStr">
        <is>
          <t>S003780</t>
        </is>
      </c>
      <c r="B3781" t="inlineStr">
        <is>
          <t>2026-02-01</t>
        </is>
      </c>
      <c r="C3781" t="inlineStr">
        <is>
          <t>2026-02</t>
        </is>
      </c>
      <c r="D3781" t="inlineStr">
        <is>
          <t>2026-Q1</t>
        </is>
      </c>
      <c r="E3781" t="inlineStr">
        <is>
          <t>T14</t>
        </is>
      </c>
      <c r="F3781" t="inlineStr">
        <is>
          <t>Elif Şen</t>
        </is>
      </c>
      <c r="G3781" t="inlineStr">
        <is>
          <t>İç Anadolu</t>
        </is>
      </c>
      <c r="H3781" t="inlineStr">
        <is>
          <t>EM-TOP-08</t>
        </is>
      </c>
      <c r="I3781" t="inlineStr">
        <is>
          <t>Topraklama Seti</t>
        </is>
      </c>
      <c r="J3781" t="inlineStr">
        <is>
          <t>Koruma</t>
        </is>
      </c>
      <c r="K3781" t="inlineStr">
        <is>
          <t>Bayi</t>
        </is>
      </c>
      <c r="L3781" t="n">
        <v>5</v>
      </c>
      <c r="M3781" s="57" t="n">
        <v>916</v>
      </c>
      <c r="N3781" t="inlineStr">
        <is>
          <t>TL</t>
        </is>
      </c>
      <c r="O3781" s="58" t="n">
        <v>5</v>
      </c>
      <c r="P3781" t="n">
        <v>0</v>
      </c>
      <c r="Q3781" s="59" t="n">
        <v>540</v>
      </c>
      <c r="R3781" s="60">
        <f>IF(N3781="TL",1,IF(N3781="USD",VLOOKUP(C3781,$X$2:$Z$19,2,FALSE),VLOOKUP(C3781,$X$2:$Z$19,3,FALSE)))</f>
        <v/>
      </c>
      <c r="S3781" s="61">
        <f>IF(P3781=1,0,L3781*M3781*R3781*(1-O3781/100))</f>
        <v/>
      </c>
      <c r="T3781" s="61">
        <f>IF(P3781=1,0,L3781*Q3781)</f>
        <v/>
      </c>
      <c r="U3781" s="61">
        <f>S3781-T3781</f>
        <v/>
      </c>
    </row>
    <row r="3782">
      <c r="A3782" t="inlineStr">
        <is>
          <t>S003781</t>
        </is>
      </c>
      <c r="B3782" t="inlineStr">
        <is>
          <t>2026-02-24</t>
        </is>
      </c>
      <c r="C3782" t="inlineStr">
        <is>
          <t>2026-02</t>
        </is>
      </c>
      <c r="D3782" t="inlineStr">
        <is>
          <t>2026-Q1</t>
        </is>
      </c>
      <c r="E3782" t="inlineStr">
        <is>
          <t>T14</t>
        </is>
      </c>
      <c r="F3782" t="inlineStr">
        <is>
          <t>Elif Şen</t>
        </is>
      </c>
      <c r="G3782" t="inlineStr">
        <is>
          <t>İç Anadolu</t>
        </is>
      </c>
      <c r="H3782" t="inlineStr">
        <is>
          <t>EM-AYD-18</t>
        </is>
      </c>
      <c r="I3782" t="inlineStr">
        <is>
          <t>LED Ampul 18W (10'lu)</t>
        </is>
      </c>
      <c r="J3782" t="inlineStr">
        <is>
          <t>Aydınlatma</t>
        </is>
      </c>
      <c r="K3782" t="inlineStr">
        <is>
          <t>Bayi</t>
        </is>
      </c>
      <c r="L3782" t="n">
        <v>5</v>
      </c>
      <c r="M3782" s="57" t="n">
        <v>195</v>
      </c>
      <c r="N3782" t="inlineStr">
        <is>
          <t>TL</t>
        </is>
      </c>
      <c r="O3782" s="58" t="n">
        <v>0</v>
      </c>
      <c r="P3782" t="n">
        <v>0</v>
      </c>
      <c r="Q3782" s="59" t="n">
        <v>95</v>
      </c>
      <c r="R3782" s="60">
        <f>IF(N3782="TL",1,IF(N3782="USD",VLOOKUP(C3782,$X$2:$Z$19,2,FALSE),VLOOKUP(C3782,$X$2:$Z$19,3,FALSE)))</f>
        <v/>
      </c>
      <c r="S3782" s="61">
        <f>IF(P3782=1,0,L3782*M3782*R3782*(1-O3782/100))</f>
        <v/>
      </c>
      <c r="T3782" s="61">
        <f>IF(P3782=1,0,L3782*Q3782)</f>
        <v/>
      </c>
      <c r="U3782" s="61">
        <f>S3782-T3782</f>
        <v/>
      </c>
    </row>
    <row r="3783">
      <c r="A3783" t="inlineStr">
        <is>
          <t>S003782</t>
        </is>
      </c>
      <c r="B3783" t="inlineStr">
        <is>
          <t>2026-02-09</t>
        </is>
      </c>
      <c r="C3783" t="inlineStr">
        <is>
          <t>2026-02</t>
        </is>
      </c>
      <c r="D3783" t="inlineStr">
        <is>
          <t>2026-Q1</t>
        </is>
      </c>
      <c r="E3783" t="inlineStr">
        <is>
          <t>T14</t>
        </is>
      </c>
      <c r="F3783" t="inlineStr">
        <is>
          <t>Elif Şen</t>
        </is>
      </c>
      <c r="G3783" t="inlineStr">
        <is>
          <t>İç Anadolu</t>
        </is>
      </c>
      <c r="H3783" t="inlineStr">
        <is>
          <t>EM-KBL-16</t>
        </is>
      </c>
      <c r="I3783" t="inlineStr">
        <is>
          <t>NYM Kablo 3x2,5 (100 m)</t>
        </is>
      </c>
      <c r="J3783" t="inlineStr">
        <is>
          <t>Kablo</t>
        </is>
      </c>
      <c r="K3783" t="inlineStr">
        <is>
          <t>Perakende</t>
        </is>
      </c>
      <c r="L3783" t="n">
        <v>6</v>
      </c>
      <c r="M3783" s="57" t="n">
        <v>1272</v>
      </c>
      <c r="N3783" t="inlineStr">
        <is>
          <t>TL</t>
        </is>
      </c>
      <c r="O3783" s="58" t="n">
        <v>0</v>
      </c>
      <c r="P3783" t="n">
        <v>0</v>
      </c>
      <c r="Q3783" s="59" t="n">
        <v>820</v>
      </c>
      <c r="R3783" s="60">
        <f>IF(N3783="TL",1,IF(N3783="USD",VLOOKUP(C3783,$X$2:$Z$19,2,FALSE),VLOOKUP(C3783,$X$2:$Z$19,3,FALSE)))</f>
        <v/>
      </c>
      <c r="S3783" s="61">
        <f>IF(P3783=1,0,L3783*M3783*R3783*(1-O3783/100))</f>
        <v/>
      </c>
      <c r="T3783" s="61">
        <f>IF(P3783=1,0,L3783*Q3783)</f>
        <v/>
      </c>
      <c r="U3783" s="61">
        <f>S3783-T3783</f>
        <v/>
      </c>
    </row>
    <row r="3784">
      <c r="A3784" t="inlineStr">
        <is>
          <t>S003783</t>
        </is>
      </c>
      <c r="B3784" t="inlineStr">
        <is>
          <t>2026-02-15</t>
        </is>
      </c>
      <c r="C3784" t="inlineStr">
        <is>
          <t>2026-02</t>
        </is>
      </c>
      <c r="D3784" t="inlineStr">
        <is>
          <t>2026-Q1</t>
        </is>
      </c>
      <c r="E3784" t="inlineStr">
        <is>
          <t>T14</t>
        </is>
      </c>
      <c r="F3784" t="inlineStr">
        <is>
          <t>Elif Şen</t>
        </is>
      </c>
      <c r="G3784" t="inlineStr">
        <is>
          <t>İç Anadolu</t>
        </is>
      </c>
      <c r="H3784" t="inlineStr">
        <is>
          <t>EM-SGT-01</t>
        </is>
      </c>
      <c r="I3784" t="inlineStr">
        <is>
          <t>Otomatik Sigorta C16 (12'li)</t>
        </is>
      </c>
      <c r="J3784" t="inlineStr">
        <is>
          <t>Koruma</t>
        </is>
      </c>
      <c r="K3784" t="inlineStr">
        <is>
          <t>Proje</t>
        </is>
      </c>
      <c r="L3784" t="n">
        <v>1</v>
      </c>
      <c r="M3784" s="57" t="n">
        <v>422</v>
      </c>
      <c r="N3784" t="inlineStr">
        <is>
          <t>TL</t>
        </is>
      </c>
      <c r="O3784" s="58" t="n">
        <v>18</v>
      </c>
      <c r="P3784" t="n">
        <v>0</v>
      </c>
      <c r="Q3784" s="59" t="n">
        <v>240</v>
      </c>
      <c r="R3784" s="60">
        <f>IF(N3784="TL",1,IF(N3784="USD",VLOOKUP(C3784,$X$2:$Z$19,2,FALSE),VLOOKUP(C3784,$X$2:$Z$19,3,FALSE)))</f>
        <v/>
      </c>
      <c r="S3784" s="61">
        <f>IF(P3784=1,0,L3784*M3784*R3784*(1-O3784/100))</f>
        <v/>
      </c>
      <c r="T3784" s="61">
        <f>IF(P3784=1,0,L3784*Q3784)</f>
        <v/>
      </c>
      <c r="U3784" s="61">
        <f>S3784-T3784</f>
        <v/>
      </c>
    </row>
    <row r="3785">
      <c r="A3785" t="inlineStr">
        <is>
          <t>S003784</t>
        </is>
      </c>
      <c r="B3785" t="inlineStr">
        <is>
          <t>2026-02-15</t>
        </is>
      </c>
      <c r="C3785" t="inlineStr">
        <is>
          <t>2026-02</t>
        </is>
      </c>
      <c r="D3785" t="inlineStr">
        <is>
          <t>2026-Q1</t>
        </is>
      </c>
      <c r="E3785" t="inlineStr">
        <is>
          <t>T14</t>
        </is>
      </c>
      <c r="F3785" t="inlineStr">
        <is>
          <t>Elif Şen</t>
        </is>
      </c>
      <c r="G3785" t="inlineStr">
        <is>
          <t>İç Anadolu</t>
        </is>
      </c>
      <c r="H3785" t="inlineStr">
        <is>
          <t>EM-SGT-01</t>
        </is>
      </c>
      <c r="I3785" t="inlineStr">
        <is>
          <t>Otomatik Sigorta C16 (12'li)</t>
        </is>
      </c>
      <c r="J3785" t="inlineStr">
        <is>
          <t>Koruma</t>
        </is>
      </c>
      <c r="K3785" t="inlineStr">
        <is>
          <t>Kurumsal</t>
        </is>
      </c>
      <c r="L3785" t="n">
        <v>10</v>
      </c>
      <c r="M3785" s="57" t="n">
        <v>420</v>
      </c>
      <c r="N3785" t="inlineStr">
        <is>
          <t>TL</t>
        </is>
      </c>
      <c r="O3785" s="58" t="n">
        <v>12</v>
      </c>
      <c r="P3785" t="n">
        <v>0</v>
      </c>
      <c r="Q3785" s="59" t="n">
        <v>240</v>
      </c>
      <c r="R3785" s="60">
        <f>IF(N3785="TL",1,IF(N3785="USD",VLOOKUP(C3785,$X$2:$Z$19,2,FALSE),VLOOKUP(C3785,$X$2:$Z$19,3,FALSE)))</f>
        <v/>
      </c>
      <c r="S3785" s="61">
        <f>IF(P3785=1,0,L3785*M3785*R3785*(1-O3785/100))</f>
        <v/>
      </c>
      <c r="T3785" s="61">
        <f>IF(P3785=1,0,L3785*Q3785)</f>
        <v/>
      </c>
      <c r="U3785" s="61">
        <f>S3785-T3785</f>
        <v/>
      </c>
    </row>
    <row r="3786">
      <c r="A3786" t="inlineStr">
        <is>
          <t>S003785</t>
        </is>
      </c>
      <c r="B3786" t="inlineStr">
        <is>
          <t>2026-02-16</t>
        </is>
      </c>
      <c r="C3786" t="inlineStr">
        <is>
          <t>2026-02</t>
        </is>
      </c>
      <c r="D3786" t="inlineStr">
        <is>
          <t>2026-Q1</t>
        </is>
      </c>
      <c r="E3786" t="inlineStr">
        <is>
          <t>T14</t>
        </is>
      </c>
      <c r="F3786" t="inlineStr">
        <is>
          <t>Elif Şen</t>
        </is>
      </c>
      <c r="G3786" t="inlineStr">
        <is>
          <t>İç Anadolu</t>
        </is>
      </c>
      <c r="H3786" t="inlineStr">
        <is>
          <t>EM-KND-03</t>
        </is>
      </c>
      <c r="I3786" t="inlineStr">
        <is>
          <t>Kablo Kanalı 40x40 (2 m)</t>
        </is>
      </c>
      <c r="J3786" t="inlineStr">
        <is>
          <t>Tesisat</t>
        </is>
      </c>
      <c r="K3786" t="inlineStr">
        <is>
          <t>Bayi</t>
        </is>
      </c>
      <c r="L3786" t="n">
        <v>2</v>
      </c>
      <c r="M3786" s="57" t="n">
        <v>131</v>
      </c>
      <c r="N3786" t="inlineStr">
        <is>
          <t>TL</t>
        </is>
      </c>
      <c r="O3786" s="58" t="n">
        <v>5</v>
      </c>
      <c r="P3786" t="n">
        <v>0</v>
      </c>
      <c r="Q3786" s="59" t="n">
        <v>65</v>
      </c>
      <c r="R3786" s="60">
        <f>IF(N3786="TL",1,IF(N3786="USD",VLOOKUP(C3786,$X$2:$Z$19,2,FALSE),VLOOKUP(C3786,$X$2:$Z$19,3,FALSE)))</f>
        <v/>
      </c>
      <c r="S3786" s="61">
        <f>IF(P3786=1,0,L3786*M3786*R3786*(1-O3786/100))</f>
        <v/>
      </c>
      <c r="T3786" s="61">
        <f>IF(P3786=1,0,L3786*Q3786)</f>
        <v/>
      </c>
      <c r="U3786" s="61">
        <f>S3786-T3786</f>
        <v/>
      </c>
    </row>
    <row r="3787">
      <c r="A3787" t="inlineStr">
        <is>
          <t>S003786</t>
        </is>
      </c>
      <c r="B3787" t="inlineStr">
        <is>
          <t>2026-02-24</t>
        </is>
      </c>
      <c r="C3787" t="inlineStr">
        <is>
          <t>2026-02</t>
        </is>
      </c>
      <c r="D3787" t="inlineStr">
        <is>
          <t>2026-Q1</t>
        </is>
      </c>
      <c r="E3787" t="inlineStr">
        <is>
          <t>T14</t>
        </is>
      </c>
      <c r="F3787" t="inlineStr">
        <is>
          <t>Elif Şen</t>
        </is>
      </c>
      <c r="G3787" t="inlineStr">
        <is>
          <t>İç Anadolu</t>
        </is>
      </c>
      <c r="H3787" t="inlineStr">
        <is>
          <t>EM-SGT-01</t>
        </is>
      </c>
      <c r="I3787" t="inlineStr">
        <is>
          <t>Otomatik Sigorta C16 (12'li)</t>
        </is>
      </c>
      <c r="J3787" t="inlineStr">
        <is>
          <t>Koruma</t>
        </is>
      </c>
      <c r="K3787" t="inlineStr">
        <is>
          <t>Kurumsal</t>
        </is>
      </c>
      <c r="L3787" t="n">
        <v>57</v>
      </c>
      <c r="M3787" s="57" t="n">
        <v>428</v>
      </c>
      <c r="N3787" t="inlineStr">
        <is>
          <t>TL</t>
        </is>
      </c>
      <c r="O3787" s="58" t="n">
        <v>0</v>
      </c>
      <c r="P3787" t="n">
        <v>0</v>
      </c>
      <c r="Q3787" s="59" t="n">
        <v>240</v>
      </c>
      <c r="R3787" s="60">
        <f>IF(N3787="TL",1,IF(N3787="USD",VLOOKUP(C3787,$X$2:$Z$19,2,FALSE),VLOOKUP(C3787,$X$2:$Z$19,3,FALSE)))</f>
        <v/>
      </c>
      <c r="S3787" s="61">
        <f>IF(P3787=1,0,L3787*M3787*R3787*(1-O3787/100))</f>
        <v/>
      </c>
      <c r="T3787" s="61">
        <f>IF(P3787=1,0,L3787*Q3787)</f>
        <v/>
      </c>
      <c r="U3787" s="61">
        <f>S3787-T3787</f>
        <v/>
      </c>
    </row>
    <row r="3788">
      <c r="A3788" t="inlineStr">
        <is>
          <t>S003787</t>
        </is>
      </c>
      <c r="B3788" t="inlineStr">
        <is>
          <t>2026-02-15</t>
        </is>
      </c>
      <c r="C3788" t="inlineStr">
        <is>
          <t>2026-02</t>
        </is>
      </c>
      <c r="D3788" t="inlineStr">
        <is>
          <t>2026-Q1</t>
        </is>
      </c>
      <c r="E3788" t="inlineStr">
        <is>
          <t>T14</t>
        </is>
      </c>
      <c r="F3788" t="inlineStr">
        <is>
          <t>Elif Şen</t>
        </is>
      </c>
      <c r="G3788" t="inlineStr">
        <is>
          <t>İç Anadolu</t>
        </is>
      </c>
      <c r="H3788" t="inlineStr">
        <is>
          <t>EM-PNO-12</t>
        </is>
      </c>
      <c r="I3788" t="inlineStr">
        <is>
          <t>Sıva Üstü Dağıtım Panosu 24'lü</t>
        </is>
      </c>
      <c r="J3788" t="inlineStr">
        <is>
          <t>Pano</t>
        </is>
      </c>
      <c r="K3788" t="inlineStr">
        <is>
          <t>Bayi</t>
        </is>
      </c>
      <c r="L3788" t="n">
        <v>18</v>
      </c>
      <c r="M3788" s="57" t="n">
        <v>1994</v>
      </c>
      <c r="N3788" t="inlineStr">
        <is>
          <t>TL</t>
        </is>
      </c>
      <c r="O3788" s="58" t="n">
        <v>0</v>
      </c>
      <c r="P3788" t="n">
        <v>0</v>
      </c>
      <c r="Q3788" s="59" t="n">
        <v>1180</v>
      </c>
      <c r="R3788" s="60">
        <f>IF(N3788="TL",1,IF(N3788="USD",VLOOKUP(C3788,$X$2:$Z$19,2,FALSE),VLOOKUP(C3788,$X$2:$Z$19,3,FALSE)))</f>
        <v/>
      </c>
      <c r="S3788" s="61">
        <f>IF(P3788=1,0,L3788*M3788*R3788*(1-O3788/100))</f>
        <v/>
      </c>
      <c r="T3788" s="61">
        <f>IF(P3788=1,0,L3788*Q3788)</f>
        <v/>
      </c>
      <c r="U3788" s="61">
        <f>S3788-T3788</f>
        <v/>
      </c>
    </row>
    <row r="3789">
      <c r="A3789" t="inlineStr">
        <is>
          <t>S003788</t>
        </is>
      </c>
      <c r="B3789" t="inlineStr">
        <is>
          <t>2026-02-05</t>
        </is>
      </c>
      <c r="C3789" t="inlineStr">
        <is>
          <t>2026-02</t>
        </is>
      </c>
      <c r="D3789" t="inlineStr">
        <is>
          <t>2026-Q1</t>
        </is>
      </c>
      <c r="E3789" t="inlineStr">
        <is>
          <t>T14</t>
        </is>
      </c>
      <c r="F3789" t="inlineStr">
        <is>
          <t>Elif Şen</t>
        </is>
      </c>
      <c r="G3789" t="inlineStr">
        <is>
          <t>İç Anadolu</t>
        </is>
      </c>
      <c r="H3789" t="inlineStr">
        <is>
          <t>EM-PRZ-02</t>
        </is>
      </c>
      <c r="I3789" t="inlineStr">
        <is>
          <t>Priz-Anahtar Seti (20'li)</t>
        </is>
      </c>
      <c r="J3789" t="inlineStr">
        <is>
          <t>Anahtar</t>
        </is>
      </c>
      <c r="K3789" t="inlineStr">
        <is>
          <t>Proje</t>
        </is>
      </c>
      <c r="L3789" t="n">
        <v>14</v>
      </c>
      <c r="M3789" s="57" t="n">
        <v>573</v>
      </c>
      <c r="N3789" t="inlineStr">
        <is>
          <t>TL</t>
        </is>
      </c>
      <c r="O3789" s="58" t="n">
        <v>0</v>
      </c>
      <c r="P3789" t="n">
        <v>0</v>
      </c>
      <c r="Q3789" s="59" t="n">
        <v>310</v>
      </c>
      <c r="R3789" s="60">
        <f>IF(N3789="TL",1,IF(N3789="USD",VLOOKUP(C3789,$X$2:$Z$19,2,FALSE),VLOOKUP(C3789,$X$2:$Z$19,3,FALSE)))</f>
        <v/>
      </c>
      <c r="S3789" s="61">
        <f>IF(P3789=1,0,L3789*M3789*R3789*(1-O3789/100))</f>
        <v/>
      </c>
      <c r="T3789" s="61">
        <f>IF(P3789=1,0,L3789*Q3789)</f>
        <v/>
      </c>
      <c r="U3789" s="61">
        <f>S3789-T3789</f>
        <v/>
      </c>
    </row>
    <row r="3790">
      <c r="A3790" t="inlineStr">
        <is>
          <t>S003789</t>
        </is>
      </c>
      <c r="B3790" t="inlineStr">
        <is>
          <t>2026-02-23</t>
        </is>
      </c>
      <c r="C3790" t="inlineStr">
        <is>
          <t>2026-02</t>
        </is>
      </c>
      <c r="D3790" t="inlineStr">
        <is>
          <t>2026-Q1</t>
        </is>
      </c>
      <c r="E3790" t="inlineStr">
        <is>
          <t>T14</t>
        </is>
      </c>
      <c r="F3790" t="inlineStr">
        <is>
          <t>Elif Şen</t>
        </is>
      </c>
      <c r="G3790" t="inlineStr">
        <is>
          <t>İç Anadolu</t>
        </is>
      </c>
      <c r="H3790" t="inlineStr">
        <is>
          <t>EM-PNO-12</t>
        </is>
      </c>
      <c r="I3790" t="inlineStr">
        <is>
          <t>Sıva Üstü Dağıtım Panosu 24'lü</t>
        </is>
      </c>
      <c r="J3790" t="inlineStr">
        <is>
          <t>Pano</t>
        </is>
      </c>
      <c r="K3790" t="inlineStr">
        <is>
          <t>Perakende</t>
        </is>
      </c>
      <c r="L3790" t="n">
        <v>4</v>
      </c>
      <c r="M3790" s="57" t="n">
        <v>2002</v>
      </c>
      <c r="N3790" t="inlineStr">
        <is>
          <t>TL</t>
        </is>
      </c>
      <c r="O3790" s="58" t="n">
        <v>8</v>
      </c>
      <c r="P3790" t="n">
        <v>0</v>
      </c>
      <c r="Q3790" s="59" t="n">
        <v>1180</v>
      </c>
      <c r="R3790" s="60">
        <f>IF(N3790="TL",1,IF(N3790="USD",VLOOKUP(C3790,$X$2:$Z$19,2,FALSE),VLOOKUP(C3790,$X$2:$Z$19,3,FALSE)))</f>
        <v/>
      </c>
      <c r="S3790" s="61">
        <f>IF(P3790=1,0,L3790*M3790*R3790*(1-O3790/100))</f>
        <v/>
      </c>
      <c r="T3790" s="61">
        <f>IF(P3790=1,0,L3790*Q3790)</f>
        <v/>
      </c>
      <c r="U3790" s="61">
        <f>S3790-T3790</f>
        <v/>
      </c>
    </row>
    <row r="3791">
      <c r="A3791" t="inlineStr">
        <is>
          <t>S003790</t>
        </is>
      </c>
      <c r="B3791" t="inlineStr">
        <is>
          <t>2026-02-24</t>
        </is>
      </c>
      <c r="C3791" t="inlineStr">
        <is>
          <t>2026-02</t>
        </is>
      </c>
      <c r="D3791" t="inlineStr">
        <is>
          <t>2026-Q1</t>
        </is>
      </c>
      <c r="E3791" t="inlineStr">
        <is>
          <t>T14</t>
        </is>
      </c>
      <c r="F3791" t="inlineStr">
        <is>
          <t>Elif Şen</t>
        </is>
      </c>
      <c r="G3791" t="inlineStr">
        <is>
          <t>İç Anadolu</t>
        </is>
      </c>
      <c r="H3791" t="inlineStr">
        <is>
          <t>EM-KBL-16</t>
        </is>
      </c>
      <c r="I3791" t="inlineStr">
        <is>
          <t>NYM Kablo 3x2,5 (100 m)</t>
        </is>
      </c>
      <c r="J3791" t="inlineStr">
        <is>
          <t>Kablo</t>
        </is>
      </c>
      <c r="K3791" t="inlineStr">
        <is>
          <t>Kurumsal</t>
        </is>
      </c>
      <c r="L3791" t="n">
        <v>2</v>
      </c>
      <c r="M3791" s="57" t="n">
        <v>1364</v>
      </c>
      <c r="N3791" t="inlineStr">
        <is>
          <t>TL</t>
        </is>
      </c>
      <c r="O3791" s="58" t="n">
        <v>0</v>
      </c>
      <c r="P3791" t="n">
        <v>0</v>
      </c>
      <c r="Q3791" s="59" t="n">
        <v>820</v>
      </c>
      <c r="R3791" s="60">
        <f>IF(N3791="TL",1,IF(N3791="USD",VLOOKUP(C3791,$X$2:$Z$19,2,FALSE),VLOOKUP(C3791,$X$2:$Z$19,3,FALSE)))</f>
        <v/>
      </c>
      <c r="S3791" s="61">
        <f>IF(P3791=1,0,L3791*M3791*R3791*(1-O3791/100))</f>
        <v/>
      </c>
      <c r="T3791" s="61">
        <f>IF(P3791=1,0,L3791*Q3791)</f>
        <v/>
      </c>
      <c r="U3791" s="61">
        <f>S3791-T3791</f>
        <v/>
      </c>
    </row>
    <row r="3792">
      <c r="A3792" t="inlineStr">
        <is>
          <t>S003791</t>
        </is>
      </c>
      <c r="B3792" t="inlineStr">
        <is>
          <t>2026-02-21</t>
        </is>
      </c>
      <c r="C3792" t="inlineStr">
        <is>
          <t>2026-02</t>
        </is>
      </c>
      <c r="D3792" t="inlineStr">
        <is>
          <t>2026-Q1</t>
        </is>
      </c>
      <c r="E3792" t="inlineStr">
        <is>
          <t>T14</t>
        </is>
      </c>
      <c r="F3792" t="inlineStr">
        <is>
          <t>Elif Şen</t>
        </is>
      </c>
      <c r="G3792" t="inlineStr">
        <is>
          <t>İç Anadolu</t>
        </is>
      </c>
      <c r="H3792" t="inlineStr">
        <is>
          <t>EM-TRF-05</t>
        </is>
      </c>
      <c r="I3792" t="inlineStr">
        <is>
          <t>İzole Trafo 1 kVA</t>
        </is>
      </c>
      <c r="J3792" t="inlineStr">
        <is>
          <t>Güç</t>
        </is>
      </c>
      <c r="K3792" t="inlineStr">
        <is>
          <t>Bayi</t>
        </is>
      </c>
      <c r="L3792" t="n">
        <v>92</v>
      </c>
      <c r="M3792" s="57" t="n">
        <v>6426</v>
      </c>
      <c r="N3792" t="inlineStr">
        <is>
          <t>TL</t>
        </is>
      </c>
      <c r="O3792" s="58" t="n">
        <v>5</v>
      </c>
      <c r="P3792" t="n">
        <v>0</v>
      </c>
      <c r="Q3792" s="59" t="n">
        <v>3900</v>
      </c>
      <c r="R3792" s="60">
        <f>IF(N3792="TL",1,IF(N3792="USD",VLOOKUP(C3792,$X$2:$Z$19,2,FALSE),VLOOKUP(C3792,$X$2:$Z$19,3,FALSE)))</f>
        <v/>
      </c>
      <c r="S3792" s="61">
        <f>IF(P3792=1,0,L3792*M3792*R3792*(1-O3792/100))</f>
        <v/>
      </c>
      <c r="T3792" s="61">
        <f>IF(P3792=1,0,L3792*Q3792)</f>
        <v/>
      </c>
      <c r="U3792" s="61">
        <f>S3792-T3792</f>
        <v/>
      </c>
    </row>
    <row r="3793">
      <c r="A3793" t="inlineStr">
        <is>
          <t>S003792</t>
        </is>
      </c>
      <c r="B3793" t="inlineStr">
        <is>
          <t>2026-02-27</t>
        </is>
      </c>
      <c r="C3793" t="inlineStr">
        <is>
          <t>2026-02</t>
        </is>
      </c>
      <c r="D3793" t="inlineStr">
        <is>
          <t>2026-Q1</t>
        </is>
      </c>
      <c r="E3793" t="inlineStr">
        <is>
          <t>T14</t>
        </is>
      </c>
      <c r="F3793" t="inlineStr">
        <is>
          <t>Elif Şen</t>
        </is>
      </c>
      <c r="G3793" t="inlineStr">
        <is>
          <t>İç Anadolu</t>
        </is>
      </c>
      <c r="H3793" t="inlineStr">
        <is>
          <t>EM-SNS-06</t>
        </is>
      </c>
      <c r="I3793" t="inlineStr">
        <is>
          <t>Hareket Sensörü PIR</t>
        </is>
      </c>
      <c r="J3793" t="inlineStr">
        <is>
          <t>Otomasyon</t>
        </is>
      </c>
      <c r="K3793" t="inlineStr">
        <is>
          <t>Bayi</t>
        </is>
      </c>
      <c r="L3793" t="n">
        <v>1</v>
      </c>
      <c r="M3793" s="57" t="n">
        <v>254</v>
      </c>
      <c r="N3793" t="inlineStr">
        <is>
          <t>TL</t>
        </is>
      </c>
      <c r="O3793" s="58" t="n">
        <v>5</v>
      </c>
      <c r="P3793" t="n">
        <v>0</v>
      </c>
      <c r="Q3793" s="59" t="n">
        <v>120</v>
      </c>
      <c r="R3793" s="60">
        <f>IF(N3793="TL",1,IF(N3793="USD",VLOOKUP(C3793,$X$2:$Z$19,2,FALSE),VLOOKUP(C3793,$X$2:$Z$19,3,FALSE)))</f>
        <v/>
      </c>
      <c r="S3793" s="61">
        <f>IF(P3793=1,0,L3793*M3793*R3793*(1-O3793/100))</f>
        <v/>
      </c>
      <c r="T3793" s="61">
        <f>IF(P3793=1,0,L3793*Q3793)</f>
        <v/>
      </c>
      <c r="U3793" s="61">
        <f>S3793-T3793</f>
        <v/>
      </c>
    </row>
    <row r="3794">
      <c r="A3794" t="inlineStr">
        <is>
          <t>S003793</t>
        </is>
      </c>
      <c r="B3794" t="inlineStr">
        <is>
          <t>2026-02-27</t>
        </is>
      </c>
      <c r="C3794" t="inlineStr">
        <is>
          <t>2026-02</t>
        </is>
      </c>
      <c r="D3794" t="inlineStr">
        <is>
          <t>2026-Q1</t>
        </is>
      </c>
      <c r="E3794" t="inlineStr">
        <is>
          <t>T14</t>
        </is>
      </c>
      <c r="F3794" t="inlineStr">
        <is>
          <t>Elif Şen</t>
        </is>
      </c>
      <c r="G3794" t="inlineStr">
        <is>
          <t>İç Anadolu</t>
        </is>
      </c>
      <c r="H3794" t="inlineStr">
        <is>
          <t>EM-KND-03</t>
        </is>
      </c>
      <c r="I3794" t="inlineStr">
        <is>
          <t>Kablo Kanalı 40x40 (2 m)</t>
        </is>
      </c>
      <c r="J3794" t="inlineStr">
        <is>
          <t>Tesisat</t>
        </is>
      </c>
      <c r="K3794" t="inlineStr">
        <is>
          <t>Perakende</t>
        </is>
      </c>
      <c r="L3794" t="n">
        <v>9</v>
      </c>
      <c r="M3794" s="57" t="n">
        <v>133</v>
      </c>
      <c r="N3794" t="inlineStr">
        <is>
          <t>TL</t>
        </is>
      </c>
      <c r="O3794" s="58" t="n">
        <v>5</v>
      </c>
      <c r="P3794" t="n">
        <v>0</v>
      </c>
      <c r="Q3794" s="59" t="n">
        <v>65</v>
      </c>
      <c r="R3794" s="60">
        <f>IF(N3794="TL",1,IF(N3794="USD",VLOOKUP(C3794,$X$2:$Z$19,2,FALSE),VLOOKUP(C3794,$X$2:$Z$19,3,FALSE)))</f>
        <v/>
      </c>
      <c r="S3794" s="61">
        <f>IF(P3794=1,0,L3794*M3794*R3794*(1-O3794/100))</f>
        <v/>
      </c>
      <c r="T3794" s="61">
        <f>IF(P3794=1,0,L3794*Q3794)</f>
        <v/>
      </c>
      <c r="U3794" s="61">
        <f>S3794-T3794</f>
        <v/>
      </c>
    </row>
    <row r="3795">
      <c r="A3795" t="inlineStr">
        <is>
          <t>S003794</t>
        </is>
      </c>
      <c r="B3795" t="inlineStr">
        <is>
          <t>2026-02-23</t>
        </is>
      </c>
      <c r="C3795" t="inlineStr">
        <is>
          <t>2026-02</t>
        </is>
      </c>
      <c r="D3795" t="inlineStr">
        <is>
          <t>2026-Q1</t>
        </is>
      </c>
      <c r="E3795" t="inlineStr">
        <is>
          <t>T14</t>
        </is>
      </c>
      <c r="F3795" t="inlineStr">
        <is>
          <t>Elif Şen</t>
        </is>
      </c>
      <c r="G3795" t="inlineStr">
        <is>
          <t>İç Anadolu</t>
        </is>
      </c>
      <c r="H3795" t="inlineStr">
        <is>
          <t>EM-UPS-10</t>
        </is>
      </c>
      <c r="I3795" t="inlineStr">
        <is>
          <t>Kesintisiz Güç Kaynağı 3 kVA</t>
        </is>
      </c>
      <c r="J3795" t="inlineStr">
        <is>
          <t>Güç</t>
        </is>
      </c>
      <c r="K3795" t="inlineStr">
        <is>
          <t>Bayi</t>
        </is>
      </c>
      <c r="L3795" t="n">
        <v>17</v>
      </c>
      <c r="M3795" s="57" t="n">
        <v>12905</v>
      </c>
      <c r="N3795" t="inlineStr">
        <is>
          <t>TL</t>
        </is>
      </c>
      <c r="O3795" s="58" t="n">
        <v>12</v>
      </c>
      <c r="P3795" t="n">
        <v>0</v>
      </c>
      <c r="Q3795" s="59" t="n">
        <v>8200</v>
      </c>
      <c r="R3795" s="60">
        <f>IF(N3795="TL",1,IF(N3795="USD",VLOOKUP(C3795,$X$2:$Z$19,2,FALSE),VLOOKUP(C3795,$X$2:$Z$19,3,FALSE)))</f>
        <v/>
      </c>
      <c r="S3795" s="61">
        <f>IF(P3795=1,0,L3795*M3795*R3795*(1-O3795/100))</f>
        <v/>
      </c>
      <c r="T3795" s="61">
        <f>IF(P3795=1,0,L3795*Q3795)</f>
        <v/>
      </c>
      <c r="U3795" s="61">
        <f>S3795-T3795</f>
        <v/>
      </c>
    </row>
    <row r="3796">
      <c r="A3796" t="inlineStr">
        <is>
          <t>S003795</t>
        </is>
      </c>
      <c r="B3796" t="inlineStr">
        <is>
          <t>2026-02-25</t>
        </is>
      </c>
      <c r="C3796" t="inlineStr">
        <is>
          <t>2026-02</t>
        </is>
      </c>
      <c r="D3796" t="inlineStr">
        <is>
          <t>2026-Q1</t>
        </is>
      </c>
      <c r="E3796" t="inlineStr">
        <is>
          <t>T14</t>
        </is>
      </c>
      <c r="F3796" t="inlineStr">
        <is>
          <t>Elif Şen</t>
        </is>
      </c>
      <c r="G3796" t="inlineStr">
        <is>
          <t>İç Anadolu</t>
        </is>
      </c>
      <c r="H3796" t="inlineStr">
        <is>
          <t>EM-TOP-08</t>
        </is>
      </c>
      <c r="I3796" t="inlineStr">
        <is>
          <t>Topraklama Seti</t>
        </is>
      </c>
      <c r="J3796" t="inlineStr">
        <is>
          <t>Koruma</t>
        </is>
      </c>
      <c r="K3796" t="inlineStr">
        <is>
          <t>Perakende</t>
        </is>
      </c>
      <c r="L3796" t="n">
        <v>5</v>
      </c>
      <c r="M3796" s="57" t="n">
        <v>907</v>
      </c>
      <c r="N3796" t="inlineStr">
        <is>
          <t>TL</t>
        </is>
      </c>
      <c r="O3796" s="58" t="n">
        <v>5</v>
      </c>
      <c r="P3796" t="n">
        <v>0</v>
      </c>
      <c r="Q3796" s="59" t="n">
        <v>540</v>
      </c>
      <c r="R3796" s="60">
        <f>IF(N3796="TL",1,IF(N3796="USD",VLOOKUP(C3796,$X$2:$Z$19,2,FALSE),VLOOKUP(C3796,$X$2:$Z$19,3,FALSE)))</f>
        <v/>
      </c>
      <c r="S3796" s="61">
        <f>IF(P3796=1,0,L3796*M3796*R3796*(1-O3796/100))</f>
        <v/>
      </c>
      <c r="T3796" s="61">
        <f>IF(P3796=1,0,L3796*Q3796)</f>
        <v/>
      </c>
      <c r="U3796" s="61">
        <f>S3796-T3796</f>
        <v/>
      </c>
    </row>
    <row r="3797">
      <c r="A3797" t="inlineStr">
        <is>
          <t>S003796</t>
        </is>
      </c>
      <c r="B3797" t="inlineStr">
        <is>
          <t>2026-02-24</t>
        </is>
      </c>
      <c r="C3797" t="inlineStr">
        <is>
          <t>2026-02</t>
        </is>
      </c>
      <c r="D3797" t="inlineStr">
        <is>
          <t>2026-Q1</t>
        </is>
      </c>
      <c r="E3797" t="inlineStr">
        <is>
          <t>T15</t>
        </is>
      </c>
      <c r="F3797" t="inlineStr">
        <is>
          <t>Barış Polat</t>
        </is>
      </c>
      <c r="G3797" t="inlineStr">
        <is>
          <t>Ege</t>
        </is>
      </c>
      <c r="H3797" t="inlineStr">
        <is>
          <t>EM-SNS-06</t>
        </is>
      </c>
      <c r="I3797" t="inlineStr">
        <is>
          <t>Hareket Sensörü PIR</t>
        </is>
      </c>
      <c r="J3797" t="inlineStr">
        <is>
          <t>Otomasyon</t>
        </is>
      </c>
      <c r="K3797" t="inlineStr">
        <is>
          <t>Bayi</t>
        </is>
      </c>
      <c r="L3797" t="n">
        <v>15</v>
      </c>
      <c r="M3797" s="57" t="n">
        <v>254</v>
      </c>
      <c r="N3797" t="inlineStr">
        <is>
          <t>TL</t>
        </is>
      </c>
      <c r="O3797" s="58" t="n">
        <v>0</v>
      </c>
      <c r="P3797" t="n">
        <v>0</v>
      </c>
      <c r="Q3797" s="59" t="n">
        <v>120</v>
      </c>
      <c r="R3797" s="60">
        <f>IF(N3797="TL",1,IF(N3797="USD",VLOOKUP(C3797,$X$2:$Z$19,2,FALSE),VLOOKUP(C3797,$X$2:$Z$19,3,FALSE)))</f>
        <v/>
      </c>
      <c r="S3797" s="61">
        <f>IF(P3797=1,0,L3797*M3797*R3797*(1-O3797/100))</f>
        <v/>
      </c>
      <c r="T3797" s="61">
        <f>IF(P3797=1,0,L3797*Q3797)</f>
        <v/>
      </c>
      <c r="U3797" s="61">
        <f>S3797-T3797</f>
        <v/>
      </c>
    </row>
    <row r="3798">
      <c r="A3798" t="inlineStr">
        <is>
          <t>S003797</t>
        </is>
      </c>
      <c r="B3798" t="inlineStr">
        <is>
          <t>2026-02-28</t>
        </is>
      </c>
      <c r="C3798" t="inlineStr">
        <is>
          <t>2026-02</t>
        </is>
      </c>
      <c r="D3798" t="inlineStr">
        <is>
          <t>2026-Q1</t>
        </is>
      </c>
      <c r="E3798" t="inlineStr">
        <is>
          <t>T15</t>
        </is>
      </c>
      <c r="F3798" t="inlineStr">
        <is>
          <t>Barış Polat</t>
        </is>
      </c>
      <c r="G3798" t="inlineStr">
        <is>
          <t>Ege</t>
        </is>
      </c>
      <c r="H3798" t="inlineStr">
        <is>
          <t>EM-AYD-18</t>
        </is>
      </c>
      <c r="I3798" t="inlineStr">
        <is>
          <t>LED Ampul 18W (10'lu)</t>
        </is>
      </c>
      <c r="J3798" t="inlineStr">
        <is>
          <t>Aydınlatma</t>
        </is>
      </c>
      <c r="K3798" t="inlineStr">
        <is>
          <t>Bayi</t>
        </is>
      </c>
      <c r="L3798" t="n">
        <v>5</v>
      </c>
      <c r="M3798" s="57" t="n">
        <v>204</v>
      </c>
      <c r="N3798" t="inlineStr">
        <is>
          <t>TL</t>
        </is>
      </c>
      <c r="O3798" s="58" t="n">
        <v>12</v>
      </c>
      <c r="P3798" t="n">
        <v>0</v>
      </c>
      <c r="Q3798" s="59" t="n">
        <v>95</v>
      </c>
      <c r="R3798" s="60">
        <f>IF(N3798="TL",1,IF(N3798="USD",VLOOKUP(C3798,$X$2:$Z$19,2,FALSE),VLOOKUP(C3798,$X$2:$Z$19,3,FALSE)))</f>
        <v/>
      </c>
      <c r="S3798" s="61">
        <f>IF(P3798=1,0,L3798*M3798*R3798*(1-O3798/100))</f>
        <v/>
      </c>
      <c r="T3798" s="61">
        <f>IF(P3798=1,0,L3798*Q3798)</f>
        <v/>
      </c>
      <c r="U3798" s="61">
        <f>S3798-T3798</f>
        <v/>
      </c>
    </row>
    <row r="3799">
      <c r="A3799" t="inlineStr">
        <is>
          <t>S003798</t>
        </is>
      </c>
      <c r="B3799" t="inlineStr">
        <is>
          <t>2026-02-16</t>
        </is>
      </c>
      <c r="C3799" t="inlineStr">
        <is>
          <t>2026-02</t>
        </is>
      </c>
      <c r="D3799" t="inlineStr">
        <is>
          <t>2026-Q1</t>
        </is>
      </c>
      <c r="E3799" t="inlineStr">
        <is>
          <t>T15</t>
        </is>
      </c>
      <c r="F3799" t="inlineStr">
        <is>
          <t>Barış Polat</t>
        </is>
      </c>
      <c r="G3799" t="inlineStr">
        <is>
          <t>Ege</t>
        </is>
      </c>
      <c r="H3799" t="inlineStr">
        <is>
          <t>EM-AYD-18</t>
        </is>
      </c>
      <c r="I3799" t="inlineStr">
        <is>
          <t>LED Ampul 18W (10'lu)</t>
        </is>
      </c>
      <c r="J3799" t="inlineStr">
        <is>
          <t>Aydınlatma</t>
        </is>
      </c>
      <c r="K3799" t="inlineStr">
        <is>
          <t>Bayi</t>
        </is>
      </c>
      <c r="L3799" t="n">
        <v>18</v>
      </c>
      <c r="M3799" s="57" t="n">
        <v>195</v>
      </c>
      <c r="N3799" t="inlineStr">
        <is>
          <t>TL</t>
        </is>
      </c>
      <c r="O3799" s="58" t="n">
        <v>12</v>
      </c>
      <c r="P3799" t="n">
        <v>0</v>
      </c>
      <c r="Q3799" s="59" t="n">
        <v>95</v>
      </c>
      <c r="R3799" s="60">
        <f>IF(N3799="TL",1,IF(N3799="USD",VLOOKUP(C3799,$X$2:$Z$19,2,FALSE),VLOOKUP(C3799,$X$2:$Z$19,3,FALSE)))</f>
        <v/>
      </c>
      <c r="S3799" s="61">
        <f>IF(P3799=1,0,L3799*M3799*R3799*(1-O3799/100))</f>
        <v/>
      </c>
      <c r="T3799" s="61">
        <f>IF(P3799=1,0,L3799*Q3799)</f>
        <v/>
      </c>
      <c r="U3799" s="61">
        <f>S3799-T3799</f>
        <v/>
      </c>
    </row>
    <row r="3800">
      <c r="A3800" t="inlineStr">
        <is>
          <t>S003799</t>
        </is>
      </c>
      <c r="B3800" t="inlineStr">
        <is>
          <t>2026-02-27</t>
        </is>
      </c>
      <c r="C3800" t="inlineStr">
        <is>
          <t>2026-02</t>
        </is>
      </c>
      <c r="D3800" t="inlineStr">
        <is>
          <t>2026-Q1</t>
        </is>
      </c>
      <c r="E3800" t="inlineStr">
        <is>
          <t>T15</t>
        </is>
      </c>
      <c r="F3800" t="inlineStr">
        <is>
          <t>Barış Polat</t>
        </is>
      </c>
      <c r="G3800" t="inlineStr">
        <is>
          <t>Ege</t>
        </is>
      </c>
      <c r="H3800" t="inlineStr">
        <is>
          <t>EM-TOP-08</t>
        </is>
      </c>
      <c r="I3800" t="inlineStr">
        <is>
          <t>Topraklama Seti</t>
        </is>
      </c>
      <c r="J3800" t="inlineStr">
        <is>
          <t>Koruma</t>
        </is>
      </c>
      <c r="K3800" t="inlineStr">
        <is>
          <t>Proje</t>
        </is>
      </c>
      <c r="L3800" t="n">
        <v>1</v>
      </c>
      <c r="M3800" s="57" t="n">
        <v>915</v>
      </c>
      <c r="N3800" t="inlineStr">
        <is>
          <t>TL</t>
        </is>
      </c>
      <c r="O3800" s="58" t="n">
        <v>5</v>
      </c>
      <c r="P3800" t="n">
        <v>0</v>
      </c>
      <c r="Q3800" s="59" t="n">
        <v>540</v>
      </c>
      <c r="R3800" s="60">
        <f>IF(N3800="TL",1,IF(N3800="USD",VLOOKUP(C3800,$X$2:$Z$19,2,FALSE),VLOOKUP(C3800,$X$2:$Z$19,3,FALSE)))</f>
        <v/>
      </c>
      <c r="S3800" s="61">
        <f>IF(P3800=1,0,L3800*M3800*R3800*(1-O3800/100))</f>
        <v/>
      </c>
      <c r="T3800" s="61">
        <f>IF(P3800=1,0,L3800*Q3800)</f>
        <v/>
      </c>
      <c r="U3800" s="61">
        <f>S3800-T3800</f>
        <v/>
      </c>
    </row>
    <row r="3801">
      <c r="A3801" t="inlineStr">
        <is>
          <t>S003800</t>
        </is>
      </c>
      <c r="B3801" t="inlineStr">
        <is>
          <t>2026-02-04</t>
        </is>
      </c>
      <c r="C3801" t="inlineStr">
        <is>
          <t>2026-02</t>
        </is>
      </c>
      <c r="D3801" t="inlineStr">
        <is>
          <t>2026-Q1</t>
        </is>
      </c>
      <c r="E3801" t="inlineStr">
        <is>
          <t>T15</t>
        </is>
      </c>
      <c r="F3801" t="inlineStr">
        <is>
          <t>Barış Polat</t>
        </is>
      </c>
      <c r="G3801" t="inlineStr">
        <is>
          <t>Ege</t>
        </is>
      </c>
      <c r="H3801" t="inlineStr">
        <is>
          <t>EM-KBL-16</t>
        </is>
      </c>
      <c r="I3801" t="inlineStr">
        <is>
          <t>NYM Kablo 3x2,5 (100 m)</t>
        </is>
      </c>
      <c r="J3801" t="inlineStr">
        <is>
          <t>Kablo</t>
        </is>
      </c>
      <c r="K3801" t="inlineStr">
        <is>
          <t>Bayi</t>
        </is>
      </c>
      <c r="L3801" t="n">
        <v>3</v>
      </c>
      <c r="M3801" s="57" t="n">
        <v>1299</v>
      </c>
      <c r="N3801" t="inlineStr">
        <is>
          <t>TL</t>
        </is>
      </c>
      <c r="O3801" s="58" t="n">
        <v>5</v>
      </c>
      <c r="P3801" t="n">
        <v>1</v>
      </c>
      <c r="Q3801" s="59" t="n">
        <v>820</v>
      </c>
      <c r="R3801" s="60">
        <f>IF(N3801="TL",1,IF(N3801="USD",VLOOKUP(C3801,$X$2:$Z$19,2,FALSE),VLOOKUP(C3801,$X$2:$Z$19,3,FALSE)))</f>
        <v/>
      </c>
      <c r="S3801" s="61">
        <f>IF(P3801=1,0,L3801*M3801*R3801*(1-O3801/100))</f>
        <v/>
      </c>
      <c r="T3801" s="61">
        <f>IF(P3801=1,0,L3801*Q3801)</f>
        <v/>
      </c>
      <c r="U3801" s="61">
        <f>S3801-T3801</f>
        <v/>
      </c>
    </row>
    <row r="3802">
      <c r="A3802" t="inlineStr">
        <is>
          <t>S003801</t>
        </is>
      </c>
      <c r="B3802" t="inlineStr">
        <is>
          <t>2026-02-25</t>
        </is>
      </c>
      <c r="C3802" t="inlineStr">
        <is>
          <t>2026-02</t>
        </is>
      </c>
      <c r="D3802" t="inlineStr">
        <is>
          <t>2026-Q1</t>
        </is>
      </c>
      <c r="E3802" t="inlineStr">
        <is>
          <t>T15</t>
        </is>
      </c>
      <c r="F3802" t="inlineStr">
        <is>
          <t>Barış Polat</t>
        </is>
      </c>
      <c r="G3802" t="inlineStr">
        <is>
          <t>Ege</t>
        </is>
      </c>
      <c r="H3802" t="inlineStr">
        <is>
          <t>EM-TRF-05</t>
        </is>
      </c>
      <c r="I3802" t="inlineStr">
        <is>
          <t>İzole Trafo 1 kVA</t>
        </is>
      </c>
      <c r="J3802" t="inlineStr">
        <is>
          <t>Güç</t>
        </is>
      </c>
      <c r="K3802" t="inlineStr">
        <is>
          <t>Bayi</t>
        </is>
      </c>
      <c r="L3802" t="n">
        <v>22</v>
      </c>
      <c r="M3802" s="57" t="n">
        <v>6395</v>
      </c>
      <c r="N3802" t="inlineStr">
        <is>
          <t>TL</t>
        </is>
      </c>
      <c r="O3802" s="58" t="n">
        <v>8</v>
      </c>
      <c r="P3802" t="n">
        <v>0</v>
      </c>
      <c r="Q3802" s="59" t="n">
        <v>3900</v>
      </c>
      <c r="R3802" s="60">
        <f>IF(N3802="TL",1,IF(N3802="USD",VLOOKUP(C3802,$X$2:$Z$19,2,FALSE),VLOOKUP(C3802,$X$2:$Z$19,3,FALSE)))</f>
        <v/>
      </c>
      <c r="S3802" s="61">
        <f>IF(P3802=1,0,L3802*M3802*R3802*(1-O3802/100))</f>
        <v/>
      </c>
      <c r="T3802" s="61">
        <f>IF(P3802=1,0,L3802*Q3802)</f>
        <v/>
      </c>
      <c r="U3802" s="61">
        <f>S3802-T3802</f>
        <v/>
      </c>
    </row>
    <row r="3803">
      <c r="A3803" t="inlineStr">
        <is>
          <t>S003802</t>
        </is>
      </c>
      <c r="B3803" t="inlineStr">
        <is>
          <t>2026-02-24</t>
        </is>
      </c>
      <c r="C3803" t="inlineStr">
        <is>
          <t>2026-02</t>
        </is>
      </c>
      <c r="D3803" t="inlineStr">
        <is>
          <t>2026-Q1</t>
        </is>
      </c>
      <c r="E3803" t="inlineStr">
        <is>
          <t>T15</t>
        </is>
      </c>
      <c r="F3803" t="inlineStr">
        <is>
          <t>Barış Polat</t>
        </is>
      </c>
      <c r="G3803" t="inlineStr">
        <is>
          <t>Ege</t>
        </is>
      </c>
      <c r="H3803" t="inlineStr">
        <is>
          <t>EM-TOP-08</t>
        </is>
      </c>
      <c r="I3803" t="inlineStr">
        <is>
          <t>Topraklama Seti</t>
        </is>
      </c>
      <c r="J3803" t="inlineStr">
        <is>
          <t>Koruma</t>
        </is>
      </c>
      <c r="K3803" t="inlineStr">
        <is>
          <t>Bayi</t>
        </is>
      </c>
      <c r="L3803" t="n">
        <v>24</v>
      </c>
      <c r="M3803" s="57" t="n">
        <v>934</v>
      </c>
      <c r="N3803" t="inlineStr">
        <is>
          <t>TL</t>
        </is>
      </c>
      <c r="O3803" s="58" t="n">
        <v>18</v>
      </c>
      <c r="P3803" t="n">
        <v>0</v>
      </c>
      <c r="Q3803" s="59" t="n">
        <v>540</v>
      </c>
      <c r="R3803" s="60">
        <f>IF(N3803="TL",1,IF(N3803="USD",VLOOKUP(C3803,$X$2:$Z$19,2,FALSE),VLOOKUP(C3803,$X$2:$Z$19,3,FALSE)))</f>
        <v/>
      </c>
      <c r="S3803" s="61">
        <f>IF(P3803=1,0,L3803*M3803*R3803*(1-O3803/100))</f>
        <v/>
      </c>
      <c r="T3803" s="61">
        <f>IF(P3803=1,0,L3803*Q3803)</f>
        <v/>
      </c>
      <c r="U3803" s="61">
        <f>S3803-T3803</f>
        <v/>
      </c>
    </row>
    <row r="3804">
      <c r="A3804" t="inlineStr">
        <is>
          <t>S003803</t>
        </is>
      </c>
      <c r="B3804" t="inlineStr">
        <is>
          <t>2026-02-23</t>
        </is>
      </c>
      <c r="C3804" t="inlineStr">
        <is>
          <t>2026-02</t>
        </is>
      </c>
      <c r="D3804" t="inlineStr">
        <is>
          <t>2026-Q1</t>
        </is>
      </c>
      <c r="E3804" t="inlineStr">
        <is>
          <t>T15</t>
        </is>
      </c>
      <c r="F3804" t="inlineStr">
        <is>
          <t>Barış Polat</t>
        </is>
      </c>
      <c r="G3804" t="inlineStr">
        <is>
          <t>Ege</t>
        </is>
      </c>
      <c r="H3804" t="inlineStr">
        <is>
          <t>EM-PRZ-02</t>
        </is>
      </c>
      <c r="I3804" t="inlineStr">
        <is>
          <t>Priz-Anahtar Seti (20'li)</t>
        </is>
      </c>
      <c r="J3804" t="inlineStr">
        <is>
          <t>Anahtar</t>
        </is>
      </c>
      <c r="K3804" t="inlineStr">
        <is>
          <t>Bayi</t>
        </is>
      </c>
      <c r="L3804" t="n">
        <v>11</v>
      </c>
      <c r="M3804" s="57" t="n">
        <v>569</v>
      </c>
      <c r="N3804" t="inlineStr">
        <is>
          <t>TL</t>
        </is>
      </c>
      <c r="O3804" s="58" t="n">
        <v>8</v>
      </c>
      <c r="P3804" t="n">
        <v>0</v>
      </c>
      <c r="Q3804" s="59" t="n">
        <v>310</v>
      </c>
      <c r="R3804" s="60">
        <f>IF(N3804="TL",1,IF(N3804="USD",VLOOKUP(C3804,$X$2:$Z$19,2,FALSE),VLOOKUP(C3804,$X$2:$Z$19,3,FALSE)))</f>
        <v/>
      </c>
      <c r="S3804" s="61">
        <f>IF(P3804=1,0,L3804*M3804*R3804*(1-O3804/100))</f>
        <v/>
      </c>
      <c r="T3804" s="61">
        <f>IF(P3804=1,0,L3804*Q3804)</f>
        <v/>
      </c>
      <c r="U3804" s="61">
        <f>S3804-T3804</f>
        <v/>
      </c>
    </row>
    <row r="3805">
      <c r="A3805" t="inlineStr">
        <is>
          <t>S003804</t>
        </is>
      </c>
      <c r="B3805" t="inlineStr">
        <is>
          <t>2026-02-03</t>
        </is>
      </c>
      <c r="C3805" t="inlineStr">
        <is>
          <t>2026-02</t>
        </is>
      </c>
      <c r="D3805" t="inlineStr">
        <is>
          <t>2026-Q1</t>
        </is>
      </c>
      <c r="E3805" t="inlineStr">
        <is>
          <t>T15</t>
        </is>
      </c>
      <c r="F3805" t="inlineStr">
        <is>
          <t>Barış Polat</t>
        </is>
      </c>
      <c r="G3805" t="inlineStr">
        <is>
          <t>Ege</t>
        </is>
      </c>
      <c r="H3805" t="inlineStr">
        <is>
          <t>EM-AYD-40</t>
        </is>
      </c>
      <c r="I3805" t="inlineStr">
        <is>
          <t>LED Panel Armatür 40W</t>
        </is>
      </c>
      <c r="J3805" t="inlineStr">
        <is>
          <t>Aydınlatma</t>
        </is>
      </c>
      <c r="K3805" t="inlineStr">
        <is>
          <t>Kurumsal</t>
        </is>
      </c>
      <c r="L3805" t="n">
        <v>5</v>
      </c>
      <c r="M3805" s="57" t="n">
        <v>350</v>
      </c>
      <c r="N3805" t="inlineStr">
        <is>
          <t>TL</t>
        </is>
      </c>
      <c r="O3805" s="58" t="n">
        <v>0</v>
      </c>
      <c r="P3805" t="n">
        <v>0</v>
      </c>
      <c r="Q3805" s="59" t="n">
        <v>190</v>
      </c>
      <c r="R3805" s="60">
        <f>IF(N3805="TL",1,IF(N3805="USD",VLOOKUP(C3805,$X$2:$Z$19,2,FALSE),VLOOKUP(C3805,$X$2:$Z$19,3,FALSE)))</f>
        <v/>
      </c>
      <c r="S3805" s="61">
        <f>IF(P3805=1,0,L3805*M3805*R3805*(1-O3805/100))</f>
        <v/>
      </c>
      <c r="T3805" s="61">
        <f>IF(P3805=1,0,L3805*Q3805)</f>
        <v/>
      </c>
      <c r="U3805" s="61">
        <f>S3805-T3805</f>
        <v/>
      </c>
    </row>
    <row r="3806">
      <c r="A3806" t="inlineStr">
        <is>
          <t>S003805</t>
        </is>
      </c>
      <c r="B3806" t="inlineStr">
        <is>
          <t>2026-02-16</t>
        </is>
      </c>
      <c r="C3806" t="inlineStr">
        <is>
          <t>2026-02</t>
        </is>
      </c>
      <c r="D3806" t="inlineStr">
        <is>
          <t>2026-Q1</t>
        </is>
      </c>
      <c r="E3806" t="inlineStr">
        <is>
          <t>T15</t>
        </is>
      </c>
      <c r="F3806" t="inlineStr">
        <is>
          <t>Barış Polat</t>
        </is>
      </c>
      <c r="G3806" t="inlineStr">
        <is>
          <t>Ege</t>
        </is>
      </c>
      <c r="H3806" t="inlineStr">
        <is>
          <t>EM-AYD-18</t>
        </is>
      </c>
      <c r="I3806" t="inlineStr">
        <is>
          <t>LED Ampul 18W (10'lu)</t>
        </is>
      </c>
      <c r="J3806" t="inlineStr">
        <is>
          <t>Aydınlatma</t>
        </is>
      </c>
      <c r="K3806" t="inlineStr">
        <is>
          <t>Perakende</t>
        </is>
      </c>
      <c r="L3806" t="n">
        <v>2</v>
      </c>
      <c r="M3806" s="57" t="n">
        <v>198</v>
      </c>
      <c r="N3806" t="inlineStr">
        <is>
          <t>TL</t>
        </is>
      </c>
      <c r="O3806" s="58" t="n">
        <v>5</v>
      </c>
      <c r="P3806" t="n">
        <v>0</v>
      </c>
      <c r="Q3806" s="59" t="n">
        <v>95</v>
      </c>
      <c r="R3806" s="60">
        <f>IF(N3806="TL",1,IF(N3806="USD",VLOOKUP(C3806,$X$2:$Z$19,2,FALSE),VLOOKUP(C3806,$X$2:$Z$19,3,FALSE)))</f>
        <v/>
      </c>
      <c r="S3806" s="61">
        <f>IF(P3806=1,0,L3806*M3806*R3806*(1-O3806/100))</f>
        <v/>
      </c>
      <c r="T3806" s="61">
        <f>IF(P3806=1,0,L3806*Q3806)</f>
        <v/>
      </c>
      <c r="U3806" s="61">
        <f>S3806-T3806</f>
        <v/>
      </c>
    </row>
    <row r="3807">
      <c r="A3807" t="inlineStr">
        <is>
          <t>S003806</t>
        </is>
      </c>
      <c r="B3807" t="inlineStr">
        <is>
          <t>2026-02-28</t>
        </is>
      </c>
      <c r="C3807" t="inlineStr">
        <is>
          <t>2026-02</t>
        </is>
      </c>
      <c r="D3807" t="inlineStr">
        <is>
          <t>2026-Q1</t>
        </is>
      </c>
      <c r="E3807" t="inlineStr">
        <is>
          <t>T15</t>
        </is>
      </c>
      <c r="F3807" t="inlineStr">
        <is>
          <t>Barış Polat</t>
        </is>
      </c>
      <c r="G3807" t="inlineStr">
        <is>
          <t>Ege</t>
        </is>
      </c>
      <c r="H3807" t="inlineStr">
        <is>
          <t>EM-TOP-08</t>
        </is>
      </c>
      <c r="I3807" t="inlineStr">
        <is>
          <t>Topraklama Seti</t>
        </is>
      </c>
      <c r="J3807" t="inlineStr">
        <is>
          <t>Koruma</t>
        </is>
      </c>
      <c r="K3807" t="inlineStr">
        <is>
          <t>Kurumsal</t>
        </is>
      </c>
      <c r="L3807" t="n">
        <v>2</v>
      </c>
      <c r="M3807" s="57" t="n">
        <v>922</v>
      </c>
      <c r="N3807" t="inlineStr">
        <is>
          <t>TL</t>
        </is>
      </c>
      <c r="O3807" s="58" t="n">
        <v>0</v>
      </c>
      <c r="P3807" t="n">
        <v>0</v>
      </c>
      <c r="Q3807" s="59" t="n">
        <v>540</v>
      </c>
      <c r="R3807" s="60">
        <f>IF(N3807="TL",1,IF(N3807="USD",VLOOKUP(C3807,$X$2:$Z$19,2,FALSE),VLOOKUP(C3807,$X$2:$Z$19,3,FALSE)))</f>
        <v/>
      </c>
      <c r="S3807" s="61">
        <f>IF(P3807=1,0,L3807*M3807*R3807*(1-O3807/100))</f>
        <v/>
      </c>
      <c r="T3807" s="61">
        <f>IF(P3807=1,0,L3807*Q3807)</f>
        <v/>
      </c>
      <c r="U3807" s="61">
        <f>S3807-T3807</f>
        <v/>
      </c>
    </row>
    <row r="3808">
      <c r="A3808" t="inlineStr">
        <is>
          <t>S003807</t>
        </is>
      </c>
      <c r="B3808" t="inlineStr">
        <is>
          <t>2026-02-06</t>
        </is>
      </c>
      <c r="C3808" t="inlineStr">
        <is>
          <t>2026-02</t>
        </is>
      </c>
      <c r="D3808" t="inlineStr">
        <is>
          <t>2026-Q1</t>
        </is>
      </c>
      <c r="E3808" t="inlineStr">
        <is>
          <t>T15</t>
        </is>
      </c>
      <c r="F3808" t="inlineStr">
        <is>
          <t>Barış Polat</t>
        </is>
      </c>
      <c r="G3808" t="inlineStr">
        <is>
          <t>Ege</t>
        </is>
      </c>
      <c r="H3808" t="inlineStr">
        <is>
          <t>EM-AYD-40</t>
        </is>
      </c>
      <c r="I3808" t="inlineStr">
        <is>
          <t>LED Panel Armatür 40W</t>
        </is>
      </c>
      <c r="J3808" t="inlineStr">
        <is>
          <t>Aydınlatma</t>
        </is>
      </c>
      <c r="K3808" t="inlineStr">
        <is>
          <t>Proje</t>
        </is>
      </c>
      <c r="L3808" t="n">
        <v>5</v>
      </c>
      <c r="M3808" s="57" t="n">
        <v>351</v>
      </c>
      <c r="N3808" t="inlineStr">
        <is>
          <t>TL</t>
        </is>
      </c>
      <c r="O3808" s="58" t="n">
        <v>12</v>
      </c>
      <c r="P3808" t="n">
        <v>0</v>
      </c>
      <c r="Q3808" s="59" t="n">
        <v>190</v>
      </c>
      <c r="R3808" s="60">
        <f>IF(N3808="TL",1,IF(N3808="USD",VLOOKUP(C3808,$X$2:$Z$19,2,FALSE),VLOOKUP(C3808,$X$2:$Z$19,3,FALSE)))</f>
        <v/>
      </c>
      <c r="S3808" s="61">
        <f>IF(P3808=1,0,L3808*M3808*R3808*(1-O3808/100))</f>
        <v/>
      </c>
      <c r="T3808" s="61">
        <f>IF(P3808=1,0,L3808*Q3808)</f>
        <v/>
      </c>
      <c r="U3808" s="61">
        <f>S3808-T3808</f>
        <v/>
      </c>
    </row>
    <row r="3809">
      <c r="A3809" t="inlineStr">
        <is>
          <t>S003808</t>
        </is>
      </c>
      <c r="B3809" t="inlineStr">
        <is>
          <t>2026-02-21</t>
        </is>
      </c>
      <c r="C3809" t="inlineStr">
        <is>
          <t>2026-02</t>
        </is>
      </c>
      <c r="D3809" t="inlineStr">
        <is>
          <t>2026-Q1</t>
        </is>
      </c>
      <c r="E3809" t="inlineStr">
        <is>
          <t>T15</t>
        </is>
      </c>
      <c r="F3809" t="inlineStr">
        <is>
          <t>Barış Polat</t>
        </is>
      </c>
      <c r="G3809" t="inlineStr">
        <is>
          <t>Ege</t>
        </is>
      </c>
      <c r="H3809" t="inlineStr">
        <is>
          <t>EM-TOP-08</t>
        </is>
      </c>
      <c r="I3809" t="inlineStr">
        <is>
          <t>Topraklama Seti</t>
        </is>
      </c>
      <c r="J3809" t="inlineStr">
        <is>
          <t>Koruma</t>
        </is>
      </c>
      <c r="K3809" t="inlineStr">
        <is>
          <t>Kurumsal</t>
        </is>
      </c>
      <c r="L3809" t="n">
        <v>8</v>
      </c>
      <c r="M3809" s="57" t="n">
        <v>886</v>
      </c>
      <c r="N3809" t="inlineStr">
        <is>
          <t>TL</t>
        </is>
      </c>
      <c r="O3809" s="58" t="n">
        <v>0</v>
      </c>
      <c r="P3809" t="n">
        <v>0</v>
      </c>
      <c r="Q3809" s="59" t="n">
        <v>540</v>
      </c>
      <c r="R3809" s="60">
        <f>IF(N3809="TL",1,IF(N3809="USD",VLOOKUP(C3809,$X$2:$Z$19,2,FALSE),VLOOKUP(C3809,$X$2:$Z$19,3,FALSE)))</f>
        <v/>
      </c>
      <c r="S3809" s="61">
        <f>IF(P3809=1,0,L3809*M3809*R3809*(1-O3809/100))</f>
        <v/>
      </c>
      <c r="T3809" s="61">
        <f>IF(P3809=1,0,L3809*Q3809)</f>
        <v/>
      </c>
      <c r="U3809" s="61">
        <f>S3809-T3809</f>
        <v/>
      </c>
    </row>
    <row r="3810">
      <c r="A3810" t="inlineStr">
        <is>
          <t>S003809</t>
        </is>
      </c>
      <c r="B3810" t="inlineStr">
        <is>
          <t>2026-02-24</t>
        </is>
      </c>
      <c r="C3810" t="inlineStr">
        <is>
          <t>2026-02</t>
        </is>
      </c>
      <c r="D3810" t="inlineStr">
        <is>
          <t>2026-Q1</t>
        </is>
      </c>
      <c r="E3810" t="inlineStr">
        <is>
          <t>T15</t>
        </is>
      </c>
      <c r="F3810" t="inlineStr">
        <is>
          <t>Barış Polat</t>
        </is>
      </c>
      <c r="G3810" t="inlineStr">
        <is>
          <t>Ege</t>
        </is>
      </c>
      <c r="H3810" t="inlineStr">
        <is>
          <t>EM-AYD-18</t>
        </is>
      </c>
      <c r="I3810" t="inlineStr">
        <is>
          <t>LED Ampul 18W (10'lu)</t>
        </is>
      </c>
      <c r="J3810" t="inlineStr">
        <is>
          <t>Aydınlatma</t>
        </is>
      </c>
      <c r="K3810" t="inlineStr">
        <is>
          <t>Proje</t>
        </is>
      </c>
      <c r="L3810" t="n">
        <v>22</v>
      </c>
      <c r="M3810" s="57" t="n">
        <v>208</v>
      </c>
      <c r="N3810" t="inlineStr">
        <is>
          <t>TL</t>
        </is>
      </c>
      <c r="O3810" s="58" t="n">
        <v>5</v>
      </c>
      <c r="P3810" t="n">
        <v>0</v>
      </c>
      <c r="Q3810" s="59" t="n">
        <v>95</v>
      </c>
      <c r="R3810" s="60">
        <f>IF(N3810="TL",1,IF(N3810="USD",VLOOKUP(C3810,$X$2:$Z$19,2,FALSE),VLOOKUP(C3810,$X$2:$Z$19,3,FALSE)))</f>
        <v/>
      </c>
      <c r="S3810" s="61">
        <f>IF(P3810=1,0,L3810*M3810*R3810*(1-O3810/100))</f>
        <v/>
      </c>
      <c r="T3810" s="61">
        <f>IF(P3810=1,0,L3810*Q3810)</f>
        <v/>
      </c>
      <c r="U3810" s="61">
        <f>S3810-T3810</f>
        <v/>
      </c>
    </row>
    <row r="3811">
      <c r="A3811" t="inlineStr">
        <is>
          <t>S003810</t>
        </is>
      </c>
      <c r="B3811" t="inlineStr">
        <is>
          <t>2026-02-08</t>
        </is>
      </c>
      <c r="C3811" t="inlineStr">
        <is>
          <t>2026-02</t>
        </is>
      </c>
      <c r="D3811" t="inlineStr">
        <is>
          <t>2026-Q1</t>
        </is>
      </c>
      <c r="E3811" t="inlineStr">
        <is>
          <t>T15</t>
        </is>
      </c>
      <c r="F3811" t="inlineStr">
        <is>
          <t>Barış Polat</t>
        </is>
      </c>
      <c r="G3811" t="inlineStr">
        <is>
          <t>Ege</t>
        </is>
      </c>
      <c r="H3811" t="inlineStr">
        <is>
          <t>EM-TOP-08</t>
        </is>
      </c>
      <c r="I3811" t="inlineStr">
        <is>
          <t>Topraklama Seti</t>
        </is>
      </c>
      <c r="J3811" t="inlineStr">
        <is>
          <t>Koruma</t>
        </is>
      </c>
      <c r="K3811" t="inlineStr">
        <is>
          <t>Bayi</t>
        </is>
      </c>
      <c r="L3811" t="n">
        <v>18</v>
      </c>
      <c r="M3811" s="57" t="n">
        <v>951</v>
      </c>
      <c r="N3811" t="inlineStr">
        <is>
          <t>TL</t>
        </is>
      </c>
      <c r="O3811" s="58" t="n">
        <v>8</v>
      </c>
      <c r="P3811" t="n">
        <v>0</v>
      </c>
      <c r="Q3811" s="59" t="n">
        <v>540</v>
      </c>
      <c r="R3811" s="60">
        <f>IF(N3811="TL",1,IF(N3811="USD",VLOOKUP(C3811,$X$2:$Z$19,2,FALSE),VLOOKUP(C3811,$X$2:$Z$19,3,FALSE)))</f>
        <v/>
      </c>
      <c r="S3811" s="61">
        <f>IF(P3811=1,0,L3811*M3811*R3811*(1-O3811/100))</f>
        <v/>
      </c>
      <c r="T3811" s="61">
        <f>IF(P3811=1,0,L3811*Q3811)</f>
        <v/>
      </c>
      <c r="U3811" s="61">
        <f>S3811-T3811</f>
        <v/>
      </c>
    </row>
    <row r="3812">
      <c r="A3812" t="inlineStr">
        <is>
          <t>S003811</t>
        </is>
      </c>
      <c r="B3812" t="inlineStr">
        <is>
          <t>2026-02-23</t>
        </is>
      </c>
      <c r="C3812" t="inlineStr">
        <is>
          <t>2026-02</t>
        </is>
      </c>
      <c r="D3812" t="inlineStr">
        <is>
          <t>2026-Q1</t>
        </is>
      </c>
      <c r="E3812" t="inlineStr">
        <is>
          <t>T15</t>
        </is>
      </c>
      <c r="F3812" t="inlineStr">
        <is>
          <t>Barış Polat</t>
        </is>
      </c>
      <c r="G3812" t="inlineStr">
        <is>
          <t>Ege</t>
        </is>
      </c>
      <c r="H3812" t="inlineStr">
        <is>
          <t>EM-AYD-40</t>
        </is>
      </c>
      <c r="I3812" t="inlineStr">
        <is>
          <t>LED Panel Armatür 40W</t>
        </is>
      </c>
      <c r="J3812" t="inlineStr">
        <is>
          <t>Aydınlatma</t>
        </is>
      </c>
      <c r="K3812" t="inlineStr">
        <is>
          <t>Perakende</t>
        </is>
      </c>
      <c r="L3812" t="n">
        <v>2</v>
      </c>
      <c r="M3812" s="57" t="n">
        <v>365</v>
      </c>
      <c r="N3812" t="inlineStr">
        <is>
          <t>TL</t>
        </is>
      </c>
      <c r="O3812" s="58" t="n">
        <v>5</v>
      </c>
      <c r="P3812" t="n">
        <v>0</v>
      </c>
      <c r="Q3812" s="59" t="n">
        <v>190</v>
      </c>
      <c r="R3812" s="60">
        <f>IF(N3812="TL",1,IF(N3812="USD",VLOOKUP(C3812,$X$2:$Z$19,2,FALSE),VLOOKUP(C3812,$X$2:$Z$19,3,FALSE)))</f>
        <v/>
      </c>
      <c r="S3812" s="61">
        <f>IF(P3812=1,0,L3812*M3812*R3812*(1-O3812/100))</f>
        <v/>
      </c>
      <c r="T3812" s="61">
        <f>IF(P3812=1,0,L3812*Q3812)</f>
        <v/>
      </c>
      <c r="U3812" s="61">
        <f>S3812-T3812</f>
        <v/>
      </c>
    </row>
    <row r="3813">
      <c r="A3813" t="inlineStr">
        <is>
          <t>S003812</t>
        </is>
      </c>
      <c r="B3813" t="inlineStr">
        <is>
          <t>2026-02-22</t>
        </is>
      </c>
      <c r="C3813" t="inlineStr">
        <is>
          <t>2026-02</t>
        </is>
      </c>
      <c r="D3813" t="inlineStr">
        <is>
          <t>2026-Q1</t>
        </is>
      </c>
      <c r="E3813" t="inlineStr">
        <is>
          <t>T15</t>
        </is>
      </c>
      <c r="F3813" t="inlineStr">
        <is>
          <t>Barış Polat</t>
        </is>
      </c>
      <c r="G3813" t="inlineStr">
        <is>
          <t>Ege</t>
        </is>
      </c>
      <c r="H3813" t="inlineStr">
        <is>
          <t>EM-PRZ-02</t>
        </is>
      </c>
      <c r="I3813" t="inlineStr">
        <is>
          <t>Priz-Anahtar Seti (20'li)</t>
        </is>
      </c>
      <c r="J3813" t="inlineStr">
        <is>
          <t>Anahtar</t>
        </is>
      </c>
      <c r="K3813" t="inlineStr">
        <is>
          <t>Kurumsal</t>
        </is>
      </c>
      <c r="L3813" t="n">
        <v>46</v>
      </c>
      <c r="M3813" s="57" t="n">
        <v>569</v>
      </c>
      <c r="N3813" t="inlineStr">
        <is>
          <t>TL</t>
        </is>
      </c>
      <c r="O3813" s="58" t="n">
        <v>0</v>
      </c>
      <c r="P3813" t="n">
        <v>0</v>
      </c>
      <c r="Q3813" s="59" t="n">
        <v>310</v>
      </c>
      <c r="R3813" s="60">
        <f>IF(N3813="TL",1,IF(N3813="USD",VLOOKUP(C3813,$X$2:$Z$19,2,FALSE),VLOOKUP(C3813,$X$2:$Z$19,3,FALSE)))</f>
        <v/>
      </c>
      <c r="S3813" s="61">
        <f>IF(P3813=1,0,L3813*M3813*R3813*(1-O3813/100))</f>
        <v/>
      </c>
      <c r="T3813" s="61">
        <f>IF(P3813=1,0,L3813*Q3813)</f>
        <v/>
      </c>
      <c r="U3813" s="61">
        <f>S3813-T3813</f>
        <v/>
      </c>
    </row>
    <row r="3814">
      <c r="A3814" t="inlineStr">
        <is>
          <t>S003813</t>
        </is>
      </c>
      <c r="B3814" t="inlineStr">
        <is>
          <t>2026-02-20</t>
        </is>
      </c>
      <c r="C3814" t="inlineStr">
        <is>
          <t>2026-02</t>
        </is>
      </c>
      <c r="D3814" t="inlineStr">
        <is>
          <t>2026-Q1</t>
        </is>
      </c>
      <c r="E3814" t="inlineStr">
        <is>
          <t>T15</t>
        </is>
      </c>
      <c r="F3814" t="inlineStr">
        <is>
          <t>Barış Polat</t>
        </is>
      </c>
      <c r="G3814" t="inlineStr">
        <is>
          <t>Ege</t>
        </is>
      </c>
      <c r="H3814" t="inlineStr">
        <is>
          <t>EM-AYD-40</t>
        </is>
      </c>
      <c r="I3814" t="inlineStr">
        <is>
          <t>LED Panel Armatür 40W</t>
        </is>
      </c>
      <c r="J3814" t="inlineStr">
        <is>
          <t>Aydınlatma</t>
        </is>
      </c>
      <c r="K3814" t="inlineStr">
        <is>
          <t>Bayi</t>
        </is>
      </c>
      <c r="L3814" t="n">
        <v>1</v>
      </c>
      <c r="M3814" s="57" t="n">
        <v>366</v>
      </c>
      <c r="N3814" t="inlineStr">
        <is>
          <t>TL</t>
        </is>
      </c>
      <c r="O3814" s="58" t="n">
        <v>8</v>
      </c>
      <c r="P3814" t="n">
        <v>0</v>
      </c>
      <c r="Q3814" s="59" t="n">
        <v>190</v>
      </c>
      <c r="R3814" s="60">
        <f>IF(N3814="TL",1,IF(N3814="USD",VLOOKUP(C3814,$X$2:$Z$19,2,FALSE),VLOOKUP(C3814,$X$2:$Z$19,3,FALSE)))</f>
        <v/>
      </c>
      <c r="S3814" s="61">
        <f>IF(P3814=1,0,L3814*M3814*R3814*(1-O3814/100))</f>
        <v/>
      </c>
      <c r="T3814" s="61">
        <f>IF(P3814=1,0,L3814*Q3814)</f>
        <v/>
      </c>
      <c r="U3814" s="61">
        <f>S3814-T3814</f>
        <v/>
      </c>
    </row>
    <row r="3815">
      <c r="A3815" t="inlineStr">
        <is>
          <t>S003814</t>
        </is>
      </c>
      <c r="B3815" t="inlineStr">
        <is>
          <t>2026-02-25</t>
        </is>
      </c>
      <c r="C3815" t="inlineStr">
        <is>
          <t>2026-02</t>
        </is>
      </c>
      <c r="D3815" t="inlineStr">
        <is>
          <t>2026-Q1</t>
        </is>
      </c>
      <c r="E3815" t="inlineStr">
        <is>
          <t>T15</t>
        </is>
      </c>
      <c r="F3815" t="inlineStr">
        <is>
          <t>Barış Polat</t>
        </is>
      </c>
      <c r="G3815" t="inlineStr">
        <is>
          <t>Ege</t>
        </is>
      </c>
      <c r="H3815" t="inlineStr">
        <is>
          <t>EM-AYD-18</t>
        </is>
      </c>
      <c r="I3815" t="inlineStr">
        <is>
          <t>LED Ampul 18W (10'lu)</t>
        </is>
      </c>
      <c r="J3815" t="inlineStr">
        <is>
          <t>Aydınlatma</t>
        </is>
      </c>
      <c r="K3815" t="inlineStr">
        <is>
          <t>Proje</t>
        </is>
      </c>
      <c r="L3815" t="n">
        <v>14</v>
      </c>
      <c r="M3815" s="57" t="n">
        <v>200</v>
      </c>
      <c r="N3815" t="inlineStr">
        <is>
          <t>TL</t>
        </is>
      </c>
      <c r="O3815" s="58" t="n">
        <v>5</v>
      </c>
      <c r="P3815" t="n">
        <v>0</v>
      </c>
      <c r="Q3815" s="59" t="n">
        <v>95</v>
      </c>
      <c r="R3815" s="60">
        <f>IF(N3815="TL",1,IF(N3815="USD",VLOOKUP(C3815,$X$2:$Z$19,2,FALSE),VLOOKUP(C3815,$X$2:$Z$19,3,FALSE)))</f>
        <v/>
      </c>
      <c r="S3815" s="61">
        <f>IF(P3815=1,0,L3815*M3815*R3815*(1-O3815/100))</f>
        <v/>
      </c>
      <c r="T3815" s="61">
        <f>IF(P3815=1,0,L3815*Q3815)</f>
        <v/>
      </c>
      <c r="U3815" s="61">
        <f>S3815-T3815</f>
        <v/>
      </c>
    </row>
    <row r="3816">
      <c r="A3816" t="inlineStr">
        <is>
          <t>S003815</t>
        </is>
      </c>
      <c r="B3816" t="inlineStr">
        <is>
          <t>2026-03-10</t>
        </is>
      </c>
      <c r="C3816" t="inlineStr">
        <is>
          <t>2026-03</t>
        </is>
      </c>
      <c r="D3816" t="inlineStr">
        <is>
          <t>2026-Q1</t>
        </is>
      </c>
      <c r="E3816" t="inlineStr">
        <is>
          <t>T01</t>
        </is>
      </c>
      <c r="F3816" t="inlineStr">
        <is>
          <t>Deniz Yılmaz</t>
        </is>
      </c>
      <c r="G3816" t="inlineStr">
        <is>
          <t>Marmara</t>
        </is>
      </c>
      <c r="H3816" t="inlineStr">
        <is>
          <t>EM-SGT-01</t>
        </is>
      </c>
      <c r="I3816" t="inlineStr">
        <is>
          <t>Otomatik Sigorta C16 (12'li)</t>
        </is>
      </c>
      <c r="J3816" t="inlineStr">
        <is>
          <t>Koruma</t>
        </is>
      </c>
      <c r="K3816" t="inlineStr">
        <is>
          <t>Bayi</t>
        </is>
      </c>
      <c r="L3816" t="n">
        <v>2</v>
      </c>
      <c r="M3816" s="57" t="n">
        <v>448</v>
      </c>
      <c r="N3816" t="inlineStr">
        <is>
          <t>TL</t>
        </is>
      </c>
      <c r="O3816" s="58" t="n">
        <v>0</v>
      </c>
      <c r="P3816" t="n">
        <v>0</v>
      </c>
      <c r="Q3816" s="59" t="n">
        <v>240</v>
      </c>
      <c r="R3816" s="60">
        <f>IF(N3816="TL",1,IF(N3816="USD",VLOOKUP(C3816,$X$2:$Z$19,2,FALSE),VLOOKUP(C3816,$X$2:$Z$19,3,FALSE)))</f>
        <v/>
      </c>
      <c r="S3816" s="61">
        <f>IF(P3816=1,0,L3816*M3816*R3816*(1-O3816/100))</f>
        <v/>
      </c>
      <c r="T3816" s="61">
        <f>IF(P3816=1,0,L3816*Q3816)</f>
        <v/>
      </c>
      <c r="U3816" s="61">
        <f>S3816-T3816</f>
        <v/>
      </c>
    </row>
    <row r="3817">
      <c r="A3817" t="inlineStr">
        <is>
          <t>S003816</t>
        </is>
      </c>
      <c r="B3817" t="inlineStr">
        <is>
          <t>2026-03-03</t>
        </is>
      </c>
      <c r="C3817" t="inlineStr">
        <is>
          <t>2026-03</t>
        </is>
      </c>
      <c r="D3817" t="inlineStr">
        <is>
          <t>2026-Q1</t>
        </is>
      </c>
      <c r="E3817" t="inlineStr">
        <is>
          <t>T01</t>
        </is>
      </c>
      <c r="F3817" t="inlineStr">
        <is>
          <t>Deniz Yılmaz</t>
        </is>
      </c>
      <c r="G3817" t="inlineStr">
        <is>
          <t>Marmara</t>
        </is>
      </c>
      <c r="H3817" t="inlineStr">
        <is>
          <t>EM-TOP-08</t>
        </is>
      </c>
      <c r="I3817" t="inlineStr">
        <is>
          <t>Topraklama Seti</t>
        </is>
      </c>
      <c r="J3817" t="inlineStr">
        <is>
          <t>Koruma</t>
        </is>
      </c>
      <c r="K3817" t="inlineStr">
        <is>
          <t>Bayi</t>
        </is>
      </c>
      <c r="L3817" t="n">
        <v>25</v>
      </c>
      <c r="M3817" s="57" t="n">
        <v>882</v>
      </c>
      <c r="N3817" t="inlineStr">
        <is>
          <t>TL</t>
        </is>
      </c>
      <c r="O3817" s="58" t="n">
        <v>0</v>
      </c>
      <c r="P3817" t="n">
        <v>0</v>
      </c>
      <c r="Q3817" s="59" t="n">
        <v>540</v>
      </c>
      <c r="R3817" s="60">
        <f>IF(N3817="TL",1,IF(N3817="USD",VLOOKUP(C3817,$X$2:$Z$19,2,FALSE),VLOOKUP(C3817,$X$2:$Z$19,3,FALSE)))</f>
        <v/>
      </c>
      <c r="S3817" s="61">
        <f>IF(P3817=1,0,L3817*M3817*R3817*(1-O3817/100))</f>
        <v/>
      </c>
      <c r="T3817" s="61">
        <f>IF(P3817=1,0,L3817*Q3817)</f>
        <v/>
      </c>
      <c r="U3817" s="61">
        <f>S3817-T3817</f>
        <v/>
      </c>
    </row>
    <row r="3818">
      <c r="A3818" t="inlineStr">
        <is>
          <t>S003817</t>
        </is>
      </c>
      <c r="B3818" t="inlineStr">
        <is>
          <t>2026-03-24</t>
        </is>
      </c>
      <c r="C3818" t="inlineStr">
        <is>
          <t>2026-03</t>
        </is>
      </c>
      <c r="D3818" t="inlineStr">
        <is>
          <t>2026-Q1</t>
        </is>
      </c>
      <c r="E3818" t="inlineStr">
        <is>
          <t>T01</t>
        </is>
      </c>
      <c r="F3818" t="inlineStr">
        <is>
          <t>Deniz Yılmaz</t>
        </is>
      </c>
      <c r="G3818" t="inlineStr">
        <is>
          <t>Marmara</t>
        </is>
      </c>
      <c r="H3818" t="inlineStr">
        <is>
          <t>EM-PNO-12</t>
        </is>
      </c>
      <c r="I3818" t="inlineStr">
        <is>
          <t>Sıva Üstü Dağıtım Panosu 24'lü</t>
        </is>
      </c>
      <c r="J3818" t="inlineStr">
        <is>
          <t>Pano</t>
        </is>
      </c>
      <c r="K3818" t="inlineStr">
        <is>
          <t>Bayi</t>
        </is>
      </c>
      <c r="L3818" t="n">
        <v>6</v>
      </c>
      <c r="M3818" s="57" t="n">
        <v>1966</v>
      </c>
      <c r="N3818" t="inlineStr">
        <is>
          <t>TL</t>
        </is>
      </c>
      <c r="O3818" s="58" t="n">
        <v>12</v>
      </c>
      <c r="P3818" t="n">
        <v>0</v>
      </c>
      <c r="Q3818" s="59" t="n">
        <v>1180</v>
      </c>
      <c r="R3818" s="60">
        <f>IF(N3818="TL",1,IF(N3818="USD",VLOOKUP(C3818,$X$2:$Z$19,2,FALSE),VLOOKUP(C3818,$X$2:$Z$19,3,FALSE)))</f>
        <v/>
      </c>
      <c r="S3818" s="61">
        <f>IF(P3818=1,0,L3818*M3818*R3818*(1-O3818/100))</f>
        <v/>
      </c>
      <c r="T3818" s="61">
        <f>IF(P3818=1,0,L3818*Q3818)</f>
        <v/>
      </c>
      <c r="U3818" s="61">
        <f>S3818-T3818</f>
        <v/>
      </c>
    </row>
    <row r="3819">
      <c r="A3819" t="inlineStr">
        <is>
          <t>S003818</t>
        </is>
      </c>
      <c r="B3819" t="inlineStr">
        <is>
          <t>2026-03-28</t>
        </is>
      </c>
      <c r="C3819" t="inlineStr">
        <is>
          <t>2026-03</t>
        </is>
      </c>
      <c r="D3819" t="inlineStr">
        <is>
          <t>2026-Q1</t>
        </is>
      </c>
      <c r="E3819" t="inlineStr">
        <is>
          <t>T01</t>
        </is>
      </c>
      <c r="F3819" t="inlineStr">
        <is>
          <t>Deniz Yılmaz</t>
        </is>
      </c>
      <c r="G3819" t="inlineStr">
        <is>
          <t>Marmara</t>
        </is>
      </c>
      <c r="H3819" t="inlineStr">
        <is>
          <t>EM-KBL-25</t>
        </is>
      </c>
      <c r="I3819" t="inlineStr">
        <is>
          <t>NYY Kablo 4x6 (100 m)</t>
        </is>
      </c>
      <c r="J3819" t="inlineStr">
        <is>
          <t>Kablo</t>
        </is>
      </c>
      <c r="K3819" t="inlineStr">
        <is>
          <t>Bayi</t>
        </is>
      </c>
      <c r="L3819" t="n">
        <v>21</v>
      </c>
      <c r="M3819" s="57" t="n">
        <v>3337</v>
      </c>
      <c r="N3819" t="inlineStr">
        <is>
          <t>TL</t>
        </is>
      </c>
      <c r="O3819" s="58" t="n">
        <v>0</v>
      </c>
      <c r="P3819" t="n">
        <v>0</v>
      </c>
      <c r="Q3819" s="59" t="n">
        <v>2150</v>
      </c>
      <c r="R3819" s="60">
        <f>IF(N3819="TL",1,IF(N3819="USD",VLOOKUP(C3819,$X$2:$Z$19,2,FALSE),VLOOKUP(C3819,$X$2:$Z$19,3,FALSE)))</f>
        <v/>
      </c>
      <c r="S3819" s="61">
        <f>IF(P3819=1,0,L3819*M3819*R3819*(1-O3819/100))</f>
        <v/>
      </c>
      <c r="T3819" s="61">
        <f>IF(P3819=1,0,L3819*Q3819)</f>
        <v/>
      </c>
      <c r="U3819" s="61">
        <f>S3819-T3819</f>
        <v/>
      </c>
    </row>
    <row r="3820">
      <c r="A3820" t="inlineStr">
        <is>
          <t>S003819</t>
        </is>
      </c>
      <c r="B3820" t="inlineStr">
        <is>
          <t>2026-03-26</t>
        </is>
      </c>
      <c r="C3820" t="inlineStr">
        <is>
          <t>2026-03</t>
        </is>
      </c>
      <c r="D3820" t="inlineStr">
        <is>
          <t>2026-Q1</t>
        </is>
      </c>
      <c r="E3820" t="inlineStr">
        <is>
          <t>T01</t>
        </is>
      </c>
      <c r="F3820" t="inlineStr">
        <is>
          <t>Deniz Yılmaz</t>
        </is>
      </c>
      <c r="G3820" t="inlineStr">
        <is>
          <t>Marmara</t>
        </is>
      </c>
      <c r="H3820" t="inlineStr">
        <is>
          <t>EM-TOP-08</t>
        </is>
      </c>
      <c r="I3820" t="inlineStr">
        <is>
          <t>Topraklama Seti</t>
        </is>
      </c>
      <c r="J3820" t="inlineStr">
        <is>
          <t>Koruma</t>
        </is>
      </c>
      <c r="K3820" t="inlineStr">
        <is>
          <t>Bayi</t>
        </is>
      </c>
      <c r="L3820" t="n">
        <v>11</v>
      </c>
      <c r="M3820" s="57" t="n">
        <v>899</v>
      </c>
      <c r="N3820" t="inlineStr">
        <is>
          <t>TL</t>
        </is>
      </c>
      <c r="O3820" s="58" t="n">
        <v>12</v>
      </c>
      <c r="P3820" t="n">
        <v>0</v>
      </c>
      <c r="Q3820" s="59" t="n">
        <v>540</v>
      </c>
      <c r="R3820" s="60">
        <f>IF(N3820="TL",1,IF(N3820="USD",VLOOKUP(C3820,$X$2:$Z$19,2,FALSE),VLOOKUP(C3820,$X$2:$Z$19,3,FALSE)))</f>
        <v/>
      </c>
      <c r="S3820" s="61">
        <f>IF(P3820=1,0,L3820*M3820*R3820*(1-O3820/100))</f>
        <v/>
      </c>
      <c r="T3820" s="61">
        <f>IF(P3820=1,0,L3820*Q3820)</f>
        <v/>
      </c>
      <c r="U3820" s="61">
        <f>S3820-T3820</f>
        <v/>
      </c>
    </row>
    <row r="3821">
      <c r="A3821" t="inlineStr">
        <is>
          <t>S003820</t>
        </is>
      </c>
      <c r="B3821" t="inlineStr">
        <is>
          <t>2026-03-09</t>
        </is>
      </c>
      <c r="C3821" t="inlineStr">
        <is>
          <t>2026-03</t>
        </is>
      </c>
      <c r="D3821" t="inlineStr">
        <is>
          <t>2026-Q1</t>
        </is>
      </c>
      <c r="E3821" t="inlineStr">
        <is>
          <t>T01</t>
        </is>
      </c>
      <c r="F3821" t="inlineStr">
        <is>
          <t>Deniz Yılmaz</t>
        </is>
      </c>
      <c r="G3821" t="inlineStr">
        <is>
          <t>Marmara</t>
        </is>
      </c>
      <c r="H3821" t="inlineStr">
        <is>
          <t>EM-PNO-12</t>
        </is>
      </c>
      <c r="I3821" t="inlineStr">
        <is>
          <t>Sıva Üstü Dağıtım Panosu 24'lü</t>
        </is>
      </c>
      <c r="J3821" t="inlineStr">
        <is>
          <t>Pano</t>
        </is>
      </c>
      <c r="K3821" t="inlineStr">
        <is>
          <t>Proje</t>
        </is>
      </c>
      <c r="L3821" t="n">
        <v>21</v>
      </c>
      <c r="M3821" s="57" t="n">
        <v>2089</v>
      </c>
      <c r="N3821" t="inlineStr">
        <is>
          <t>TL</t>
        </is>
      </c>
      <c r="O3821" s="58" t="n">
        <v>12</v>
      </c>
      <c r="P3821" t="n">
        <v>0</v>
      </c>
      <c r="Q3821" s="59" t="n">
        <v>1180</v>
      </c>
      <c r="R3821" s="60">
        <f>IF(N3821="TL",1,IF(N3821="USD",VLOOKUP(C3821,$X$2:$Z$19,2,FALSE),VLOOKUP(C3821,$X$2:$Z$19,3,FALSE)))</f>
        <v/>
      </c>
      <c r="S3821" s="61">
        <f>IF(P3821=1,0,L3821*M3821*R3821*(1-O3821/100))</f>
        <v/>
      </c>
      <c r="T3821" s="61">
        <f>IF(P3821=1,0,L3821*Q3821)</f>
        <v/>
      </c>
      <c r="U3821" s="61">
        <f>S3821-T3821</f>
        <v/>
      </c>
    </row>
    <row r="3822">
      <c r="A3822" t="inlineStr">
        <is>
          <t>S003821</t>
        </is>
      </c>
      <c r="B3822" t="inlineStr">
        <is>
          <t>2026-03-13</t>
        </is>
      </c>
      <c r="C3822" t="inlineStr">
        <is>
          <t>2026-03</t>
        </is>
      </c>
      <c r="D3822" t="inlineStr">
        <is>
          <t>2026-Q1</t>
        </is>
      </c>
      <c r="E3822" t="inlineStr">
        <is>
          <t>T01</t>
        </is>
      </c>
      <c r="F3822" t="inlineStr">
        <is>
          <t>Deniz Yılmaz</t>
        </is>
      </c>
      <c r="G3822" t="inlineStr">
        <is>
          <t>Marmara</t>
        </is>
      </c>
      <c r="H3822" t="inlineStr">
        <is>
          <t>EM-TOP-08</t>
        </is>
      </c>
      <c r="I3822" t="inlineStr">
        <is>
          <t>Topraklama Seti</t>
        </is>
      </c>
      <c r="J3822" t="inlineStr">
        <is>
          <t>Koruma</t>
        </is>
      </c>
      <c r="K3822" t="inlineStr">
        <is>
          <t>Perakende</t>
        </is>
      </c>
      <c r="L3822" t="n">
        <v>20</v>
      </c>
      <c r="M3822" s="57" t="n">
        <v>924</v>
      </c>
      <c r="N3822" t="inlineStr">
        <is>
          <t>TL</t>
        </is>
      </c>
      <c r="O3822" s="58" t="n">
        <v>8</v>
      </c>
      <c r="P3822" t="n">
        <v>0</v>
      </c>
      <c r="Q3822" s="59" t="n">
        <v>540</v>
      </c>
      <c r="R3822" s="60">
        <f>IF(N3822="TL",1,IF(N3822="USD",VLOOKUP(C3822,$X$2:$Z$19,2,FALSE),VLOOKUP(C3822,$X$2:$Z$19,3,FALSE)))</f>
        <v/>
      </c>
      <c r="S3822" s="61">
        <f>IF(P3822=1,0,L3822*M3822*R3822*(1-O3822/100))</f>
        <v/>
      </c>
      <c r="T3822" s="61">
        <f>IF(P3822=1,0,L3822*Q3822)</f>
        <v/>
      </c>
      <c r="U3822" s="61">
        <f>S3822-T3822</f>
        <v/>
      </c>
    </row>
    <row r="3823">
      <c r="A3823" t="inlineStr">
        <is>
          <t>S003822</t>
        </is>
      </c>
      <c r="B3823" t="inlineStr">
        <is>
          <t>2026-03-19</t>
        </is>
      </c>
      <c r="C3823" t="inlineStr">
        <is>
          <t>2026-03</t>
        </is>
      </c>
      <c r="D3823" t="inlineStr">
        <is>
          <t>2026-Q1</t>
        </is>
      </c>
      <c r="E3823" t="inlineStr">
        <is>
          <t>T01</t>
        </is>
      </c>
      <c r="F3823" t="inlineStr">
        <is>
          <t>Deniz Yılmaz</t>
        </is>
      </c>
      <c r="G3823" t="inlineStr">
        <is>
          <t>Marmara</t>
        </is>
      </c>
      <c r="H3823" t="inlineStr">
        <is>
          <t>EM-PNO-12</t>
        </is>
      </c>
      <c r="I3823" t="inlineStr">
        <is>
          <t>Sıva Üstü Dağıtım Panosu 24'lü</t>
        </is>
      </c>
      <c r="J3823" t="inlineStr">
        <is>
          <t>Pano</t>
        </is>
      </c>
      <c r="K3823" t="inlineStr">
        <is>
          <t>Perakende</t>
        </is>
      </c>
      <c r="L3823" t="n">
        <v>5</v>
      </c>
      <c r="M3823" s="57" t="n">
        <v>2068</v>
      </c>
      <c r="N3823" t="inlineStr">
        <is>
          <t>TL</t>
        </is>
      </c>
      <c r="O3823" s="58" t="n">
        <v>18</v>
      </c>
      <c r="P3823" t="n">
        <v>0</v>
      </c>
      <c r="Q3823" s="59" t="n">
        <v>1180</v>
      </c>
      <c r="R3823" s="60">
        <f>IF(N3823="TL",1,IF(N3823="USD",VLOOKUP(C3823,$X$2:$Z$19,2,FALSE),VLOOKUP(C3823,$X$2:$Z$19,3,FALSE)))</f>
        <v/>
      </c>
      <c r="S3823" s="61">
        <f>IF(P3823=1,0,L3823*M3823*R3823*(1-O3823/100))</f>
        <v/>
      </c>
      <c r="T3823" s="61">
        <f>IF(P3823=1,0,L3823*Q3823)</f>
        <v/>
      </c>
      <c r="U3823" s="61">
        <f>S3823-T3823</f>
        <v/>
      </c>
    </row>
    <row r="3824">
      <c r="A3824" t="inlineStr">
        <is>
          <t>S003823</t>
        </is>
      </c>
      <c r="B3824" t="inlineStr">
        <is>
          <t>2026-03-16</t>
        </is>
      </c>
      <c r="C3824" t="inlineStr">
        <is>
          <t>2026-03</t>
        </is>
      </c>
      <c r="D3824" t="inlineStr">
        <is>
          <t>2026-Q1</t>
        </is>
      </c>
      <c r="E3824" t="inlineStr">
        <is>
          <t>T01</t>
        </is>
      </c>
      <c r="F3824" t="inlineStr">
        <is>
          <t>Deniz Yılmaz</t>
        </is>
      </c>
      <c r="G3824" t="inlineStr">
        <is>
          <t>Marmara</t>
        </is>
      </c>
      <c r="H3824" t="inlineStr">
        <is>
          <t>EM-AYD-40</t>
        </is>
      </c>
      <c r="I3824" t="inlineStr">
        <is>
          <t>LED Panel Armatür 40W</t>
        </is>
      </c>
      <c r="J3824" t="inlineStr">
        <is>
          <t>Aydınlatma</t>
        </is>
      </c>
      <c r="K3824" t="inlineStr">
        <is>
          <t>Proje</t>
        </is>
      </c>
      <c r="L3824" t="n">
        <v>14</v>
      </c>
      <c r="M3824" s="57" t="n">
        <v>361</v>
      </c>
      <c r="N3824" t="inlineStr">
        <is>
          <t>TL</t>
        </is>
      </c>
      <c r="O3824" s="58" t="n">
        <v>8</v>
      </c>
      <c r="P3824" t="n">
        <v>0</v>
      </c>
      <c r="Q3824" s="59" t="n">
        <v>190</v>
      </c>
      <c r="R3824" s="60">
        <f>IF(N3824="TL",1,IF(N3824="USD",VLOOKUP(C3824,$X$2:$Z$19,2,FALSE),VLOOKUP(C3824,$X$2:$Z$19,3,FALSE)))</f>
        <v/>
      </c>
      <c r="S3824" s="61">
        <f>IF(P3824=1,0,L3824*M3824*R3824*(1-O3824/100))</f>
        <v/>
      </c>
      <c r="T3824" s="61">
        <f>IF(P3824=1,0,L3824*Q3824)</f>
        <v/>
      </c>
      <c r="U3824" s="61">
        <f>S3824-T3824</f>
        <v/>
      </c>
    </row>
    <row r="3825">
      <c r="A3825" t="inlineStr">
        <is>
          <t>S003824</t>
        </is>
      </c>
      <c r="B3825" t="inlineStr">
        <is>
          <t>2026-03-13</t>
        </is>
      </c>
      <c r="C3825" t="inlineStr">
        <is>
          <t>2026-03</t>
        </is>
      </c>
      <c r="D3825" t="inlineStr">
        <is>
          <t>2026-Q1</t>
        </is>
      </c>
      <c r="E3825" t="inlineStr">
        <is>
          <t>T01</t>
        </is>
      </c>
      <c r="F3825" t="inlineStr">
        <is>
          <t>Deniz Yılmaz</t>
        </is>
      </c>
      <c r="G3825" t="inlineStr">
        <is>
          <t>Marmara</t>
        </is>
      </c>
      <c r="H3825" t="inlineStr">
        <is>
          <t>EM-KBL-16</t>
        </is>
      </c>
      <c r="I3825" t="inlineStr">
        <is>
          <t>NYM Kablo 3x2,5 (100 m)</t>
        </is>
      </c>
      <c r="J3825" t="inlineStr">
        <is>
          <t>Kablo</t>
        </is>
      </c>
      <c r="K3825" t="inlineStr">
        <is>
          <t>Kurumsal</t>
        </is>
      </c>
      <c r="L3825" t="n">
        <v>5</v>
      </c>
      <c r="M3825" s="57" t="n">
        <v>1297</v>
      </c>
      <c r="N3825" t="inlineStr">
        <is>
          <t>TL</t>
        </is>
      </c>
      <c r="O3825" s="58" t="n">
        <v>12</v>
      </c>
      <c r="P3825" t="n">
        <v>0</v>
      </c>
      <c r="Q3825" s="59" t="n">
        <v>820</v>
      </c>
      <c r="R3825" s="60">
        <f>IF(N3825="TL",1,IF(N3825="USD",VLOOKUP(C3825,$X$2:$Z$19,2,FALSE),VLOOKUP(C3825,$X$2:$Z$19,3,FALSE)))</f>
        <v/>
      </c>
      <c r="S3825" s="61">
        <f>IF(P3825=1,0,L3825*M3825*R3825*(1-O3825/100))</f>
        <v/>
      </c>
      <c r="T3825" s="61">
        <f>IF(P3825=1,0,L3825*Q3825)</f>
        <v/>
      </c>
      <c r="U3825" s="61">
        <f>S3825-T3825</f>
        <v/>
      </c>
    </row>
    <row r="3826">
      <c r="A3826" t="inlineStr">
        <is>
          <t>S003825</t>
        </is>
      </c>
      <c r="B3826" t="inlineStr">
        <is>
          <t>2026-03-27</t>
        </is>
      </c>
      <c r="C3826" t="inlineStr">
        <is>
          <t>2026-03</t>
        </is>
      </c>
      <c r="D3826" t="inlineStr">
        <is>
          <t>2026-Q1</t>
        </is>
      </c>
      <c r="E3826" t="inlineStr">
        <is>
          <t>T01</t>
        </is>
      </c>
      <c r="F3826" t="inlineStr">
        <is>
          <t>Deniz Yılmaz</t>
        </is>
      </c>
      <c r="G3826" t="inlineStr">
        <is>
          <t>Marmara</t>
        </is>
      </c>
      <c r="H3826" t="inlineStr">
        <is>
          <t>EM-PNO-12</t>
        </is>
      </c>
      <c r="I3826" t="inlineStr">
        <is>
          <t>Sıva Üstü Dağıtım Panosu 24'lü</t>
        </is>
      </c>
      <c r="J3826" t="inlineStr">
        <is>
          <t>Pano</t>
        </is>
      </c>
      <c r="K3826" t="inlineStr">
        <is>
          <t>Proje</t>
        </is>
      </c>
      <c r="L3826" t="n">
        <v>2</v>
      </c>
      <c r="M3826" s="57" t="n">
        <v>1999</v>
      </c>
      <c r="N3826" t="inlineStr">
        <is>
          <t>TL</t>
        </is>
      </c>
      <c r="O3826" s="58" t="n">
        <v>5</v>
      </c>
      <c r="P3826" t="n">
        <v>0</v>
      </c>
      <c r="Q3826" s="59" t="n">
        <v>1180</v>
      </c>
      <c r="R3826" s="60">
        <f>IF(N3826="TL",1,IF(N3826="USD",VLOOKUP(C3826,$X$2:$Z$19,2,FALSE),VLOOKUP(C3826,$X$2:$Z$19,3,FALSE)))</f>
        <v/>
      </c>
      <c r="S3826" s="61">
        <f>IF(P3826=1,0,L3826*M3826*R3826*(1-O3826/100))</f>
        <v/>
      </c>
      <c r="T3826" s="61">
        <f>IF(P3826=1,0,L3826*Q3826)</f>
        <v/>
      </c>
      <c r="U3826" s="61">
        <f>S3826-T3826</f>
        <v/>
      </c>
    </row>
    <row r="3827">
      <c r="A3827" t="inlineStr">
        <is>
          <t>S003826</t>
        </is>
      </c>
      <c r="B3827" t="inlineStr">
        <is>
          <t>2026-03-22</t>
        </is>
      </c>
      <c r="C3827" t="inlineStr">
        <is>
          <t>2026-03</t>
        </is>
      </c>
      <c r="D3827" t="inlineStr">
        <is>
          <t>2026-Q1</t>
        </is>
      </c>
      <c r="E3827" t="inlineStr">
        <is>
          <t>T01</t>
        </is>
      </c>
      <c r="F3827" t="inlineStr">
        <is>
          <t>Deniz Yılmaz</t>
        </is>
      </c>
      <c r="G3827" t="inlineStr">
        <is>
          <t>Marmara</t>
        </is>
      </c>
      <c r="H3827" t="inlineStr">
        <is>
          <t>EM-AYD-40</t>
        </is>
      </c>
      <c r="I3827" t="inlineStr">
        <is>
          <t>LED Panel Armatür 40W</t>
        </is>
      </c>
      <c r="J3827" t="inlineStr">
        <is>
          <t>Aydınlatma</t>
        </is>
      </c>
      <c r="K3827" t="inlineStr">
        <is>
          <t>Bayi</t>
        </is>
      </c>
      <c r="L3827" t="n">
        <v>12</v>
      </c>
      <c r="M3827" s="57" t="n">
        <v>354</v>
      </c>
      <c r="N3827" t="inlineStr">
        <is>
          <t>TL</t>
        </is>
      </c>
      <c r="O3827" s="58" t="n">
        <v>5</v>
      </c>
      <c r="P3827" t="n">
        <v>0</v>
      </c>
      <c r="Q3827" s="59" t="n">
        <v>190</v>
      </c>
      <c r="R3827" s="60">
        <f>IF(N3827="TL",1,IF(N3827="USD",VLOOKUP(C3827,$X$2:$Z$19,2,FALSE),VLOOKUP(C3827,$X$2:$Z$19,3,FALSE)))</f>
        <v/>
      </c>
      <c r="S3827" s="61">
        <f>IF(P3827=1,0,L3827*M3827*R3827*(1-O3827/100))</f>
        <v/>
      </c>
      <c r="T3827" s="61">
        <f>IF(P3827=1,0,L3827*Q3827)</f>
        <v/>
      </c>
      <c r="U3827" s="61">
        <f>S3827-T3827</f>
        <v/>
      </c>
    </row>
    <row r="3828">
      <c r="A3828" t="inlineStr">
        <is>
          <t>S003827</t>
        </is>
      </c>
      <c r="B3828" t="inlineStr">
        <is>
          <t>2026-03-09</t>
        </is>
      </c>
      <c r="C3828" t="inlineStr">
        <is>
          <t>2026-03</t>
        </is>
      </c>
      <c r="D3828" t="inlineStr">
        <is>
          <t>2026-Q1</t>
        </is>
      </c>
      <c r="E3828" t="inlineStr">
        <is>
          <t>T01</t>
        </is>
      </c>
      <c r="F3828" t="inlineStr">
        <is>
          <t>Deniz Yılmaz</t>
        </is>
      </c>
      <c r="G3828" t="inlineStr">
        <is>
          <t>Marmara</t>
        </is>
      </c>
      <c r="H3828" t="inlineStr">
        <is>
          <t>EM-TRF-05</t>
        </is>
      </c>
      <c r="I3828" t="inlineStr">
        <is>
          <t>İzole Trafo 1 kVA</t>
        </is>
      </c>
      <c r="J3828" t="inlineStr">
        <is>
          <t>Güç</t>
        </is>
      </c>
      <c r="K3828" t="inlineStr">
        <is>
          <t>Perakende</t>
        </is>
      </c>
      <c r="L3828" t="n">
        <v>2</v>
      </c>
      <c r="M3828" s="57" t="n">
        <v>6420</v>
      </c>
      <c r="N3828" t="inlineStr">
        <is>
          <t>TL</t>
        </is>
      </c>
      <c r="O3828" s="58" t="n">
        <v>8</v>
      </c>
      <c r="P3828" t="n">
        <v>1</v>
      </c>
      <c r="Q3828" s="59" t="n">
        <v>3900</v>
      </c>
      <c r="R3828" s="60">
        <f>IF(N3828="TL",1,IF(N3828="USD",VLOOKUP(C3828,$X$2:$Z$19,2,FALSE),VLOOKUP(C3828,$X$2:$Z$19,3,FALSE)))</f>
        <v/>
      </c>
      <c r="S3828" s="61">
        <f>IF(P3828=1,0,L3828*M3828*R3828*(1-O3828/100))</f>
        <v/>
      </c>
      <c r="T3828" s="61">
        <f>IF(P3828=1,0,L3828*Q3828)</f>
        <v/>
      </c>
      <c r="U3828" s="61">
        <f>S3828-T3828</f>
        <v/>
      </c>
    </row>
    <row r="3829">
      <c r="A3829" t="inlineStr">
        <is>
          <t>S003828</t>
        </is>
      </c>
      <c r="B3829" t="inlineStr">
        <is>
          <t>2026-03-24</t>
        </is>
      </c>
      <c r="C3829" t="inlineStr">
        <is>
          <t>2026-03</t>
        </is>
      </c>
      <c r="D3829" t="inlineStr">
        <is>
          <t>2026-Q1</t>
        </is>
      </c>
      <c r="E3829" t="inlineStr">
        <is>
          <t>T01</t>
        </is>
      </c>
      <c r="F3829" t="inlineStr">
        <is>
          <t>Deniz Yılmaz</t>
        </is>
      </c>
      <c r="G3829" t="inlineStr">
        <is>
          <t>Marmara</t>
        </is>
      </c>
      <c r="H3829" t="inlineStr">
        <is>
          <t>EM-AYD-40</t>
        </is>
      </c>
      <c r="I3829" t="inlineStr">
        <is>
          <t>LED Panel Armatür 40W</t>
        </is>
      </c>
      <c r="J3829" t="inlineStr">
        <is>
          <t>Aydınlatma</t>
        </is>
      </c>
      <c r="K3829" t="inlineStr">
        <is>
          <t>Proje</t>
        </is>
      </c>
      <c r="L3829" t="n">
        <v>14</v>
      </c>
      <c r="M3829" s="57" t="n">
        <v>360</v>
      </c>
      <c r="N3829" t="inlineStr">
        <is>
          <t>TL</t>
        </is>
      </c>
      <c r="O3829" s="58" t="n">
        <v>8</v>
      </c>
      <c r="P3829" t="n">
        <v>0</v>
      </c>
      <c r="Q3829" s="59" t="n">
        <v>190</v>
      </c>
      <c r="R3829" s="60">
        <f>IF(N3829="TL",1,IF(N3829="USD",VLOOKUP(C3829,$X$2:$Z$19,2,FALSE),VLOOKUP(C3829,$X$2:$Z$19,3,FALSE)))</f>
        <v/>
      </c>
      <c r="S3829" s="61">
        <f>IF(P3829=1,0,L3829*M3829*R3829*(1-O3829/100))</f>
        <v/>
      </c>
      <c r="T3829" s="61">
        <f>IF(P3829=1,0,L3829*Q3829)</f>
        <v/>
      </c>
      <c r="U3829" s="61">
        <f>S3829-T3829</f>
        <v/>
      </c>
    </row>
    <row r="3830">
      <c r="A3830" t="inlineStr">
        <is>
          <t>S003829</t>
        </is>
      </c>
      <c r="B3830" t="inlineStr">
        <is>
          <t>2026-03-19</t>
        </is>
      </c>
      <c r="C3830" t="inlineStr">
        <is>
          <t>2026-03</t>
        </is>
      </c>
      <c r="D3830" t="inlineStr">
        <is>
          <t>2026-Q1</t>
        </is>
      </c>
      <c r="E3830" t="inlineStr">
        <is>
          <t>T01</t>
        </is>
      </c>
      <c r="F3830" t="inlineStr">
        <is>
          <t>Deniz Yılmaz</t>
        </is>
      </c>
      <c r="G3830" t="inlineStr">
        <is>
          <t>Marmara</t>
        </is>
      </c>
      <c r="H3830" t="inlineStr">
        <is>
          <t>EM-UPS-10</t>
        </is>
      </c>
      <c r="I3830" t="inlineStr">
        <is>
          <t>Kesintisiz Güç Kaynağı 3 kVA</t>
        </is>
      </c>
      <c r="J3830" t="inlineStr">
        <is>
          <t>Güç</t>
        </is>
      </c>
      <c r="K3830" t="inlineStr">
        <is>
          <t>Perakende</t>
        </is>
      </c>
      <c r="L3830" t="n">
        <v>3</v>
      </c>
      <c r="M3830" s="57" t="n">
        <v>13468</v>
      </c>
      <c r="N3830" t="inlineStr">
        <is>
          <t>TL</t>
        </is>
      </c>
      <c r="O3830" s="58" t="n">
        <v>0</v>
      </c>
      <c r="P3830" t="n">
        <v>0</v>
      </c>
      <c r="Q3830" s="59" t="n">
        <v>8200</v>
      </c>
      <c r="R3830" s="60">
        <f>IF(N3830="TL",1,IF(N3830="USD",VLOOKUP(C3830,$X$2:$Z$19,2,FALSE),VLOOKUP(C3830,$X$2:$Z$19,3,FALSE)))</f>
        <v/>
      </c>
      <c r="S3830" s="61">
        <f>IF(P3830=1,0,L3830*M3830*R3830*(1-O3830/100))</f>
        <v/>
      </c>
      <c r="T3830" s="61">
        <f>IF(P3830=1,0,L3830*Q3830)</f>
        <v/>
      </c>
      <c r="U3830" s="61">
        <f>S3830-T3830</f>
        <v/>
      </c>
    </row>
    <row r="3831">
      <c r="A3831" t="inlineStr">
        <is>
          <t>S003830</t>
        </is>
      </c>
      <c r="B3831" t="inlineStr">
        <is>
          <t>2026-03-16</t>
        </is>
      </c>
      <c r="C3831" t="inlineStr">
        <is>
          <t>2026-03</t>
        </is>
      </c>
      <c r="D3831" t="inlineStr">
        <is>
          <t>2026-Q1</t>
        </is>
      </c>
      <c r="E3831" t="inlineStr">
        <is>
          <t>T01</t>
        </is>
      </c>
      <c r="F3831" t="inlineStr">
        <is>
          <t>Deniz Yılmaz</t>
        </is>
      </c>
      <c r="G3831" t="inlineStr">
        <is>
          <t>Marmara</t>
        </is>
      </c>
      <c r="H3831" t="inlineStr">
        <is>
          <t>EM-TOP-08</t>
        </is>
      </c>
      <c r="I3831" t="inlineStr">
        <is>
          <t>Topraklama Seti</t>
        </is>
      </c>
      <c r="J3831" t="inlineStr">
        <is>
          <t>Koruma</t>
        </is>
      </c>
      <c r="K3831" t="inlineStr">
        <is>
          <t>Bayi</t>
        </is>
      </c>
      <c r="L3831" t="n">
        <v>13</v>
      </c>
      <c r="M3831" s="57" t="n">
        <v>934</v>
      </c>
      <c r="N3831" t="inlineStr">
        <is>
          <t>TL</t>
        </is>
      </c>
      <c r="O3831" s="58" t="n">
        <v>0</v>
      </c>
      <c r="P3831" t="n">
        <v>0</v>
      </c>
      <c r="Q3831" s="59" t="n">
        <v>540</v>
      </c>
      <c r="R3831" s="60">
        <f>IF(N3831="TL",1,IF(N3831="USD",VLOOKUP(C3831,$X$2:$Z$19,2,FALSE),VLOOKUP(C3831,$X$2:$Z$19,3,FALSE)))</f>
        <v/>
      </c>
      <c r="S3831" s="61">
        <f>IF(P3831=1,0,L3831*M3831*R3831*(1-O3831/100))</f>
        <v/>
      </c>
      <c r="T3831" s="61">
        <f>IF(P3831=1,0,L3831*Q3831)</f>
        <v/>
      </c>
      <c r="U3831" s="61">
        <f>S3831-T3831</f>
        <v/>
      </c>
    </row>
    <row r="3832">
      <c r="A3832" t="inlineStr">
        <is>
          <t>S003831</t>
        </is>
      </c>
      <c r="B3832" t="inlineStr">
        <is>
          <t>2026-03-07</t>
        </is>
      </c>
      <c r="C3832" t="inlineStr">
        <is>
          <t>2026-03</t>
        </is>
      </c>
      <c r="D3832" t="inlineStr">
        <is>
          <t>2026-Q1</t>
        </is>
      </c>
      <c r="E3832" t="inlineStr">
        <is>
          <t>T01</t>
        </is>
      </c>
      <c r="F3832" t="inlineStr">
        <is>
          <t>Deniz Yılmaz</t>
        </is>
      </c>
      <c r="G3832" t="inlineStr">
        <is>
          <t>Marmara</t>
        </is>
      </c>
      <c r="H3832" t="inlineStr">
        <is>
          <t>EM-AYD-18</t>
        </is>
      </c>
      <c r="I3832" t="inlineStr">
        <is>
          <t>LED Ampul 18W (10'lu)</t>
        </is>
      </c>
      <c r="J3832" t="inlineStr">
        <is>
          <t>Aydınlatma</t>
        </is>
      </c>
      <c r="K3832" t="inlineStr">
        <is>
          <t>Proje</t>
        </is>
      </c>
      <c r="L3832" t="n">
        <v>4</v>
      </c>
      <c r="M3832" s="57" t="n">
        <v>207</v>
      </c>
      <c r="N3832" t="inlineStr">
        <is>
          <t>TL</t>
        </is>
      </c>
      <c r="O3832" s="58" t="n">
        <v>8</v>
      </c>
      <c r="P3832" t="n">
        <v>0</v>
      </c>
      <c r="Q3832" s="59" t="n">
        <v>95</v>
      </c>
      <c r="R3832" s="60">
        <f>IF(N3832="TL",1,IF(N3832="USD",VLOOKUP(C3832,$X$2:$Z$19,2,FALSE),VLOOKUP(C3832,$X$2:$Z$19,3,FALSE)))</f>
        <v/>
      </c>
      <c r="S3832" s="61">
        <f>IF(P3832=1,0,L3832*M3832*R3832*(1-O3832/100))</f>
        <v/>
      </c>
      <c r="T3832" s="61">
        <f>IF(P3832=1,0,L3832*Q3832)</f>
        <v/>
      </c>
      <c r="U3832" s="61">
        <f>S3832-T3832</f>
        <v/>
      </c>
    </row>
    <row r="3833">
      <c r="A3833" t="inlineStr">
        <is>
          <t>S003832</t>
        </is>
      </c>
      <c r="B3833" t="inlineStr">
        <is>
          <t>2026-03-16</t>
        </is>
      </c>
      <c r="C3833" t="inlineStr">
        <is>
          <t>2026-03</t>
        </is>
      </c>
      <c r="D3833" t="inlineStr">
        <is>
          <t>2026-Q1</t>
        </is>
      </c>
      <c r="E3833" t="inlineStr">
        <is>
          <t>T01</t>
        </is>
      </c>
      <c r="F3833" t="inlineStr">
        <is>
          <t>Deniz Yılmaz</t>
        </is>
      </c>
      <c r="G3833" t="inlineStr">
        <is>
          <t>Marmara</t>
        </is>
      </c>
      <c r="H3833" t="inlineStr">
        <is>
          <t>EM-PNO-12</t>
        </is>
      </c>
      <c r="I3833" t="inlineStr">
        <is>
          <t>Sıva Üstü Dağıtım Panosu 24'lü</t>
        </is>
      </c>
      <c r="J3833" t="inlineStr">
        <is>
          <t>Pano</t>
        </is>
      </c>
      <c r="K3833" t="inlineStr">
        <is>
          <t>Proje</t>
        </is>
      </c>
      <c r="L3833" t="n">
        <v>2</v>
      </c>
      <c r="M3833" s="57" t="n">
        <v>2027</v>
      </c>
      <c r="N3833" t="inlineStr">
        <is>
          <t>TL</t>
        </is>
      </c>
      <c r="O3833" s="58" t="n">
        <v>8</v>
      </c>
      <c r="P3833" t="n">
        <v>0</v>
      </c>
      <c r="Q3833" s="59" t="n">
        <v>1180</v>
      </c>
      <c r="R3833" s="60">
        <f>IF(N3833="TL",1,IF(N3833="USD",VLOOKUP(C3833,$X$2:$Z$19,2,FALSE),VLOOKUP(C3833,$X$2:$Z$19,3,FALSE)))</f>
        <v/>
      </c>
      <c r="S3833" s="61">
        <f>IF(P3833=1,0,L3833*M3833*R3833*(1-O3833/100))</f>
        <v/>
      </c>
      <c r="T3833" s="61">
        <f>IF(P3833=1,0,L3833*Q3833)</f>
        <v/>
      </c>
      <c r="U3833" s="61">
        <f>S3833-T3833</f>
        <v/>
      </c>
    </row>
    <row r="3834">
      <c r="A3834" t="inlineStr">
        <is>
          <t>S003833</t>
        </is>
      </c>
      <c r="B3834" t="inlineStr">
        <is>
          <t>2026-03-15</t>
        </is>
      </c>
      <c r="C3834" t="inlineStr">
        <is>
          <t>2026-03</t>
        </is>
      </c>
      <c r="D3834" t="inlineStr">
        <is>
          <t>2026-Q1</t>
        </is>
      </c>
      <c r="E3834" t="inlineStr">
        <is>
          <t>T01</t>
        </is>
      </c>
      <c r="F3834" t="inlineStr">
        <is>
          <t>Deniz Yılmaz</t>
        </is>
      </c>
      <c r="G3834" t="inlineStr">
        <is>
          <t>Marmara</t>
        </is>
      </c>
      <c r="H3834" t="inlineStr">
        <is>
          <t>EM-KBL-25</t>
        </is>
      </c>
      <c r="I3834" t="inlineStr">
        <is>
          <t>NYY Kablo 4x6 (100 m)</t>
        </is>
      </c>
      <c r="J3834" t="inlineStr">
        <is>
          <t>Kablo</t>
        </is>
      </c>
      <c r="K3834" t="inlineStr">
        <is>
          <t>Bayi</t>
        </is>
      </c>
      <c r="L3834" t="n">
        <v>24</v>
      </c>
      <c r="M3834" s="57" t="n">
        <v>3373</v>
      </c>
      <c r="N3834" t="inlineStr">
        <is>
          <t>TL</t>
        </is>
      </c>
      <c r="O3834" s="58" t="n">
        <v>5</v>
      </c>
      <c r="P3834" t="n">
        <v>0</v>
      </c>
      <c r="Q3834" s="59" t="n">
        <v>2150</v>
      </c>
      <c r="R3834" s="60">
        <f>IF(N3834="TL",1,IF(N3834="USD",VLOOKUP(C3834,$X$2:$Z$19,2,FALSE),VLOOKUP(C3834,$X$2:$Z$19,3,FALSE)))</f>
        <v/>
      </c>
      <c r="S3834" s="61">
        <f>IF(P3834=1,0,L3834*M3834*R3834*(1-O3834/100))</f>
        <v/>
      </c>
      <c r="T3834" s="61">
        <f>IF(P3834=1,0,L3834*Q3834)</f>
        <v/>
      </c>
      <c r="U3834" s="61">
        <f>S3834-T3834</f>
        <v/>
      </c>
    </row>
    <row r="3835">
      <c r="A3835" t="inlineStr">
        <is>
          <t>S003834</t>
        </is>
      </c>
      <c r="B3835" t="inlineStr">
        <is>
          <t>2026-03-15</t>
        </is>
      </c>
      <c r="C3835" t="inlineStr">
        <is>
          <t>2026-03</t>
        </is>
      </c>
      <c r="D3835" t="inlineStr">
        <is>
          <t>2026-Q1</t>
        </is>
      </c>
      <c r="E3835" t="inlineStr">
        <is>
          <t>T01</t>
        </is>
      </c>
      <c r="F3835" t="inlineStr">
        <is>
          <t>Deniz Yılmaz</t>
        </is>
      </c>
      <c r="G3835" t="inlineStr">
        <is>
          <t>Marmara</t>
        </is>
      </c>
      <c r="H3835" t="inlineStr">
        <is>
          <t>EM-SGT-01</t>
        </is>
      </c>
      <c r="I3835" t="inlineStr">
        <is>
          <t>Otomatik Sigorta C16 (12'li)</t>
        </is>
      </c>
      <c r="J3835" t="inlineStr">
        <is>
          <t>Koruma</t>
        </is>
      </c>
      <c r="K3835" t="inlineStr">
        <is>
          <t>Bayi</t>
        </is>
      </c>
      <c r="L3835" t="n">
        <v>21</v>
      </c>
      <c r="M3835" s="57" t="n">
        <v>434</v>
      </c>
      <c r="N3835" t="inlineStr">
        <is>
          <t>TL</t>
        </is>
      </c>
      <c r="O3835" s="58" t="n">
        <v>8</v>
      </c>
      <c r="P3835" t="n">
        <v>0</v>
      </c>
      <c r="Q3835" s="59" t="n">
        <v>240</v>
      </c>
      <c r="R3835" s="60">
        <f>IF(N3835="TL",1,IF(N3835="USD",VLOOKUP(C3835,$X$2:$Z$19,2,FALSE),VLOOKUP(C3835,$X$2:$Z$19,3,FALSE)))</f>
        <v/>
      </c>
      <c r="S3835" s="61">
        <f>IF(P3835=1,0,L3835*M3835*R3835*(1-O3835/100))</f>
        <v/>
      </c>
      <c r="T3835" s="61">
        <f>IF(P3835=1,0,L3835*Q3835)</f>
        <v/>
      </c>
      <c r="U3835" s="61">
        <f>S3835-T3835</f>
        <v/>
      </c>
    </row>
    <row r="3836">
      <c r="A3836" t="inlineStr">
        <is>
          <t>S003835</t>
        </is>
      </c>
      <c r="B3836" t="inlineStr">
        <is>
          <t>2026-03-21</t>
        </is>
      </c>
      <c r="C3836" t="inlineStr">
        <is>
          <t>2026-03</t>
        </is>
      </c>
      <c r="D3836" t="inlineStr">
        <is>
          <t>2026-Q1</t>
        </is>
      </c>
      <c r="E3836" t="inlineStr">
        <is>
          <t>T01</t>
        </is>
      </c>
      <c r="F3836" t="inlineStr">
        <is>
          <t>Deniz Yılmaz</t>
        </is>
      </c>
      <c r="G3836" t="inlineStr">
        <is>
          <t>Marmara</t>
        </is>
      </c>
      <c r="H3836" t="inlineStr">
        <is>
          <t>EM-PNO-12</t>
        </is>
      </c>
      <c r="I3836" t="inlineStr">
        <is>
          <t>Sıva Üstü Dağıtım Panosu 24'lü</t>
        </is>
      </c>
      <c r="J3836" t="inlineStr">
        <is>
          <t>Pano</t>
        </is>
      </c>
      <c r="K3836" t="inlineStr">
        <is>
          <t>Bayi</t>
        </is>
      </c>
      <c r="L3836" t="n">
        <v>9</v>
      </c>
      <c r="M3836" s="57" t="n">
        <v>2010</v>
      </c>
      <c r="N3836" t="inlineStr">
        <is>
          <t>TL</t>
        </is>
      </c>
      <c r="O3836" s="58" t="n">
        <v>5</v>
      </c>
      <c r="P3836" t="n">
        <v>0</v>
      </c>
      <c r="Q3836" s="59" t="n">
        <v>1180</v>
      </c>
      <c r="R3836" s="60">
        <f>IF(N3836="TL",1,IF(N3836="USD",VLOOKUP(C3836,$X$2:$Z$19,2,FALSE),VLOOKUP(C3836,$X$2:$Z$19,3,FALSE)))</f>
        <v/>
      </c>
      <c r="S3836" s="61">
        <f>IF(P3836=1,0,L3836*M3836*R3836*(1-O3836/100))</f>
        <v/>
      </c>
      <c r="T3836" s="61">
        <f>IF(P3836=1,0,L3836*Q3836)</f>
        <v/>
      </c>
      <c r="U3836" s="61">
        <f>S3836-T3836</f>
        <v/>
      </c>
    </row>
    <row r="3837">
      <c r="A3837" t="inlineStr">
        <is>
          <t>S003836</t>
        </is>
      </c>
      <c r="B3837" t="inlineStr">
        <is>
          <t>2026-03-14</t>
        </is>
      </c>
      <c r="C3837" t="inlineStr">
        <is>
          <t>2026-03</t>
        </is>
      </c>
      <c r="D3837" t="inlineStr">
        <is>
          <t>2026-Q1</t>
        </is>
      </c>
      <c r="E3837" t="inlineStr">
        <is>
          <t>T01</t>
        </is>
      </c>
      <c r="F3837" t="inlineStr">
        <is>
          <t>Deniz Yılmaz</t>
        </is>
      </c>
      <c r="G3837" t="inlineStr">
        <is>
          <t>Marmara</t>
        </is>
      </c>
      <c r="H3837" t="inlineStr">
        <is>
          <t>EM-SGT-01</t>
        </is>
      </c>
      <c r="I3837" t="inlineStr">
        <is>
          <t>Otomatik Sigorta C16 (12'li)</t>
        </is>
      </c>
      <c r="J3837" t="inlineStr">
        <is>
          <t>Koruma</t>
        </is>
      </c>
      <c r="K3837" t="inlineStr">
        <is>
          <t>Bayi</t>
        </is>
      </c>
      <c r="L3837" t="n">
        <v>1</v>
      </c>
      <c r="M3837" s="57" t="n">
        <v>437</v>
      </c>
      <c r="N3837" t="inlineStr">
        <is>
          <t>TL</t>
        </is>
      </c>
      <c r="O3837" s="58" t="n">
        <v>8</v>
      </c>
      <c r="P3837" t="n">
        <v>0</v>
      </c>
      <c r="Q3837" s="59" t="n">
        <v>240</v>
      </c>
      <c r="R3837" s="60">
        <f>IF(N3837="TL",1,IF(N3837="USD",VLOOKUP(C3837,$X$2:$Z$19,2,FALSE),VLOOKUP(C3837,$X$2:$Z$19,3,FALSE)))</f>
        <v/>
      </c>
      <c r="S3837" s="61">
        <f>IF(P3837=1,0,L3837*M3837*R3837*(1-O3837/100))</f>
        <v/>
      </c>
      <c r="T3837" s="61">
        <f>IF(P3837=1,0,L3837*Q3837)</f>
        <v/>
      </c>
      <c r="U3837" s="61">
        <f>S3837-T3837</f>
        <v/>
      </c>
    </row>
    <row r="3838">
      <c r="A3838" t="inlineStr">
        <is>
          <t>S003837</t>
        </is>
      </c>
      <c r="B3838" t="inlineStr">
        <is>
          <t>2026-03-17</t>
        </is>
      </c>
      <c r="C3838" t="inlineStr">
        <is>
          <t>2026-03</t>
        </is>
      </c>
      <c r="D3838" t="inlineStr">
        <is>
          <t>2026-Q1</t>
        </is>
      </c>
      <c r="E3838" t="inlineStr">
        <is>
          <t>T01</t>
        </is>
      </c>
      <c r="F3838" t="inlineStr">
        <is>
          <t>Deniz Yılmaz</t>
        </is>
      </c>
      <c r="G3838" t="inlineStr">
        <is>
          <t>Marmara</t>
        </is>
      </c>
      <c r="H3838" t="inlineStr">
        <is>
          <t>EM-PNO-12</t>
        </is>
      </c>
      <c r="I3838" t="inlineStr">
        <is>
          <t>Sıva Üstü Dağıtım Panosu 24'lü</t>
        </is>
      </c>
      <c r="J3838" t="inlineStr">
        <is>
          <t>Pano</t>
        </is>
      </c>
      <c r="K3838" t="inlineStr">
        <is>
          <t>Bayi</t>
        </is>
      </c>
      <c r="L3838" t="n">
        <v>13</v>
      </c>
      <c r="M3838" s="57" t="n">
        <v>2018</v>
      </c>
      <c r="N3838" t="inlineStr">
        <is>
          <t>TL</t>
        </is>
      </c>
      <c r="O3838" s="58" t="n">
        <v>12</v>
      </c>
      <c r="P3838" t="n">
        <v>0</v>
      </c>
      <c r="Q3838" s="59" t="n">
        <v>1180</v>
      </c>
      <c r="R3838" s="60">
        <f>IF(N3838="TL",1,IF(N3838="USD",VLOOKUP(C3838,$X$2:$Z$19,2,FALSE),VLOOKUP(C3838,$X$2:$Z$19,3,FALSE)))</f>
        <v/>
      </c>
      <c r="S3838" s="61">
        <f>IF(P3838=1,0,L3838*M3838*R3838*(1-O3838/100))</f>
        <v/>
      </c>
      <c r="T3838" s="61">
        <f>IF(P3838=1,0,L3838*Q3838)</f>
        <v/>
      </c>
      <c r="U3838" s="61">
        <f>S3838-T3838</f>
        <v/>
      </c>
    </row>
    <row r="3839">
      <c r="A3839" t="inlineStr">
        <is>
          <t>S003838</t>
        </is>
      </c>
      <c r="B3839" t="inlineStr">
        <is>
          <t>2026-03-27</t>
        </is>
      </c>
      <c r="C3839" t="inlineStr">
        <is>
          <t>2026-03</t>
        </is>
      </c>
      <c r="D3839" t="inlineStr">
        <is>
          <t>2026-Q1</t>
        </is>
      </c>
      <c r="E3839" t="inlineStr">
        <is>
          <t>T01</t>
        </is>
      </c>
      <c r="F3839" t="inlineStr">
        <is>
          <t>Deniz Yılmaz</t>
        </is>
      </c>
      <c r="G3839" t="inlineStr">
        <is>
          <t>Marmara</t>
        </is>
      </c>
      <c r="H3839" t="inlineStr">
        <is>
          <t>EM-KND-03</t>
        </is>
      </c>
      <c r="I3839" t="inlineStr">
        <is>
          <t>Kablo Kanalı 40x40 (2 m)</t>
        </is>
      </c>
      <c r="J3839" t="inlineStr">
        <is>
          <t>Tesisat</t>
        </is>
      </c>
      <c r="K3839" t="inlineStr">
        <is>
          <t>Proje</t>
        </is>
      </c>
      <c r="L3839" t="n">
        <v>1</v>
      </c>
      <c r="M3839" s="57" t="n">
        <v>129</v>
      </c>
      <c r="N3839" t="inlineStr">
        <is>
          <t>TL</t>
        </is>
      </c>
      <c r="O3839" s="58" t="n">
        <v>8</v>
      </c>
      <c r="P3839" t="n">
        <v>0</v>
      </c>
      <c r="Q3839" s="59" t="n">
        <v>65</v>
      </c>
      <c r="R3839" s="60">
        <f>IF(N3839="TL",1,IF(N3839="USD",VLOOKUP(C3839,$X$2:$Z$19,2,FALSE),VLOOKUP(C3839,$X$2:$Z$19,3,FALSE)))</f>
        <v/>
      </c>
      <c r="S3839" s="61">
        <f>IF(P3839=1,0,L3839*M3839*R3839*(1-O3839/100))</f>
        <v/>
      </c>
      <c r="T3839" s="61">
        <f>IF(P3839=1,0,L3839*Q3839)</f>
        <v/>
      </c>
      <c r="U3839" s="61">
        <f>S3839-T3839</f>
        <v/>
      </c>
    </row>
    <row r="3840">
      <c r="A3840" t="inlineStr">
        <is>
          <t>S003839</t>
        </is>
      </c>
      <c r="B3840" t="inlineStr">
        <is>
          <t>2026-03-13</t>
        </is>
      </c>
      <c r="C3840" t="inlineStr">
        <is>
          <t>2026-03</t>
        </is>
      </c>
      <c r="D3840" t="inlineStr">
        <is>
          <t>2026-Q1</t>
        </is>
      </c>
      <c r="E3840" t="inlineStr">
        <is>
          <t>T01</t>
        </is>
      </c>
      <c r="F3840" t="inlineStr">
        <is>
          <t>Deniz Yılmaz</t>
        </is>
      </c>
      <c r="G3840" t="inlineStr">
        <is>
          <t>Marmara</t>
        </is>
      </c>
      <c r="H3840" t="inlineStr">
        <is>
          <t>EM-TOP-08</t>
        </is>
      </c>
      <c r="I3840" t="inlineStr">
        <is>
          <t>Topraklama Seti</t>
        </is>
      </c>
      <c r="J3840" t="inlineStr">
        <is>
          <t>Koruma</t>
        </is>
      </c>
      <c r="K3840" t="inlineStr">
        <is>
          <t>Kurumsal</t>
        </is>
      </c>
      <c r="L3840" t="n">
        <v>2</v>
      </c>
      <c r="M3840" s="57" t="n">
        <v>906</v>
      </c>
      <c r="N3840" t="inlineStr">
        <is>
          <t>TL</t>
        </is>
      </c>
      <c r="O3840" s="58" t="n">
        <v>5</v>
      </c>
      <c r="P3840" t="n">
        <v>0</v>
      </c>
      <c r="Q3840" s="59" t="n">
        <v>540</v>
      </c>
      <c r="R3840" s="60">
        <f>IF(N3840="TL",1,IF(N3840="USD",VLOOKUP(C3840,$X$2:$Z$19,2,FALSE),VLOOKUP(C3840,$X$2:$Z$19,3,FALSE)))</f>
        <v/>
      </c>
      <c r="S3840" s="61">
        <f>IF(P3840=1,0,L3840*M3840*R3840*(1-O3840/100))</f>
        <v/>
      </c>
      <c r="T3840" s="61">
        <f>IF(P3840=1,0,L3840*Q3840)</f>
        <v/>
      </c>
      <c r="U3840" s="61">
        <f>S3840-T3840</f>
        <v/>
      </c>
    </row>
    <row r="3841">
      <c r="A3841" t="inlineStr">
        <is>
          <t>S003840</t>
        </is>
      </c>
      <c r="B3841" t="inlineStr">
        <is>
          <t>2026-03-14</t>
        </is>
      </c>
      <c r="C3841" t="inlineStr">
        <is>
          <t>2026-03</t>
        </is>
      </c>
      <c r="D3841" t="inlineStr">
        <is>
          <t>2026-Q1</t>
        </is>
      </c>
      <c r="E3841" t="inlineStr">
        <is>
          <t>T01</t>
        </is>
      </c>
      <c r="F3841" t="inlineStr">
        <is>
          <t>Deniz Yılmaz</t>
        </is>
      </c>
      <c r="G3841" t="inlineStr">
        <is>
          <t>Marmara</t>
        </is>
      </c>
      <c r="H3841" t="inlineStr">
        <is>
          <t>EM-TRF-05</t>
        </is>
      </c>
      <c r="I3841" t="inlineStr">
        <is>
          <t>İzole Trafo 1 kVA</t>
        </is>
      </c>
      <c r="J3841" t="inlineStr">
        <is>
          <t>Güç</t>
        </is>
      </c>
      <c r="K3841" t="inlineStr">
        <is>
          <t>Bayi</t>
        </is>
      </c>
      <c r="L3841" t="n">
        <v>2</v>
      </c>
      <c r="M3841" s="57" t="n">
        <v>6633</v>
      </c>
      <c r="N3841" t="inlineStr">
        <is>
          <t>TL</t>
        </is>
      </c>
      <c r="O3841" s="58" t="n">
        <v>8</v>
      </c>
      <c r="P3841" t="n">
        <v>0</v>
      </c>
      <c r="Q3841" s="59" t="n">
        <v>3900</v>
      </c>
      <c r="R3841" s="60">
        <f>IF(N3841="TL",1,IF(N3841="USD",VLOOKUP(C3841,$X$2:$Z$19,2,FALSE),VLOOKUP(C3841,$X$2:$Z$19,3,FALSE)))</f>
        <v/>
      </c>
      <c r="S3841" s="61">
        <f>IF(P3841=1,0,L3841*M3841*R3841*(1-O3841/100))</f>
        <v/>
      </c>
      <c r="T3841" s="61">
        <f>IF(P3841=1,0,L3841*Q3841)</f>
        <v/>
      </c>
      <c r="U3841" s="61">
        <f>S3841-T3841</f>
        <v/>
      </c>
    </row>
    <row r="3842">
      <c r="A3842" t="inlineStr">
        <is>
          <t>S003841</t>
        </is>
      </c>
      <c r="B3842" t="inlineStr">
        <is>
          <t>2026-03-23</t>
        </is>
      </c>
      <c r="C3842" t="inlineStr">
        <is>
          <t>2026-03</t>
        </is>
      </c>
      <c r="D3842" t="inlineStr">
        <is>
          <t>2026-Q1</t>
        </is>
      </c>
      <c r="E3842" t="inlineStr">
        <is>
          <t>T01</t>
        </is>
      </c>
      <c r="F3842" t="inlineStr">
        <is>
          <t>Deniz Yılmaz</t>
        </is>
      </c>
      <c r="G3842" t="inlineStr">
        <is>
          <t>Marmara</t>
        </is>
      </c>
      <c r="H3842" t="inlineStr">
        <is>
          <t>EM-PNO-12</t>
        </is>
      </c>
      <c r="I3842" t="inlineStr">
        <is>
          <t>Sıva Üstü Dağıtım Panosu 24'lü</t>
        </is>
      </c>
      <c r="J3842" t="inlineStr">
        <is>
          <t>Pano</t>
        </is>
      </c>
      <c r="K3842" t="inlineStr">
        <is>
          <t>Bayi</t>
        </is>
      </c>
      <c r="L3842" t="n">
        <v>83</v>
      </c>
      <c r="M3842" s="57" t="n">
        <v>1971</v>
      </c>
      <c r="N3842" t="inlineStr">
        <is>
          <t>TL</t>
        </is>
      </c>
      <c r="O3842" s="58" t="n">
        <v>8</v>
      </c>
      <c r="P3842" t="n">
        <v>0</v>
      </c>
      <c r="Q3842" s="59" t="n">
        <v>1180</v>
      </c>
      <c r="R3842" s="60">
        <f>IF(N3842="TL",1,IF(N3842="USD",VLOOKUP(C3842,$X$2:$Z$19,2,FALSE),VLOOKUP(C3842,$X$2:$Z$19,3,FALSE)))</f>
        <v/>
      </c>
      <c r="S3842" s="61">
        <f>IF(P3842=1,0,L3842*M3842*R3842*(1-O3842/100))</f>
        <v/>
      </c>
      <c r="T3842" s="61">
        <f>IF(P3842=1,0,L3842*Q3842)</f>
        <v/>
      </c>
      <c r="U3842" s="61">
        <f>S3842-T3842</f>
        <v/>
      </c>
    </row>
    <row r="3843">
      <c r="A3843" t="inlineStr">
        <is>
          <t>S003842</t>
        </is>
      </c>
      <c r="B3843" t="inlineStr">
        <is>
          <t>2026-03-01</t>
        </is>
      </c>
      <c r="C3843" t="inlineStr">
        <is>
          <t>2026-03</t>
        </is>
      </c>
      <c r="D3843" t="inlineStr">
        <is>
          <t>2026-Q1</t>
        </is>
      </c>
      <c r="E3843" t="inlineStr">
        <is>
          <t>T01</t>
        </is>
      </c>
      <c r="F3843" t="inlineStr">
        <is>
          <t>Deniz Yılmaz</t>
        </is>
      </c>
      <c r="G3843" t="inlineStr">
        <is>
          <t>Marmara</t>
        </is>
      </c>
      <c r="H3843" t="inlineStr">
        <is>
          <t>EM-SGT-01</t>
        </is>
      </c>
      <c r="I3843" t="inlineStr">
        <is>
          <t>Otomatik Sigorta C16 (12'li)</t>
        </is>
      </c>
      <c r="J3843" t="inlineStr">
        <is>
          <t>Koruma</t>
        </is>
      </c>
      <c r="K3843" t="inlineStr">
        <is>
          <t>Kurumsal</t>
        </is>
      </c>
      <c r="L3843" t="n">
        <v>2</v>
      </c>
      <c r="M3843" s="57" t="n">
        <v>437</v>
      </c>
      <c r="N3843" t="inlineStr">
        <is>
          <t>TL</t>
        </is>
      </c>
      <c r="O3843" s="58" t="n">
        <v>0</v>
      </c>
      <c r="P3843" t="n">
        <v>0</v>
      </c>
      <c r="Q3843" s="59" t="n">
        <v>240</v>
      </c>
      <c r="R3843" s="60">
        <f>IF(N3843="TL",1,IF(N3843="USD",VLOOKUP(C3843,$X$2:$Z$19,2,FALSE),VLOOKUP(C3843,$X$2:$Z$19,3,FALSE)))</f>
        <v/>
      </c>
      <c r="S3843" s="61">
        <f>IF(P3843=1,0,L3843*M3843*R3843*(1-O3843/100))</f>
        <v/>
      </c>
      <c r="T3843" s="61">
        <f>IF(P3843=1,0,L3843*Q3843)</f>
        <v/>
      </c>
      <c r="U3843" s="61">
        <f>S3843-T3843</f>
        <v/>
      </c>
    </row>
    <row r="3844">
      <c r="A3844" t="inlineStr">
        <is>
          <t>S003843</t>
        </is>
      </c>
      <c r="B3844" t="inlineStr">
        <is>
          <t>2026-03-21</t>
        </is>
      </c>
      <c r="C3844" t="inlineStr">
        <is>
          <t>2026-03</t>
        </is>
      </c>
      <c r="D3844" t="inlineStr">
        <is>
          <t>2026-Q1</t>
        </is>
      </c>
      <c r="E3844" t="inlineStr">
        <is>
          <t>T02</t>
        </is>
      </c>
      <c r="F3844" t="inlineStr">
        <is>
          <t>Ece Kaya</t>
        </is>
      </c>
      <c r="G3844" t="inlineStr">
        <is>
          <t>İç Anadolu</t>
        </is>
      </c>
      <c r="H3844" t="inlineStr">
        <is>
          <t>EM-KBL-16</t>
        </is>
      </c>
      <c r="I3844" t="inlineStr">
        <is>
          <t>NYM Kablo 3x2,5 (100 m)</t>
        </is>
      </c>
      <c r="J3844" t="inlineStr">
        <is>
          <t>Kablo</t>
        </is>
      </c>
      <c r="K3844" t="inlineStr">
        <is>
          <t>Bayi</t>
        </is>
      </c>
      <c r="L3844" t="n">
        <v>19</v>
      </c>
      <c r="M3844" s="57" t="n">
        <v>1318</v>
      </c>
      <c r="N3844" t="inlineStr">
        <is>
          <t>TL</t>
        </is>
      </c>
      <c r="O3844" s="58" t="n">
        <v>5</v>
      </c>
      <c r="P3844" t="n">
        <v>0</v>
      </c>
      <c r="Q3844" s="59" t="n">
        <v>820</v>
      </c>
      <c r="R3844" s="60">
        <f>IF(N3844="TL",1,IF(N3844="USD",VLOOKUP(C3844,$X$2:$Z$19,2,FALSE),VLOOKUP(C3844,$X$2:$Z$19,3,FALSE)))</f>
        <v/>
      </c>
      <c r="S3844" s="61">
        <f>IF(P3844=1,0,L3844*M3844*R3844*(1-O3844/100))</f>
        <v/>
      </c>
      <c r="T3844" s="61">
        <f>IF(P3844=1,0,L3844*Q3844)</f>
        <v/>
      </c>
      <c r="U3844" s="61">
        <f>S3844-T3844</f>
        <v/>
      </c>
    </row>
    <row r="3845">
      <c r="A3845" t="inlineStr">
        <is>
          <t>S003844</t>
        </is>
      </c>
      <c r="B3845" t="inlineStr">
        <is>
          <t>2026-03-11</t>
        </is>
      </c>
      <c r="C3845" t="inlineStr">
        <is>
          <t>2026-03</t>
        </is>
      </c>
      <c r="D3845" t="inlineStr">
        <is>
          <t>2026-Q1</t>
        </is>
      </c>
      <c r="E3845" t="inlineStr">
        <is>
          <t>T02</t>
        </is>
      </c>
      <c r="F3845" t="inlineStr">
        <is>
          <t>Ece Kaya</t>
        </is>
      </c>
      <c r="G3845" t="inlineStr">
        <is>
          <t>İç Anadolu</t>
        </is>
      </c>
      <c r="H3845" t="inlineStr">
        <is>
          <t>EM-PRZ-02</t>
        </is>
      </c>
      <c r="I3845" t="inlineStr">
        <is>
          <t>Priz-Anahtar Seti (20'li)</t>
        </is>
      </c>
      <c r="J3845" t="inlineStr">
        <is>
          <t>Anahtar</t>
        </is>
      </c>
      <c r="K3845" t="inlineStr">
        <is>
          <t>Kurumsal</t>
        </is>
      </c>
      <c r="L3845" t="n">
        <v>17</v>
      </c>
      <c r="M3845" s="57" t="n">
        <v>555</v>
      </c>
      <c r="N3845" t="inlineStr">
        <is>
          <t>TL</t>
        </is>
      </c>
      <c r="O3845" s="58" t="n">
        <v>8</v>
      </c>
      <c r="P3845" t="n">
        <v>0</v>
      </c>
      <c r="Q3845" s="59" t="n">
        <v>310</v>
      </c>
      <c r="R3845" s="60">
        <f>IF(N3845="TL",1,IF(N3845="USD",VLOOKUP(C3845,$X$2:$Z$19,2,FALSE),VLOOKUP(C3845,$X$2:$Z$19,3,FALSE)))</f>
        <v/>
      </c>
      <c r="S3845" s="61">
        <f>IF(P3845=1,0,L3845*M3845*R3845*(1-O3845/100))</f>
        <v/>
      </c>
      <c r="T3845" s="61">
        <f>IF(P3845=1,0,L3845*Q3845)</f>
        <v/>
      </c>
      <c r="U3845" s="61">
        <f>S3845-T3845</f>
        <v/>
      </c>
    </row>
    <row r="3846">
      <c r="A3846" t="inlineStr">
        <is>
          <t>S003845</t>
        </is>
      </c>
      <c r="B3846" t="inlineStr">
        <is>
          <t>2026-03-21</t>
        </is>
      </c>
      <c r="C3846" t="inlineStr">
        <is>
          <t>2026-03</t>
        </is>
      </c>
      <c r="D3846" t="inlineStr">
        <is>
          <t>2026-Q1</t>
        </is>
      </c>
      <c r="E3846" t="inlineStr">
        <is>
          <t>T02</t>
        </is>
      </c>
      <c r="F3846" t="inlineStr">
        <is>
          <t>Ece Kaya</t>
        </is>
      </c>
      <c r="G3846" t="inlineStr">
        <is>
          <t>İç Anadolu</t>
        </is>
      </c>
      <c r="H3846" t="inlineStr">
        <is>
          <t>EM-KBL-16</t>
        </is>
      </c>
      <c r="I3846" t="inlineStr">
        <is>
          <t>NYM Kablo 3x2,5 (100 m)</t>
        </is>
      </c>
      <c r="J3846" t="inlineStr">
        <is>
          <t>Kablo</t>
        </is>
      </c>
      <c r="K3846" t="inlineStr">
        <is>
          <t>Proje</t>
        </is>
      </c>
      <c r="L3846" t="n">
        <v>9</v>
      </c>
      <c r="M3846" s="57" t="n">
        <v>1291</v>
      </c>
      <c r="N3846" t="inlineStr">
        <is>
          <t>TL</t>
        </is>
      </c>
      <c r="O3846" s="58" t="n">
        <v>5</v>
      </c>
      <c r="P3846" t="n">
        <v>0</v>
      </c>
      <c r="Q3846" s="59" t="n">
        <v>820</v>
      </c>
      <c r="R3846" s="60">
        <f>IF(N3846="TL",1,IF(N3846="USD",VLOOKUP(C3846,$X$2:$Z$19,2,FALSE),VLOOKUP(C3846,$X$2:$Z$19,3,FALSE)))</f>
        <v/>
      </c>
      <c r="S3846" s="61">
        <f>IF(P3846=1,0,L3846*M3846*R3846*(1-O3846/100))</f>
        <v/>
      </c>
      <c r="T3846" s="61">
        <f>IF(P3846=1,0,L3846*Q3846)</f>
        <v/>
      </c>
      <c r="U3846" s="61">
        <f>S3846-T3846</f>
        <v/>
      </c>
    </row>
    <row r="3847">
      <c r="A3847" t="inlineStr">
        <is>
          <t>S003846</t>
        </is>
      </c>
      <c r="B3847" t="inlineStr">
        <is>
          <t>2026-03-18</t>
        </is>
      </c>
      <c r="C3847" t="inlineStr">
        <is>
          <t>2026-03</t>
        </is>
      </c>
      <c r="D3847" t="inlineStr">
        <is>
          <t>2026-Q1</t>
        </is>
      </c>
      <c r="E3847" t="inlineStr">
        <is>
          <t>T02</t>
        </is>
      </c>
      <c r="F3847" t="inlineStr">
        <is>
          <t>Ece Kaya</t>
        </is>
      </c>
      <c r="G3847" t="inlineStr">
        <is>
          <t>İç Anadolu</t>
        </is>
      </c>
      <c r="H3847" t="inlineStr">
        <is>
          <t>EM-KBL-16</t>
        </is>
      </c>
      <c r="I3847" t="inlineStr">
        <is>
          <t>NYM Kablo 3x2,5 (100 m)</t>
        </is>
      </c>
      <c r="J3847" t="inlineStr">
        <is>
          <t>Kablo</t>
        </is>
      </c>
      <c r="K3847" t="inlineStr">
        <is>
          <t>Bayi</t>
        </is>
      </c>
      <c r="L3847" t="n">
        <v>22</v>
      </c>
      <c r="M3847" s="57" t="n">
        <v>1352</v>
      </c>
      <c r="N3847" t="inlineStr">
        <is>
          <t>TL</t>
        </is>
      </c>
      <c r="O3847" s="58" t="n">
        <v>0</v>
      </c>
      <c r="P3847" t="n">
        <v>0</v>
      </c>
      <c r="Q3847" s="59" t="n">
        <v>820</v>
      </c>
      <c r="R3847" s="60">
        <f>IF(N3847="TL",1,IF(N3847="USD",VLOOKUP(C3847,$X$2:$Z$19,2,FALSE),VLOOKUP(C3847,$X$2:$Z$19,3,FALSE)))</f>
        <v/>
      </c>
      <c r="S3847" s="61">
        <f>IF(P3847=1,0,L3847*M3847*R3847*(1-O3847/100))</f>
        <v/>
      </c>
      <c r="T3847" s="61">
        <f>IF(P3847=1,0,L3847*Q3847)</f>
        <v/>
      </c>
      <c r="U3847" s="61">
        <f>S3847-T3847</f>
        <v/>
      </c>
    </row>
    <row r="3848">
      <c r="A3848" t="inlineStr">
        <is>
          <t>S003847</t>
        </is>
      </c>
      <c r="B3848" t="inlineStr">
        <is>
          <t>2026-03-26</t>
        </is>
      </c>
      <c r="C3848" t="inlineStr">
        <is>
          <t>2026-03</t>
        </is>
      </c>
      <c r="D3848" t="inlineStr">
        <is>
          <t>2026-Q1</t>
        </is>
      </c>
      <c r="E3848" t="inlineStr">
        <is>
          <t>T02</t>
        </is>
      </c>
      <c r="F3848" t="inlineStr">
        <is>
          <t>Ece Kaya</t>
        </is>
      </c>
      <c r="G3848" t="inlineStr">
        <is>
          <t>İç Anadolu</t>
        </is>
      </c>
      <c r="H3848" t="inlineStr">
        <is>
          <t>EM-TRF-05</t>
        </is>
      </c>
      <c r="I3848" t="inlineStr">
        <is>
          <t>İzole Trafo 1 kVA</t>
        </is>
      </c>
      <c r="J3848" t="inlineStr">
        <is>
          <t>Güç</t>
        </is>
      </c>
      <c r="K3848" t="inlineStr">
        <is>
          <t>Kurumsal</t>
        </is>
      </c>
      <c r="L3848" t="n">
        <v>6</v>
      </c>
      <c r="M3848" s="57" t="n">
        <v>6496</v>
      </c>
      <c r="N3848" t="inlineStr">
        <is>
          <t>TL</t>
        </is>
      </c>
      <c r="O3848" s="58" t="n">
        <v>5</v>
      </c>
      <c r="P3848" t="n">
        <v>0</v>
      </c>
      <c r="Q3848" s="59" t="n">
        <v>3900</v>
      </c>
      <c r="R3848" s="60">
        <f>IF(N3848="TL",1,IF(N3848="USD",VLOOKUP(C3848,$X$2:$Z$19,2,FALSE),VLOOKUP(C3848,$X$2:$Z$19,3,FALSE)))</f>
        <v/>
      </c>
      <c r="S3848" s="61">
        <f>IF(P3848=1,0,L3848*M3848*R3848*(1-O3848/100))</f>
        <v/>
      </c>
      <c r="T3848" s="61">
        <f>IF(P3848=1,0,L3848*Q3848)</f>
        <v/>
      </c>
      <c r="U3848" s="61">
        <f>S3848-T3848</f>
        <v/>
      </c>
    </row>
    <row r="3849">
      <c r="A3849" t="inlineStr">
        <is>
          <t>S003848</t>
        </is>
      </c>
      <c r="B3849" t="inlineStr">
        <is>
          <t>2026-03-06</t>
        </is>
      </c>
      <c r="C3849" t="inlineStr">
        <is>
          <t>2026-03</t>
        </is>
      </c>
      <c r="D3849" t="inlineStr">
        <is>
          <t>2026-Q1</t>
        </is>
      </c>
      <c r="E3849" t="inlineStr">
        <is>
          <t>T02</t>
        </is>
      </c>
      <c r="F3849" t="inlineStr">
        <is>
          <t>Ece Kaya</t>
        </is>
      </c>
      <c r="G3849" t="inlineStr">
        <is>
          <t>İç Anadolu</t>
        </is>
      </c>
      <c r="H3849" t="inlineStr">
        <is>
          <t>EM-PRZ-02</t>
        </is>
      </c>
      <c r="I3849" t="inlineStr">
        <is>
          <t>Priz-Anahtar Seti (20'li)</t>
        </is>
      </c>
      <c r="J3849" t="inlineStr">
        <is>
          <t>Anahtar</t>
        </is>
      </c>
      <c r="K3849" t="inlineStr">
        <is>
          <t>Perakende</t>
        </is>
      </c>
      <c r="L3849" t="n">
        <v>2</v>
      </c>
      <c r="M3849" s="57" t="n">
        <v>568</v>
      </c>
      <c r="N3849" t="inlineStr">
        <is>
          <t>TL</t>
        </is>
      </c>
      <c r="O3849" s="58" t="n">
        <v>0</v>
      </c>
      <c r="P3849" t="n">
        <v>0</v>
      </c>
      <c r="Q3849" s="59" t="n">
        <v>310</v>
      </c>
      <c r="R3849" s="60">
        <f>IF(N3849="TL",1,IF(N3849="USD",VLOOKUP(C3849,$X$2:$Z$19,2,FALSE),VLOOKUP(C3849,$X$2:$Z$19,3,FALSE)))</f>
        <v/>
      </c>
      <c r="S3849" s="61">
        <f>IF(P3849=1,0,L3849*M3849*R3849*(1-O3849/100))</f>
        <v/>
      </c>
      <c r="T3849" s="61">
        <f>IF(P3849=1,0,L3849*Q3849)</f>
        <v/>
      </c>
      <c r="U3849" s="61">
        <f>S3849-T3849</f>
        <v/>
      </c>
    </row>
    <row r="3850">
      <c r="A3850" t="inlineStr">
        <is>
          <t>S003849</t>
        </is>
      </c>
      <c r="B3850" t="inlineStr">
        <is>
          <t>2026-03-05</t>
        </is>
      </c>
      <c r="C3850" t="inlineStr">
        <is>
          <t>2026-03</t>
        </is>
      </c>
      <c r="D3850" t="inlineStr">
        <is>
          <t>2026-Q1</t>
        </is>
      </c>
      <c r="E3850" t="inlineStr">
        <is>
          <t>T02</t>
        </is>
      </c>
      <c r="F3850" t="inlineStr">
        <is>
          <t>Ece Kaya</t>
        </is>
      </c>
      <c r="G3850" t="inlineStr">
        <is>
          <t>İç Anadolu</t>
        </is>
      </c>
      <c r="H3850" t="inlineStr">
        <is>
          <t>EM-KBL-25</t>
        </is>
      </c>
      <c r="I3850" t="inlineStr">
        <is>
          <t>NYY Kablo 4x6 (100 m)</t>
        </is>
      </c>
      <c r="J3850" t="inlineStr">
        <is>
          <t>Kablo</t>
        </is>
      </c>
      <c r="K3850" t="inlineStr">
        <is>
          <t>Perakende</t>
        </is>
      </c>
      <c r="L3850" t="n">
        <v>4</v>
      </c>
      <c r="M3850" s="57" t="n">
        <v>3445</v>
      </c>
      <c r="N3850" t="inlineStr">
        <is>
          <t>TL</t>
        </is>
      </c>
      <c r="O3850" s="58" t="n">
        <v>0</v>
      </c>
      <c r="P3850" t="n">
        <v>0</v>
      </c>
      <c r="Q3850" s="59" t="n">
        <v>2150</v>
      </c>
      <c r="R3850" s="60">
        <f>IF(N3850="TL",1,IF(N3850="USD",VLOOKUP(C3850,$X$2:$Z$19,2,FALSE),VLOOKUP(C3850,$X$2:$Z$19,3,FALSE)))</f>
        <v/>
      </c>
      <c r="S3850" s="61">
        <f>IF(P3850=1,0,L3850*M3850*R3850*(1-O3850/100))</f>
        <v/>
      </c>
      <c r="T3850" s="61">
        <f>IF(P3850=1,0,L3850*Q3850)</f>
        <v/>
      </c>
      <c r="U3850" s="61">
        <f>S3850-T3850</f>
        <v/>
      </c>
    </row>
    <row r="3851">
      <c r="A3851" t="inlineStr">
        <is>
          <t>S003850</t>
        </is>
      </c>
      <c r="B3851" t="inlineStr">
        <is>
          <t>2026-03-09</t>
        </is>
      </c>
      <c r="C3851" t="inlineStr">
        <is>
          <t>2026-03</t>
        </is>
      </c>
      <c r="D3851" t="inlineStr">
        <is>
          <t>2026-Q1</t>
        </is>
      </c>
      <c r="E3851" t="inlineStr">
        <is>
          <t>T02</t>
        </is>
      </c>
      <c r="F3851" t="inlineStr">
        <is>
          <t>Ece Kaya</t>
        </is>
      </c>
      <c r="G3851" t="inlineStr">
        <is>
          <t>İç Anadolu</t>
        </is>
      </c>
      <c r="H3851" t="inlineStr">
        <is>
          <t>EM-AYD-18</t>
        </is>
      </c>
      <c r="I3851" t="inlineStr">
        <is>
          <t>LED Ampul 18W (10'lu)</t>
        </is>
      </c>
      <c r="J3851" t="inlineStr">
        <is>
          <t>Aydınlatma</t>
        </is>
      </c>
      <c r="K3851" t="inlineStr">
        <is>
          <t>Bayi</t>
        </is>
      </c>
      <c r="L3851" t="n">
        <v>19</v>
      </c>
      <c r="M3851" s="57" t="n">
        <v>201</v>
      </c>
      <c r="N3851" t="inlineStr">
        <is>
          <t>TL</t>
        </is>
      </c>
      <c r="O3851" s="58" t="n">
        <v>0</v>
      </c>
      <c r="P3851" t="n">
        <v>0</v>
      </c>
      <c r="Q3851" s="59" t="n">
        <v>95</v>
      </c>
      <c r="R3851" s="60">
        <f>IF(N3851="TL",1,IF(N3851="USD",VLOOKUP(C3851,$X$2:$Z$19,2,FALSE),VLOOKUP(C3851,$X$2:$Z$19,3,FALSE)))</f>
        <v/>
      </c>
      <c r="S3851" s="61">
        <f>IF(P3851=1,0,L3851*M3851*R3851*(1-O3851/100))</f>
        <v/>
      </c>
      <c r="T3851" s="61">
        <f>IF(P3851=1,0,L3851*Q3851)</f>
        <v/>
      </c>
      <c r="U3851" s="61">
        <f>S3851-T3851</f>
        <v/>
      </c>
    </row>
    <row r="3852">
      <c r="A3852" t="inlineStr">
        <is>
          <t>S003851</t>
        </is>
      </c>
      <c r="B3852" t="inlineStr">
        <is>
          <t>2026-03-26</t>
        </is>
      </c>
      <c r="C3852" t="inlineStr">
        <is>
          <t>2026-03</t>
        </is>
      </c>
      <c r="D3852" t="inlineStr">
        <is>
          <t>2026-Q1</t>
        </is>
      </c>
      <c r="E3852" t="inlineStr">
        <is>
          <t>T02</t>
        </is>
      </c>
      <c r="F3852" t="inlineStr">
        <is>
          <t>Ece Kaya</t>
        </is>
      </c>
      <c r="G3852" t="inlineStr">
        <is>
          <t>İç Anadolu</t>
        </is>
      </c>
      <c r="H3852" t="inlineStr">
        <is>
          <t>EM-SGT-01</t>
        </is>
      </c>
      <c r="I3852" t="inlineStr">
        <is>
          <t>Otomatik Sigorta C16 (12'li)</t>
        </is>
      </c>
      <c r="J3852" t="inlineStr">
        <is>
          <t>Koruma</t>
        </is>
      </c>
      <c r="K3852" t="inlineStr">
        <is>
          <t>Kurumsal</t>
        </is>
      </c>
      <c r="L3852" t="n">
        <v>24</v>
      </c>
      <c r="M3852" s="57" t="n">
        <v>429</v>
      </c>
      <c r="N3852" t="inlineStr">
        <is>
          <t>TL</t>
        </is>
      </c>
      <c r="O3852" s="58" t="n">
        <v>8</v>
      </c>
      <c r="P3852" t="n">
        <v>0</v>
      </c>
      <c r="Q3852" s="59" t="n">
        <v>240</v>
      </c>
      <c r="R3852" s="60">
        <f>IF(N3852="TL",1,IF(N3852="USD",VLOOKUP(C3852,$X$2:$Z$19,2,FALSE),VLOOKUP(C3852,$X$2:$Z$19,3,FALSE)))</f>
        <v/>
      </c>
      <c r="S3852" s="61">
        <f>IF(P3852=1,0,L3852*M3852*R3852*(1-O3852/100))</f>
        <v/>
      </c>
      <c r="T3852" s="61">
        <f>IF(P3852=1,0,L3852*Q3852)</f>
        <v/>
      </c>
      <c r="U3852" s="61">
        <f>S3852-T3852</f>
        <v/>
      </c>
    </row>
    <row r="3853">
      <c r="A3853" t="inlineStr">
        <is>
          <t>S003852</t>
        </is>
      </c>
      <c r="B3853" t="inlineStr">
        <is>
          <t>2026-03-27</t>
        </is>
      </c>
      <c r="C3853" t="inlineStr">
        <is>
          <t>2026-03</t>
        </is>
      </c>
      <c r="D3853" t="inlineStr">
        <is>
          <t>2026-Q1</t>
        </is>
      </c>
      <c r="E3853" t="inlineStr">
        <is>
          <t>T02</t>
        </is>
      </c>
      <c r="F3853" t="inlineStr">
        <is>
          <t>Ece Kaya</t>
        </is>
      </c>
      <c r="G3853" t="inlineStr">
        <is>
          <t>İç Anadolu</t>
        </is>
      </c>
      <c r="H3853" t="inlineStr">
        <is>
          <t>EM-SGT-01</t>
        </is>
      </c>
      <c r="I3853" t="inlineStr">
        <is>
          <t>Otomatik Sigorta C16 (12'li)</t>
        </is>
      </c>
      <c r="J3853" t="inlineStr">
        <is>
          <t>Koruma</t>
        </is>
      </c>
      <c r="K3853" t="inlineStr">
        <is>
          <t>Perakende</t>
        </is>
      </c>
      <c r="L3853" t="n">
        <v>13</v>
      </c>
      <c r="M3853" s="57" t="n">
        <v>452</v>
      </c>
      <c r="N3853" t="inlineStr">
        <is>
          <t>TL</t>
        </is>
      </c>
      <c r="O3853" s="58" t="n">
        <v>12</v>
      </c>
      <c r="P3853" t="n">
        <v>0</v>
      </c>
      <c r="Q3853" s="59" t="n">
        <v>240</v>
      </c>
      <c r="R3853" s="60">
        <f>IF(N3853="TL",1,IF(N3853="USD",VLOOKUP(C3853,$X$2:$Z$19,2,FALSE),VLOOKUP(C3853,$X$2:$Z$19,3,FALSE)))</f>
        <v/>
      </c>
      <c r="S3853" s="61">
        <f>IF(P3853=1,0,L3853*M3853*R3853*(1-O3853/100))</f>
        <v/>
      </c>
      <c r="T3853" s="61">
        <f>IF(P3853=1,0,L3853*Q3853)</f>
        <v/>
      </c>
      <c r="U3853" s="61">
        <f>S3853-T3853</f>
        <v/>
      </c>
    </row>
    <row r="3854">
      <c r="A3854" t="inlineStr">
        <is>
          <t>S003853</t>
        </is>
      </c>
      <c r="B3854" t="inlineStr">
        <is>
          <t>2026-03-09</t>
        </is>
      </c>
      <c r="C3854" t="inlineStr">
        <is>
          <t>2026-03</t>
        </is>
      </c>
      <c r="D3854" t="inlineStr">
        <is>
          <t>2026-Q1</t>
        </is>
      </c>
      <c r="E3854" t="inlineStr">
        <is>
          <t>T02</t>
        </is>
      </c>
      <c r="F3854" t="inlineStr">
        <is>
          <t>Ece Kaya</t>
        </is>
      </c>
      <c r="G3854" t="inlineStr">
        <is>
          <t>İç Anadolu</t>
        </is>
      </c>
      <c r="H3854" t="inlineStr">
        <is>
          <t>EM-SGT-01</t>
        </is>
      </c>
      <c r="I3854" t="inlineStr">
        <is>
          <t>Otomatik Sigorta C16 (12'li)</t>
        </is>
      </c>
      <c r="J3854" t="inlineStr">
        <is>
          <t>Koruma</t>
        </is>
      </c>
      <c r="K3854" t="inlineStr">
        <is>
          <t>Kurumsal</t>
        </is>
      </c>
      <c r="L3854" t="n">
        <v>1</v>
      </c>
      <c r="M3854" s="57" t="n">
        <v>439</v>
      </c>
      <c r="N3854" t="inlineStr">
        <is>
          <t>TL</t>
        </is>
      </c>
      <c r="O3854" s="58" t="n">
        <v>0</v>
      </c>
      <c r="P3854" t="n">
        <v>0</v>
      </c>
      <c r="Q3854" s="59" t="n">
        <v>240</v>
      </c>
      <c r="R3854" s="60">
        <f>IF(N3854="TL",1,IF(N3854="USD",VLOOKUP(C3854,$X$2:$Z$19,2,FALSE),VLOOKUP(C3854,$X$2:$Z$19,3,FALSE)))</f>
        <v/>
      </c>
      <c r="S3854" s="61">
        <f>IF(P3854=1,0,L3854*M3854*R3854*(1-O3854/100))</f>
        <v/>
      </c>
      <c r="T3854" s="61">
        <f>IF(P3854=1,0,L3854*Q3854)</f>
        <v/>
      </c>
      <c r="U3854" s="61">
        <f>S3854-T3854</f>
        <v/>
      </c>
    </row>
    <row r="3855">
      <c r="A3855" t="inlineStr">
        <is>
          <t>S003854</t>
        </is>
      </c>
      <c r="B3855" t="inlineStr">
        <is>
          <t>2026-03-26</t>
        </is>
      </c>
      <c r="C3855" t="inlineStr">
        <is>
          <t>2026-03</t>
        </is>
      </c>
      <c r="D3855" t="inlineStr">
        <is>
          <t>2026-Q1</t>
        </is>
      </c>
      <c r="E3855" t="inlineStr">
        <is>
          <t>T02</t>
        </is>
      </c>
      <c r="F3855" t="inlineStr">
        <is>
          <t>Ece Kaya</t>
        </is>
      </c>
      <c r="G3855" t="inlineStr">
        <is>
          <t>İç Anadolu</t>
        </is>
      </c>
      <c r="H3855" t="inlineStr">
        <is>
          <t>EM-SGT-01</t>
        </is>
      </c>
      <c r="I3855" t="inlineStr">
        <is>
          <t>Otomatik Sigorta C16 (12'li)</t>
        </is>
      </c>
      <c r="J3855" t="inlineStr">
        <is>
          <t>Koruma</t>
        </is>
      </c>
      <c r="K3855" t="inlineStr">
        <is>
          <t>Kurumsal</t>
        </is>
      </c>
      <c r="L3855" t="n">
        <v>15</v>
      </c>
      <c r="M3855" s="57" t="n">
        <v>434</v>
      </c>
      <c r="N3855" t="inlineStr">
        <is>
          <t>TL</t>
        </is>
      </c>
      <c r="O3855" s="58" t="n">
        <v>0</v>
      </c>
      <c r="P3855" t="n">
        <v>0</v>
      </c>
      <c r="Q3855" s="59" t="n">
        <v>240</v>
      </c>
      <c r="R3855" s="60">
        <f>IF(N3855="TL",1,IF(N3855="USD",VLOOKUP(C3855,$X$2:$Z$19,2,FALSE),VLOOKUP(C3855,$X$2:$Z$19,3,FALSE)))</f>
        <v/>
      </c>
      <c r="S3855" s="61">
        <f>IF(P3855=1,0,L3855*M3855*R3855*(1-O3855/100))</f>
        <v/>
      </c>
      <c r="T3855" s="61">
        <f>IF(P3855=1,0,L3855*Q3855)</f>
        <v/>
      </c>
      <c r="U3855" s="61">
        <f>S3855-T3855</f>
        <v/>
      </c>
    </row>
    <row r="3856">
      <c r="A3856" t="inlineStr">
        <is>
          <t>S003855</t>
        </is>
      </c>
      <c r="B3856" t="inlineStr">
        <is>
          <t>2026-03-25</t>
        </is>
      </c>
      <c r="C3856" t="inlineStr">
        <is>
          <t>2026-03</t>
        </is>
      </c>
      <c r="D3856" t="inlineStr">
        <is>
          <t>2026-Q1</t>
        </is>
      </c>
      <c r="E3856" t="inlineStr">
        <is>
          <t>T02</t>
        </is>
      </c>
      <c r="F3856" t="inlineStr">
        <is>
          <t>Ece Kaya</t>
        </is>
      </c>
      <c r="G3856" t="inlineStr">
        <is>
          <t>İç Anadolu</t>
        </is>
      </c>
      <c r="H3856" t="inlineStr">
        <is>
          <t>EM-SGT-01</t>
        </is>
      </c>
      <c r="I3856" t="inlineStr">
        <is>
          <t>Otomatik Sigorta C16 (12'li)</t>
        </is>
      </c>
      <c r="J3856" t="inlineStr">
        <is>
          <t>Koruma</t>
        </is>
      </c>
      <c r="K3856" t="inlineStr">
        <is>
          <t>Bayi</t>
        </is>
      </c>
      <c r="L3856" t="n">
        <v>3</v>
      </c>
      <c r="M3856" s="57" t="n">
        <v>443</v>
      </c>
      <c r="N3856" t="inlineStr">
        <is>
          <t>TL</t>
        </is>
      </c>
      <c r="O3856" s="58" t="n">
        <v>5</v>
      </c>
      <c r="P3856" t="n">
        <v>0</v>
      </c>
      <c r="Q3856" s="59" t="n">
        <v>240</v>
      </c>
      <c r="R3856" s="60">
        <f>IF(N3856="TL",1,IF(N3856="USD",VLOOKUP(C3856,$X$2:$Z$19,2,FALSE),VLOOKUP(C3856,$X$2:$Z$19,3,FALSE)))</f>
        <v/>
      </c>
      <c r="S3856" s="61">
        <f>IF(P3856=1,0,L3856*M3856*R3856*(1-O3856/100))</f>
        <v/>
      </c>
      <c r="T3856" s="61">
        <f>IF(P3856=1,0,L3856*Q3856)</f>
        <v/>
      </c>
      <c r="U3856" s="61">
        <f>S3856-T3856</f>
        <v/>
      </c>
    </row>
    <row r="3857">
      <c r="A3857" t="inlineStr">
        <is>
          <t>S003856</t>
        </is>
      </c>
      <c r="B3857" t="inlineStr">
        <is>
          <t>2026-03-17</t>
        </is>
      </c>
      <c r="C3857" t="inlineStr">
        <is>
          <t>2026-03</t>
        </is>
      </c>
      <c r="D3857" t="inlineStr">
        <is>
          <t>2026-Q1</t>
        </is>
      </c>
      <c r="E3857" t="inlineStr">
        <is>
          <t>T02</t>
        </is>
      </c>
      <c r="F3857" t="inlineStr">
        <is>
          <t>Ece Kaya</t>
        </is>
      </c>
      <c r="G3857" t="inlineStr">
        <is>
          <t>İç Anadolu</t>
        </is>
      </c>
      <c r="H3857" t="inlineStr">
        <is>
          <t>EM-SGT-01</t>
        </is>
      </c>
      <c r="I3857" t="inlineStr">
        <is>
          <t>Otomatik Sigorta C16 (12'li)</t>
        </is>
      </c>
      <c r="J3857" t="inlineStr">
        <is>
          <t>Koruma</t>
        </is>
      </c>
      <c r="K3857" t="inlineStr">
        <is>
          <t>Perakende</t>
        </is>
      </c>
      <c r="L3857" t="n">
        <v>97</v>
      </c>
      <c r="M3857" s="57" t="n">
        <v>450</v>
      </c>
      <c r="N3857" t="inlineStr">
        <is>
          <t>TL</t>
        </is>
      </c>
      <c r="O3857" s="58" t="n">
        <v>12</v>
      </c>
      <c r="P3857" t="n">
        <v>0</v>
      </c>
      <c r="Q3857" s="59" t="n">
        <v>240</v>
      </c>
      <c r="R3857" s="60">
        <f>IF(N3857="TL",1,IF(N3857="USD",VLOOKUP(C3857,$X$2:$Z$19,2,FALSE),VLOOKUP(C3857,$X$2:$Z$19,3,FALSE)))</f>
        <v/>
      </c>
      <c r="S3857" s="61">
        <f>IF(P3857=1,0,L3857*M3857*R3857*(1-O3857/100))</f>
        <v/>
      </c>
      <c r="T3857" s="61">
        <f>IF(P3857=1,0,L3857*Q3857)</f>
        <v/>
      </c>
      <c r="U3857" s="61">
        <f>S3857-T3857</f>
        <v/>
      </c>
    </row>
    <row r="3858">
      <c r="A3858" t="inlineStr">
        <is>
          <t>S003857</t>
        </is>
      </c>
      <c r="B3858" t="inlineStr">
        <is>
          <t>2026-03-24</t>
        </is>
      </c>
      <c r="C3858" t="inlineStr">
        <is>
          <t>2026-03</t>
        </is>
      </c>
      <c r="D3858" t="inlineStr">
        <is>
          <t>2026-Q1</t>
        </is>
      </c>
      <c r="E3858" t="inlineStr">
        <is>
          <t>T03</t>
        </is>
      </c>
      <c r="F3858" t="inlineStr">
        <is>
          <t>Mert Demir</t>
        </is>
      </c>
      <c r="G3858" t="inlineStr">
        <is>
          <t>Ege</t>
        </is>
      </c>
      <c r="H3858" t="inlineStr">
        <is>
          <t>EM-SGT-01</t>
        </is>
      </c>
      <c r="I3858" t="inlineStr">
        <is>
          <t>Otomatik Sigorta C16 (12'li)</t>
        </is>
      </c>
      <c r="J3858" t="inlineStr">
        <is>
          <t>Koruma</t>
        </is>
      </c>
      <c r="K3858" t="inlineStr">
        <is>
          <t>Proje</t>
        </is>
      </c>
      <c r="L3858" t="n">
        <v>6</v>
      </c>
      <c r="M3858" s="57" t="n">
        <v>446</v>
      </c>
      <c r="N3858" t="inlineStr">
        <is>
          <t>TL</t>
        </is>
      </c>
      <c r="O3858" s="58" t="n">
        <v>0</v>
      </c>
      <c r="P3858" t="n">
        <v>1</v>
      </c>
      <c r="Q3858" s="59" t="n">
        <v>240</v>
      </c>
      <c r="R3858" s="60">
        <f>IF(N3858="TL",1,IF(N3858="USD",VLOOKUP(C3858,$X$2:$Z$19,2,FALSE),VLOOKUP(C3858,$X$2:$Z$19,3,FALSE)))</f>
        <v/>
      </c>
      <c r="S3858" s="61">
        <f>IF(P3858=1,0,L3858*M3858*R3858*(1-O3858/100))</f>
        <v/>
      </c>
      <c r="T3858" s="61">
        <f>IF(P3858=1,0,L3858*Q3858)</f>
        <v/>
      </c>
      <c r="U3858" s="61">
        <f>S3858-T3858</f>
        <v/>
      </c>
    </row>
    <row r="3859">
      <c r="A3859" t="inlineStr">
        <is>
          <t>S003858</t>
        </is>
      </c>
      <c r="B3859" t="inlineStr">
        <is>
          <t>2026-03-08</t>
        </is>
      </c>
      <c r="C3859" t="inlineStr">
        <is>
          <t>2026-03</t>
        </is>
      </c>
      <c r="D3859" t="inlineStr">
        <is>
          <t>2026-Q1</t>
        </is>
      </c>
      <c r="E3859" t="inlineStr">
        <is>
          <t>T03</t>
        </is>
      </c>
      <c r="F3859" t="inlineStr">
        <is>
          <t>Mert Demir</t>
        </is>
      </c>
      <c r="G3859" t="inlineStr">
        <is>
          <t>Ege</t>
        </is>
      </c>
      <c r="H3859" t="inlineStr">
        <is>
          <t>EM-KBL-25</t>
        </is>
      </c>
      <c r="I3859" t="inlineStr">
        <is>
          <t>NYY Kablo 4x6 (100 m)</t>
        </is>
      </c>
      <c r="J3859" t="inlineStr">
        <is>
          <t>Kablo</t>
        </is>
      </c>
      <c r="K3859" t="inlineStr">
        <is>
          <t>Proje</t>
        </is>
      </c>
      <c r="L3859" t="n">
        <v>6</v>
      </c>
      <c r="M3859" s="57" t="n">
        <v>3537</v>
      </c>
      <c r="N3859" t="inlineStr">
        <is>
          <t>TL</t>
        </is>
      </c>
      <c r="O3859" s="58" t="n">
        <v>0</v>
      </c>
      <c r="P3859" t="n">
        <v>0</v>
      </c>
      <c r="Q3859" s="59" t="n">
        <v>2150</v>
      </c>
      <c r="R3859" s="60">
        <f>IF(N3859="TL",1,IF(N3859="USD",VLOOKUP(C3859,$X$2:$Z$19,2,FALSE),VLOOKUP(C3859,$X$2:$Z$19,3,FALSE)))</f>
        <v/>
      </c>
      <c r="S3859" s="61">
        <f>IF(P3859=1,0,L3859*M3859*R3859*(1-O3859/100))</f>
        <v/>
      </c>
      <c r="T3859" s="61">
        <f>IF(P3859=1,0,L3859*Q3859)</f>
        <v/>
      </c>
      <c r="U3859" s="61">
        <f>S3859-T3859</f>
        <v/>
      </c>
    </row>
    <row r="3860">
      <c r="A3860" t="inlineStr">
        <is>
          <t>S003859</t>
        </is>
      </c>
      <c r="B3860" t="inlineStr">
        <is>
          <t>2026-03-21</t>
        </is>
      </c>
      <c r="C3860" t="inlineStr">
        <is>
          <t>2026-03</t>
        </is>
      </c>
      <c r="D3860" t="inlineStr">
        <is>
          <t>2026-Q1</t>
        </is>
      </c>
      <c r="E3860" t="inlineStr">
        <is>
          <t>T03</t>
        </is>
      </c>
      <c r="F3860" t="inlineStr">
        <is>
          <t>Mert Demir</t>
        </is>
      </c>
      <c r="G3860" t="inlineStr">
        <is>
          <t>Ege</t>
        </is>
      </c>
      <c r="H3860" t="inlineStr">
        <is>
          <t>EM-KBL-16</t>
        </is>
      </c>
      <c r="I3860" t="inlineStr">
        <is>
          <t>NYM Kablo 3x2,5 (100 m)</t>
        </is>
      </c>
      <c r="J3860" t="inlineStr">
        <is>
          <t>Kablo</t>
        </is>
      </c>
      <c r="K3860" t="inlineStr">
        <is>
          <t>Perakende</t>
        </is>
      </c>
      <c r="L3860" t="n">
        <v>2</v>
      </c>
      <c r="M3860" s="57" t="n">
        <v>1337</v>
      </c>
      <c r="N3860" t="inlineStr">
        <is>
          <t>TL</t>
        </is>
      </c>
      <c r="O3860" s="58" t="n">
        <v>8</v>
      </c>
      <c r="P3860" t="n">
        <v>0</v>
      </c>
      <c r="Q3860" s="59" t="n">
        <v>820</v>
      </c>
      <c r="R3860" s="60">
        <f>IF(N3860="TL",1,IF(N3860="USD",VLOOKUP(C3860,$X$2:$Z$19,2,FALSE),VLOOKUP(C3860,$X$2:$Z$19,3,FALSE)))</f>
        <v/>
      </c>
      <c r="S3860" s="61">
        <f>IF(P3860=1,0,L3860*M3860*R3860*(1-O3860/100))</f>
        <v/>
      </c>
      <c r="T3860" s="61">
        <f>IF(P3860=1,0,L3860*Q3860)</f>
        <v/>
      </c>
      <c r="U3860" s="61">
        <f>S3860-T3860</f>
        <v/>
      </c>
    </row>
    <row r="3861">
      <c r="A3861" t="inlineStr">
        <is>
          <t>S003860</t>
        </is>
      </c>
      <c r="B3861" t="inlineStr">
        <is>
          <t>2026-03-18</t>
        </is>
      </c>
      <c r="C3861" t="inlineStr">
        <is>
          <t>2026-03</t>
        </is>
      </c>
      <c r="D3861" t="inlineStr">
        <is>
          <t>2026-Q1</t>
        </is>
      </c>
      <c r="E3861" t="inlineStr">
        <is>
          <t>T03</t>
        </is>
      </c>
      <c r="F3861" t="inlineStr">
        <is>
          <t>Mert Demir</t>
        </is>
      </c>
      <c r="G3861" t="inlineStr">
        <is>
          <t>Ege</t>
        </is>
      </c>
      <c r="H3861" t="inlineStr">
        <is>
          <t>EM-KBL-16</t>
        </is>
      </c>
      <c r="I3861" t="inlineStr">
        <is>
          <t>NYM Kablo 3x2,5 (100 m)</t>
        </is>
      </c>
      <c r="J3861" t="inlineStr">
        <is>
          <t>Kablo</t>
        </is>
      </c>
      <c r="K3861" t="inlineStr">
        <is>
          <t>Proje</t>
        </is>
      </c>
      <c r="L3861" t="n">
        <v>4</v>
      </c>
      <c r="M3861" s="57" t="n">
        <v>1287</v>
      </c>
      <c r="N3861" t="inlineStr">
        <is>
          <t>TL</t>
        </is>
      </c>
      <c r="O3861" s="58" t="n">
        <v>5</v>
      </c>
      <c r="P3861" t="n">
        <v>0</v>
      </c>
      <c r="Q3861" s="59" t="n">
        <v>820</v>
      </c>
      <c r="R3861" s="60">
        <f>IF(N3861="TL",1,IF(N3861="USD",VLOOKUP(C3861,$X$2:$Z$19,2,FALSE),VLOOKUP(C3861,$X$2:$Z$19,3,FALSE)))</f>
        <v/>
      </c>
      <c r="S3861" s="61">
        <f>IF(P3861=1,0,L3861*M3861*R3861*(1-O3861/100))</f>
        <v/>
      </c>
      <c r="T3861" s="61">
        <f>IF(P3861=1,0,L3861*Q3861)</f>
        <v/>
      </c>
      <c r="U3861" s="61">
        <f>S3861-T3861</f>
        <v/>
      </c>
    </row>
    <row r="3862">
      <c r="A3862" t="inlineStr">
        <is>
          <t>S003861</t>
        </is>
      </c>
      <c r="B3862" t="inlineStr">
        <is>
          <t>2026-03-16</t>
        </is>
      </c>
      <c r="C3862" t="inlineStr">
        <is>
          <t>2026-03</t>
        </is>
      </c>
      <c r="D3862" t="inlineStr">
        <is>
          <t>2026-Q1</t>
        </is>
      </c>
      <c r="E3862" t="inlineStr">
        <is>
          <t>T03</t>
        </is>
      </c>
      <c r="F3862" t="inlineStr">
        <is>
          <t>Mert Demir</t>
        </is>
      </c>
      <c r="G3862" t="inlineStr">
        <is>
          <t>Ege</t>
        </is>
      </c>
      <c r="H3862" t="inlineStr">
        <is>
          <t>EM-PNO-12</t>
        </is>
      </c>
      <c r="I3862" t="inlineStr">
        <is>
          <t>Sıva Üstü Dağıtım Panosu 24'lü</t>
        </is>
      </c>
      <c r="J3862" t="inlineStr">
        <is>
          <t>Pano</t>
        </is>
      </c>
      <c r="K3862" t="inlineStr">
        <is>
          <t>Bayi</t>
        </is>
      </c>
      <c r="L3862" t="n">
        <v>1</v>
      </c>
      <c r="M3862" s="57" t="n">
        <v>1983</v>
      </c>
      <c r="N3862" t="inlineStr">
        <is>
          <t>TL</t>
        </is>
      </c>
      <c r="O3862" s="58" t="n">
        <v>0</v>
      </c>
      <c r="P3862" t="n">
        <v>0</v>
      </c>
      <c r="Q3862" s="59" t="n">
        <v>1180</v>
      </c>
      <c r="R3862" s="60">
        <f>IF(N3862="TL",1,IF(N3862="USD",VLOOKUP(C3862,$X$2:$Z$19,2,FALSE),VLOOKUP(C3862,$X$2:$Z$19,3,FALSE)))</f>
        <v/>
      </c>
      <c r="S3862" s="61">
        <f>IF(P3862=1,0,L3862*M3862*R3862*(1-O3862/100))</f>
        <v/>
      </c>
      <c r="T3862" s="61">
        <f>IF(P3862=1,0,L3862*Q3862)</f>
        <v/>
      </c>
      <c r="U3862" s="61">
        <f>S3862-T3862</f>
        <v/>
      </c>
    </row>
    <row r="3863">
      <c r="A3863" t="inlineStr">
        <is>
          <t>S003862</t>
        </is>
      </c>
      <c r="B3863" t="inlineStr">
        <is>
          <t>2026-03-19</t>
        </is>
      </c>
      <c r="C3863" t="inlineStr">
        <is>
          <t>2026-03</t>
        </is>
      </c>
      <c r="D3863" t="inlineStr">
        <is>
          <t>2026-Q1</t>
        </is>
      </c>
      <c r="E3863" t="inlineStr">
        <is>
          <t>T03</t>
        </is>
      </c>
      <c r="F3863" t="inlineStr">
        <is>
          <t>Mert Demir</t>
        </is>
      </c>
      <c r="G3863" t="inlineStr">
        <is>
          <t>Ege</t>
        </is>
      </c>
      <c r="H3863" t="inlineStr">
        <is>
          <t>EM-UPS-10</t>
        </is>
      </c>
      <c r="I3863" t="inlineStr">
        <is>
          <t>Kesintisiz Güç Kaynağı 3 kVA</t>
        </is>
      </c>
      <c r="J3863" t="inlineStr">
        <is>
          <t>Güç</t>
        </is>
      </c>
      <c r="K3863" t="inlineStr">
        <is>
          <t>Bayi</t>
        </is>
      </c>
      <c r="L3863" t="n">
        <v>2</v>
      </c>
      <c r="M3863" s="57" t="n">
        <v>13579</v>
      </c>
      <c r="N3863" t="inlineStr">
        <is>
          <t>TL</t>
        </is>
      </c>
      <c r="O3863" s="58" t="n">
        <v>0</v>
      </c>
      <c r="P3863" t="n">
        <v>0</v>
      </c>
      <c r="Q3863" s="59" t="n">
        <v>8200</v>
      </c>
      <c r="R3863" s="60">
        <f>IF(N3863="TL",1,IF(N3863="USD",VLOOKUP(C3863,$X$2:$Z$19,2,FALSE),VLOOKUP(C3863,$X$2:$Z$19,3,FALSE)))</f>
        <v/>
      </c>
      <c r="S3863" s="61">
        <f>IF(P3863=1,0,L3863*M3863*R3863*(1-O3863/100))</f>
        <v/>
      </c>
      <c r="T3863" s="61">
        <f>IF(P3863=1,0,L3863*Q3863)</f>
        <v/>
      </c>
      <c r="U3863" s="61">
        <f>S3863-T3863</f>
        <v/>
      </c>
    </row>
    <row r="3864">
      <c r="A3864" t="inlineStr">
        <is>
          <t>S003863</t>
        </is>
      </c>
      <c r="B3864" t="inlineStr">
        <is>
          <t>2026-03-08</t>
        </is>
      </c>
      <c r="C3864" t="inlineStr">
        <is>
          <t>2026-03</t>
        </is>
      </c>
      <c r="D3864" t="inlineStr">
        <is>
          <t>2026-Q1</t>
        </is>
      </c>
      <c r="E3864" t="inlineStr">
        <is>
          <t>T03</t>
        </is>
      </c>
      <c r="F3864" t="inlineStr">
        <is>
          <t>Mert Demir</t>
        </is>
      </c>
      <c r="G3864" t="inlineStr">
        <is>
          <t>Ege</t>
        </is>
      </c>
      <c r="H3864" t="inlineStr">
        <is>
          <t>EM-AYD-40</t>
        </is>
      </c>
      <c r="I3864" t="inlineStr">
        <is>
          <t>LED Panel Armatür 40W</t>
        </is>
      </c>
      <c r="J3864" t="inlineStr">
        <is>
          <t>Aydınlatma</t>
        </is>
      </c>
      <c r="K3864" t="inlineStr">
        <is>
          <t>Bayi</t>
        </is>
      </c>
      <c r="L3864" t="n">
        <v>4</v>
      </c>
      <c r="M3864" s="57" t="n">
        <v>363</v>
      </c>
      <c r="N3864" t="inlineStr">
        <is>
          <t>TL</t>
        </is>
      </c>
      <c r="O3864" s="58" t="n">
        <v>5</v>
      </c>
      <c r="P3864" t="n">
        <v>0</v>
      </c>
      <c r="Q3864" s="59" t="n">
        <v>190</v>
      </c>
      <c r="R3864" s="60">
        <f>IF(N3864="TL",1,IF(N3864="USD",VLOOKUP(C3864,$X$2:$Z$19,2,FALSE),VLOOKUP(C3864,$X$2:$Z$19,3,FALSE)))</f>
        <v/>
      </c>
      <c r="S3864" s="61">
        <f>IF(P3864=1,0,L3864*M3864*R3864*(1-O3864/100))</f>
        <v/>
      </c>
      <c r="T3864" s="61">
        <f>IF(P3864=1,0,L3864*Q3864)</f>
        <v/>
      </c>
      <c r="U3864" s="61">
        <f>S3864-T3864</f>
        <v/>
      </c>
    </row>
    <row r="3865">
      <c r="A3865" t="inlineStr">
        <is>
          <t>S003864</t>
        </is>
      </c>
      <c r="B3865" t="inlineStr">
        <is>
          <t>2026-03-07</t>
        </is>
      </c>
      <c r="C3865" t="inlineStr">
        <is>
          <t>2026-03</t>
        </is>
      </c>
      <c r="D3865" t="inlineStr">
        <is>
          <t>2026-Q1</t>
        </is>
      </c>
      <c r="E3865" t="inlineStr">
        <is>
          <t>T03</t>
        </is>
      </c>
      <c r="F3865" t="inlineStr">
        <is>
          <t>Mert Demir</t>
        </is>
      </c>
      <c r="G3865" t="inlineStr">
        <is>
          <t>Ege</t>
        </is>
      </c>
      <c r="H3865" t="inlineStr">
        <is>
          <t>EM-TRF-05</t>
        </is>
      </c>
      <c r="I3865" t="inlineStr">
        <is>
          <t>İzole Trafo 1 kVA</t>
        </is>
      </c>
      <c r="J3865" t="inlineStr">
        <is>
          <t>Güç</t>
        </is>
      </c>
      <c r="K3865" t="inlineStr">
        <is>
          <t>Kurumsal</t>
        </is>
      </c>
      <c r="L3865" t="n">
        <v>29</v>
      </c>
      <c r="M3865" s="57" t="n">
        <v>6372</v>
      </c>
      <c r="N3865" t="inlineStr">
        <is>
          <t>TL</t>
        </is>
      </c>
      <c r="O3865" s="58" t="n">
        <v>0</v>
      </c>
      <c r="P3865" t="n">
        <v>0</v>
      </c>
      <c r="Q3865" s="59" t="n">
        <v>3900</v>
      </c>
      <c r="R3865" s="60">
        <f>IF(N3865="TL",1,IF(N3865="USD",VLOOKUP(C3865,$X$2:$Z$19,2,FALSE),VLOOKUP(C3865,$X$2:$Z$19,3,FALSE)))</f>
        <v/>
      </c>
      <c r="S3865" s="61">
        <f>IF(P3865=1,0,L3865*M3865*R3865*(1-O3865/100))</f>
        <v/>
      </c>
      <c r="T3865" s="61">
        <f>IF(P3865=1,0,L3865*Q3865)</f>
        <v/>
      </c>
      <c r="U3865" s="61">
        <f>S3865-T3865</f>
        <v/>
      </c>
    </row>
    <row r="3866">
      <c r="A3866" t="inlineStr">
        <is>
          <t>S003865</t>
        </is>
      </c>
      <c r="B3866" t="inlineStr">
        <is>
          <t>2026-03-22</t>
        </is>
      </c>
      <c r="C3866" t="inlineStr">
        <is>
          <t>2026-03</t>
        </is>
      </c>
      <c r="D3866" t="inlineStr">
        <is>
          <t>2026-Q1</t>
        </is>
      </c>
      <c r="E3866" t="inlineStr">
        <is>
          <t>T03</t>
        </is>
      </c>
      <c r="F3866" t="inlineStr">
        <is>
          <t>Mert Demir</t>
        </is>
      </c>
      <c r="G3866" t="inlineStr">
        <is>
          <t>Ege</t>
        </is>
      </c>
      <c r="H3866" t="inlineStr">
        <is>
          <t>EM-PNO-12</t>
        </is>
      </c>
      <c r="I3866" t="inlineStr">
        <is>
          <t>Sıva Üstü Dağıtım Panosu 24'lü</t>
        </is>
      </c>
      <c r="J3866" t="inlineStr">
        <is>
          <t>Pano</t>
        </is>
      </c>
      <c r="K3866" t="inlineStr">
        <is>
          <t>Kurumsal</t>
        </is>
      </c>
      <c r="L3866" t="n">
        <v>2</v>
      </c>
      <c r="M3866" s="57" t="n">
        <v>2103</v>
      </c>
      <c r="N3866" t="inlineStr">
        <is>
          <t>TL</t>
        </is>
      </c>
      <c r="O3866" s="58" t="n">
        <v>5</v>
      </c>
      <c r="P3866" t="n">
        <v>0</v>
      </c>
      <c r="Q3866" s="59" t="n">
        <v>1180</v>
      </c>
      <c r="R3866" s="60">
        <f>IF(N3866="TL",1,IF(N3866="USD",VLOOKUP(C3866,$X$2:$Z$19,2,FALSE),VLOOKUP(C3866,$X$2:$Z$19,3,FALSE)))</f>
        <v/>
      </c>
      <c r="S3866" s="61">
        <f>IF(P3866=1,0,L3866*M3866*R3866*(1-O3866/100))</f>
        <v/>
      </c>
      <c r="T3866" s="61">
        <f>IF(P3866=1,0,L3866*Q3866)</f>
        <v/>
      </c>
      <c r="U3866" s="61">
        <f>S3866-T3866</f>
        <v/>
      </c>
    </row>
    <row r="3867">
      <c r="A3867" t="inlineStr">
        <is>
          <t>S003866</t>
        </is>
      </c>
      <c r="B3867" t="inlineStr">
        <is>
          <t>2026-03-07</t>
        </is>
      </c>
      <c r="C3867" t="inlineStr">
        <is>
          <t>2026-03</t>
        </is>
      </c>
      <c r="D3867" t="inlineStr">
        <is>
          <t>2026-Q1</t>
        </is>
      </c>
      <c r="E3867" t="inlineStr">
        <is>
          <t>T03</t>
        </is>
      </c>
      <c r="F3867" t="inlineStr">
        <is>
          <t>Mert Demir</t>
        </is>
      </c>
      <c r="G3867" t="inlineStr">
        <is>
          <t>Ege</t>
        </is>
      </c>
      <c r="H3867" t="inlineStr">
        <is>
          <t>EM-PNO-12</t>
        </is>
      </c>
      <c r="I3867" t="inlineStr">
        <is>
          <t>Sıva Üstü Dağıtım Panosu 24'lü</t>
        </is>
      </c>
      <c r="J3867" t="inlineStr">
        <is>
          <t>Pano</t>
        </is>
      </c>
      <c r="K3867" t="inlineStr">
        <is>
          <t>Bayi</t>
        </is>
      </c>
      <c r="L3867" t="n">
        <v>13</v>
      </c>
      <c r="M3867" s="57" t="n">
        <v>1975</v>
      </c>
      <c r="N3867" t="inlineStr">
        <is>
          <t>TL</t>
        </is>
      </c>
      <c r="O3867" s="58" t="n">
        <v>18</v>
      </c>
      <c r="P3867" t="n">
        <v>0</v>
      </c>
      <c r="Q3867" s="59" t="n">
        <v>1180</v>
      </c>
      <c r="R3867" s="60">
        <f>IF(N3867="TL",1,IF(N3867="USD",VLOOKUP(C3867,$X$2:$Z$19,2,FALSE),VLOOKUP(C3867,$X$2:$Z$19,3,FALSE)))</f>
        <v/>
      </c>
      <c r="S3867" s="61">
        <f>IF(P3867=1,0,L3867*M3867*R3867*(1-O3867/100))</f>
        <v/>
      </c>
      <c r="T3867" s="61">
        <f>IF(P3867=1,0,L3867*Q3867)</f>
        <v/>
      </c>
      <c r="U3867" s="61">
        <f>S3867-T3867</f>
        <v/>
      </c>
    </row>
    <row r="3868">
      <c r="A3868" t="inlineStr">
        <is>
          <t>S003867</t>
        </is>
      </c>
      <c r="B3868" t="inlineStr">
        <is>
          <t>2026-03-09</t>
        </is>
      </c>
      <c r="C3868" t="inlineStr">
        <is>
          <t>2026-03</t>
        </is>
      </c>
      <c r="D3868" t="inlineStr">
        <is>
          <t>2026-Q1</t>
        </is>
      </c>
      <c r="E3868" t="inlineStr">
        <is>
          <t>T03</t>
        </is>
      </c>
      <c r="F3868" t="inlineStr">
        <is>
          <t>Mert Demir</t>
        </is>
      </c>
      <c r="G3868" t="inlineStr">
        <is>
          <t>Ege</t>
        </is>
      </c>
      <c r="H3868" t="inlineStr">
        <is>
          <t>EM-TOP-08</t>
        </is>
      </c>
      <c r="I3868" t="inlineStr">
        <is>
          <t>Topraklama Seti</t>
        </is>
      </c>
      <c r="J3868" t="inlineStr">
        <is>
          <t>Koruma</t>
        </is>
      </c>
      <c r="K3868" t="inlineStr">
        <is>
          <t>Proje</t>
        </is>
      </c>
      <c r="L3868" t="n">
        <v>23</v>
      </c>
      <c r="M3868" s="57" t="n">
        <v>947</v>
      </c>
      <c r="N3868" t="inlineStr">
        <is>
          <t>TL</t>
        </is>
      </c>
      <c r="O3868" s="58" t="n">
        <v>8</v>
      </c>
      <c r="P3868" t="n">
        <v>0</v>
      </c>
      <c r="Q3868" s="59" t="n">
        <v>540</v>
      </c>
      <c r="R3868" s="60">
        <f>IF(N3868="TL",1,IF(N3868="USD",VLOOKUP(C3868,$X$2:$Z$19,2,FALSE),VLOOKUP(C3868,$X$2:$Z$19,3,FALSE)))</f>
        <v/>
      </c>
      <c r="S3868" s="61">
        <f>IF(P3868=1,0,L3868*M3868*R3868*(1-O3868/100))</f>
        <v/>
      </c>
      <c r="T3868" s="61">
        <f>IF(P3868=1,0,L3868*Q3868)</f>
        <v/>
      </c>
      <c r="U3868" s="61">
        <f>S3868-T3868</f>
        <v/>
      </c>
    </row>
    <row r="3869">
      <c r="A3869" t="inlineStr">
        <is>
          <t>S003868</t>
        </is>
      </c>
      <c r="B3869" t="inlineStr">
        <is>
          <t>2026-03-01</t>
        </is>
      </c>
      <c r="C3869" t="inlineStr">
        <is>
          <t>2026-03</t>
        </is>
      </c>
      <c r="D3869" t="inlineStr">
        <is>
          <t>2026-Q1</t>
        </is>
      </c>
      <c r="E3869" t="inlineStr">
        <is>
          <t>T03</t>
        </is>
      </c>
      <c r="F3869" t="inlineStr">
        <is>
          <t>Mert Demir</t>
        </is>
      </c>
      <c r="G3869" t="inlineStr">
        <is>
          <t>Ege</t>
        </is>
      </c>
      <c r="H3869" t="inlineStr">
        <is>
          <t>EM-PRZ-02</t>
        </is>
      </c>
      <c r="I3869" t="inlineStr">
        <is>
          <t>Priz-Anahtar Seti (20'li)</t>
        </is>
      </c>
      <c r="J3869" t="inlineStr">
        <is>
          <t>Anahtar</t>
        </is>
      </c>
      <c r="K3869" t="inlineStr">
        <is>
          <t>Perakende</t>
        </is>
      </c>
      <c r="L3869" t="n">
        <v>62</v>
      </c>
      <c r="M3869" s="57" t="n">
        <v>560</v>
      </c>
      <c r="N3869" t="inlineStr">
        <is>
          <t>TL</t>
        </is>
      </c>
      <c r="O3869" s="58" t="n">
        <v>12</v>
      </c>
      <c r="P3869" t="n">
        <v>0</v>
      </c>
      <c r="Q3869" s="59" t="n">
        <v>310</v>
      </c>
      <c r="R3869" s="60">
        <f>IF(N3869="TL",1,IF(N3869="USD",VLOOKUP(C3869,$X$2:$Z$19,2,FALSE),VLOOKUP(C3869,$X$2:$Z$19,3,FALSE)))</f>
        <v/>
      </c>
      <c r="S3869" s="61">
        <f>IF(P3869=1,0,L3869*M3869*R3869*(1-O3869/100))</f>
        <v/>
      </c>
      <c r="T3869" s="61">
        <f>IF(P3869=1,0,L3869*Q3869)</f>
        <v/>
      </c>
      <c r="U3869" s="61">
        <f>S3869-T3869</f>
        <v/>
      </c>
    </row>
    <row r="3870">
      <c r="A3870" t="inlineStr">
        <is>
          <t>S003869</t>
        </is>
      </c>
      <c r="B3870" t="inlineStr">
        <is>
          <t>2026-03-01</t>
        </is>
      </c>
      <c r="C3870" t="inlineStr">
        <is>
          <t>2026-03</t>
        </is>
      </c>
      <c r="D3870" t="inlineStr">
        <is>
          <t>2026-Q1</t>
        </is>
      </c>
      <c r="E3870" t="inlineStr">
        <is>
          <t>T03</t>
        </is>
      </c>
      <c r="F3870" t="inlineStr">
        <is>
          <t>Mert Demir</t>
        </is>
      </c>
      <c r="G3870" t="inlineStr">
        <is>
          <t>Ege</t>
        </is>
      </c>
      <c r="H3870" t="inlineStr">
        <is>
          <t>EM-SGT-01</t>
        </is>
      </c>
      <c r="I3870" t="inlineStr">
        <is>
          <t>Otomatik Sigorta C16 (12'li)</t>
        </is>
      </c>
      <c r="J3870" t="inlineStr">
        <is>
          <t>Koruma</t>
        </is>
      </c>
      <c r="K3870" t="inlineStr">
        <is>
          <t>Perakende</t>
        </is>
      </c>
      <c r="L3870" t="n">
        <v>5</v>
      </c>
      <c r="M3870" s="57" t="n">
        <v>436</v>
      </c>
      <c r="N3870" t="inlineStr">
        <is>
          <t>TL</t>
        </is>
      </c>
      <c r="O3870" s="58" t="n">
        <v>18</v>
      </c>
      <c r="P3870" t="n">
        <v>0</v>
      </c>
      <c r="Q3870" s="59" t="n">
        <v>240</v>
      </c>
      <c r="R3870" s="60">
        <f>IF(N3870="TL",1,IF(N3870="USD",VLOOKUP(C3870,$X$2:$Z$19,2,FALSE),VLOOKUP(C3870,$X$2:$Z$19,3,FALSE)))</f>
        <v/>
      </c>
      <c r="S3870" s="61">
        <f>IF(P3870=1,0,L3870*M3870*R3870*(1-O3870/100))</f>
        <v/>
      </c>
      <c r="T3870" s="61">
        <f>IF(P3870=1,0,L3870*Q3870)</f>
        <v/>
      </c>
      <c r="U3870" s="61">
        <f>S3870-T3870</f>
        <v/>
      </c>
    </row>
    <row r="3871">
      <c r="A3871" t="inlineStr">
        <is>
          <t>S003870</t>
        </is>
      </c>
      <c r="B3871" t="inlineStr">
        <is>
          <t>2026-03-03</t>
        </is>
      </c>
      <c r="C3871" t="inlineStr">
        <is>
          <t>2026-03</t>
        </is>
      </c>
      <c r="D3871" t="inlineStr">
        <is>
          <t>2026-Q1</t>
        </is>
      </c>
      <c r="E3871" t="inlineStr">
        <is>
          <t>T03</t>
        </is>
      </c>
      <c r="F3871" t="inlineStr">
        <is>
          <t>Mert Demir</t>
        </is>
      </c>
      <c r="G3871" t="inlineStr">
        <is>
          <t>Ege</t>
        </is>
      </c>
      <c r="H3871" t="inlineStr">
        <is>
          <t>EM-KND-03</t>
        </is>
      </c>
      <c r="I3871" t="inlineStr">
        <is>
          <t>Kablo Kanalı 40x40 (2 m)</t>
        </is>
      </c>
      <c r="J3871" t="inlineStr">
        <is>
          <t>Tesisat</t>
        </is>
      </c>
      <c r="K3871" t="inlineStr">
        <is>
          <t>Bayi</t>
        </is>
      </c>
      <c r="L3871" t="n">
        <v>1</v>
      </c>
      <c r="M3871" s="57" t="n">
        <v>133</v>
      </c>
      <c r="N3871" t="inlineStr">
        <is>
          <t>TL</t>
        </is>
      </c>
      <c r="O3871" s="58" t="n">
        <v>5</v>
      </c>
      <c r="P3871" t="n">
        <v>0</v>
      </c>
      <c r="Q3871" s="59" t="n">
        <v>65</v>
      </c>
      <c r="R3871" s="60">
        <f>IF(N3871="TL",1,IF(N3871="USD",VLOOKUP(C3871,$X$2:$Z$19,2,FALSE),VLOOKUP(C3871,$X$2:$Z$19,3,FALSE)))</f>
        <v/>
      </c>
      <c r="S3871" s="61">
        <f>IF(P3871=1,0,L3871*M3871*R3871*(1-O3871/100))</f>
        <v/>
      </c>
      <c r="T3871" s="61">
        <f>IF(P3871=1,0,L3871*Q3871)</f>
        <v/>
      </c>
      <c r="U3871" s="61">
        <f>S3871-T3871</f>
        <v/>
      </c>
    </row>
    <row r="3872">
      <c r="A3872" t="inlineStr">
        <is>
          <t>S003871</t>
        </is>
      </c>
      <c r="B3872" t="inlineStr">
        <is>
          <t>2026-03-27</t>
        </is>
      </c>
      <c r="C3872" t="inlineStr">
        <is>
          <t>2026-03</t>
        </is>
      </c>
      <c r="D3872" t="inlineStr">
        <is>
          <t>2026-Q1</t>
        </is>
      </c>
      <c r="E3872" t="inlineStr">
        <is>
          <t>T03</t>
        </is>
      </c>
      <c r="F3872" t="inlineStr">
        <is>
          <t>Mert Demir</t>
        </is>
      </c>
      <c r="G3872" t="inlineStr">
        <is>
          <t>Ege</t>
        </is>
      </c>
      <c r="H3872" t="inlineStr">
        <is>
          <t>EM-UPS-10</t>
        </is>
      </c>
      <c r="I3872" t="inlineStr">
        <is>
          <t>Kesintisiz Güç Kaynağı 3 kVA</t>
        </is>
      </c>
      <c r="J3872" t="inlineStr">
        <is>
          <t>Güç</t>
        </is>
      </c>
      <c r="K3872" t="inlineStr">
        <is>
          <t>Bayi</t>
        </is>
      </c>
      <c r="L3872" t="n">
        <v>12</v>
      </c>
      <c r="M3872" s="57" t="n">
        <v>12985</v>
      </c>
      <c r="N3872" t="inlineStr">
        <is>
          <t>TL</t>
        </is>
      </c>
      <c r="O3872" s="58" t="n">
        <v>0</v>
      </c>
      <c r="P3872" t="n">
        <v>0</v>
      </c>
      <c r="Q3872" s="59" t="n">
        <v>8200</v>
      </c>
      <c r="R3872" s="60">
        <f>IF(N3872="TL",1,IF(N3872="USD",VLOOKUP(C3872,$X$2:$Z$19,2,FALSE),VLOOKUP(C3872,$X$2:$Z$19,3,FALSE)))</f>
        <v/>
      </c>
      <c r="S3872" s="61">
        <f>IF(P3872=1,0,L3872*M3872*R3872*(1-O3872/100))</f>
        <v/>
      </c>
      <c r="T3872" s="61">
        <f>IF(P3872=1,0,L3872*Q3872)</f>
        <v/>
      </c>
      <c r="U3872" s="61">
        <f>S3872-T3872</f>
        <v/>
      </c>
    </row>
    <row r="3873">
      <c r="A3873" t="inlineStr">
        <is>
          <t>S003872</t>
        </is>
      </c>
      <c r="B3873" t="inlineStr">
        <is>
          <t>2026-03-18</t>
        </is>
      </c>
      <c r="C3873" t="inlineStr">
        <is>
          <t>2026-03</t>
        </is>
      </c>
      <c r="D3873" t="inlineStr">
        <is>
          <t>2026-Q1</t>
        </is>
      </c>
      <c r="E3873" t="inlineStr">
        <is>
          <t>T04</t>
        </is>
      </c>
      <c r="F3873" t="inlineStr">
        <is>
          <t>Selin Şahin</t>
        </is>
      </c>
      <c r="G3873" t="inlineStr">
        <is>
          <t>Akdeniz</t>
        </is>
      </c>
      <c r="H3873" t="inlineStr">
        <is>
          <t>EM-PRZ-02</t>
        </is>
      </c>
      <c r="I3873" t="inlineStr">
        <is>
          <t>Priz-Anahtar Seti (20'li)</t>
        </is>
      </c>
      <c r="J3873" t="inlineStr">
        <is>
          <t>Anahtar</t>
        </is>
      </c>
      <c r="K3873" t="inlineStr">
        <is>
          <t>Bayi</t>
        </is>
      </c>
      <c r="L3873" t="n">
        <v>5</v>
      </c>
      <c r="M3873" s="57" t="n">
        <v>575</v>
      </c>
      <c r="N3873" t="inlineStr">
        <is>
          <t>TL</t>
        </is>
      </c>
      <c r="O3873" s="58" t="n">
        <v>8</v>
      </c>
      <c r="P3873" t="n">
        <v>0</v>
      </c>
      <c r="Q3873" s="59" t="n">
        <v>310</v>
      </c>
      <c r="R3873" s="60">
        <f>IF(N3873="TL",1,IF(N3873="USD",VLOOKUP(C3873,$X$2:$Z$19,2,FALSE),VLOOKUP(C3873,$X$2:$Z$19,3,FALSE)))</f>
        <v/>
      </c>
      <c r="S3873" s="61">
        <f>IF(P3873=1,0,L3873*M3873*R3873*(1-O3873/100))</f>
        <v/>
      </c>
      <c r="T3873" s="61">
        <f>IF(P3873=1,0,L3873*Q3873)</f>
        <v/>
      </c>
      <c r="U3873" s="61">
        <f>S3873-T3873</f>
        <v/>
      </c>
    </row>
    <row r="3874">
      <c r="A3874" t="inlineStr">
        <is>
          <t>S003873</t>
        </is>
      </c>
      <c r="B3874" t="inlineStr">
        <is>
          <t>2026-03-07</t>
        </is>
      </c>
      <c r="C3874" t="inlineStr">
        <is>
          <t>2026-03</t>
        </is>
      </c>
      <c r="D3874" t="inlineStr">
        <is>
          <t>2026-Q1</t>
        </is>
      </c>
      <c r="E3874" t="inlineStr">
        <is>
          <t>T04</t>
        </is>
      </c>
      <c r="F3874" t="inlineStr">
        <is>
          <t>Selin Şahin</t>
        </is>
      </c>
      <c r="G3874" t="inlineStr">
        <is>
          <t>Akdeniz</t>
        </is>
      </c>
      <c r="H3874" t="inlineStr">
        <is>
          <t>EM-AYD-40</t>
        </is>
      </c>
      <c r="I3874" t="inlineStr">
        <is>
          <t>LED Panel Armatür 40W</t>
        </is>
      </c>
      <c r="J3874" t="inlineStr">
        <is>
          <t>Aydınlatma</t>
        </is>
      </c>
      <c r="K3874" t="inlineStr">
        <is>
          <t>Proje</t>
        </is>
      </c>
      <c r="L3874" t="n">
        <v>9</v>
      </c>
      <c r="M3874" s="57" t="n">
        <v>369</v>
      </c>
      <c r="N3874" t="inlineStr">
        <is>
          <t>TL</t>
        </is>
      </c>
      <c r="O3874" s="58" t="n">
        <v>0</v>
      </c>
      <c r="P3874" t="n">
        <v>0</v>
      </c>
      <c r="Q3874" s="59" t="n">
        <v>190</v>
      </c>
      <c r="R3874" s="60">
        <f>IF(N3874="TL",1,IF(N3874="USD",VLOOKUP(C3874,$X$2:$Z$19,2,FALSE),VLOOKUP(C3874,$X$2:$Z$19,3,FALSE)))</f>
        <v/>
      </c>
      <c r="S3874" s="61">
        <f>IF(P3874=1,0,L3874*M3874*R3874*(1-O3874/100))</f>
        <v/>
      </c>
      <c r="T3874" s="61">
        <f>IF(P3874=1,0,L3874*Q3874)</f>
        <v/>
      </c>
      <c r="U3874" s="61">
        <f>S3874-T3874</f>
        <v/>
      </c>
    </row>
    <row r="3875">
      <c r="A3875" t="inlineStr">
        <is>
          <t>S003874</t>
        </is>
      </c>
      <c r="B3875" t="inlineStr">
        <is>
          <t>2026-03-20</t>
        </is>
      </c>
      <c r="C3875" t="inlineStr">
        <is>
          <t>2026-03</t>
        </is>
      </c>
      <c r="D3875" t="inlineStr">
        <is>
          <t>2026-Q1</t>
        </is>
      </c>
      <c r="E3875" t="inlineStr">
        <is>
          <t>T04</t>
        </is>
      </c>
      <c r="F3875" t="inlineStr">
        <is>
          <t>Selin Şahin</t>
        </is>
      </c>
      <c r="G3875" t="inlineStr">
        <is>
          <t>Akdeniz</t>
        </is>
      </c>
      <c r="H3875" t="inlineStr">
        <is>
          <t>EM-TRF-05</t>
        </is>
      </c>
      <c r="I3875" t="inlineStr">
        <is>
          <t>İzole Trafo 1 kVA</t>
        </is>
      </c>
      <c r="J3875" t="inlineStr">
        <is>
          <t>Güç</t>
        </is>
      </c>
      <c r="K3875" t="inlineStr">
        <is>
          <t>Perakende</t>
        </is>
      </c>
      <c r="L3875" t="n">
        <v>18</v>
      </c>
      <c r="M3875" s="57" t="n">
        <v>6851</v>
      </c>
      <c r="N3875" t="inlineStr">
        <is>
          <t>TL</t>
        </is>
      </c>
      <c r="O3875" s="58" t="n">
        <v>0</v>
      </c>
      <c r="P3875" t="n">
        <v>0</v>
      </c>
      <c r="Q3875" s="59" t="n">
        <v>3900</v>
      </c>
      <c r="R3875" s="60">
        <f>IF(N3875="TL",1,IF(N3875="USD",VLOOKUP(C3875,$X$2:$Z$19,2,FALSE),VLOOKUP(C3875,$X$2:$Z$19,3,FALSE)))</f>
        <v/>
      </c>
      <c r="S3875" s="61">
        <f>IF(P3875=1,0,L3875*M3875*R3875*(1-O3875/100))</f>
        <v/>
      </c>
      <c r="T3875" s="61">
        <f>IF(P3875=1,0,L3875*Q3875)</f>
        <v/>
      </c>
      <c r="U3875" s="61">
        <f>S3875-T3875</f>
        <v/>
      </c>
    </row>
    <row r="3876">
      <c r="A3876" t="inlineStr">
        <is>
          <t>S003875</t>
        </is>
      </c>
      <c r="B3876" t="inlineStr">
        <is>
          <t>2026-03-25</t>
        </is>
      </c>
      <c r="C3876" t="inlineStr">
        <is>
          <t>2026-03</t>
        </is>
      </c>
      <c r="D3876" t="inlineStr">
        <is>
          <t>2026-Q1</t>
        </is>
      </c>
      <c r="E3876" t="inlineStr">
        <is>
          <t>T04</t>
        </is>
      </c>
      <c r="F3876" t="inlineStr">
        <is>
          <t>Selin Şahin</t>
        </is>
      </c>
      <c r="G3876" t="inlineStr">
        <is>
          <t>Akdeniz</t>
        </is>
      </c>
      <c r="H3876" t="inlineStr">
        <is>
          <t>EM-SGT-01</t>
        </is>
      </c>
      <c r="I3876" t="inlineStr">
        <is>
          <t>Otomatik Sigorta C16 (12'li)</t>
        </is>
      </c>
      <c r="J3876" t="inlineStr">
        <is>
          <t>Koruma</t>
        </is>
      </c>
      <c r="K3876" t="inlineStr">
        <is>
          <t>Proje</t>
        </is>
      </c>
      <c r="L3876" t="n">
        <v>116</v>
      </c>
      <c r="M3876" s="57" t="n">
        <v>454</v>
      </c>
      <c r="N3876" t="inlineStr">
        <is>
          <t>TL</t>
        </is>
      </c>
      <c r="O3876" s="58" t="n">
        <v>18</v>
      </c>
      <c r="P3876" t="n">
        <v>0</v>
      </c>
      <c r="Q3876" s="59" t="n">
        <v>240</v>
      </c>
      <c r="R3876" s="60">
        <f>IF(N3876="TL",1,IF(N3876="USD",VLOOKUP(C3876,$X$2:$Z$19,2,FALSE),VLOOKUP(C3876,$X$2:$Z$19,3,FALSE)))</f>
        <v/>
      </c>
      <c r="S3876" s="61">
        <f>IF(P3876=1,0,L3876*M3876*R3876*(1-O3876/100))</f>
        <v/>
      </c>
      <c r="T3876" s="61">
        <f>IF(P3876=1,0,L3876*Q3876)</f>
        <v/>
      </c>
      <c r="U3876" s="61">
        <f>S3876-T3876</f>
        <v/>
      </c>
    </row>
    <row r="3877">
      <c r="A3877" t="inlineStr">
        <is>
          <t>S003876</t>
        </is>
      </c>
      <c r="B3877" t="inlineStr">
        <is>
          <t>2026-03-04</t>
        </is>
      </c>
      <c r="C3877" t="inlineStr">
        <is>
          <t>2026-03</t>
        </is>
      </c>
      <c r="D3877" t="inlineStr">
        <is>
          <t>2026-Q1</t>
        </is>
      </c>
      <c r="E3877" t="inlineStr">
        <is>
          <t>T04</t>
        </is>
      </c>
      <c r="F3877" t="inlineStr">
        <is>
          <t>Selin Şahin</t>
        </is>
      </c>
      <c r="G3877" t="inlineStr">
        <is>
          <t>Akdeniz</t>
        </is>
      </c>
      <c r="H3877" t="inlineStr">
        <is>
          <t>EM-PRZ-02</t>
        </is>
      </c>
      <c r="I3877" t="inlineStr">
        <is>
          <t>Priz-Anahtar Seti (20'li)</t>
        </is>
      </c>
      <c r="J3877" t="inlineStr">
        <is>
          <t>Anahtar</t>
        </is>
      </c>
      <c r="K3877" t="inlineStr">
        <is>
          <t>Perakende</t>
        </is>
      </c>
      <c r="L3877" t="n">
        <v>22</v>
      </c>
      <c r="M3877" s="57" t="n">
        <v>555</v>
      </c>
      <c r="N3877" t="inlineStr">
        <is>
          <t>TL</t>
        </is>
      </c>
      <c r="O3877" s="58" t="n">
        <v>12</v>
      </c>
      <c r="P3877" t="n">
        <v>0</v>
      </c>
      <c r="Q3877" s="59" t="n">
        <v>310</v>
      </c>
      <c r="R3877" s="60">
        <f>IF(N3877="TL",1,IF(N3877="USD",VLOOKUP(C3877,$X$2:$Z$19,2,FALSE),VLOOKUP(C3877,$X$2:$Z$19,3,FALSE)))</f>
        <v/>
      </c>
      <c r="S3877" s="61">
        <f>IF(P3877=1,0,L3877*M3877*R3877*(1-O3877/100))</f>
        <v/>
      </c>
      <c r="T3877" s="61">
        <f>IF(P3877=1,0,L3877*Q3877)</f>
        <v/>
      </c>
      <c r="U3877" s="61">
        <f>S3877-T3877</f>
        <v/>
      </c>
    </row>
    <row r="3878">
      <c r="A3878" t="inlineStr">
        <is>
          <t>S003877</t>
        </is>
      </c>
      <c r="B3878" t="inlineStr">
        <is>
          <t>2026-03-02</t>
        </is>
      </c>
      <c r="C3878" t="inlineStr">
        <is>
          <t>2026-03</t>
        </is>
      </c>
      <c r="D3878" t="inlineStr">
        <is>
          <t>2026-Q1</t>
        </is>
      </c>
      <c r="E3878" t="inlineStr">
        <is>
          <t>T04</t>
        </is>
      </c>
      <c r="F3878" t="inlineStr">
        <is>
          <t>Selin Şahin</t>
        </is>
      </c>
      <c r="G3878" t="inlineStr">
        <is>
          <t>Akdeniz</t>
        </is>
      </c>
      <c r="H3878" t="inlineStr">
        <is>
          <t>EM-KBL-25</t>
        </is>
      </c>
      <c r="I3878" t="inlineStr">
        <is>
          <t>NYY Kablo 4x6 (100 m)</t>
        </is>
      </c>
      <c r="J3878" t="inlineStr">
        <is>
          <t>Kablo</t>
        </is>
      </c>
      <c r="K3878" t="inlineStr">
        <is>
          <t>Proje</t>
        </is>
      </c>
      <c r="L3878" t="n">
        <v>20</v>
      </c>
      <c r="M3878" s="57" t="n">
        <v>3366</v>
      </c>
      <c r="N3878" t="inlineStr">
        <is>
          <t>TL</t>
        </is>
      </c>
      <c r="O3878" s="58" t="n">
        <v>5</v>
      </c>
      <c r="P3878" t="n">
        <v>0</v>
      </c>
      <c r="Q3878" s="59" t="n">
        <v>2150</v>
      </c>
      <c r="R3878" s="60">
        <f>IF(N3878="TL",1,IF(N3878="USD",VLOOKUP(C3878,$X$2:$Z$19,2,FALSE),VLOOKUP(C3878,$X$2:$Z$19,3,FALSE)))</f>
        <v/>
      </c>
      <c r="S3878" s="61">
        <f>IF(P3878=1,0,L3878*M3878*R3878*(1-O3878/100))</f>
        <v/>
      </c>
      <c r="T3878" s="61">
        <f>IF(P3878=1,0,L3878*Q3878)</f>
        <v/>
      </c>
      <c r="U3878" s="61">
        <f>S3878-T3878</f>
        <v/>
      </c>
    </row>
    <row r="3879">
      <c r="A3879" t="inlineStr">
        <is>
          <t>S003878</t>
        </is>
      </c>
      <c r="B3879" t="inlineStr">
        <is>
          <t>2026-03-27</t>
        </is>
      </c>
      <c r="C3879" t="inlineStr">
        <is>
          <t>2026-03</t>
        </is>
      </c>
      <c r="D3879" t="inlineStr">
        <is>
          <t>2026-Q1</t>
        </is>
      </c>
      <c r="E3879" t="inlineStr">
        <is>
          <t>T04</t>
        </is>
      </c>
      <c r="F3879" t="inlineStr">
        <is>
          <t>Selin Şahin</t>
        </is>
      </c>
      <c r="G3879" t="inlineStr">
        <is>
          <t>Akdeniz</t>
        </is>
      </c>
      <c r="H3879" t="inlineStr">
        <is>
          <t>EM-TOP-08</t>
        </is>
      </c>
      <c r="I3879" t="inlineStr">
        <is>
          <t>Topraklama Seti</t>
        </is>
      </c>
      <c r="J3879" t="inlineStr">
        <is>
          <t>Koruma</t>
        </is>
      </c>
      <c r="K3879" t="inlineStr">
        <is>
          <t>Kurumsal</t>
        </is>
      </c>
      <c r="L3879" t="n">
        <v>7</v>
      </c>
      <c r="M3879" s="57" t="n">
        <v>881</v>
      </c>
      <c r="N3879" t="inlineStr">
        <is>
          <t>TL</t>
        </is>
      </c>
      <c r="O3879" s="58" t="n">
        <v>8</v>
      </c>
      <c r="P3879" t="n">
        <v>0</v>
      </c>
      <c r="Q3879" s="59" t="n">
        <v>540</v>
      </c>
      <c r="R3879" s="60">
        <f>IF(N3879="TL",1,IF(N3879="USD",VLOOKUP(C3879,$X$2:$Z$19,2,FALSE),VLOOKUP(C3879,$X$2:$Z$19,3,FALSE)))</f>
        <v/>
      </c>
      <c r="S3879" s="61">
        <f>IF(P3879=1,0,L3879*M3879*R3879*(1-O3879/100))</f>
        <v/>
      </c>
      <c r="T3879" s="61">
        <f>IF(P3879=1,0,L3879*Q3879)</f>
        <v/>
      </c>
      <c r="U3879" s="61">
        <f>S3879-T3879</f>
        <v/>
      </c>
    </row>
    <row r="3880">
      <c r="A3880" t="inlineStr">
        <is>
          <t>S003879</t>
        </is>
      </c>
      <c r="B3880" t="inlineStr">
        <is>
          <t>2026-03-05</t>
        </is>
      </c>
      <c r="C3880" t="inlineStr">
        <is>
          <t>2026-03</t>
        </is>
      </c>
      <c r="D3880" t="inlineStr">
        <is>
          <t>2026-Q1</t>
        </is>
      </c>
      <c r="E3880" t="inlineStr">
        <is>
          <t>T04</t>
        </is>
      </c>
      <c r="F3880" t="inlineStr">
        <is>
          <t>Selin Şahin</t>
        </is>
      </c>
      <c r="G3880" t="inlineStr">
        <is>
          <t>Akdeniz</t>
        </is>
      </c>
      <c r="H3880" t="inlineStr">
        <is>
          <t>EM-TRF-05</t>
        </is>
      </c>
      <c r="I3880" t="inlineStr">
        <is>
          <t>İzole Trafo 1 kVA</t>
        </is>
      </c>
      <c r="J3880" t="inlineStr">
        <is>
          <t>Güç</t>
        </is>
      </c>
      <c r="K3880" t="inlineStr">
        <is>
          <t>Bayi</t>
        </is>
      </c>
      <c r="L3880" t="n">
        <v>1</v>
      </c>
      <c r="M3880" s="57" t="n">
        <v>6768</v>
      </c>
      <c r="N3880" t="inlineStr">
        <is>
          <t>TL</t>
        </is>
      </c>
      <c r="O3880" s="58" t="n">
        <v>12</v>
      </c>
      <c r="P3880" t="n">
        <v>0</v>
      </c>
      <c r="Q3880" s="59" t="n">
        <v>3900</v>
      </c>
      <c r="R3880" s="60">
        <f>IF(N3880="TL",1,IF(N3880="USD",VLOOKUP(C3880,$X$2:$Z$19,2,FALSE),VLOOKUP(C3880,$X$2:$Z$19,3,FALSE)))</f>
        <v/>
      </c>
      <c r="S3880" s="61">
        <f>IF(P3880=1,0,L3880*M3880*R3880*(1-O3880/100))</f>
        <v/>
      </c>
      <c r="T3880" s="61">
        <f>IF(P3880=1,0,L3880*Q3880)</f>
        <v/>
      </c>
      <c r="U3880" s="61">
        <f>S3880-T3880</f>
        <v/>
      </c>
    </row>
    <row r="3881">
      <c r="A3881" t="inlineStr">
        <is>
          <t>S003880</t>
        </is>
      </c>
      <c r="B3881" t="inlineStr">
        <is>
          <t>2026-03-12</t>
        </is>
      </c>
      <c r="C3881" t="inlineStr">
        <is>
          <t>2026-03</t>
        </is>
      </c>
      <c r="D3881" t="inlineStr">
        <is>
          <t>2026-Q1</t>
        </is>
      </c>
      <c r="E3881" t="inlineStr">
        <is>
          <t>T04</t>
        </is>
      </c>
      <c r="F3881" t="inlineStr">
        <is>
          <t>Selin Şahin</t>
        </is>
      </c>
      <c r="G3881" t="inlineStr">
        <is>
          <t>Akdeniz</t>
        </is>
      </c>
      <c r="H3881" t="inlineStr">
        <is>
          <t>EM-TRF-05</t>
        </is>
      </c>
      <c r="I3881" t="inlineStr">
        <is>
          <t>İzole Trafo 1 kVA</t>
        </is>
      </c>
      <c r="J3881" t="inlineStr">
        <is>
          <t>Güç</t>
        </is>
      </c>
      <c r="K3881" t="inlineStr">
        <is>
          <t>Proje</t>
        </is>
      </c>
      <c r="L3881" t="n">
        <v>67</v>
      </c>
      <c r="M3881" s="57" t="n">
        <v>6655</v>
      </c>
      <c r="N3881" t="inlineStr">
        <is>
          <t>TL</t>
        </is>
      </c>
      <c r="O3881" s="58" t="n">
        <v>0</v>
      </c>
      <c r="P3881" t="n">
        <v>0</v>
      </c>
      <c r="Q3881" s="59" t="n">
        <v>3900</v>
      </c>
      <c r="R3881" s="60">
        <f>IF(N3881="TL",1,IF(N3881="USD",VLOOKUP(C3881,$X$2:$Z$19,2,FALSE),VLOOKUP(C3881,$X$2:$Z$19,3,FALSE)))</f>
        <v/>
      </c>
      <c r="S3881" s="61">
        <f>IF(P3881=1,0,L3881*M3881*R3881*(1-O3881/100))</f>
        <v/>
      </c>
      <c r="T3881" s="61">
        <f>IF(P3881=1,0,L3881*Q3881)</f>
        <v/>
      </c>
      <c r="U3881" s="61">
        <f>S3881-T3881</f>
        <v/>
      </c>
    </row>
    <row r="3882">
      <c r="A3882" t="inlineStr">
        <is>
          <t>S003881</t>
        </is>
      </c>
      <c r="B3882" t="inlineStr">
        <is>
          <t>2026-03-12</t>
        </is>
      </c>
      <c r="C3882" t="inlineStr">
        <is>
          <t>2026-03</t>
        </is>
      </c>
      <c r="D3882" t="inlineStr">
        <is>
          <t>2026-Q1</t>
        </is>
      </c>
      <c r="E3882" t="inlineStr">
        <is>
          <t>T04</t>
        </is>
      </c>
      <c r="F3882" t="inlineStr">
        <is>
          <t>Selin Şahin</t>
        </is>
      </c>
      <c r="G3882" t="inlineStr">
        <is>
          <t>Akdeniz</t>
        </is>
      </c>
      <c r="H3882" t="inlineStr">
        <is>
          <t>EM-TRF-05</t>
        </is>
      </c>
      <c r="I3882" t="inlineStr">
        <is>
          <t>İzole Trafo 1 kVA</t>
        </is>
      </c>
      <c r="J3882" t="inlineStr">
        <is>
          <t>Güç</t>
        </is>
      </c>
      <c r="K3882" t="inlineStr">
        <is>
          <t>Bayi</t>
        </is>
      </c>
      <c r="L3882" t="n">
        <v>15</v>
      </c>
      <c r="M3882" s="57" t="n">
        <v>6750</v>
      </c>
      <c r="N3882" t="inlineStr">
        <is>
          <t>TL</t>
        </is>
      </c>
      <c r="O3882" s="58" t="n">
        <v>8</v>
      </c>
      <c r="P3882" t="n">
        <v>0</v>
      </c>
      <c r="Q3882" s="59" t="n">
        <v>3900</v>
      </c>
      <c r="R3882" s="60">
        <f>IF(N3882="TL",1,IF(N3882="USD",VLOOKUP(C3882,$X$2:$Z$19,2,FALSE),VLOOKUP(C3882,$X$2:$Z$19,3,FALSE)))</f>
        <v/>
      </c>
      <c r="S3882" s="61">
        <f>IF(P3882=1,0,L3882*M3882*R3882*(1-O3882/100))</f>
        <v/>
      </c>
      <c r="T3882" s="61">
        <f>IF(P3882=1,0,L3882*Q3882)</f>
        <v/>
      </c>
      <c r="U3882" s="61">
        <f>S3882-T3882</f>
        <v/>
      </c>
    </row>
    <row r="3883">
      <c r="A3883" t="inlineStr">
        <is>
          <t>S003882</t>
        </is>
      </c>
      <c r="B3883" t="inlineStr">
        <is>
          <t>2026-03-24</t>
        </is>
      </c>
      <c r="C3883" t="inlineStr">
        <is>
          <t>2026-03</t>
        </is>
      </c>
      <c r="D3883" t="inlineStr">
        <is>
          <t>2026-Q1</t>
        </is>
      </c>
      <c r="E3883" t="inlineStr">
        <is>
          <t>T04</t>
        </is>
      </c>
      <c r="F3883" t="inlineStr">
        <is>
          <t>Selin Şahin</t>
        </is>
      </c>
      <c r="G3883" t="inlineStr">
        <is>
          <t>Akdeniz</t>
        </is>
      </c>
      <c r="H3883" t="inlineStr">
        <is>
          <t>EM-KBL-25</t>
        </is>
      </c>
      <c r="I3883" t="inlineStr">
        <is>
          <t>NYY Kablo 4x6 (100 m)</t>
        </is>
      </c>
      <c r="J3883" t="inlineStr">
        <is>
          <t>Kablo</t>
        </is>
      </c>
      <c r="K3883" t="inlineStr">
        <is>
          <t>Bayi</t>
        </is>
      </c>
      <c r="L3883" t="n">
        <v>4</v>
      </c>
      <c r="M3883" s="57" t="n">
        <v>3488</v>
      </c>
      <c r="N3883" t="inlineStr">
        <is>
          <t>TL</t>
        </is>
      </c>
      <c r="O3883" s="58" t="n">
        <v>5</v>
      </c>
      <c r="P3883" t="n">
        <v>0</v>
      </c>
      <c r="Q3883" s="59" t="n">
        <v>2150</v>
      </c>
      <c r="R3883" s="60">
        <f>IF(N3883="TL",1,IF(N3883="USD",VLOOKUP(C3883,$X$2:$Z$19,2,FALSE),VLOOKUP(C3883,$X$2:$Z$19,3,FALSE)))</f>
        <v/>
      </c>
      <c r="S3883" s="61">
        <f>IF(P3883=1,0,L3883*M3883*R3883*(1-O3883/100))</f>
        <v/>
      </c>
      <c r="T3883" s="61">
        <f>IF(P3883=1,0,L3883*Q3883)</f>
        <v/>
      </c>
      <c r="U3883" s="61">
        <f>S3883-T3883</f>
        <v/>
      </c>
    </row>
    <row r="3884">
      <c r="A3884" t="inlineStr">
        <is>
          <t>S003883</t>
        </is>
      </c>
      <c r="B3884" t="inlineStr">
        <is>
          <t>2026-03-27</t>
        </is>
      </c>
      <c r="C3884" t="inlineStr">
        <is>
          <t>2026-03</t>
        </is>
      </c>
      <c r="D3884" t="inlineStr">
        <is>
          <t>2026-Q1</t>
        </is>
      </c>
      <c r="E3884" t="inlineStr">
        <is>
          <t>T04</t>
        </is>
      </c>
      <c r="F3884" t="inlineStr">
        <is>
          <t>Selin Şahin</t>
        </is>
      </c>
      <c r="G3884" t="inlineStr">
        <is>
          <t>Akdeniz</t>
        </is>
      </c>
      <c r="H3884" t="inlineStr">
        <is>
          <t>EM-SNS-06</t>
        </is>
      </c>
      <c r="I3884" t="inlineStr">
        <is>
          <t>Hareket Sensörü PIR</t>
        </is>
      </c>
      <c r="J3884" t="inlineStr">
        <is>
          <t>Otomasyon</t>
        </is>
      </c>
      <c r="K3884" t="inlineStr">
        <is>
          <t>Bayi</t>
        </is>
      </c>
      <c r="L3884" t="n">
        <v>4</v>
      </c>
      <c r="M3884" s="57" t="n">
        <v>257</v>
      </c>
      <c r="N3884" t="inlineStr">
        <is>
          <t>TL</t>
        </is>
      </c>
      <c r="O3884" s="58" t="n">
        <v>0</v>
      </c>
      <c r="P3884" t="n">
        <v>0</v>
      </c>
      <c r="Q3884" s="59" t="n">
        <v>120</v>
      </c>
      <c r="R3884" s="60">
        <f>IF(N3884="TL",1,IF(N3884="USD",VLOOKUP(C3884,$X$2:$Z$19,2,FALSE),VLOOKUP(C3884,$X$2:$Z$19,3,FALSE)))</f>
        <v/>
      </c>
      <c r="S3884" s="61">
        <f>IF(P3884=1,0,L3884*M3884*R3884*(1-O3884/100))</f>
        <v/>
      </c>
      <c r="T3884" s="61">
        <f>IF(P3884=1,0,L3884*Q3884)</f>
        <v/>
      </c>
      <c r="U3884" s="61">
        <f>S3884-T3884</f>
        <v/>
      </c>
    </row>
    <row r="3885">
      <c r="A3885" t="inlineStr">
        <is>
          <t>S003884</t>
        </is>
      </c>
      <c r="B3885" t="inlineStr">
        <is>
          <t>2026-03-25</t>
        </is>
      </c>
      <c r="C3885" t="inlineStr">
        <is>
          <t>2026-03</t>
        </is>
      </c>
      <c r="D3885" t="inlineStr">
        <is>
          <t>2026-Q1</t>
        </is>
      </c>
      <c r="E3885" t="inlineStr">
        <is>
          <t>T04</t>
        </is>
      </c>
      <c r="F3885" t="inlineStr">
        <is>
          <t>Selin Şahin</t>
        </is>
      </c>
      <c r="G3885" t="inlineStr">
        <is>
          <t>Akdeniz</t>
        </is>
      </c>
      <c r="H3885" t="inlineStr">
        <is>
          <t>EM-KBL-16</t>
        </is>
      </c>
      <c r="I3885" t="inlineStr">
        <is>
          <t>NYM Kablo 3x2,5 (100 m)</t>
        </is>
      </c>
      <c r="J3885" t="inlineStr">
        <is>
          <t>Kablo</t>
        </is>
      </c>
      <c r="K3885" t="inlineStr">
        <is>
          <t>Bayi</t>
        </is>
      </c>
      <c r="L3885" t="n">
        <v>11</v>
      </c>
      <c r="M3885" s="57" t="n">
        <v>1281</v>
      </c>
      <c r="N3885" t="inlineStr">
        <is>
          <t>TL</t>
        </is>
      </c>
      <c r="O3885" s="58" t="n">
        <v>5</v>
      </c>
      <c r="P3885" t="n">
        <v>0</v>
      </c>
      <c r="Q3885" s="59" t="n">
        <v>820</v>
      </c>
      <c r="R3885" s="60">
        <f>IF(N3885="TL",1,IF(N3885="USD",VLOOKUP(C3885,$X$2:$Z$19,2,FALSE),VLOOKUP(C3885,$X$2:$Z$19,3,FALSE)))</f>
        <v/>
      </c>
      <c r="S3885" s="61">
        <f>IF(P3885=1,0,L3885*M3885*R3885*(1-O3885/100))</f>
        <v/>
      </c>
      <c r="T3885" s="61">
        <f>IF(P3885=1,0,L3885*Q3885)</f>
        <v/>
      </c>
      <c r="U3885" s="61">
        <f>S3885-T3885</f>
        <v/>
      </c>
    </row>
    <row r="3886">
      <c r="A3886" t="inlineStr">
        <is>
          <t>S003885</t>
        </is>
      </c>
      <c r="B3886" t="inlineStr">
        <is>
          <t>2026-03-23</t>
        </is>
      </c>
      <c r="C3886" t="inlineStr">
        <is>
          <t>2026-03</t>
        </is>
      </c>
      <c r="D3886" t="inlineStr">
        <is>
          <t>2026-Q1</t>
        </is>
      </c>
      <c r="E3886" t="inlineStr">
        <is>
          <t>T04</t>
        </is>
      </c>
      <c r="F3886" t="inlineStr">
        <is>
          <t>Selin Şahin</t>
        </is>
      </c>
      <c r="G3886" t="inlineStr">
        <is>
          <t>Akdeniz</t>
        </is>
      </c>
      <c r="H3886" t="inlineStr">
        <is>
          <t>EM-AYD-18</t>
        </is>
      </c>
      <c r="I3886" t="inlineStr">
        <is>
          <t>LED Ampul 18W (10'lu)</t>
        </is>
      </c>
      <c r="J3886" t="inlineStr">
        <is>
          <t>Aydınlatma</t>
        </is>
      </c>
      <c r="K3886" t="inlineStr">
        <is>
          <t>Proje</t>
        </is>
      </c>
      <c r="L3886" t="n">
        <v>1</v>
      </c>
      <c r="M3886" s="57" t="n">
        <v>199</v>
      </c>
      <c r="N3886" t="inlineStr">
        <is>
          <t>TL</t>
        </is>
      </c>
      <c r="O3886" s="58" t="n">
        <v>12</v>
      </c>
      <c r="P3886" t="n">
        <v>0</v>
      </c>
      <c r="Q3886" s="59" t="n">
        <v>95</v>
      </c>
      <c r="R3886" s="60">
        <f>IF(N3886="TL",1,IF(N3886="USD",VLOOKUP(C3886,$X$2:$Z$19,2,FALSE),VLOOKUP(C3886,$X$2:$Z$19,3,FALSE)))</f>
        <v/>
      </c>
      <c r="S3886" s="61">
        <f>IF(P3886=1,0,L3886*M3886*R3886*(1-O3886/100))</f>
        <v/>
      </c>
      <c r="T3886" s="61">
        <f>IF(P3886=1,0,L3886*Q3886)</f>
        <v/>
      </c>
      <c r="U3886" s="61">
        <f>S3886-T3886</f>
        <v/>
      </c>
    </row>
    <row r="3887">
      <c r="A3887" t="inlineStr">
        <is>
          <t>S003886</t>
        </is>
      </c>
      <c r="B3887" t="inlineStr">
        <is>
          <t>2026-03-04</t>
        </is>
      </c>
      <c r="C3887" t="inlineStr">
        <is>
          <t>2026-03</t>
        </is>
      </c>
      <c r="D3887" t="inlineStr">
        <is>
          <t>2026-Q1</t>
        </is>
      </c>
      <c r="E3887" t="inlineStr">
        <is>
          <t>T04</t>
        </is>
      </c>
      <c r="F3887" t="inlineStr">
        <is>
          <t>Selin Şahin</t>
        </is>
      </c>
      <c r="G3887" t="inlineStr">
        <is>
          <t>Akdeniz</t>
        </is>
      </c>
      <c r="H3887" t="inlineStr">
        <is>
          <t>EM-KBL-16</t>
        </is>
      </c>
      <c r="I3887" t="inlineStr">
        <is>
          <t>NYM Kablo 3x2,5 (100 m)</t>
        </is>
      </c>
      <c r="J3887" t="inlineStr">
        <is>
          <t>Kablo</t>
        </is>
      </c>
      <c r="K3887" t="inlineStr">
        <is>
          <t>Perakende</t>
        </is>
      </c>
      <c r="L3887" t="n">
        <v>5</v>
      </c>
      <c r="M3887" s="57" t="n">
        <v>1307</v>
      </c>
      <c r="N3887" t="inlineStr">
        <is>
          <t>TL</t>
        </is>
      </c>
      <c r="O3887" s="58" t="n">
        <v>12</v>
      </c>
      <c r="P3887" t="n">
        <v>0</v>
      </c>
      <c r="Q3887" s="59" t="n">
        <v>820</v>
      </c>
      <c r="R3887" s="60">
        <f>IF(N3887="TL",1,IF(N3887="USD",VLOOKUP(C3887,$X$2:$Z$19,2,FALSE),VLOOKUP(C3887,$X$2:$Z$19,3,FALSE)))</f>
        <v/>
      </c>
      <c r="S3887" s="61">
        <f>IF(P3887=1,0,L3887*M3887*R3887*(1-O3887/100))</f>
        <v/>
      </c>
      <c r="T3887" s="61">
        <f>IF(P3887=1,0,L3887*Q3887)</f>
        <v/>
      </c>
      <c r="U3887" s="61">
        <f>S3887-T3887</f>
        <v/>
      </c>
    </row>
    <row r="3888">
      <c r="A3888" t="inlineStr">
        <is>
          <t>S003887</t>
        </is>
      </c>
      <c r="B3888" t="inlineStr">
        <is>
          <t>2026-03-17</t>
        </is>
      </c>
      <c r="C3888" t="inlineStr">
        <is>
          <t>2026-03</t>
        </is>
      </c>
      <c r="D3888" t="inlineStr">
        <is>
          <t>2026-Q1</t>
        </is>
      </c>
      <c r="E3888" t="inlineStr">
        <is>
          <t>T04</t>
        </is>
      </c>
      <c r="F3888" t="inlineStr">
        <is>
          <t>Selin Şahin</t>
        </is>
      </c>
      <c r="G3888" t="inlineStr">
        <is>
          <t>Akdeniz</t>
        </is>
      </c>
      <c r="H3888" t="inlineStr">
        <is>
          <t>EM-PRZ-02</t>
        </is>
      </c>
      <c r="I3888" t="inlineStr">
        <is>
          <t>Priz-Anahtar Seti (20'li)</t>
        </is>
      </c>
      <c r="J3888" t="inlineStr">
        <is>
          <t>Anahtar</t>
        </is>
      </c>
      <c r="K3888" t="inlineStr">
        <is>
          <t>Bayi</t>
        </is>
      </c>
      <c r="L3888" t="n">
        <v>3</v>
      </c>
      <c r="M3888" s="57" t="n">
        <v>567</v>
      </c>
      <c r="N3888" t="inlineStr">
        <is>
          <t>TL</t>
        </is>
      </c>
      <c r="O3888" s="58" t="n">
        <v>5</v>
      </c>
      <c r="P3888" t="n">
        <v>0</v>
      </c>
      <c r="Q3888" s="59" t="n">
        <v>310</v>
      </c>
      <c r="R3888" s="60">
        <f>IF(N3888="TL",1,IF(N3888="USD",VLOOKUP(C3888,$X$2:$Z$19,2,FALSE),VLOOKUP(C3888,$X$2:$Z$19,3,FALSE)))</f>
        <v/>
      </c>
      <c r="S3888" s="61">
        <f>IF(P3888=1,0,L3888*M3888*R3888*(1-O3888/100))</f>
        <v/>
      </c>
      <c r="T3888" s="61">
        <f>IF(P3888=1,0,L3888*Q3888)</f>
        <v/>
      </c>
      <c r="U3888" s="61">
        <f>S3888-T3888</f>
        <v/>
      </c>
    </row>
    <row r="3889">
      <c r="A3889" t="inlineStr">
        <is>
          <t>S003888</t>
        </is>
      </c>
      <c r="B3889" t="inlineStr">
        <is>
          <t>2026-03-12</t>
        </is>
      </c>
      <c r="C3889" t="inlineStr">
        <is>
          <t>2026-03</t>
        </is>
      </c>
      <c r="D3889" t="inlineStr">
        <is>
          <t>2026-Q1</t>
        </is>
      </c>
      <c r="E3889" t="inlineStr">
        <is>
          <t>T04</t>
        </is>
      </c>
      <c r="F3889" t="inlineStr">
        <is>
          <t>Selin Şahin</t>
        </is>
      </c>
      <c r="G3889" t="inlineStr">
        <is>
          <t>Akdeniz</t>
        </is>
      </c>
      <c r="H3889" t="inlineStr">
        <is>
          <t>EM-KND-03</t>
        </is>
      </c>
      <c r="I3889" t="inlineStr">
        <is>
          <t>Kablo Kanalı 40x40 (2 m)</t>
        </is>
      </c>
      <c r="J3889" t="inlineStr">
        <is>
          <t>Tesisat</t>
        </is>
      </c>
      <c r="K3889" t="inlineStr">
        <is>
          <t>Bayi</t>
        </is>
      </c>
      <c r="L3889" t="n">
        <v>12</v>
      </c>
      <c r="M3889" s="57" t="n">
        <v>132</v>
      </c>
      <c r="N3889" t="inlineStr">
        <is>
          <t>TL</t>
        </is>
      </c>
      <c r="O3889" s="58" t="n">
        <v>0</v>
      </c>
      <c r="P3889" t="n">
        <v>0</v>
      </c>
      <c r="Q3889" s="59" t="n">
        <v>65</v>
      </c>
      <c r="R3889" s="60">
        <f>IF(N3889="TL",1,IF(N3889="USD",VLOOKUP(C3889,$X$2:$Z$19,2,FALSE),VLOOKUP(C3889,$X$2:$Z$19,3,FALSE)))</f>
        <v/>
      </c>
      <c r="S3889" s="61">
        <f>IF(P3889=1,0,L3889*M3889*R3889*(1-O3889/100))</f>
        <v/>
      </c>
      <c r="T3889" s="61">
        <f>IF(P3889=1,0,L3889*Q3889)</f>
        <v/>
      </c>
      <c r="U3889" s="61">
        <f>S3889-T3889</f>
        <v/>
      </c>
    </row>
    <row r="3890">
      <c r="A3890" t="inlineStr">
        <is>
          <t>S003889</t>
        </is>
      </c>
      <c r="B3890" t="inlineStr">
        <is>
          <t>2026-03-17</t>
        </is>
      </c>
      <c r="C3890" t="inlineStr">
        <is>
          <t>2026-03</t>
        </is>
      </c>
      <c r="D3890" t="inlineStr">
        <is>
          <t>2026-Q1</t>
        </is>
      </c>
      <c r="E3890" t="inlineStr">
        <is>
          <t>T04</t>
        </is>
      </c>
      <c r="F3890" t="inlineStr">
        <is>
          <t>Selin Şahin</t>
        </is>
      </c>
      <c r="G3890" t="inlineStr">
        <is>
          <t>Akdeniz</t>
        </is>
      </c>
      <c r="H3890" t="inlineStr">
        <is>
          <t>EM-KBL-25</t>
        </is>
      </c>
      <c r="I3890" t="inlineStr">
        <is>
          <t>NYY Kablo 4x6 (100 m)</t>
        </is>
      </c>
      <c r="J3890" t="inlineStr">
        <is>
          <t>Kablo</t>
        </is>
      </c>
      <c r="K3890" t="inlineStr">
        <is>
          <t>Bayi</t>
        </is>
      </c>
      <c r="L3890" t="n">
        <v>3</v>
      </c>
      <c r="M3890" s="57" t="n">
        <v>3459</v>
      </c>
      <c r="N3890" t="inlineStr">
        <is>
          <t>TL</t>
        </is>
      </c>
      <c r="O3890" s="58" t="n">
        <v>8</v>
      </c>
      <c r="P3890" t="n">
        <v>0</v>
      </c>
      <c r="Q3890" s="59" t="n">
        <v>2150</v>
      </c>
      <c r="R3890" s="60">
        <f>IF(N3890="TL",1,IF(N3890="USD",VLOOKUP(C3890,$X$2:$Z$19,2,FALSE),VLOOKUP(C3890,$X$2:$Z$19,3,FALSE)))</f>
        <v/>
      </c>
      <c r="S3890" s="61">
        <f>IF(P3890=1,0,L3890*M3890*R3890*(1-O3890/100))</f>
        <v/>
      </c>
      <c r="T3890" s="61">
        <f>IF(P3890=1,0,L3890*Q3890)</f>
        <v/>
      </c>
      <c r="U3890" s="61">
        <f>S3890-T3890</f>
        <v/>
      </c>
    </row>
    <row r="3891">
      <c r="A3891" t="inlineStr">
        <is>
          <t>S003890</t>
        </is>
      </c>
      <c r="B3891" t="inlineStr">
        <is>
          <t>2026-03-19</t>
        </is>
      </c>
      <c r="C3891" t="inlineStr">
        <is>
          <t>2026-03</t>
        </is>
      </c>
      <c r="D3891" t="inlineStr">
        <is>
          <t>2026-Q1</t>
        </is>
      </c>
      <c r="E3891" t="inlineStr">
        <is>
          <t>T04</t>
        </is>
      </c>
      <c r="F3891" t="inlineStr">
        <is>
          <t>Selin Şahin</t>
        </is>
      </c>
      <c r="G3891" t="inlineStr">
        <is>
          <t>Akdeniz</t>
        </is>
      </c>
      <c r="H3891" t="inlineStr">
        <is>
          <t>EM-AYD-40</t>
        </is>
      </c>
      <c r="I3891" t="inlineStr">
        <is>
          <t>LED Panel Armatür 40W</t>
        </is>
      </c>
      <c r="J3891" t="inlineStr">
        <is>
          <t>Aydınlatma</t>
        </is>
      </c>
      <c r="K3891" t="inlineStr">
        <is>
          <t>Bayi</t>
        </is>
      </c>
      <c r="L3891" t="n">
        <v>23</v>
      </c>
      <c r="M3891" s="57" t="n">
        <v>367</v>
      </c>
      <c r="N3891" t="inlineStr">
        <is>
          <t>TL</t>
        </is>
      </c>
      <c r="O3891" s="58" t="n">
        <v>8</v>
      </c>
      <c r="P3891" t="n">
        <v>0</v>
      </c>
      <c r="Q3891" s="59" t="n">
        <v>190</v>
      </c>
      <c r="R3891" s="60">
        <f>IF(N3891="TL",1,IF(N3891="USD",VLOOKUP(C3891,$X$2:$Z$19,2,FALSE),VLOOKUP(C3891,$X$2:$Z$19,3,FALSE)))</f>
        <v/>
      </c>
      <c r="S3891" s="61">
        <f>IF(P3891=1,0,L3891*M3891*R3891*(1-O3891/100))</f>
        <v/>
      </c>
      <c r="T3891" s="61">
        <f>IF(P3891=1,0,L3891*Q3891)</f>
        <v/>
      </c>
      <c r="U3891" s="61">
        <f>S3891-T3891</f>
        <v/>
      </c>
    </row>
    <row r="3892">
      <c r="A3892" t="inlineStr">
        <is>
          <t>S003891</t>
        </is>
      </c>
      <c r="B3892" t="inlineStr">
        <is>
          <t>2026-03-06</t>
        </is>
      </c>
      <c r="C3892" t="inlineStr">
        <is>
          <t>2026-03</t>
        </is>
      </c>
      <c r="D3892" t="inlineStr">
        <is>
          <t>2026-Q1</t>
        </is>
      </c>
      <c r="E3892" t="inlineStr">
        <is>
          <t>T05</t>
        </is>
      </c>
      <c r="F3892" t="inlineStr">
        <is>
          <t>Burak Çelik</t>
        </is>
      </c>
      <c r="G3892" t="inlineStr">
        <is>
          <t>İhracat-Körfez</t>
        </is>
      </c>
      <c r="H3892" t="inlineStr">
        <is>
          <t>EM-TRF-05</t>
        </is>
      </c>
      <c r="I3892" t="inlineStr">
        <is>
          <t>İzole Trafo 1 kVA</t>
        </is>
      </c>
      <c r="J3892" t="inlineStr">
        <is>
          <t>Güç</t>
        </is>
      </c>
      <c r="K3892" t="inlineStr">
        <is>
          <t>Kurumsal</t>
        </is>
      </c>
      <c r="L3892" t="n">
        <v>11</v>
      </c>
      <c r="M3892" s="57" t="n">
        <v>133.16</v>
      </c>
      <c r="N3892" t="inlineStr">
        <is>
          <t>USD</t>
        </is>
      </c>
      <c r="O3892" s="58" t="n">
        <v>0</v>
      </c>
      <c r="P3892" t="n">
        <v>0</v>
      </c>
      <c r="Q3892" s="59" t="n">
        <v>3900</v>
      </c>
      <c r="R3892" s="60">
        <f>IF(N3892="TL",1,IF(N3892="USD",VLOOKUP(C3892,$X$2:$Z$19,2,FALSE),VLOOKUP(C3892,$X$2:$Z$19,3,FALSE)))</f>
        <v/>
      </c>
      <c r="S3892" s="61">
        <f>IF(P3892=1,0,L3892*M3892*R3892*(1-O3892/100))</f>
        <v/>
      </c>
      <c r="T3892" s="61">
        <f>IF(P3892=1,0,L3892*Q3892)</f>
        <v/>
      </c>
      <c r="U3892" s="61">
        <f>S3892-T3892</f>
        <v/>
      </c>
    </row>
    <row r="3893">
      <c r="A3893" t="inlineStr">
        <is>
          <t>S003892</t>
        </is>
      </c>
      <c r="B3893" t="inlineStr">
        <is>
          <t>2026-03-25</t>
        </is>
      </c>
      <c r="C3893" t="inlineStr">
        <is>
          <t>2026-03</t>
        </is>
      </c>
      <c r="D3893" t="inlineStr">
        <is>
          <t>2026-Q1</t>
        </is>
      </c>
      <c r="E3893" t="inlineStr">
        <is>
          <t>T05</t>
        </is>
      </c>
      <c r="F3893" t="inlineStr">
        <is>
          <t>Burak Çelik</t>
        </is>
      </c>
      <c r="G3893" t="inlineStr">
        <is>
          <t>İhracat-Körfez</t>
        </is>
      </c>
      <c r="H3893" t="inlineStr">
        <is>
          <t>EM-AYD-40</t>
        </is>
      </c>
      <c r="I3893" t="inlineStr">
        <is>
          <t>LED Panel Armatür 40W</t>
        </is>
      </c>
      <c r="J3893" t="inlineStr">
        <is>
          <t>Aydınlatma</t>
        </is>
      </c>
      <c r="K3893" t="inlineStr">
        <is>
          <t>Kurumsal</t>
        </is>
      </c>
      <c r="L3893" t="n">
        <v>3</v>
      </c>
      <c r="M3893" s="57" t="n">
        <v>7.33</v>
      </c>
      <c r="N3893" t="inlineStr">
        <is>
          <t>USD</t>
        </is>
      </c>
      <c r="O3893" s="58" t="n">
        <v>5</v>
      </c>
      <c r="P3893" t="n">
        <v>0</v>
      </c>
      <c r="Q3893" s="59" t="n">
        <v>190</v>
      </c>
      <c r="R3893" s="60">
        <f>IF(N3893="TL",1,IF(N3893="USD",VLOOKUP(C3893,$X$2:$Z$19,2,FALSE),VLOOKUP(C3893,$X$2:$Z$19,3,FALSE)))</f>
        <v/>
      </c>
      <c r="S3893" s="61">
        <f>IF(P3893=1,0,L3893*M3893*R3893*(1-O3893/100))</f>
        <v/>
      </c>
      <c r="T3893" s="61">
        <f>IF(P3893=1,0,L3893*Q3893)</f>
        <v/>
      </c>
      <c r="U3893" s="61">
        <f>S3893-T3893</f>
        <v/>
      </c>
    </row>
    <row r="3894">
      <c r="A3894" t="inlineStr">
        <is>
          <t>S003893</t>
        </is>
      </c>
      <c r="B3894" t="inlineStr">
        <is>
          <t>2026-03-17</t>
        </is>
      </c>
      <c r="C3894" t="inlineStr">
        <is>
          <t>2026-03</t>
        </is>
      </c>
      <c r="D3894" t="inlineStr">
        <is>
          <t>2026-Q1</t>
        </is>
      </c>
      <c r="E3894" t="inlineStr">
        <is>
          <t>T05</t>
        </is>
      </c>
      <c r="F3894" t="inlineStr">
        <is>
          <t>Burak Çelik</t>
        </is>
      </c>
      <c r="G3894" t="inlineStr">
        <is>
          <t>İhracat-Körfez</t>
        </is>
      </c>
      <c r="H3894" t="inlineStr">
        <is>
          <t>EM-SGT-01</t>
        </is>
      </c>
      <c r="I3894" t="inlineStr">
        <is>
          <t>Otomatik Sigorta C16 (12'li)</t>
        </is>
      </c>
      <c r="J3894" t="inlineStr">
        <is>
          <t>Koruma</t>
        </is>
      </c>
      <c r="K3894" t="inlineStr">
        <is>
          <t>Perakende</t>
        </is>
      </c>
      <c r="L3894" t="n">
        <v>1</v>
      </c>
      <c r="M3894" s="57" t="n">
        <v>8.83</v>
      </c>
      <c r="N3894" t="inlineStr">
        <is>
          <t>USD</t>
        </is>
      </c>
      <c r="O3894" s="58" t="n">
        <v>8</v>
      </c>
      <c r="P3894" t="n">
        <v>0</v>
      </c>
      <c r="Q3894" s="59" t="n">
        <v>240</v>
      </c>
      <c r="R3894" s="60">
        <f>IF(N3894="TL",1,IF(N3894="USD",VLOOKUP(C3894,$X$2:$Z$19,2,FALSE),VLOOKUP(C3894,$X$2:$Z$19,3,FALSE)))</f>
        <v/>
      </c>
      <c r="S3894" s="61">
        <f>IF(P3894=1,0,L3894*M3894*R3894*(1-O3894/100))</f>
        <v/>
      </c>
      <c r="T3894" s="61">
        <f>IF(P3894=1,0,L3894*Q3894)</f>
        <v/>
      </c>
      <c r="U3894" s="61">
        <f>S3894-T3894</f>
        <v/>
      </c>
    </row>
    <row r="3895">
      <c r="A3895" t="inlineStr">
        <is>
          <t>S003894</t>
        </is>
      </c>
      <c r="B3895" t="inlineStr">
        <is>
          <t>2026-03-23</t>
        </is>
      </c>
      <c r="C3895" t="inlineStr">
        <is>
          <t>2026-03</t>
        </is>
      </c>
      <c r="D3895" t="inlineStr">
        <is>
          <t>2026-Q1</t>
        </is>
      </c>
      <c r="E3895" t="inlineStr">
        <is>
          <t>T05</t>
        </is>
      </c>
      <c r="F3895" t="inlineStr">
        <is>
          <t>Burak Çelik</t>
        </is>
      </c>
      <c r="G3895" t="inlineStr">
        <is>
          <t>İhracat-Körfez</t>
        </is>
      </c>
      <c r="H3895" t="inlineStr">
        <is>
          <t>EM-KBL-25</t>
        </is>
      </c>
      <c r="I3895" t="inlineStr">
        <is>
          <t>NYY Kablo 4x6 (100 m)</t>
        </is>
      </c>
      <c r="J3895" t="inlineStr">
        <is>
          <t>Kablo</t>
        </is>
      </c>
      <c r="K3895" t="inlineStr">
        <is>
          <t>Bayi</t>
        </is>
      </c>
      <c r="L3895" t="n">
        <v>4</v>
      </c>
      <c r="M3895" s="57" t="n">
        <v>73.26000000000001</v>
      </c>
      <c r="N3895" t="inlineStr">
        <is>
          <t>USD</t>
        </is>
      </c>
      <c r="O3895" s="58" t="n">
        <v>0</v>
      </c>
      <c r="P3895" t="n">
        <v>0</v>
      </c>
      <c r="Q3895" s="59" t="n">
        <v>2150</v>
      </c>
      <c r="R3895" s="60">
        <f>IF(N3895="TL",1,IF(N3895="USD",VLOOKUP(C3895,$X$2:$Z$19,2,FALSE),VLOOKUP(C3895,$X$2:$Z$19,3,FALSE)))</f>
        <v/>
      </c>
      <c r="S3895" s="61">
        <f>IF(P3895=1,0,L3895*M3895*R3895*(1-O3895/100))</f>
        <v/>
      </c>
      <c r="T3895" s="61">
        <f>IF(P3895=1,0,L3895*Q3895)</f>
        <v/>
      </c>
      <c r="U3895" s="61">
        <f>S3895-T3895</f>
        <v/>
      </c>
    </row>
    <row r="3896">
      <c r="A3896" t="inlineStr">
        <is>
          <t>S003895</t>
        </is>
      </c>
      <c r="B3896" t="inlineStr">
        <is>
          <t>2026-03-19</t>
        </is>
      </c>
      <c r="C3896" t="inlineStr">
        <is>
          <t>2026-03</t>
        </is>
      </c>
      <c r="D3896" t="inlineStr">
        <is>
          <t>2026-Q1</t>
        </is>
      </c>
      <c r="E3896" t="inlineStr">
        <is>
          <t>T05</t>
        </is>
      </c>
      <c r="F3896" t="inlineStr">
        <is>
          <t>Burak Çelik</t>
        </is>
      </c>
      <c r="G3896" t="inlineStr">
        <is>
          <t>İhracat-Körfez</t>
        </is>
      </c>
      <c r="H3896" t="inlineStr">
        <is>
          <t>EM-PRZ-02</t>
        </is>
      </c>
      <c r="I3896" t="inlineStr">
        <is>
          <t>Priz-Anahtar Seti (20'li)</t>
        </is>
      </c>
      <c r="J3896" t="inlineStr">
        <is>
          <t>Anahtar</t>
        </is>
      </c>
      <c r="K3896" t="inlineStr">
        <is>
          <t>Proje</t>
        </is>
      </c>
      <c r="L3896" t="n">
        <v>90</v>
      </c>
      <c r="M3896" s="57" t="n">
        <v>11.93</v>
      </c>
      <c r="N3896" t="inlineStr">
        <is>
          <t>USD</t>
        </is>
      </c>
      <c r="O3896" s="58" t="n">
        <v>0</v>
      </c>
      <c r="P3896" t="n">
        <v>0</v>
      </c>
      <c r="Q3896" s="59" t="n">
        <v>310</v>
      </c>
      <c r="R3896" s="60">
        <f>IF(N3896="TL",1,IF(N3896="USD",VLOOKUP(C3896,$X$2:$Z$19,2,FALSE),VLOOKUP(C3896,$X$2:$Z$19,3,FALSE)))</f>
        <v/>
      </c>
      <c r="S3896" s="61">
        <f>IF(P3896=1,0,L3896*M3896*R3896*(1-O3896/100))</f>
        <v/>
      </c>
      <c r="T3896" s="61">
        <f>IF(P3896=1,0,L3896*Q3896)</f>
        <v/>
      </c>
      <c r="U3896" s="61">
        <f>S3896-T3896</f>
        <v/>
      </c>
    </row>
    <row r="3897">
      <c r="A3897" t="inlineStr">
        <is>
          <t>S003896</t>
        </is>
      </c>
      <c r="B3897" t="inlineStr">
        <is>
          <t>2026-03-19</t>
        </is>
      </c>
      <c r="C3897" t="inlineStr">
        <is>
          <t>2026-03</t>
        </is>
      </c>
      <c r="D3897" t="inlineStr">
        <is>
          <t>2026-Q1</t>
        </is>
      </c>
      <c r="E3897" t="inlineStr">
        <is>
          <t>T05</t>
        </is>
      </c>
      <c r="F3897" t="inlineStr">
        <is>
          <t>Burak Çelik</t>
        </is>
      </c>
      <c r="G3897" t="inlineStr">
        <is>
          <t>İhracat-Körfez</t>
        </is>
      </c>
      <c r="H3897" t="inlineStr">
        <is>
          <t>EM-KND-03</t>
        </is>
      </c>
      <c r="I3897" t="inlineStr">
        <is>
          <t>Kablo Kanalı 40x40 (2 m)</t>
        </is>
      </c>
      <c r="J3897" t="inlineStr">
        <is>
          <t>Tesisat</t>
        </is>
      </c>
      <c r="K3897" t="inlineStr">
        <is>
          <t>Bayi</t>
        </is>
      </c>
      <c r="L3897" t="n">
        <v>113</v>
      </c>
      <c r="M3897" s="57" t="n">
        <v>2.84</v>
      </c>
      <c r="N3897" t="inlineStr">
        <is>
          <t>USD</t>
        </is>
      </c>
      <c r="O3897" s="58" t="n">
        <v>5</v>
      </c>
      <c r="P3897" t="n">
        <v>0</v>
      </c>
      <c r="Q3897" s="59" t="n">
        <v>65</v>
      </c>
      <c r="R3897" s="60">
        <f>IF(N3897="TL",1,IF(N3897="USD",VLOOKUP(C3897,$X$2:$Z$19,2,FALSE),VLOOKUP(C3897,$X$2:$Z$19,3,FALSE)))</f>
        <v/>
      </c>
      <c r="S3897" s="61">
        <f>IF(P3897=1,0,L3897*M3897*R3897*(1-O3897/100))</f>
        <v/>
      </c>
      <c r="T3897" s="61">
        <f>IF(P3897=1,0,L3897*Q3897)</f>
        <v/>
      </c>
      <c r="U3897" s="61">
        <f>S3897-T3897</f>
        <v/>
      </c>
    </row>
    <row r="3898">
      <c r="A3898" t="inlineStr">
        <is>
          <t>S003897</t>
        </is>
      </c>
      <c r="B3898" t="inlineStr">
        <is>
          <t>2026-03-26</t>
        </is>
      </c>
      <c r="C3898" t="inlineStr">
        <is>
          <t>2026-03</t>
        </is>
      </c>
      <c r="D3898" t="inlineStr">
        <is>
          <t>2026-Q1</t>
        </is>
      </c>
      <c r="E3898" t="inlineStr">
        <is>
          <t>T05</t>
        </is>
      </c>
      <c r="F3898" t="inlineStr">
        <is>
          <t>Burak Çelik</t>
        </is>
      </c>
      <c r="G3898" t="inlineStr">
        <is>
          <t>İhracat-Körfez</t>
        </is>
      </c>
      <c r="H3898" t="inlineStr">
        <is>
          <t>EM-PNO-12</t>
        </is>
      </c>
      <c r="I3898" t="inlineStr">
        <is>
          <t>Sıva Üstü Dağıtım Panosu 24'lü</t>
        </is>
      </c>
      <c r="J3898" t="inlineStr">
        <is>
          <t>Pano</t>
        </is>
      </c>
      <c r="K3898" t="inlineStr">
        <is>
          <t>Kurumsal</t>
        </is>
      </c>
      <c r="L3898" t="n">
        <v>66</v>
      </c>
      <c r="M3898" s="57" t="n">
        <v>41.04</v>
      </c>
      <c r="N3898" t="inlineStr">
        <is>
          <t>USD</t>
        </is>
      </c>
      <c r="O3898" s="58" t="n">
        <v>8</v>
      </c>
      <c r="P3898" t="n">
        <v>0</v>
      </c>
      <c r="Q3898" s="59" t="n">
        <v>1180</v>
      </c>
      <c r="R3898" s="60">
        <f>IF(N3898="TL",1,IF(N3898="USD",VLOOKUP(C3898,$X$2:$Z$19,2,FALSE),VLOOKUP(C3898,$X$2:$Z$19,3,FALSE)))</f>
        <v/>
      </c>
      <c r="S3898" s="61">
        <f>IF(P3898=1,0,L3898*M3898*R3898*(1-O3898/100))</f>
        <v/>
      </c>
      <c r="T3898" s="61">
        <f>IF(P3898=1,0,L3898*Q3898)</f>
        <v/>
      </c>
      <c r="U3898" s="61">
        <f>S3898-T3898</f>
        <v/>
      </c>
    </row>
    <row r="3899">
      <c r="A3899" t="inlineStr">
        <is>
          <t>S003898</t>
        </is>
      </c>
      <c r="B3899" t="inlineStr">
        <is>
          <t>2026-03-15</t>
        </is>
      </c>
      <c r="C3899" t="inlineStr">
        <is>
          <t>2026-03</t>
        </is>
      </c>
      <c r="D3899" t="inlineStr">
        <is>
          <t>2026-Q1</t>
        </is>
      </c>
      <c r="E3899" t="inlineStr">
        <is>
          <t>T05</t>
        </is>
      </c>
      <c r="F3899" t="inlineStr">
        <is>
          <t>Burak Çelik</t>
        </is>
      </c>
      <c r="G3899" t="inlineStr">
        <is>
          <t>İhracat-Körfez</t>
        </is>
      </c>
      <c r="H3899" t="inlineStr">
        <is>
          <t>EM-SNS-06</t>
        </is>
      </c>
      <c r="I3899" t="inlineStr">
        <is>
          <t>Hareket Sensörü PIR</t>
        </is>
      </c>
      <c r="J3899" t="inlineStr">
        <is>
          <t>Otomasyon</t>
        </is>
      </c>
      <c r="K3899" t="inlineStr">
        <is>
          <t>Perakende</t>
        </is>
      </c>
      <c r="L3899" t="n">
        <v>4</v>
      </c>
      <c r="M3899" s="57" t="n">
        <v>5.19</v>
      </c>
      <c r="N3899" t="inlineStr">
        <is>
          <t>USD</t>
        </is>
      </c>
      <c r="O3899" s="58" t="n">
        <v>12</v>
      </c>
      <c r="P3899" t="n">
        <v>0</v>
      </c>
      <c r="Q3899" s="59" t="n">
        <v>120</v>
      </c>
      <c r="R3899" s="60">
        <f>IF(N3899="TL",1,IF(N3899="USD",VLOOKUP(C3899,$X$2:$Z$19,2,FALSE),VLOOKUP(C3899,$X$2:$Z$19,3,FALSE)))</f>
        <v/>
      </c>
      <c r="S3899" s="61">
        <f>IF(P3899=1,0,L3899*M3899*R3899*(1-O3899/100))</f>
        <v/>
      </c>
      <c r="T3899" s="61">
        <f>IF(P3899=1,0,L3899*Q3899)</f>
        <v/>
      </c>
      <c r="U3899" s="61">
        <f>S3899-T3899</f>
        <v/>
      </c>
    </row>
    <row r="3900">
      <c r="A3900" t="inlineStr">
        <is>
          <t>S003899</t>
        </is>
      </c>
      <c r="B3900" t="inlineStr">
        <is>
          <t>2026-03-27</t>
        </is>
      </c>
      <c r="C3900" t="inlineStr">
        <is>
          <t>2026-03</t>
        </is>
      </c>
      <c r="D3900" t="inlineStr">
        <is>
          <t>2026-Q1</t>
        </is>
      </c>
      <c r="E3900" t="inlineStr">
        <is>
          <t>T05</t>
        </is>
      </c>
      <c r="F3900" t="inlineStr">
        <is>
          <t>Burak Çelik</t>
        </is>
      </c>
      <c r="G3900" t="inlineStr">
        <is>
          <t>İhracat-Körfez</t>
        </is>
      </c>
      <c r="H3900" t="inlineStr">
        <is>
          <t>EM-KBL-25</t>
        </is>
      </c>
      <c r="I3900" t="inlineStr">
        <is>
          <t>NYY Kablo 4x6 (100 m)</t>
        </is>
      </c>
      <c r="J3900" t="inlineStr">
        <is>
          <t>Kablo</t>
        </is>
      </c>
      <c r="K3900" t="inlineStr">
        <is>
          <t>Bayi</t>
        </is>
      </c>
      <c r="L3900" t="n">
        <v>2</v>
      </c>
      <c r="M3900" s="57" t="n">
        <v>73.90000000000001</v>
      </c>
      <c r="N3900" t="inlineStr">
        <is>
          <t>USD</t>
        </is>
      </c>
      <c r="O3900" s="58" t="n">
        <v>8</v>
      </c>
      <c r="P3900" t="n">
        <v>0</v>
      </c>
      <c r="Q3900" s="59" t="n">
        <v>2150</v>
      </c>
      <c r="R3900" s="60">
        <f>IF(N3900="TL",1,IF(N3900="USD",VLOOKUP(C3900,$X$2:$Z$19,2,FALSE),VLOOKUP(C3900,$X$2:$Z$19,3,FALSE)))</f>
        <v/>
      </c>
      <c r="S3900" s="61">
        <f>IF(P3900=1,0,L3900*M3900*R3900*(1-O3900/100))</f>
        <v/>
      </c>
      <c r="T3900" s="61">
        <f>IF(P3900=1,0,L3900*Q3900)</f>
        <v/>
      </c>
      <c r="U3900" s="61">
        <f>S3900-T3900</f>
        <v/>
      </c>
    </row>
    <row r="3901">
      <c r="A3901" t="inlineStr">
        <is>
          <t>S003900</t>
        </is>
      </c>
      <c r="B3901" t="inlineStr">
        <is>
          <t>2026-03-16</t>
        </is>
      </c>
      <c r="C3901" t="inlineStr">
        <is>
          <t>2026-03</t>
        </is>
      </c>
      <c r="D3901" t="inlineStr">
        <is>
          <t>2026-Q1</t>
        </is>
      </c>
      <c r="E3901" t="inlineStr">
        <is>
          <t>T05</t>
        </is>
      </c>
      <c r="F3901" t="inlineStr">
        <is>
          <t>Burak Çelik</t>
        </is>
      </c>
      <c r="G3901" t="inlineStr">
        <is>
          <t>İhracat-Körfez</t>
        </is>
      </c>
      <c r="H3901" t="inlineStr">
        <is>
          <t>EM-KND-03</t>
        </is>
      </c>
      <c r="I3901" t="inlineStr">
        <is>
          <t>Kablo Kanalı 40x40 (2 m)</t>
        </is>
      </c>
      <c r="J3901" t="inlineStr">
        <is>
          <t>Tesisat</t>
        </is>
      </c>
      <c r="K3901" t="inlineStr">
        <is>
          <t>Perakende</t>
        </is>
      </c>
      <c r="L3901" t="n">
        <v>1</v>
      </c>
      <c r="M3901" s="57" t="n">
        <v>2.72</v>
      </c>
      <c r="N3901" t="inlineStr">
        <is>
          <t>USD</t>
        </is>
      </c>
      <c r="O3901" s="58" t="n">
        <v>8</v>
      </c>
      <c r="P3901" t="n">
        <v>0</v>
      </c>
      <c r="Q3901" s="59" t="n">
        <v>65</v>
      </c>
      <c r="R3901" s="60">
        <f>IF(N3901="TL",1,IF(N3901="USD",VLOOKUP(C3901,$X$2:$Z$19,2,FALSE),VLOOKUP(C3901,$X$2:$Z$19,3,FALSE)))</f>
        <v/>
      </c>
      <c r="S3901" s="61">
        <f>IF(P3901=1,0,L3901*M3901*R3901*(1-O3901/100))</f>
        <v/>
      </c>
      <c r="T3901" s="61">
        <f>IF(P3901=1,0,L3901*Q3901)</f>
        <v/>
      </c>
      <c r="U3901" s="61">
        <f>S3901-T3901</f>
        <v/>
      </c>
    </row>
    <row r="3902">
      <c r="A3902" t="inlineStr">
        <is>
          <t>S003901</t>
        </is>
      </c>
      <c r="B3902" t="inlineStr">
        <is>
          <t>2026-03-10</t>
        </is>
      </c>
      <c r="C3902" t="inlineStr">
        <is>
          <t>2026-03</t>
        </is>
      </c>
      <c r="D3902" t="inlineStr">
        <is>
          <t>2026-Q1</t>
        </is>
      </c>
      <c r="E3902" t="inlineStr">
        <is>
          <t>T05</t>
        </is>
      </c>
      <c r="F3902" t="inlineStr">
        <is>
          <t>Burak Çelik</t>
        </is>
      </c>
      <c r="G3902" t="inlineStr">
        <is>
          <t>İhracat-Körfez</t>
        </is>
      </c>
      <c r="H3902" t="inlineStr">
        <is>
          <t>EM-KND-03</t>
        </is>
      </c>
      <c r="I3902" t="inlineStr">
        <is>
          <t>Kablo Kanalı 40x40 (2 m)</t>
        </is>
      </c>
      <c r="J3902" t="inlineStr">
        <is>
          <t>Tesisat</t>
        </is>
      </c>
      <c r="K3902" t="inlineStr">
        <is>
          <t>Perakende</t>
        </is>
      </c>
      <c r="L3902" t="n">
        <v>24</v>
      </c>
      <c r="M3902" s="57" t="n">
        <v>2.84</v>
      </c>
      <c r="N3902" t="inlineStr">
        <is>
          <t>USD</t>
        </is>
      </c>
      <c r="O3902" s="58" t="n">
        <v>0</v>
      </c>
      <c r="P3902" t="n">
        <v>0</v>
      </c>
      <c r="Q3902" s="59" t="n">
        <v>65</v>
      </c>
      <c r="R3902" s="60">
        <f>IF(N3902="TL",1,IF(N3902="USD",VLOOKUP(C3902,$X$2:$Z$19,2,FALSE),VLOOKUP(C3902,$X$2:$Z$19,3,FALSE)))</f>
        <v/>
      </c>
      <c r="S3902" s="61">
        <f>IF(P3902=1,0,L3902*M3902*R3902*(1-O3902/100))</f>
        <v/>
      </c>
      <c r="T3902" s="61">
        <f>IF(P3902=1,0,L3902*Q3902)</f>
        <v/>
      </c>
      <c r="U3902" s="61">
        <f>S3902-T3902</f>
        <v/>
      </c>
    </row>
    <row r="3903">
      <c r="A3903" t="inlineStr">
        <is>
          <t>S003902</t>
        </is>
      </c>
      <c r="B3903" t="inlineStr">
        <is>
          <t>2026-03-03</t>
        </is>
      </c>
      <c r="C3903" t="inlineStr">
        <is>
          <t>2026-03</t>
        </is>
      </c>
      <c r="D3903" t="inlineStr">
        <is>
          <t>2026-Q1</t>
        </is>
      </c>
      <c r="E3903" t="inlineStr">
        <is>
          <t>T05</t>
        </is>
      </c>
      <c r="F3903" t="inlineStr">
        <is>
          <t>Burak Çelik</t>
        </is>
      </c>
      <c r="G3903" t="inlineStr">
        <is>
          <t>İhracat-Körfez</t>
        </is>
      </c>
      <c r="H3903" t="inlineStr">
        <is>
          <t>EM-PRZ-02</t>
        </is>
      </c>
      <c r="I3903" t="inlineStr">
        <is>
          <t>Priz-Anahtar Seti (20'li)</t>
        </is>
      </c>
      <c r="J3903" t="inlineStr">
        <is>
          <t>Anahtar</t>
        </is>
      </c>
      <c r="K3903" t="inlineStr">
        <is>
          <t>Bayi</t>
        </is>
      </c>
      <c r="L3903" t="n">
        <v>36</v>
      </c>
      <c r="M3903" s="57" t="n">
        <v>11.56</v>
      </c>
      <c r="N3903" t="inlineStr">
        <is>
          <t>USD</t>
        </is>
      </c>
      <c r="O3903" s="58" t="n">
        <v>5</v>
      </c>
      <c r="P3903" t="n">
        <v>0</v>
      </c>
      <c r="Q3903" s="59" t="n">
        <v>310</v>
      </c>
      <c r="R3903" s="60">
        <f>IF(N3903="TL",1,IF(N3903="USD",VLOOKUP(C3903,$X$2:$Z$19,2,FALSE),VLOOKUP(C3903,$X$2:$Z$19,3,FALSE)))</f>
        <v/>
      </c>
      <c r="S3903" s="61">
        <f>IF(P3903=1,0,L3903*M3903*R3903*(1-O3903/100))</f>
        <v/>
      </c>
      <c r="T3903" s="61">
        <f>IF(P3903=1,0,L3903*Q3903)</f>
        <v/>
      </c>
      <c r="U3903" s="61">
        <f>S3903-T3903</f>
        <v/>
      </c>
    </row>
    <row r="3904">
      <c r="A3904" t="inlineStr">
        <is>
          <t>S003903</t>
        </is>
      </c>
      <c r="B3904" t="inlineStr">
        <is>
          <t>2026-03-22</t>
        </is>
      </c>
      <c r="C3904" t="inlineStr">
        <is>
          <t>2026-03</t>
        </is>
      </c>
      <c r="D3904" t="inlineStr">
        <is>
          <t>2026-Q1</t>
        </is>
      </c>
      <c r="E3904" t="inlineStr">
        <is>
          <t>T05</t>
        </is>
      </c>
      <c r="F3904" t="inlineStr">
        <is>
          <t>Burak Çelik</t>
        </is>
      </c>
      <c r="G3904" t="inlineStr">
        <is>
          <t>İhracat-Körfez</t>
        </is>
      </c>
      <c r="H3904" t="inlineStr">
        <is>
          <t>EM-KND-03</t>
        </is>
      </c>
      <c r="I3904" t="inlineStr">
        <is>
          <t>Kablo Kanalı 40x40 (2 m)</t>
        </is>
      </c>
      <c r="J3904" t="inlineStr">
        <is>
          <t>Tesisat</t>
        </is>
      </c>
      <c r="K3904" t="inlineStr">
        <is>
          <t>Perakende</t>
        </is>
      </c>
      <c r="L3904" t="n">
        <v>117</v>
      </c>
      <c r="M3904" s="57" t="n">
        <v>2.74</v>
      </c>
      <c r="N3904" t="inlineStr">
        <is>
          <t>USD</t>
        </is>
      </c>
      <c r="O3904" s="58" t="n">
        <v>0</v>
      </c>
      <c r="P3904" t="n">
        <v>0</v>
      </c>
      <c r="Q3904" s="59" t="n">
        <v>65</v>
      </c>
      <c r="R3904" s="60">
        <f>IF(N3904="TL",1,IF(N3904="USD",VLOOKUP(C3904,$X$2:$Z$19,2,FALSE),VLOOKUP(C3904,$X$2:$Z$19,3,FALSE)))</f>
        <v/>
      </c>
      <c r="S3904" s="61">
        <f>IF(P3904=1,0,L3904*M3904*R3904*(1-O3904/100))</f>
        <v/>
      </c>
      <c r="T3904" s="61">
        <f>IF(P3904=1,0,L3904*Q3904)</f>
        <v/>
      </c>
      <c r="U3904" s="61">
        <f>S3904-T3904</f>
        <v/>
      </c>
    </row>
    <row r="3905">
      <c r="A3905" t="inlineStr">
        <is>
          <t>S003904</t>
        </is>
      </c>
      <c r="B3905" t="inlineStr">
        <is>
          <t>2026-03-24</t>
        </is>
      </c>
      <c r="C3905" t="inlineStr">
        <is>
          <t>2026-03</t>
        </is>
      </c>
      <c r="D3905" t="inlineStr">
        <is>
          <t>2026-Q1</t>
        </is>
      </c>
      <c r="E3905" t="inlineStr">
        <is>
          <t>T06</t>
        </is>
      </c>
      <c r="F3905" t="inlineStr">
        <is>
          <t>Gizem Aydın</t>
        </is>
      </c>
      <c r="G3905" t="inlineStr">
        <is>
          <t>İhracat-Avrupa</t>
        </is>
      </c>
      <c r="H3905" t="inlineStr">
        <is>
          <t>EM-KBL-16</t>
        </is>
      </c>
      <c r="I3905" t="inlineStr">
        <is>
          <t>NYM Kablo 3x2,5 (100 m)</t>
        </is>
      </c>
      <c r="J3905" t="inlineStr">
        <is>
          <t>Kablo</t>
        </is>
      </c>
      <c r="K3905" t="inlineStr">
        <is>
          <t>Bayi</t>
        </is>
      </c>
      <c r="L3905" t="n">
        <v>4</v>
      </c>
      <c r="M3905" s="57" t="n">
        <v>26.62</v>
      </c>
      <c r="N3905" t="inlineStr">
        <is>
          <t>EUR</t>
        </is>
      </c>
      <c r="O3905" s="58" t="n">
        <v>12</v>
      </c>
      <c r="P3905" t="n">
        <v>0</v>
      </c>
      <c r="Q3905" s="59" t="n">
        <v>820</v>
      </c>
      <c r="R3905" s="60">
        <f>IF(N3905="TL",1,IF(N3905="USD",VLOOKUP(C3905,$X$2:$Z$19,2,FALSE),VLOOKUP(C3905,$X$2:$Z$19,3,FALSE)))</f>
        <v/>
      </c>
      <c r="S3905" s="61">
        <f>IF(P3905=1,0,L3905*M3905*R3905*(1-O3905/100))</f>
        <v/>
      </c>
      <c r="T3905" s="61">
        <f>IF(P3905=1,0,L3905*Q3905)</f>
        <v/>
      </c>
      <c r="U3905" s="61">
        <f>S3905-T3905</f>
        <v/>
      </c>
    </row>
    <row r="3906">
      <c r="A3906" t="inlineStr">
        <is>
          <t>S003905</t>
        </is>
      </c>
      <c r="B3906" t="inlineStr">
        <is>
          <t>2026-03-12</t>
        </is>
      </c>
      <c r="C3906" t="inlineStr">
        <is>
          <t>2026-03</t>
        </is>
      </c>
      <c r="D3906" t="inlineStr">
        <is>
          <t>2026-Q1</t>
        </is>
      </c>
      <c r="E3906" t="inlineStr">
        <is>
          <t>T06</t>
        </is>
      </c>
      <c r="F3906" t="inlineStr">
        <is>
          <t>Gizem Aydın</t>
        </is>
      </c>
      <c r="G3906" t="inlineStr">
        <is>
          <t>İhracat-Avrupa</t>
        </is>
      </c>
      <c r="H3906" t="inlineStr">
        <is>
          <t>EM-PRZ-02</t>
        </is>
      </c>
      <c r="I3906" t="inlineStr">
        <is>
          <t>Priz-Anahtar Seti (20'li)</t>
        </is>
      </c>
      <c r="J3906" t="inlineStr">
        <is>
          <t>Anahtar</t>
        </is>
      </c>
      <c r="K3906" t="inlineStr">
        <is>
          <t>Bayi</t>
        </is>
      </c>
      <c r="L3906" t="n">
        <v>18</v>
      </c>
      <c r="M3906" s="57" t="n">
        <v>11.44</v>
      </c>
      <c r="N3906" t="inlineStr">
        <is>
          <t>EUR</t>
        </is>
      </c>
      <c r="O3906" s="58" t="n">
        <v>0</v>
      </c>
      <c r="P3906" t="n">
        <v>0</v>
      </c>
      <c r="Q3906" s="59" t="n">
        <v>310</v>
      </c>
      <c r="R3906" s="60">
        <f>IF(N3906="TL",1,IF(N3906="USD",VLOOKUP(C3906,$X$2:$Z$19,2,FALSE),VLOOKUP(C3906,$X$2:$Z$19,3,FALSE)))</f>
        <v/>
      </c>
      <c r="S3906" s="61">
        <f>IF(P3906=1,0,L3906*M3906*R3906*(1-O3906/100))</f>
        <v/>
      </c>
      <c r="T3906" s="61">
        <f>IF(P3906=1,0,L3906*Q3906)</f>
        <v/>
      </c>
      <c r="U3906" s="61">
        <f>S3906-T3906</f>
        <v/>
      </c>
    </row>
    <row r="3907">
      <c r="A3907" t="inlineStr">
        <is>
          <t>S003906</t>
        </is>
      </c>
      <c r="B3907" t="inlineStr">
        <is>
          <t>2026-03-04</t>
        </is>
      </c>
      <c r="C3907" t="inlineStr">
        <is>
          <t>2026-03</t>
        </is>
      </c>
      <c r="D3907" t="inlineStr">
        <is>
          <t>2026-Q1</t>
        </is>
      </c>
      <c r="E3907" t="inlineStr">
        <is>
          <t>T06</t>
        </is>
      </c>
      <c r="F3907" t="inlineStr">
        <is>
          <t>Gizem Aydın</t>
        </is>
      </c>
      <c r="G3907" t="inlineStr">
        <is>
          <t>İhracat-Avrupa</t>
        </is>
      </c>
      <c r="H3907" t="inlineStr">
        <is>
          <t>EM-PNO-12</t>
        </is>
      </c>
      <c r="I3907" t="inlineStr">
        <is>
          <t>Sıva Üstü Dağıtım Panosu 24'lü</t>
        </is>
      </c>
      <c r="J3907" t="inlineStr">
        <is>
          <t>Pano</t>
        </is>
      </c>
      <c r="K3907" t="inlineStr">
        <is>
          <t>Perakende</t>
        </is>
      </c>
      <c r="L3907" t="n">
        <v>19</v>
      </c>
      <c r="M3907" s="57" t="n">
        <v>41.2</v>
      </c>
      <c r="N3907" t="inlineStr">
        <is>
          <t>EUR</t>
        </is>
      </c>
      <c r="O3907" s="58" t="n">
        <v>8</v>
      </c>
      <c r="P3907" t="n">
        <v>0</v>
      </c>
      <c r="Q3907" s="59" t="n">
        <v>1180</v>
      </c>
      <c r="R3907" s="60">
        <f>IF(N3907="TL",1,IF(N3907="USD",VLOOKUP(C3907,$X$2:$Z$19,2,FALSE),VLOOKUP(C3907,$X$2:$Z$19,3,FALSE)))</f>
        <v/>
      </c>
      <c r="S3907" s="61">
        <f>IF(P3907=1,0,L3907*M3907*R3907*(1-O3907/100))</f>
        <v/>
      </c>
      <c r="T3907" s="61">
        <f>IF(P3907=1,0,L3907*Q3907)</f>
        <v/>
      </c>
      <c r="U3907" s="61">
        <f>S3907-T3907</f>
        <v/>
      </c>
    </row>
    <row r="3908">
      <c r="A3908" t="inlineStr">
        <is>
          <t>S003907</t>
        </is>
      </c>
      <c r="B3908" t="inlineStr">
        <is>
          <t>2026-03-08</t>
        </is>
      </c>
      <c r="C3908" t="inlineStr">
        <is>
          <t>2026-03</t>
        </is>
      </c>
      <c r="D3908" t="inlineStr">
        <is>
          <t>2026-Q1</t>
        </is>
      </c>
      <c r="E3908" t="inlineStr">
        <is>
          <t>T06</t>
        </is>
      </c>
      <c r="F3908" t="inlineStr">
        <is>
          <t>Gizem Aydın</t>
        </is>
      </c>
      <c r="G3908" t="inlineStr">
        <is>
          <t>İhracat-Avrupa</t>
        </is>
      </c>
      <c r="H3908" t="inlineStr">
        <is>
          <t>EM-SGT-01</t>
        </is>
      </c>
      <c r="I3908" t="inlineStr">
        <is>
          <t>Otomatik Sigorta C16 (12'li)</t>
        </is>
      </c>
      <c r="J3908" t="inlineStr">
        <is>
          <t>Koruma</t>
        </is>
      </c>
      <c r="K3908" t="inlineStr">
        <is>
          <t>Bayi</t>
        </is>
      </c>
      <c r="L3908" t="n">
        <v>2</v>
      </c>
      <c r="M3908" s="57" t="n">
        <v>9.050000000000001</v>
      </c>
      <c r="N3908" t="inlineStr">
        <is>
          <t>EUR</t>
        </is>
      </c>
      <c r="O3908" s="58" t="n">
        <v>12</v>
      </c>
      <c r="P3908" t="n">
        <v>0</v>
      </c>
      <c r="Q3908" s="59" t="n">
        <v>240</v>
      </c>
      <c r="R3908" s="60">
        <f>IF(N3908="TL",1,IF(N3908="USD",VLOOKUP(C3908,$X$2:$Z$19,2,FALSE),VLOOKUP(C3908,$X$2:$Z$19,3,FALSE)))</f>
        <v/>
      </c>
      <c r="S3908" s="61">
        <f>IF(P3908=1,0,L3908*M3908*R3908*(1-O3908/100))</f>
        <v/>
      </c>
      <c r="T3908" s="61">
        <f>IF(P3908=1,0,L3908*Q3908)</f>
        <v/>
      </c>
      <c r="U3908" s="61">
        <f>S3908-T3908</f>
        <v/>
      </c>
    </row>
    <row r="3909">
      <c r="A3909" t="inlineStr">
        <is>
          <t>S003908</t>
        </is>
      </c>
      <c r="B3909" t="inlineStr">
        <is>
          <t>2026-03-02</t>
        </is>
      </c>
      <c r="C3909" t="inlineStr">
        <is>
          <t>2026-03</t>
        </is>
      </c>
      <c r="D3909" t="inlineStr">
        <is>
          <t>2026-Q1</t>
        </is>
      </c>
      <c r="E3909" t="inlineStr">
        <is>
          <t>T06</t>
        </is>
      </c>
      <c r="F3909" t="inlineStr">
        <is>
          <t>Gizem Aydın</t>
        </is>
      </c>
      <c r="G3909" t="inlineStr">
        <is>
          <t>İhracat-Avrupa</t>
        </is>
      </c>
      <c r="H3909" t="inlineStr">
        <is>
          <t>EM-AYD-40</t>
        </is>
      </c>
      <c r="I3909" t="inlineStr">
        <is>
          <t>LED Panel Armatür 40W</t>
        </is>
      </c>
      <c r="J3909" t="inlineStr">
        <is>
          <t>Aydınlatma</t>
        </is>
      </c>
      <c r="K3909" t="inlineStr">
        <is>
          <t>Bayi</t>
        </is>
      </c>
      <c r="L3909" t="n">
        <v>22</v>
      </c>
      <c r="M3909" s="57" t="n">
        <v>7.23</v>
      </c>
      <c r="N3909" t="inlineStr">
        <is>
          <t>EUR</t>
        </is>
      </c>
      <c r="O3909" s="58" t="n">
        <v>0</v>
      </c>
      <c r="P3909" t="n">
        <v>0</v>
      </c>
      <c r="Q3909" s="59" t="n">
        <v>190</v>
      </c>
      <c r="R3909" s="60">
        <f>IF(N3909="TL",1,IF(N3909="USD",VLOOKUP(C3909,$X$2:$Z$19,2,FALSE),VLOOKUP(C3909,$X$2:$Z$19,3,FALSE)))</f>
        <v/>
      </c>
      <c r="S3909" s="61">
        <f>IF(P3909=1,0,L3909*M3909*R3909*(1-O3909/100))</f>
        <v/>
      </c>
      <c r="T3909" s="61">
        <f>IF(P3909=1,0,L3909*Q3909)</f>
        <v/>
      </c>
      <c r="U3909" s="61">
        <f>S3909-T3909</f>
        <v/>
      </c>
    </row>
    <row r="3910">
      <c r="A3910" t="inlineStr">
        <is>
          <t>S003909</t>
        </is>
      </c>
      <c r="B3910" t="inlineStr">
        <is>
          <t>2026-03-15</t>
        </is>
      </c>
      <c r="C3910" t="inlineStr">
        <is>
          <t>2026-03</t>
        </is>
      </c>
      <c r="D3910" t="inlineStr">
        <is>
          <t>2026-Q1</t>
        </is>
      </c>
      <c r="E3910" t="inlineStr">
        <is>
          <t>T06</t>
        </is>
      </c>
      <c r="F3910" t="inlineStr">
        <is>
          <t>Gizem Aydın</t>
        </is>
      </c>
      <c r="G3910" t="inlineStr">
        <is>
          <t>İhracat-Avrupa</t>
        </is>
      </c>
      <c r="H3910" t="inlineStr">
        <is>
          <t>EM-UPS-10</t>
        </is>
      </c>
      <c r="I3910" t="inlineStr">
        <is>
          <t>Kesintisiz Güç Kaynağı 3 kVA</t>
        </is>
      </c>
      <c r="J3910" t="inlineStr">
        <is>
          <t>Güç</t>
        </is>
      </c>
      <c r="K3910" t="inlineStr">
        <is>
          <t>Perakende</t>
        </is>
      </c>
      <c r="L3910" t="n">
        <v>7</v>
      </c>
      <c r="M3910" s="57" t="n">
        <v>259.43</v>
      </c>
      <c r="N3910" t="inlineStr">
        <is>
          <t>EUR</t>
        </is>
      </c>
      <c r="O3910" s="58" t="n">
        <v>18</v>
      </c>
      <c r="P3910" t="n">
        <v>0</v>
      </c>
      <c r="Q3910" s="59" t="n">
        <v>8200</v>
      </c>
      <c r="R3910" s="60">
        <f>IF(N3910="TL",1,IF(N3910="USD",VLOOKUP(C3910,$X$2:$Z$19,2,FALSE),VLOOKUP(C3910,$X$2:$Z$19,3,FALSE)))</f>
        <v/>
      </c>
      <c r="S3910" s="61">
        <f>IF(P3910=1,0,L3910*M3910*R3910*(1-O3910/100))</f>
        <v/>
      </c>
      <c r="T3910" s="61">
        <f>IF(P3910=1,0,L3910*Q3910)</f>
        <v/>
      </c>
      <c r="U3910" s="61">
        <f>S3910-T3910</f>
        <v/>
      </c>
    </row>
    <row r="3911">
      <c r="A3911" t="inlineStr">
        <is>
          <t>S003910</t>
        </is>
      </c>
      <c r="B3911" t="inlineStr">
        <is>
          <t>2026-03-19</t>
        </is>
      </c>
      <c r="C3911" t="inlineStr">
        <is>
          <t>2026-03</t>
        </is>
      </c>
      <c r="D3911" t="inlineStr">
        <is>
          <t>2026-Q1</t>
        </is>
      </c>
      <c r="E3911" t="inlineStr">
        <is>
          <t>T06</t>
        </is>
      </c>
      <c r="F3911" t="inlineStr">
        <is>
          <t>Gizem Aydın</t>
        </is>
      </c>
      <c r="G3911" t="inlineStr">
        <is>
          <t>İhracat-Avrupa</t>
        </is>
      </c>
      <c r="H3911" t="inlineStr">
        <is>
          <t>EM-AYD-18</t>
        </is>
      </c>
      <c r="I3911" t="inlineStr">
        <is>
          <t>LED Ampul 18W (10'lu)</t>
        </is>
      </c>
      <c r="J3911" t="inlineStr">
        <is>
          <t>Aydınlatma</t>
        </is>
      </c>
      <c r="K3911" t="inlineStr">
        <is>
          <t>Bayi</t>
        </is>
      </c>
      <c r="L3911" t="n">
        <v>17</v>
      </c>
      <c r="M3911" s="57" t="n">
        <v>4.08</v>
      </c>
      <c r="N3911" t="inlineStr">
        <is>
          <t>EUR</t>
        </is>
      </c>
      <c r="O3911" s="58" t="n">
        <v>0</v>
      </c>
      <c r="P3911" t="n">
        <v>0</v>
      </c>
      <c r="Q3911" s="59" t="n">
        <v>95</v>
      </c>
      <c r="R3911" s="60">
        <f>IF(N3911="TL",1,IF(N3911="USD",VLOOKUP(C3911,$X$2:$Z$19,2,FALSE),VLOOKUP(C3911,$X$2:$Z$19,3,FALSE)))</f>
        <v/>
      </c>
      <c r="S3911" s="61">
        <f>IF(P3911=1,0,L3911*M3911*R3911*(1-O3911/100))</f>
        <v/>
      </c>
      <c r="T3911" s="61">
        <f>IF(P3911=1,0,L3911*Q3911)</f>
        <v/>
      </c>
      <c r="U3911" s="61">
        <f>S3911-T3911</f>
        <v/>
      </c>
    </row>
    <row r="3912">
      <c r="A3912" t="inlineStr">
        <is>
          <t>S003911</t>
        </is>
      </c>
      <c r="B3912" t="inlineStr">
        <is>
          <t>2026-03-06</t>
        </is>
      </c>
      <c r="C3912" t="inlineStr">
        <is>
          <t>2026-03</t>
        </is>
      </c>
      <c r="D3912" t="inlineStr">
        <is>
          <t>2026-Q1</t>
        </is>
      </c>
      <c r="E3912" t="inlineStr">
        <is>
          <t>T06</t>
        </is>
      </c>
      <c r="F3912" t="inlineStr">
        <is>
          <t>Gizem Aydın</t>
        </is>
      </c>
      <c r="G3912" t="inlineStr">
        <is>
          <t>İhracat-Avrupa</t>
        </is>
      </c>
      <c r="H3912" t="inlineStr">
        <is>
          <t>EM-SNS-06</t>
        </is>
      </c>
      <c r="I3912" t="inlineStr">
        <is>
          <t>Hareket Sensörü PIR</t>
        </is>
      </c>
      <c r="J3912" t="inlineStr">
        <is>
          <t>Otomasyon</t>
        </is>
      </c>
      <c r="K3912" t="inlineStr">
        <is>
          <t>Proje</t>
        </is>
      </c>
      <c r="L3912" t="n">
        <v>22</v>
      </c>
      <c r="M3912" s="57" t="n">
        <v>5.04</v>
      </c>
      <c r="N3912" t="inlineStr">
        <is>
          <t>EUR</t>
        </is>
      </c>
      <c r="O3912" s="58" t="n">
        <v>8</v>
      </c>
      <c r="P3912" t="n">
        <v>0</v>
      </c>
      <c r="Q3912" s="59" t="n">
        <v>120</v>
      </c>
      <c r="R3912" s="60">
        <f>IF(N3912="TL",1,IF(N3912="USD",VLOOKUP(C3912,$X$2:$Z$19,2,FALSE),VLOOKUP(C3912,$X$2:$Z$19,3,FALSE)))</f>
        <v/>
      </c>
      <c r="S3912" s="61">
        <f>IF(P3912=1,0,L3912*M3912*R3912*(1-O3912/100))</f>
        <v/>
      </c>
      <c r="T3912" s="61">
        <f>IF(P3912=1,0,L3912*Q3912)</f>
        <v/>
      </c>
      <c r="U3912" s="61">
        <f>S3912-T3912</f>
        <v/>
      </c>
    </row>
    <row r="3913">
      <c r="A3913" t="inlineStr">
        <is>
          <t>S003912</t>
        </is>
      </c>
      <c r="B3913" t="inlineStr">
        <is>
          <t>2026-03-10</t>
        </is>
      </c>
      <c r="C3913" t="inlineStr">
        <is>
          <t>2026-03</t>
        </is>
      </c>
      <c r="D3913" t="inlineStr">
        <is>
          <t>2026-Q1</t>
        </is>
      </c>
      <c r="E3913" t="inlineStr">
        <is>
          <t>T06</t>
        </is>
      </c>
      <c r="F3913" t="inlineStr">
        <is>
          <t>Gizem Aydın</t>
        </is>
      </c>
      <c r="G3913" t="inlineStr">
        <is>
          <t>İhracat-Avrupa</t>
        </is>
      </c>
      <c r="H3913" t="inlineStr">
        <is>
          <t>EM-PRZ-02</t>
        </is>
      </c>
      <c r="I3913" t="inlineStr">
        <is>
          <t>Priz-Anahtar Seti (20'li)</t>
        </is>
      </c>
      <c r="J3913" t="inlineStr">
        <is>
          <t>Anahtar</t>
        </is>
      </c>
      <c r="K3913" t="inlineStr">
        <is>
          <t>Proje</t>
        </is>
      </c>
      <c r="L3913" t="n">
        <v>23</v>
      </c>
      <c r="M3913" s="57" t="n">
        <v>11.53</v>
      </c>
      <c r="N3913" t="inlineStr">
        <is>
          <t>EUR</t>
        </is>
      </c>
      <c r="O3913" s="58" t="n">
        <v>0</v>
      </c>
      <c r="P3913" t="n">
        <v>0</v>
      </c>
      <c r="Q3913" s="59" t="n">
        <v>310</v>
      </c>
      <c r="R3913" s="60">
        <f>IF(N3913="TL",1,IF(N3913="USD",VLOOKUP(C3913,$X$2:$Z$19,2,FALSE),VLOOKUP(C3913,$X$2:$Z$19,3,FALSE)))</f>
        <v/>
      </c>
      <c r="S3913" s="61">
        <f>IF(P3913=1,0,L3913*M3913*R3913*(1-O3913/100))</f>
        <v/>
      </c>
      <c r="T3913" s="61">
        <f>IF(P3913=1,0,L3913*Q3913)</f>
        <v/>
      </c>
      <c r="U3913" s="61">
        <f>S3913-T3913</f>
        <v/>
      </c>
    </row>
    <row r="3914">
      <c r="A3914" t="inlineStr">
        <is>
          <t>S003913</t>
        </is>
      </c>
      <c r="B3914" t="inlineStr">
        <is>
          <t>2026-03-11</t>
        </is>
      </c>
      <c r="C3914" t="inlineStr">
        <is>
          <t>2026-03</t>
        </is>
      </c>
      <c r="D3914" t="inlineStr">
        <is>
          <t>2026-Q1</t>
        </is>
      </c>
      <c r="E3914" t="inlineStr">
        <is>
          <t>T06</t>
        </is>
      </c>
      <c r="F3914" t="inlineStr">
        <is>
          <t>Gizem Aydın</t>
        </is>
      </c>
      <c r="G3914" t="inlineStr">
        <is>
          <t>İhracat-Avrupa</t>
        </is>
      </c>
      <c r="H3914" t="inlineStr">
        <is>
          <t>EM-AYD-40</t>
        </is>
      </c>
      <c r="I3914" t="inlineStr">
        <is>
          <t>LED Panel Armatür 40W</t>
        </is>
      </c>
      <c r="J3914" t="inlineStr">
        <is>
          <t>Aydınlatma</t>
        </is>
      </c>
      <c r="K3914" t="inlineStr">
        <is>
          <t>Bayi</t>
        </is>
      </c>
      <c r="L3914" t="n">
        <v>2</v>
      </c>
      <c r="M3914" s="57" t="n">
        <v>7.22</v>
      </c>
      <c r="N3914" t="inlineStr">
        <is>
          <t>EUR</t>
        </is>
      </c>
      <c r="O3914" s="58" t="n">
        <v>8</v>
      </c>
      <c r="P3914" t="n">
        <v>0</v>
      </c>
      <c r="Q3914" s="59" t="n">
        <v>190</v>
      </c>
      <c r="R3914" s="60">
        <f>IF(N3914="TL",1,IF(N3914="USD",VLOOKUP(C3914,$X$2:$Z$19,2,FALSE),VLOOKUP(C3914,$X$2:$Z$19,3,FALSE)))</f>
        <v/>
      </c>
      <c r="S3914" s="61">
        <f>IF(P3914=1,0,L3914*M3914*R3914*(1-O3914/100))</f>
        <v/>
      </c>
      <c r="T3914" s="61">
        <f>IF(P3914=1,0,L3914*Q3914)</f>
        <v/>
      </c>
      <c r="U3914" s="61">
        <f>S3914-T3914</f>
        <v/>
      </c>
    </row>
    <row r="3915">
      <c r="A3915" t="inlineStr">
        <is>
          <t>S003914</t>
        </is>
      </c>
      <c r="B3915" t="inlineStr">
        <is>
          <t>2026-03-05</t>
        </is>
      </c>
      <c r="C3915" t="inlineStr">
        <is>
          <t>2026-03</t>
        </is>
      </c>
      <c r="D3915" t="inlineStr">
        <is>
          <t>2026-Q1</t>
        </is>
      </c>
      <c r="E3915" t="inlineStr">
        <is>
          <t>T06</t>
        </is>
      </c>
      <c r="F3915" t="inlineStr">
        <is>
          <t>Gizem Aydın</t>
        </is>
      </c>
      <c r="G3915" t="inlineStr">
        <is>
          <t>İhracat-Avrupa</t>
        </is>
      </c>
      <c r="H3915" t="inlineStr">
        <is>
          <t>EM-TRF-05</t>
        </is>
      </c>
      <c r="I3915" t="inlineStr">
        <is>
          <t>İzole Trafo 1 kVA</t>
        </is>
      </c>
      <c r="J3915" t="inlineStr">
        <is>
          <t>Güç</t>
        </is>
      </c>
      <c r="K3915" t="inlineStr">
        <is>
          <t>Bayi</t>
        </is>
      </c>
      <c r="L3915" t="n">
        <v>5</v>
      </c>
      <c r="M3915" s="57" t="n">
        <v>138.28</v>
      </c>
      <c r="N3915" t="inlineStr">
        <is>
          <t>EUR</t>
        </is>
      </c>
      <c r="O3915" s="58" t="n">
        <v>0</v>
      </c>
      <c r="P3915" t="n">
        <v>0</v>
      </c>
      <c r="Q3915" s="59" t="n">
        <v>3900</v>
      </c>
      <c r="R3915" s="60">
        <f>IF(N3915="TL",1,IF(N3915="USD",VLOOKUP(C3915,$X$2:$Z$19,2,FALSE),VLOOKUP(C3915,$X$2:$Z$19,3,FALSE)))</f>
        <v/>
      </c>
      <c r="S3915" s="61">
        <f>IF(P3915=1,0,L3915*M3915*R3915*(1-O3915/100))</f>
        <v/>
      </c>
      <c r="T3915" s="61">
        <f>IF(P3915=1,0,L3915*Q3915)</f>
        <v/>
      </c>
      <c r="U3915" s="61">
        <f>S3915-T3915</f>
        <v/>
      </c>
    </row>
    <row r="3916">
      <c r="A3916" t="inlineStr">
        <is>
          <t>S003915</t>
        </is>
      </c>
      <c r="B3916" t="inlineStr">
        <is>
          <t>2026-03-15</t>
        </is>
      </c>
      <c r="C3916" t="inlineStr">
        <is>
          <t>2026-03</t>
        </is>
      </c>
      <c r="D3916" t="inlineStr">
        <is>
          <t>2026-Q1</t>
        </is>
      </c>
      <c r="E3916" t="inlineStr">
        <is>
          <t>T06</t>
        </is>
      </c>
      <c r="F3916" t="inlineStr">
        <is>
          <t>Gizem Aydın</t>
        </is>
      </c>
      <c r="G3916" t="inlineStr">
        <is>
          <t>İhracat-Avrupa</t>
        </is>
      </c>
      <c r="H3916" t="inlineStr">
        <is>
          <t>EM-PNO-12</t>
        </is>
      </c>
      <c r="I3916" t="inlineStr">
        <is>
          <t>Sıva Üstü Dağıtım Panosu 24'lü</t>
        </is>
      </c>
      <c r="J3916" t="inlineStr">
        <is>
          <t>Pano</t>
        </is>
      </c>
      <c r="K3916" t="inlineStr">
        <is>
          <t>Perakende</t>
        </is>
      </c>
      <c r="L3916" t="n">
        <v>60</v>
      </c>
      <c r="M3916" s="57" t="n">
        <v>39.67</v>
      </c>
      <c r="N3916" t="inlineStr">
        <is>
          <t>EUR</t>
        </is>
      </c>
      <c r="O3916" s="58" t="n">
        <v>0</v>
      </c>
      <c r="P3916" t="n">
        <v>0</v>
      </c>
      <c r="Q3916" s="59" t="n">
        <v>1180</v>
      </c>
      <c r="R3916" s="60">
        <f>IF(N3916="TL",1,IF(N3916="USD",VLOOKUP(C3916,$X$2:$Z$19,2,FALSE),VLOOKUP(C3916,$X$2:$Z$19,3,FALSE)))</f>
        <v/>
      </c>
      <c r="S3916" s="61">
        <f>IF(P3916=1,0,L3916*M3916*R3916*(1-O3916/100))</f>
        <v/>
      </c>
      <c r="T3916" s="61">
        <f>IF(P3916=1,0,L3916*Q3916)</f>
        <v/>
      </c>
      <c r="U3916" s="61">
        <f>S3916-T3916</f>
        <v/>
      </c>
    </row>
    <row r="3917">
      <c r="A3917" t="inlineStr">
        <is>
          <t>S003916</t>
        </is>
      </c>
      <c r="B3917" t="inlineStr">
        <is>
          <t>2026-03-28</t>
        </is>
      </c>
      <c r="C3917" t="inlineStr">
        <is>
          <t>2026-03</t>
        </is>
      </c>
      <c r="D3917" t="inlineStr">
        <is>
          <t>2026-Q1</t>
        </is>
      </c>
      <c r="E3917" t="inlineStr">
        <is>
          <t>T06</t>
        </is>
      </c>
      <c r="F3917" t="inlineStr">
        <is>
          <t>Gizem Aydın</t>
        </is>
      </c>
      <c r="G3917" t="inlineStr">
        <is>
          <t>İhracat-Avrupa</t>
        </is>
      </c>
      <c r="H3917" t="inlineStr">
        <is>
          <t>EM-SGT-01</t>
        </is>
      </c>
      <c r="I3917" t="inlineStr">
        <is>
          <t>Otomatik Sigorta C16 (12'li)</t>
        </is>
      </c>
      <c r="J3917" t="inlineStr">
        <is>
          <t>Koruma</t>
        </is>
      </c>
      <c r="K3917" t="inlineStr">
        <is>
          <t>Proje</t>
        </is>
      </c>
      <c r="L3917" t="n">
        <v>5</v>
      </c>
      <c r="M3917" s="57" t="n">
        <v>8.529999999999999</v>
      </c>
      <c r="N3917" t="inlineStr">
        <is>
          <t>EUR</t>
        </is>
      </c>
      <c r="O3917" s="58" t="n">
        <v>0</v>
      </c>
      <c r="P3917" t="n">
        <v>0</v>
      </c>
      <c r="Q3917" s="59" t="n">
        <v>240</v>
      </c>
      <c r="R3917" s="60">
        <f>IF(N3917="TL",1,IF(N3917="USD",VLOOKUP(C3917,$X$2:$Z$19,2,FALSE),VLOOKUP(C3917,$X$2:$Z$19,3,FALSE)))</f>
        <v/>
      </c>
      <c r="S3917" s="61">
        <f>IF(P3917=1,0,L3917*M3917*R3917*(1-O3917/100))</f>
        <v/>
      </c>
      <c r="T3917" s="61">
        <f>IF(P3917=1,0,L3917*Q3917)</f>
        <v/>
      </c>
      <c r="U3917" s="61">
        <f>S3917-T3917</f>
        <v/>
      </c>
    </row>
    <row r="3918">
      <c r="A3918" t="inlineStr">
        <is>
          <t>S003917</t>
        </is>
      </c>
      <c r="B3918" t="inlineStr">
        <is>
          <t>2026-03-28</t>
        </is>
      </c>
      <c r="C3918" t="inlineStr">
        <is>
          <t>2026-03</t>
        </is>
      </c>
      <c r="D3918" t="inlineStr">
        <is>
          <t>2026-Q1</t>
        </is>
      </c>
      <c r="E3918" t="inlineStr">
        <is>
          <t>T07</t>
        </is>
      </c>
      <c r="F3918" t="inlineStr">
        <is>
          <t>Onur Arslan</t>
        </is>
      </c>
      <c r="G3918" t="inlineStr">
        <is>
          <t>Marmara</t>
        </is>
      </c>
      <c r="H3918" t="inlineStr">
        <is>
          <t>EM-AYD-40</t>
        </is>
      </c>
      <c r="I3918" t="inlineStr">
        <is>
          <t>LED Panel Armatür 40W</t>
        </is>
      </c>
      <c r="J3918" t="inlineStr">
        <is>
          <t>Aydınlatma</t>
        </is>
      </c>
      <c r="K3918" t="inlineStr">
        <is>
          <t>Kurumsal</t>
        </is>
      </c>
      <c r="L3918" t="n">
        <v>5</v>
      </c>
      <c r="M3918" s="57" t="n">
        <v>342</v>
      </c>
      <c r="N3918" t="inlineStr">
        <is>
          <t>TL</t>
        </is>
      </c>
      <c r="O3918" s="58" t="n">
        <v>12</v>
      </c>
      <c r="P3918" t="n">
        <v>0</v>
      </c>
      <c r="Q3918" s="59" t="n">
        <v>190</v>
      </c>
      <c r="R3918" s="60">
        <f>IF(N3918="TL",1,IF(N3918="USD",VLOOKUP(C3918,$X$2:$Z$19,2,FALSE),VLOOKUP(C3918,$X$2:$Z$19,3,FALSE)))</f>
        <v/>
      </c>
      <c r="S3918" s="61">
        <f>IF(P3918=1,0,L3918*M3918*R3918*(1-O3918/100))</f>
        <v/>
      </c>
      <c r="T3918" s="61">
        <f>IF(P3918=1,0,L3918*Q3918)</f>
        <v/>
      </c>
      <c r="U3918" s="61">
        <f>S3918-T3918</f>
        <v/>
      </c>
    </row>
    <row r="3919">
      <c r="A3919" t="inlineStr">
        <is>
          <t>S003918</t>
        </is>
      </c>
      <c r="B3919" t="inlineStr">
        <is>
          <t>2026-03-05</t>
        </is>
      </c>
      <c r="C3919" t="inlineStr">
        <is>
          <t>2026-03</t>
        </is>
      </c>
      <c r="D3919" t="inlineStr">
        <is>
          <t>2026-Q1</t>
        </is>
      </c>
      <c r="E3919" t="inlineStr">
        <is>
          <t>T07</t>
        </is>
      </c>
      <c r="F3919" t="inlineStr">
        <is>
          <t>Onur Arslan</t>
        </is>
      </c>
      <c r="G3919" t="inlineStr">
        <is>
          <t>Marmara</t>
        </is>
      </c>
      <c r="H3919" t="inlineStr">
        <is>
          <t>EM-TRF-05</t>
        </is>
      </c>
      <c r="I3919" t="inlineStr">
        <is>
          <t>İzole Trafo 1 kVA</t>
        </is>
      </c>
      <c r="J3919" t="inlineStr">
        <is>
          <t>Güç</t>
        </is>
      </c>
      <c r="K3919" t="inlineStr">
        <is>
          <t>Perakende</t>
        </is>
      </c>
      <c r="L3919" t="n">
        <v>1</v>
      </c>
      <c r="M3919" s="57" t="n">
        <v>6434</v>
      </c>
      <c r="N3919" t="inlineStr">
        <is>
          <t>TL</t>
        </is>
      </c>
      <c r="O3919" s="58" t="n">
        <v>12</v>
      </c>
      <c r="P3919" t="n">
        <v>0</v>
      </c>
      <c r="Q3919" s="59" t="n">
        <v>3900</v>
      </c>
      <c r="R3919" s="60">
        <f>IF(N3919="TL",1,IF(N3919="USD",VLOOKUP(C3919,$X$2:$Z$19,2,FALSE),VLOOKUP(C3919,$X$2:$Z$19,3,FALSE)))</f>
        <v/>
      </c>
      <c r="S3919" s="61">
        <f>IF(P3919=1,0,L3919*M3919*R3919*(1-O3919/100))</f>
        <v/>
      </c>
      <c r="T3919" s="61">
        <f>IF(P3919=1,0,L3919*Q3919)</f>
        <v/>
      </c>
      <c r="U3919" s="61">
        <f>S3919-T3919</f>
        <v/>
      </c>
    </row>
    <row r="3920">
      <c r="A3920" t="inlineStr">
        <is>
          <t>S003919</t>
        </is>
      </c>
      <c r="B3920" t="inlineStr">
        <is>
          <t>2026-03-18</t>
        </is>
      </c>
      <c r="C3920" t="inlineStr">
        <is>
          <t>2026-03</t>
        </is>
      </c>
      <c r="D3920" t="inlineStr">
        <is>
          <t>2026-Q1</t>
        </is>
      </c>
      <c r="E3920" t="inlineStr">
        <is>
          <t>T07</t>
        </is>
      </c>
      <c r="F3920" t="inlineStr">
        <is>
          <t>Onur Arslan</t>
        </is>
      </c>
      <c r="G3920" t="inlineStr">
        <is>
          <t>Marmara</t>
        </is>
      </c>
      <c r="H3920" t="inlineStr">
        <is>
          <t>EM-KND-03</t>
        </is>
      </c>
      <c r="I3920" t="inlineStr">
        <is>
          <t>Kablo Kanalı 40x40 (2 m)</t>
        </is>
      </c>
      <c r="J3920" t="inlineStr">
        <is>
          <t>Tesisat</t>
        </is>
      </c>
      <c r="K3920" t="inlineStr">
        <is>
          <t>Bayi</t>
        </is>
      </c>
      <c r="L3920" t="n">
        <v>22</v>
      </c>
      <c r="M3920" s="57" t="n">
        <v>135</v>
      </c>
      <c r="N3920" t="inlineStr">
        <is>
          <t>TL</t>
        </is>
      </c>
      <c r="O3920" s="58" t="n">
        <v>5</v>
      </c>
      <c r="P3920" t="n">
        <v>0</v>
      </c>
      <c r="Q3920" s="59" t="n">
        <v>65</v>
      </c>
      <c r="R3920" s="60">
        <f>IF(N3920="TL",1,IF(N3920="USD",VLOOKUP(C3920,$X$2:$Z$19,2,FALSE),VLOOKUP(C3920,$X$2:$Z$19,3,FALSE)))</f>
        <v/>
      </c>
      <c r="S3920" s="61">
        <f>IF(P3920=1,0,L3920*M3920*R3920*(1-O3920/100))</f>
        <v/>
      </c>
      <c r="T3920" s="61">
        <f>IF(P3920=1,0,L3920*Q3920)</f>
        <v/>
      </c>
      <c r="U3920" s="61">
        <f>S3920-T3920</f>
        <v/>
      </c>
    </row>
    <row r="3921">
      <c r="A3921" t="inlineStr">
        <is>
          <t>S003920</t>
        </is>
      </c>
      <c r="B3921" t="inlineStr">
        <is>
          <t>2026-03-26</t>
        </is>
      </c>
      <c r="C3921" t="inlineStr">
        <is>
          <t>2026-03</t>
        </is>
      </c>
      <c r="D3921" t="inlineStr">
        <is>
          <t>2026-Q1</t>
        </is>
      </c>
      <c r="E3921" t="inlineStr">
        <is>
          <t>T07</t>
        </is>
      </c>
      <c r="F3921" t="inlineStr">
        <is>
          <t>Onur Arslan</t>
        </is>
      </c>
      <c r="G3921" t="inlineStr">
        <is>
          <t>Marmara</t>
        </is>
      </c>
      <c r="H3921" t="inlineStr">
        <is>
          <t>EM-KBL-16</t>
        </is>
      </c>
      <c r="I3921" t="inlineStr">
        <is>
          <t>NYM Kablo 3x2,5 (100 m)</t>
        </is>
      </c>
      <c r="J3921" t="inlineStr">
        <is>
          <t>Kablo</t>
        </is>
      </c>
      <c r="K3921" t="inlineStr">
        <is>
          <t>Bayi</t>
        </is>
      </c>
      <c r="L3921" t="n">
        <v>2</v>
      </c>
      <c r="M3921" s="57" t="n">
        <v>1350</v>
      </c>
      <c r="N3921" t="inlineStr">
        <is>
          <t>TL</t>
        </is>
      </c>
      <c r="O3921" s="58" t="n">
        <v>5</v>
      </c>
      <c r="P3921" t="n">
        <v>0</v>
      </c>
      <c r="Q3921" s="59" t="n">
        <v>820</v>
      </c>
      <c r="R3921" s="60">
        <f>IF(N3921="TL",1,IF(N3921="USD",VLOOKUP(C3921,$X$2:$Z$19,2,FALSE),VLOOKUP(C3921,$X$2:$Z$19,3,FALSE)))</f>
        <v/>
      </c>
      <c r="S3921" s="61">
        <f>IF(P3921=1,0,L3921*M3921*R3921*(1-O3921/100))</f>
        <v/>
      </c>
      <c r="T3921" s="61">
        <f>IF(P3921=1,0,L3921*Q3921)</f>
        <v/>
      </c>
      <c r="U3921" s="61">
        <f>S3921-T3921</f>
        <v/>
      </c>
    </row>
    <row r="3922">
      <c r="A3922" t="inlineStr">
        <is>
          <t>S003921</t>
        </is>
      </c>
      <c r="B3922" t="inlineStr">
        <is>
          <t>2026-03-14</t>
        </is>
      </c>
      <c r="C3922" t="inlineStr">
        <is>
          <t>2026-03</t>
        </is>
      </c>
      <c r="D3922" t="inlineStr">
        <is>
          <t>2026-Q1</t>
        </is>
      </c>
      <c r="E3922" t="inlineStr">
        <is>
          <t>T07</t>
        </is>
      </c>
      <c r="F3922" t="inlineStr">
        <is>
          <t>Onur Arslan</t>
        </is>
      </c>
      <c r="G3922" t="inlineStr">
        <is>
          <t>Marmara</t>
        </is>
      </c>
      <c r="H3922" t="inlineStr">
        <is>
          <t>EM-TRF-05</t>
        </is>
      </c>
      <c r="I3922" t="inlineStr">
        <is>
          <t>İzole Trafo 1 kVA</t>
        </is>
      </c>
      <c r="J3922" t="inlineStr">
        <is>
          <t>Güç</t>
        </is>
      </c>
      <c r="K3922" t="inlineStr">
        <is>
          <t>Kurumsal</t>
        </is>
      </c>
      <c r="L3922" t="n">
        <v>6</v>
      </c>
      <c r="M3922" s="57" t="n">
        <v>6441</v>
      </c>
      <c r="N3922" t="inlineStr">
        <is>
          <t>TL</t>
        </is>
      </c>
      <c r="O3922" s="58" t="n">
        <v>5</v>
      </c>
      <c r="P3922" t="n">
        <v>0</v>
      </c>
      <c r="Q3922" s="59" t="n">
        <v>3900</v>
      </c>
      <c r="R3922" s="60">
        <f>IF(N3922="TL",1,IF(N3922="USD",VLOOKUP(C3922,$X$2:$Z$19,2,FALSE),VLOOKUP(C3922,$X$2:$Z$19,3,FALSE)))</f>
        <v/>
      </c>
      <c r="S3922" s="61">
        <f>IF(P3922=1,0,L3922*M3922*R3922*(1-O3922/100))</f>
        <v/>
      </c>
      <c r="T3922" s="61">
        <f>IF(P3922=1,0,L3922*Q3922)</f>
        <v/>
      </c>
      <c r="U3922" s="61">
        <f>S3922-T3922</f>
        <v/>
      </c>
    </row>
    <row r="3923">
      <c r="A3923" t="inlineStr">
        <is>
          <t>S003922</t>
        </is>
      </c>
      <c r="B3923" t="inlineStr">
        <is>
          <t>2026-03-23</t>
        </is>
      </c>
      <c r="C3923" t="inlineStr">
        <is>
          <t>2026-03</t>
        </is>
      </c>
      <c r="D3923" t="inlineStr">
        <is>
          <t>2026-Q1</t>
        </is>
      </c>
      <c r="E3923" t="inlineStr">
        <is>
          <t>T07</t>
        </is>
      </c>
      <c r="F3923" t="inlineStr">
        <is>
          <t>Onur Arslan</t>
        </is>
      </c>
      <c r="G3923" t="inlineStr">
        <is>
          <t>Marmara</t>
        </is>
      </c>
      <c r="H3923" t="inlineStr">
        <is>
          <t>EM-UPS-10</t>
        </is>
      </c>
      <c r="I3923" t="inlineStr">
        <is>
          <t>Kesintisiz Güç Kaynağı 3 kVA</t>
        </is>
      </c>
      <c r="J3923" t="inlineStr">
        <is>
          <t>Güç</t>
        </is>
      </c>
      <c r="K3923" t="inlineStr">
        <is>
          <t>Proje</t>
        </is>
      </c>
      <c r="L3923" t="n">
        <v>5</v>
      </c>
      <c r="M3923" s="57" t="n">
        <v>12920</v>
      </c>
      <c r="N3923" t="inlineStr">
        <is>
          <t>TL</t>
        </is>
      </c>
      <c r="O3923" s="58" t="n">
        <v>8</v>
      </c>
      <c r="P3923" t="n">
        <v>0</v>
      </c>
      <c r="Q3923" s="59" t="n">
        <v>8200</v>
      </c>
      <c r="R3923" s="60">
        <f>IF(N3923="TL",1,IF(N3923="USD",VLOOKUP(C3923,$X$2:$Z$19,2,FALSE),VLOOKUP(C3923,$X$2:$Z$19,3,FALSE)))</f>
        <v/>
      </c>
      <c r="S3923" s="61">
        <f>IF(P3923=1,0,L3923*M3923*R3923*(1-O3923/100))</f>
        <v/>
      </c>
      <c r="T3923" s="61">
        <f>IF(P3923=1,0,L3923*Q3923)</f>
        <v/>
      </c>
      <c r="U3923" s="61">
        <f>S3923-T3923</f>
        <v/>
      </c>
    </row>
    <row r="3924">
      <c r="A3924" t="inlineStr">
        <is>
          <t>S003923</t>
        </is>
      </c>
      <c r="B3924" t="inlineStr">
        <is>
          <t>2026-03-08</t>
        </is>
      </c>
      <c r="C3924" t="inlineStr">
        <is>
          <t>2026-03</t>
        </is>
      </c>
      <c r="D3924" t="inlineStr">
        <is>
          <t>2026-Q1</t>
        </is>
      </c>
      <c r="E3924" t="inlineStr">
        <is>
          <t>T07</t>
        </is>
      </c>
      <c r="F3924" t="inlineStr">
        <is>
          <t>Onur Arslan</t>
        </is>
      </c>
      <c r="G3924" t="inlineStr">
        <is>
          <t>Marmara</t>
        </is>
      </c>
      <c r="H3924" t="inlineStr">
        <is>
          <t>EM-UPS-10</t>
        </is>
      </c>
      <c r="I3924" t="inlineStr">
        <is>
          <t>Kesintisiz Güç Kaynağı 3 kVA</t>
        </is>
      </c>
      <c r="J3924" t="inlineStr">
        <is>
          <t>Güç</t>
        </is>
      </c>
      <c r="K3924" t="inlineStr">
        <is>
          <t>Bayi</t>
        </is>
      </c>
      <c r="L3924" t="n">
        <v>11</v>
      </c>
      <c r="M3924" s="57" t="n">
        <v>13095</v>
      </c>
      <c r="N3924" t="inlineStr">
        <is>
          <t>TL</t>
        </is>
      </c>
      <c r="O3924" s="58" t="n">
        <v>12</v>
      </c>
      <c r="P3924" t="n">
        <v>0</v>
      </c>
      <c r="Q3924" s="59" t="n">
        <v>8200</v>
      </c>
      <c r="R3924" s="60">
        <f>IF(N3924="TL",1,IF(N3924="USD",VLOOKUP(C3924,$X$2:$Z$19,2,FALSE),VLOOKUP(C3924,$X$2:$Z$19,3,FALSE)))</f>
        <v/>
      </c>
      <c r="S3924" s="61">
        <f>IF(P3924=1,0,L3924*M3924*R3924*(1-O3924/100))</f>
        <v/>
      </c>
      <c r="T3924" s="61">
        <f>IF(P3924=1,0,L3924*Q3924)</f>
        <v/>
      </c>
      <c r="U3924" s="61">
        <f>S3924-T3924</f>
        <v/>
      </c>
    </row>
    <row r="3925">
      <c r="A3925" t="inlineStr">
        <is>
          <t>S003924</t>
        </is>
      </c>
      <c r="B3925" t="inlineStr">
        <is>
          <t>2026-03-13</t>
        </is>
      </c>
      <c r="C3925" t="inlineStr">
        <is>
          <t>2026-03</t>
        </is>
      </c>
      <c r="D3925" t="inlineStr">
        <is>
          <t>2026-Q1</t>
        </is>
      </c>
      <c r="E3925" t="inlineStr">
        <is>
          <t>T07</t>
        </is>
      </c>
      <c r="F3925" t="inlineStr">
        <is>
          <t>Onur Arslan</t>
        </is>
      </c>
      <c r="G3925" t="inlineStr">
        <is>
          <t>Marmara</t>
        </is>
      </c>
      <c r="H3925" t="inlineStr">
        <is>
          <t>EM-PNO-12</t>
        </is>
      </c>
      <c r="I3925" t="inlineStr">
        <is>
          <t>Sıva Üstü Dağıtım Panosu 24'lü</t>
        </is>
      </c>
      <c r="J3925" t="inlineStr">
        <is>
          <t>Pano</t>
        </is>
      </c>
      <c r="K3925" t="inlineStr">
        <is>
          <t>Kurumsal</t>
        </is>
      </c>
      <c r="L3925" t="n">
        <v>2</v>
      </c>
      <c r="M3925" s="57" t="n">
        <v>1960</v>
      </c>
      <c r="N3925" t="inlineStr">
        <is>
          <t>TL</t>
        </is>
      </c>
      <c r="O3925" s="58" t="n">
        <v>0</v>
      </c>
      <c r="P3925" t="n">
        <v>0</v>
      </c>
      <c r="Q3925" s="59" t="n">
        <v>1180</v>
      </c>
      <c r="R3925" s="60">
        <f>IF(N3925="TL",1,IF(N3925="USD",VLOOKUP(C3925,$X$2:$Z$19,2,FALSE),VLOOKUP(C3925,$X$2:$Z$19,3,FALSE)))</f>
        <v/>
      </c>
      <c r="S3925" s="61">
        <f>IF(P3925=1,0,L3925*M3925*R3925*(1-O3925/100))</f>
        <v/>
      </c>
      <c r="T3925" s="61">
        <f>IF(P3925=1,0,L3925*Q3925)</f>
        <v/>
      </c>
      <c r="U3925" s="61">
        <f>S3925-T3925</f>
        <v/>
      </c>
    </row>
    <row r="3926">
      <c r="A3926" t="inlineStr">
        <is>
          <t>S003925</t>
        </is>
      </c>
      <c r="B3926" t="inlineStr">
        <is>
          <t>2026-03-04</t>
        </is>
      </c>
      <c r="C3926" t="inlineStr">
        <is>
          <t>2026-03</t>
        </is>
      </c>
      <c r="D3926" t="inlineStr">
        <is>
          <t>2026-Q1</t>
        </is>
      </c>
      <c r="E3926" t="inlineStr">
        <is>
          <t>T07</t>
        </is>
      </c>
      <c r="F3926" t="inlineStr">
        <is>
          <t>Onur Arslan</t>
        </is>
      </c>
      <c r="G3926" t="inlineStr">
        <is>
          <t>Marmara</t>
        </is>
      </c>
      <c r="H3926" t="inlineStr">
        <is>
          <t>EM-TRF-05</t>
        </is>
      </c>
      <c r="I3926" t="inlineStr">
        <is>
          <t>İzole Trafo 1 kVA</t>
        </is>
      </c>
      <c r="J3926" t="inlineStr">
        <is>
          <t>Güç</t>
        </is>
      </c>
      <c r="K3926" t="inlineStr">
        <is>
          <t>Perakende</t>
        </is>
      </c>
      <c r="L3926" t="n">
        <v>2</v>
      </c>
      <c r="M3926" s="57" t="n">
        <v>6563</v>
      </c>
      <c r="N3926" t="inlineStr">
        <is>
          <t>TL</t>
        </is>
      </c>
      <c r="O3926" s="58" t="n">
        <v>5</v>
      </c>
      <c r="P3926" t="n">
        <v>0</v>
      </c>
      <c r="Q3926" s="59" t="n">
        <v>3900</v>
      </c>
      <c r="R3926" s="60">
        <f>IF(N3926="TL",1,IF(N3926="USD",VLOOKUP(C3926,$X$2:$Z$19,2,FALSE),VLOOKUP(C3926,$X$2:$Z$19,3,FALSE)))</f>
        <v/>
      </c>
      <c r="S3926" s="61">
        <f>IF(P3926=1,0,L3926*M3926*R3926*(1-O3926/100))</f>
        <v/>
      </c>
      <c r="T3926" s="61">
        <f>IF(P3926=1,0,L3926*Q3926)</f>
        <v/>
      </c>
      <c r="U3926" s="61">
        <f>S3926-T3926</f>
        <v/>
      </c>
    </row>
    <row r="3927">
      <c r="A3927" t="inlineStr">
        <is>
          <t>S003926</t>
        </is>
      </c>
      <c r="B3927" t="inlineStr">
        <is>
          <t>2026-03-04</t>
        </is>
      </c>
      <c r="C3927" t="inlineStr">
        <is>
          <t>2026-03</t>
        </is>
      </c>
      <c r="D3927" t="inlineStr">
        <is>
          <t>2026-Q1</t>
        </is>
      </c>
      <c r="E3927" t="inlineStr">
        <is>
          <t>T07</t>
        </is>
      </c>
      <c r="F3927" t="inlineStr">
        <is>
          <t>Onur Arslan</t>
        </is>
      </c>
      <c r="G3927" t="inlineStr">
        <is>
          <t>Marmara</t>
        </is>
      </c>
      <c r="H3927" t="inlineStr">
        <is>
          <t>EM-AYD-18</t>
        </is>
      </c>
      <c r="I3927" t="inlineStr">
        <is>
          <t>LED Ampul 18W (10'lu)</t>
        </is>
      </c>
      <c r="J3927" t="inlineStr">
        <is>
          <t>Aydınlatma</t>
        </is>
      </c>
      <c r="K3927" t="inlineStr">
        <is>
          <t>Bayi</t>
        </is>
      </c>
      <c r="L3927" t="n">
        <v>2</v>
      </c>
      <c r="M3927" s="57" t="n">
        <v>210</v>
      </c>
      <c r="N3927" t="inlineStr">
        <is>
          <t>TL</t>
        </is>
      </c>
      <c r="O3927" s="58" t="n">
        <v>12</v>
      </c>
      <c r="P3927" t="n">
        <v>0</v>
      </c>
      <c r="Q3927" s="59" t="n">
        <v>95</v>
      </c>
      <c r="R3927" s="60">
        <f>IF(N3927="TL",1,IF(N3927="USD",VLOOKUP(C3927,$X$2:$Z$19,2,FALSE),VLOOKUP(C3927,$X$2:$Z$19,3,FALSE)))</f>
        <v/>
      </c>
      <c r="S3927" s="61">
        <f>IF(P3927=1,0,L3927*M3927*R3927*(1-O3927/100))</f>
        <v/>
      </c>
      <c r="T3927" s="61">
        <f>IF(P3927=1,0,L3927*Q3927)</f>
        <v/>
      </c>
      <c r="U3927" s="61">
        <f>S3927-T3927</f>
        <v/>
      </c>
    </row>
    <row r="3928">
      <c r="A3928" t="inlineStr">
        <is>
          <t>S003927</t>
        </is>
      </c>
      <c r="B3928" t="inlineStr">
        <is>
          <t>2026-03-04</t>
        </is>
      </c>
      <c r="C3928" t="inlineStr">
        <is>
          <t>2026-03</t>
        </is>
      </c>
      <c r="D3928" t="inlineStr">
        <is>
          <t>2026-Q1</t>
        </is>
      </c>
      <c r="E3928" t="inlineStr">
        <is>
          <t>T07</t>
        </is>
      </c>
      <c r="F3928" t="inlineStr">
        <is>
          <t>Onur Arslan</t>
        </is>
      </c>
      <c r="G3928" t="inlineStr">
        <is>
          <t>Marmara</t>
        </is>
      </c>
      <c r="H3928" t="inlineStr">
        <is>
          <t>EM-PNO-12</t>
        </is>
      </c>
      <c r="I3928" t="inlineStr">
        <is>
          <t>Sıva Üstü Dağıtım Panosu 24'lü</t>
        </is>
      </c>
      <c r="J3928" t="inlineStr">
        <is>
          <t>Pano</t>
        </is>
      </c>
      <c r="K3928" t="inlineStr">
        <is>
          <t>Perakende</t>
        </is>
      </c>
      <c r="L3928" t="n">
        <v>24</v>
      </c>
      <c r="M3928" s="57" t="n">
        <v>2090</v>
      </c>
      <c r="N3928" t="inlineStr">
        <is>
          <t>TL</t>
        </is>
      </c>
      <c r="O3928" s="58" t="n">
        <v>12</v>
      </c>
      <c r="P3928" t="n">
        <v>0</v>
      </c>
      <c r="Q3928" s="59" t="n">
        <v>1180</v>
      </c>
      <c r="R3928" s="60">
        <f>IF(N3928="TL",1,IF(N3928="USD",VLOOKUP(C3928,$X$2:$Z$19,2,FALSE),VLOOKUP(C3928,$X$2:$Z$19,3,FALSE)))</f>
        <v/>
      </c>
      <c r="S3928" s="61">
        <f>IF(P3928=1,0,L3928*M3928*R3928*(1-O3928/100))</f>
        <v/>
      </c>
      <c r="T3928" s="61">
        <f>IF(P3928=1,0,L3928*Q3928)</f>
        <v/>
      </c>
      <c r="U3928" s="61">
        <f>S3928-T3928</f>
        <v/>
      </c>
    </row>
    <row r="3929">
      <c r="A3929" t="inlineStr">
        <is>
          <t>S003928</t>
        </is>
      </c>
      <c r="B3929" t="inlineStr">
        <is>
          <t>2026-03-18</t>
        </is>
      </c>
      <c r="C3929" t="inlineStr">
        <is>
          <t>2026-03</t>
        </is>
      </c>
      <c r="D3929" t="inlineStr">
        <is>
          <t>2026-Q1</t>
        </is>
      </c>
      <c r="E3929" t="inlineStr">
        <is>
          <t>T07</t>
        </is>
      </c>
      <c r="F3929" t="inlineStr">
        <is>
          <t>Onur Arslan</t>
        </is>
      </c>
      <c r="G3929" t="inlineStr">
        <is>
          <t>Marmara</t>
        </is>
      </c>
      <c r="H3929" t="inlineStr">
        <is>
          <t>EM-PNO-12</t>
        </is>
      </c>
      <c r="I3929" t="inlineStr">
        <is>
          <t>Sıva Üstü Dağıtım Panosu 24'lü</t>
        </is>
      </c>
      <c r="J3929" t="inlineStr">
        <is>
          <t>Pano</t>
        </is>
      </c>
      <c r="K3929" t="inlineStr">
        <is>
          <t>Bayi</t>
        </is>
      </c>
      <c r="L3929" t="n">
        <v>3</v>
      </c>
      <c r="M3929" s="57" t="n">
        <v>2046</v>
      </c>
      <c r="N3929" t="inlineStr">
        <is>
          <t>TL</t>
        </is>
      </c>
      <c r="O3929" s="58" t="n">
        <v>5</v>
      </c>
      <c r="P3929" t="n">
        <v>0</v>
      </c>
      <c r="Q3929" s="59" t="n">
        <v>1180</v>
      </c>
      <c r="R3929" s="60">
        <f>IF(N3929="TL",1,IF(N3929="USD",VLOOKUP(C3929,$X$2:$Z$19,2,FALSE),VLOOKUP(C3929,$X$2:$Z$19,3,FALSE)))</f>
        <v/>
      </c>
      <c r="S3929" s="61">
        <f>IF(P3929=1,0,L3929*M3929*R3929*(1-O3929/100))</f>
        <v/>
      </c>
      <c r="T3929" s="61">
        <f>IF(P3929=1,0,L3929*Q3929)</f>
        <v/>
      </c>
      <c r="U3929" s="61">
        <f>S3929-T3929</f>
        <v/>
      </c>
    </row>
    <row r="3930">
      <c r="A3930" t="inlineStr">
        <is>
          <t>S003929</t>
        </is>
      </c>
      <c r="B3930" t="inlineStr">
        <is>
          <t>2026-03-20</t>
        </is>
      </c>
      <c r="C3930" t="inlineStr">
        <is>
          <t>2026-03</t>
        </is>
      </c>
      <c r="D3930" t="inlineStr">
        <is>
          <t>2026-Q1</t>
        </is>
      </c>
      <c r="E3930" t="inlineStr">
        <is>
          <t>T07</t>
        </is>
      </c>
      <c r="F3930" t="inlineStr">
        <is>
          <t>Onur Arslan</t>
        </is>
      </c>
      <c r="G3930" t="inlineStr">
        <is>
          <t>Marmara</t>
        </is>
      </c>
      <c r="H3930" t="inlineStr">
        <is>
          <t>EM-UPS-10</t>
        </is>
      </c>
      <c r="I3930" t="inlineStr">
        <is>
          <t>Kesintisiz Güç Kaynağı 3 kVA</t>
        </is>
      </c>
      <c r="J3930" t="inlineStr">
        <is>
          <t>Güç</t>
        </is>
      </c>
      <c r="K3930" t="inlineStr">
        <is>
          <t>Bayi</t>
        </is>
      </c>
      <c r="L3930" t="n">
        <v>1</v>
      </c>
      <c r="M3930" s="57" t="n">
        <v>13019</v>
      </c>
      <c r="N3930" t="inlineStr">
        <is>
          <t>TL</t>
        </is>
      </c>
      <c r="O3930" s="58" t="n">
        <v>5</v>
      </c>
      <c r="P3930" t="n">
        <v>0</v>
      </c>
      <c r="Q3930" s="59" t="n">
        <v>8200</v>
      </c>
      <c r="R3930" s="60">
        <f>IF(N3930="TL",1,IF(N3930="USD",VLOOKUP(C3930,$X$2:$Z$19,2,FALSE),VLOOKUP(C3930,$X$2:$Z$19,3,FALSE)))</f>
        <v/>
      </c>
      <c r="S3930" s="61">
        <f>IF(P3930=1,0,L3930*M3930*R3930*(1-O3930/100))</f>
        <v/>
      </c>
      <c r="T3930" s="61">
        <f>IF(P3930=1,0,L3930*Q3930)</f>
        <v/>
      </c>
      <c r="U3930" s="61">
        <f>S3930-T3930</f>
        <v/>
      </c>
    </row>
    <row r="3931">
      <c r="A3931" t="inlineStr">
        <is>
          <t>S003930</t>
        </is>
      </c>
      <c r="B3931" t="inlineStr">
        <is>
          <t>2026-03-09</t>
        </is>
      </c>
      <c r="C3931" t="inlineStr">
        <is>
          <t>2026-03</t>
        </is>
      </c>
      <c r="D3931" t="inlineStr">
        <is>
          <t>2026-Q1</t>
        </is>
      </c>
      <c r="E3931" t="inlineStr">
        <is>
          <t>T07</t>
        </is>
      </c>
      <c r="F3931" t="inlineStr">
        <is>
          <t>Onur Arslan</t>
        </is>
      </c>
      <c r="G3931" t="inlineStr">
        <is>
          <t>Marmara</t>
        </is>
      </c>
      <c r="H3931" t="inlineStr">
        <is>
          <t>EM-TRF-05</t>
        </is>
      </c>
      <c r="I3931" t="inlineStr">
        <is>
          <t>İzole Trafo 1 kVA</t>
        </is>
      </c>
      <c r="J3931" t="inlineStr">
        <is>
          <t>Güç</t>
        </is>
      </c>
      <c r="K3931" t="inlineStr">
        <is>
          <t>Bayi</t>
        </is>
      </c>
      <c r="L3931" t="n">
        <v>2</v>
      </c>
      <c r="M3931" s="57" t="n">
        <v>6444</v>
      </c>
      <c r="N3931" t="inlineStr">
        <is>
          <t>TL</t>
        </is>
      </c>
      <c r="O3931" s="58" t="n">
        <v>5</v>
      </c>
      <c r="P3931" t="n">
        <v>0</v>
      </c>
      <c r="Q3931" s="59" t="n">
        <v>3900</v>
      </c>
      <c r="R3931" s="60">
        <f>IF(N3931="TL",1,IF(N3931="USD",VLOOKUP(C3931,$X$2:$Z$19,2,FALSE),VLOOKUP(C3931,$X$2:$Z$19,3,FALSE)))</f>
        <v/>
      </c>
      <c r="S3931" s="61">
        <f>IF(P3931=1,0,L3931*M3931*R3931*(1-O3931/100))</f>
        <v/>
      </c>
      <c r="T3931" s="61">
        <f>IF(P3931=1,0,L3931*Q3931)</f>
        <v/>
      </c>
      <c r="U3931" s="61">
        <f>S3931-T3931</f>
        <v/>
      </c>
    </row>
    <row r="3932">
      <c r="A3932" t="inlineStr">
        <is>
          <t>S003931</t>
        </is>
      </c>
      <c r="B3932" t="inlineStr">
        <is>
          <t>2026-03-22</t>
        </is>
      </c>
      <c r="C3932" t="inlineStr">
        <is>
          <t>2026-03</t>
        </is>
      </c>
      <c r="D3932" t="inlineStr">
        <is>
          <t>2026-Q1</t>
        </is>
      </c>
      <c r="E3932" t="inlineStr">
        <is>
          <t>T07</t>
        </is>
      </c>
      <c r="F3932" t="inlineStr">
        <is>
          <t>Onur Arslan</t>
        </is>
      </c>
      <c r="G3932" t="inlineStr">
        <is>
          <t>Marmara</t>
        </is>
      </c>
      <c r="H3932" t="inlineStr">
        <is>
          <t>EM-PNO-12</t>
        </is>
      </c>
      <c r="I3932" t="inlineStr">
        <is>
          <t>Sıva Üstü Dağıtım Panosu 24'lü</t>
        </is>
      </c>
      <c r="J3932" t="inlineStr">
        <is>
          <t>Pano</t>
        </is>
      </c>
      <c r="K3932" t="inlineStr">
        <is>
          <t>Perakende</t>
        </is>
      </c>
      <c r="L3932" t="n">
        <v>1</v>
      </c>
      <c r="M3932" s="57" t="n">
        <v>2057</v>
      </c>
      <c r="N3932" t="inlineStr">
        <is>
          <t>TL</t>
        </is>
      </c>
      <c r="O3932" s="58" t="n">
        <v>0</v>
      </c>
      <c r="P3932" t="n">
        <v>0</v>
      </c>
      <c r="Q3932" s="59" t="n">
        <v>1180</v>
      </c>
      <c r="R3932" s="60">
        <f>IF(N3932="TL",1,IF(N3932="USD",VLOOKUP(C3932,$X$2:$Z$19,2,FALSE),VLOOKUP(C3932,$X$2:$Z$19,3,FALSE)))</f>
        <v/>
      </c>
      <c r="S3932" s="61">
        <f>IF(P3932=1,0,L3932*M3932*R3932*(1-O3932/100))</f>
        <v/>
      </c>
      <c r="T3932" s="61">
        <f>IF(P3932=1,0,L3932*Q3932)</f>
        <v/>
      </c>
      <c r="U3932" s="61">
        <f>S3932-T3932</f>
        <v/>
      </c>
    </row>
    <row r="3933">
      <c r="A3933" t="inlineStr">
        <is>
          <t>S003932</t>
        </is>
      </c>
      <c r="B3933" t="inlineStr">
        <is>
          <t>2026-03-24</t>
        </is>
      </c>
      <c r="C3933" t="inlineStr">
        <is>
          <t>2026-03</t>
        </is>
      </c>
      <c r="D3933" t="inlineStr">
        <is>
          <t>2026-Q1</t>
        </is>
      </c>
      <c r="E3933" t="inlineStr">
        <is>
          <t>T07</t>
        </is>
      </c>
      <c r="F3933" t="inlineStr">
        <is>
          <t>Onur Arslan</t>
        </is>
      </c>
      <c r="G3933" t="inlineStr">
        <is>
          <t>Marmara</t>
        </is>
      </c>
      <c r="H3933" t="inlineStr">
        <is>
          <t>EM-AYD-40</t>
        </is>
      </c>
      <c r="I3933" t="inlineStr">
        <is>
          <t>LED Panel Armatür 40W</t>
        </is>
      </c>
      <c r="J3933" t="inlineStr">
        <is>
          <t>Aydınlatma</t>
        </is>
      </c>
      <c r="K3933" t="inlineStr">
        <is>
          <t>Bayi</t>
        </is>
      </c>
      <c r="L3933" t="n">
        <v>25</v>
      </c>
      <c r="M3933" s="57" t="n">
        <v>364</v>
      </c>
      <c r="N3933" t="inlineStr">
        <is>
          <t>TL</t>
        </is>
      </c>
      <c r="O3933" s="58" t="n">
        <v>8</v>
      </c>
      <c r="P3933" t="n">
        <v>0</v>
      </c>
      <c r="Q3933" s="59" t="n">
        <v>190</v>
      </c>
      <c r="R3933" s="60">
        <f>IF(N3933="TL",1,IF(N3933="USD",VLOOKUP(C3933,$X$2:$Z$19,2,FALSE),VLOOKUP(C3933,$X$2:$Z$19,3,FALSE)))</f>
        <v/>
      </c>
      <c r="S3933" s="61">
        <f>IF(P3933=1,0,L3933*M3933*R3933*(1-O3933/100))</f>
        <v/>
      </c>
      <c r="T3933" s="61">
        <f>IF(P3933=1,0,L3933*Q3933)</f>
        <v/>
      </c>
      <c r="U3933" s="61">
        <f>S3933-T3933</f>
        <v/>
      </c>
    </row>
    <row r="3934">
      <c r="A3934" t="inlineStr">
        <is>
          <t>S003933</t>
        </is>
      </c>
      <c r="B3934" t="inlineStr">
        <is>
          <t>2026-03-19</t>
        </is>
      </c>
      <c r="C3934" t="inlineStr">
        <is>
          <t>2026-03</t>
        </is>
      </c>
      <c r="D3934" t="inlineStr">
        <is>
          <t>2026-Q1</t>
        </is>
      </c>
      <c r="E3934" t="inlineStr">
        <is>
          <t>T07</t>
        </is>
      </c>
      <c r="F3934" t="inlineStr">
        <is>
          <t>Onur Arslan</t>
        </is>
      </c>
      <c r="G3934" t="inlineStr">
        <is>
          <t>Marmara</t>
        </is>
      </c>
      <c r="H3934" t="inlineStr">
        <is>
          <t>EM-TRF-05</t>
        </is>
      </c>
      <c r="I3934" t="inlineStr">
        <is>
          <t>İzole Trafo 1 kVA</t>
        </is>
      </c>
      <c r="J3934" t="inlineStr">
        <is>
          <t>Güç</t>
        </is>
      </c>
      <c r="K3934" t="inlineStr">
        <is>
          <t>Bayi</t>
        </is>
      </c>
      <c r="L3934" t="n">
        <v>5</v>
      </c>
      <c r="M3934" s="57" t="n">
        <v>6548</v>
      </c>
      <c r="N3934" t="inlineStr">
        <is>
          <t>TL</t>
        </is>
      </c>
      <c r="O3934" s="58" t="n">
        <v>12</v>
      </c>
      <c r="P3934" t="n">
        <v>0</v>
      </c>
      <c r="Q3934" s="59" t="n">
        <v>3900</v>
      </c>
      <c r="R3934" s="60">
        <f>IF(N3934="TL",1,IF(N3934="USD",VLOOKUP(C3934,$X$2:$Z$19,2,FALSE),VLOOKUP(C3934,$X$2:$Z$19,3,FALSE)))</f>
        <v/>
      </c>
      <c r="S3934" s="61">
        <f>IF(P3934=1,0,L3934*M3934*R3934*(1-O3934/100))</f>
        <v/>
      </c>
      <c r="T3934" s="61">
        <f>IF(P3934=1,0,L3934*Q3934)</f>
        <v/>
      </c>
      <c r="U3934" s="61">
        <f>S3934-T3934</f>
        <v/>
      </c>
    </row>
    <row r="3935">
      <c r="A3935" t="inlineStr">
        <is>
          <t>S003934</t>
        </is>
      </c>
      <c r="B3935" t="inlineStr">
        <is>
          <t>2026-03-17</t>
        </is>
      </c>
      <c r="C3935" t="inlineStr">
        <is>
          <t>2026-03</t>
        </is>
      </c>
      <c r="D3935" t="inlineStr">
        <is>
          <t>2026-Q1</t>
        </is>
      </c>
      <c r="E3935" t="inlineStr">
        <is>
          <t>T07</t>
        </is>
      </c>
      <c r="F3935" t="inlineStr">
        <is>
          <t>Onur Arslan</t>
        </is>
      </c>
      <c r="G3935" t="inlineStr">
        <is>
          <t>Marmara</t>
        </is>
      </c>
      <c r="H3935" t="inlineStr">
        <is>
          <t>EM-PNO-12</t>
        </is>
      </c>
      <c r="I3935" t="inlineStr">
        <is>
          <t>Sıva Üstü Dağıtım Panosu 24'lü</t>
        </is>
      </c>
      <c r="J3935" t="inlineStr">
        <is>
          <t>Pano</t>
        </is>
      </c>
      <c r="K3935" t="inlineStr">
        <is>
          <t>Proje</t>
        </is>
      </c>
      <c r="L3935" t="n">
        <v>27</v>
      </c>
      <c r="M3935" s="57" t="n">
        <v>2078</v>
      </c>
      <c r="N3935" t="inlineStr">
        <is>
          <t>TL</t>
        </is>
      </c>
      <c r="O3935" s="58" t="n">
        <v>5</v>
      </c>
      <c r="P3935" t="n">
        <v>0</v>
      </c>
      <c r="Q3935" s="59" t="n">
        <v>1180</v>
      </c>
      <c r="R3935" s="60">
        <f>IF(N3935="TL",1,IF(N3935="USD",VLOOKUP(C3935,$X$2:$Z$19,2,FALSE),VLOOKUP(C3935,$X$2:$Z$19,3,FALSE)))</f>
        <v/>
      </c>
      <c r="S3935" s="61">
        <f>IF(P3935=1,0,L3935*M3935*R3935*(1-O3935/100))</f>
        <v/>
      </c>
      <c r="T3935" s="61">
        <f>IF(P3935=1,0,L3935*Q3935)</f>
        <v/>
      </c>
      <c r="U3935" s="61">
        <f>S3935-T3935</f>
        <v/>
      </c>
    </row>
    <row r="3936">
      <c r="A3936" t="inlineStr">
        <is>
          <t>S003935</t>
        </is>
      </c>
      <c r="B3936" t="inlineStr">
        <is>
          <t>2026-03-23</t>
        </is>
      </c>
      <c r="C3936" t="inlineStr">
        <is>
          <t>2026-03</t>
        </is>
      </c>
      <c r="D3936" t="inlineStr">
        <is>
          <t>2026-Q1</t>
        </is>
      </c>
      <c r="E3936" t="inlineStr">
        <is>
          <t>T07</t>
        </is>
      </c>
      <c r="F3936" t="inlineStr">
        <is>
          <t>Onur Arslan</t>
        </is>
      </c>
      <c r="G3936" t="inlineStr">
        <is>
          <t>Marmara</t>
        </is>
      </c>
      <c r="H3936" t="inlineStr">
        <is>
          <t>EM-AYD-18</t>
        </is>
      </c>
      <c r="I3936" t="inlineStr">
        <is>
          <t>LED Ampul 18W (10'lu)</t>
        </is>
      </c>
      <c r="J3936" t="inlineStr">
        <is>
          <t>Aydınlatma</t>
        </is>
      </c>
      <c r="K3936" t="inlineStr">
        <is>
          <t>Proje</t>
        </is>
      </c>
      <c r="L3936" t="n">
        <v>13</v>
      </c>
      <c r="M3936" s="57" t="n">
        <v>199</v>
      </c>
      <c r="N3936" t="inlineStr">
        <is>
          <t>TL</t>
        </is>
      </c>
      <c r="O3936" s="58" t="n">
        <v>0</v>
      </c>
      <c r="P3936" t="n">
        <v>0</v>
      </c>
      <c r="Q3936" s="59" t="n">
        <v>95</v>
      </c>
      <c r="R3936" s="60">
        <f>IF(N3936="TL",1,IF(N3936="USD",VLOOKUP(C3936,$X$2:$Z$19,2,FALSE),VLOOKUP(C3936,$X$2:$Z$19,3,FALSE)))</f>
        <v/>
      </c>
      <c r="S3936" s="61">
        <f>IF(P3936=1,0,L3936*M3936*R3936*(1-O3936/100))</f>
        <v/>
      </c>
      <c r="T3936" s="61">
        <f>IF(P3936=1,0,L3936*Q3936)</f>
        <v/>
      </c>
      <c r="U3936" s="61">
        <f>S3936-T3936</f>
        <v/>
      </c>
    </row>
    <row r="3937">
      <c r="A3937" t="inlineStr">
        <is>
          <t>S003936</t>
        </is>
      </c>
      <c r="B3937" t="inlineStr">
        <is>
          <t>2026-03-27</t>
        </is>
      </c>
      <c r="C3937" t="inlineStr">
        <is>
          <t>2026-03</t>
        </is>
      </c>
      <c r="D3937" t="inlineStr">
        <is>
          <t>2026-Q1</t>
        </is>
      </c>
      <c r="E3937" t="inlineStr">
        <is>
          <t>T07</t>
        </is>
      </c>
      <c r="F3937" t="inlineStr">
        <is>
          <t>Onur Arslan</t>
        </is>
      </c>
      <c r="G3937" t="inlineStr">
        <is>
          <t>Marmara</t>
        </is>
      </c>
      <c r="H3937" t="inlineStr">
        <is>
          <t>EM-AYD-18</t>
        </is>
      </c>
      <c r="I3937" t="inlineStr">
        <is>
          <t>LED Ampul 18W (10'lu)</t>
        </is>
      </c>
      <c r="J3937" t="inlineStr">
        <is>
          <t>Aydınlatma</t>
        </is>
      </c>
      <c r="K3937" t="inlineStr">
        <is>
          <t>Proje</t>
        </is>
      </c>
      <c r="L3937" t="n">
        <v>51</v>
      </c>
      <c r="M3937" s="57" t="n">
        <v>206</v>
      </c>
      <c r="N3937" t="inlineStr">
        <is>
          <t>TL</t>
        </is>
      </c>
      <c r="O3937" s="58" t="n">
        <v>8</v>
      </c>
      <c r="P3937" t="n">
        <v>0</v>
      </c>
      <c r="Q3937" s="59" t="n">
        <v>95</v>
      </c>
      <c r="R3937" s="60">
        <f>IF(N3937="TL",1,IF(N3937="USD",VLOOKUP(C3937,$X$2:$Z$19,2,FALSE),VLOOKUP(C3937,$X$2:$Z$19,3,FALSE)))</f>
        <v/>
      </c>
      <c r="S3937" s="61">
        <f>IF(P3937=1,0,L3937*M3937*R3937*(1-O3937/100))</f>
        <v/>
      </c>
      <c r="T3937" s="61">
        <f>IF(P3937=1,0,L3937*Q3937)</f>
        <v/>
      </c>
      <c r="U3937" s="61">
        <f>S3937-T3937</f>
        <v/>
      </c>
    </row>
    <row r="3938">
      <c r="A3938" t="inlineStr">
        <is>
          <t>S003937</t>
        </is>
      </c>
      <c r="B3938" t="inlineStr">
        <is>
          <t>2026-03-24</t>
        </is>
      </c>
      <c r="C3938" t="inlineStr">
        <is>
          <t>2026-03</t>
        </is>
      </c>
      <c r="D3938" t="inlineStr">
        <is>
          <t>2026-Q1</t>
        </is>
      </c>
      <c r="E3938" t="inlineStr">
        <is>
          <t>T07</t>
        </is>
      </c>
      <c r="F3938" t="inlineStr">
        <is>
          <t>Onur Arslan</t>
        </is>
      </c>
      <c r="G3938" t="inlineStr">
        <is>
          <t>Marmara</t>
        </is>
      </c>
      <c r="H3938" t="inlineStr">
        <is>
          <t>EM-SNS-06</t>
        </is>
      </c>
      <c r="I3938" t="inlineStr">
        <is>
          <t>Hareket Sensörü PIR</t>
        </is>
      </c>
      <c r="J3938" t="inlineStr">
        <is>
          <t>Otomasyon</t>
        </is>
      </c>
      <c r="K3938" t="inlineStr">
        <is>
          <t>Proje</t>
        </is>
      </c>
      <c r="L3938" t="n">
        <v>5</v>
      </c>
      <c r="M3938" s="57" t="n">
        <v>244</v>
      </c>
      <c r="N3938" t="inlineStr">
        <is>
          <t>TL</t>
        </is>
      </c>
      <c r="O3938" s="58" t="n">
        <v>0</v>
      </c>
      <c r="P3938" t="n">
        <v>0</v>
      </c>
      <c r="Q3938" s="59" t="n">
        <v>120</v>
      </c>
      <c r="R3938" s="60">
        <f>IF(N3938="TL",1,IF(N3938="USD",VLOOKUP(C3938,$X$2:$Z$19,2,FALSE),VLOOKUP(C3938,$X$2:$Z$19,3,FALSE)))</f>
        <v/>
      </c>
      <c r="S3938" s="61">
        <f>IF(P3938=1,0,L3938*M3938*R3938*(1-O3938/100))</f>
        <v/>
      </c>
      <c r="T3938" s="61">
        <f>IF(P3938=1,0,L3938*Q3938)</f>
        <v/>
      </c>
      <c r="U3938" s="61">
        <f>S3938-T3938</f>
        <v/>
      </c>
    </row>
    <row r="3939">
      <c r="A3939" t="inlineStr">
        <is>
          <t>S003938</t>
        </is>
      </c>
      <c r="B3939" t="inlineStr">
        <is>
          <t>2026-03-13</t>
        </is>
      </c>
      <c r="C3939" t="inlineStr">
        <is>
          <t>2026-03</t>
        </is>
      </c>
      <c r="D3939" t="inlineStr">
        <is>
          <t>2026-Q1</t>
        </is>
      </c>
      <c r="E3939" t="inlineStr">
        <is>
          <t>T07</t>
        </is>
      </c>
      <c r="F3939" t="inlineStr">
        <is>
          <t>Onur Arslan</t>
        </is>
      </c>
      <c r="G3939" t="inlineStr">
        <is>
          <t>Marmara</t>
        </is>
      </c>
      <c r="H3939" t="inlineStr">
        <is>
          <t>EM-SGT-01</t>
        </is>
      </c>
      <c r="I3939" t="inlineStr">
        <is>
          <t>Otomatik Sigorta C16 (12'li)</t>
        </is>
      </c>
      <c r="J3939" t="inlineStr">
        <is>
          <t>Koruma</t>
        </is>
      </c>
      <c r="K3939" t="inlineStr">
        <is>
          <t>Bayi</t>
        </is>
      </c>
      <c r="L3939" t="n">
        <v>1</v>
      </c>
      <c r="M3939" s="57" t="n">
        <v>432</v>
      </c>
      <c r="N3939" t="inlineStr">
        <is>
          <t>TL</t>
        </is>
      </c>
      <c r="O3939" s="58" t="n">
        <v>12</v>
      </c>
      <c r="P3939" t="n">
        <v>0</v>
      </c>
      <c r="Q3939" s="59" t="n">
        <v>240</v>
      </c>
      <c r="R3939" s="60">
        <f>IF(N3939="TL",1,IF(N3939="USD",VLOOKUP(C3939,$X$2:$Z$19,2,FALSE),VLOOKUP(C3939,$X$2:$Z$19,3,FALSE)))</f>
        <v/>
      </c>
      <c r="S3939" s="61">
        <f>IF(P3939=1,0,L3939*M3939*R3939*(1-O3939/100))</f>
        <v/>
      </c>
      <c r="T3939" s="61">
        <f>IF(P3939=1,0,L3939*Q3939)</f>
        <v/>
      </c>
      <c r="U3939" s="61">
        <f>S3939-T3939</f>
        <v/>
      </c>
    </row>
    <row r="3940">
      <c r="A3940" t="inlineStr">
        <is>
          <t>S003939</t>
        </is>
      </c>
      <c r="B3940" t="inlineStr">
        <is>
          <t>2026-03-07</t>
        </is>
      </c>
      <c r="C3940" t="inlineStr">
        <is>
          <t>2026-03</t>
        </is>
      </c>
      <c r="D3940" t="inlineStr">
        <is>
          <t>2026-Q1</t>
        </is>
      </c>
      <c r="E3940" t="inlineStr">
        <is>
          <t>T08</t>
        </is>
      </c>
      <c r="F3940" t="inlineStr">
        <is>
          <t>Zeynep Koç</t>
        </is>
      </c>
      <c r="G3940" t="inlineStr">
        <is>
          <t>İç Anadolu</t>
        </is>
      </c>
      <c r="H3940" t="inlineStr">
        <is>
          <t>EM-TRF-05</t>
        </is>
      </c>
      <c r="I3940" t="inlineStr">
        <is>
          <t>İzole Trafo 1 kVA</t>
        </is>
      </c>
      <c r="J3940" t="inlineStr">
        <is>
          <t>Güç</t>
        </is>
      </c>
      <c r="K3940" t="inlineStr">
        <is>
          <t>Kurumsal</t>
        </is>
      </c>
      <c r="L3940" t="n">
        <v>3</v>
      </c>
      <c r="M3940" s="57" t="n">
        <v>6645</v>
      </c>
      <c r="N3940" t="inlineStr">
        <is>
          <t>TL</t>
        </is>
      </c>
      <c r="O3940" s="58" t="n">
        <v>0</v>
      </c>
      <c r="P3940" t="n">
        <v>0</v>
      </c>
      <c r="Q3940" s="59" t="n">
        <v>3900</v>
      </c>
      <c r="R3940" s="60">
        <f>IF(N3940="TL",1,IF(N3940="USD",VLOOKUP(C3940,$X$2:$Z$19,2,FALSE),VLOOKUP(C3940,$X$2:$Z$19,3,FALSE)))</f>
        <v/>
      </c>
      <c r="S3940" s="61">
        <f>IF(P3940=1,0,L3940*M3940*R3940*(1-O3940/100))</f>
        <v/>
      </c>
      <c r="T3940" s="61">
        <f>IF(P3940=1,0,L3940*Q3940)</f>
        <v/>
      </c>
      <c r="U3940" s="61">
        <f>S3940-T3940</f>
        <v/>
      </c>
    </row>
    <row r="3941">
      <c r="A3941" t="inlineStr">
        <is>
          <t>S003940</t>
        </is>
      </c>
      <c r="B3941" t="inlineStr">
        <is>
          <t>2026-03-22</t>
        </is>
      </c>
      <c r="C3941" t="inlineStr">
        <is>
          <t>2026-03</t>
        </is>
      </c>
      <c r="D3941" t="inlineStr">
        <is>
          <t>2026-Q1</t>
        </is>
      </c>
      <c r="E3941" t="inlineStr">
        <is>
          <t>T08</t>
        </is>
      </c>
      <c r="F3941" t="inlineStr">
        <is>
          <t>Zeynep Koç</t>
        </is>
      </c>
      <c r="G3941" t="inlineStr">
        <is>
          <t>İç Anadolu</t>
        </is>
      </c>
      <c r="H3941" t="inlineStr">
        <is>
          <t>EM-PRZ-02</t>
        </is>
      </c>
      <c r="I3941" t="inlineStr">
        <is>
          <t>Priz-Anahtar Seti (20'li)</t>
        </is>
      </c>
      <c r="J3941" t="inlineStr">
        <is>
          <t>Anahtar</t>
        </is>
      </c>
      <c r="K3941" t="inlineStr">
        <is>
          <t>Bayi</t>
        </is>
      </c>
      <c r="L3941" t="n">
        <v>82</v>
      </c>
      <c r="M3941" s="57" t="n">
        <v>568</v>
      </c>
      <c r="N3941" t="inlineStr">
        <is>
          <t>TL</t>
        </is>
      </c>
      <c r="O3941" s="58" t="n">
        <v>12</v>
      </c>
      <c r="P3941" t="n">
        <v>0</v>
      </c>
      <c r="Q3941" s="59" t="n">
        <v>310</v>
      </c>
      <c r="R3941" s="60">
        <f>IF(N3941="TL",1,IF(N3941="USD",VLOOKUP(C3941,$X$2:$Z$19,2,FALSE),VLOOKUP(C3941,$X$2:$Z$19,3,FALSE)))</f>
        <v/>
      </c>
      <c r="S3941" s="61">
        <f>IF(P3941=1,0,L3941*M3941*R3941*(1-O3941/100))</f>
        <v/>
      </c>
      <c r="T3941" s="61">
        <f>IF(P3941=1,0,L3941*Q3941)</f>
        <v/>
      </c>
      <c r="U3941" s="61">
        <f>S3941-T3941</f>
        <v/>
      </c>
    </row>
    <row r="3942">
      <c r="A3942" t="inlineStr">
        <is>
          <t>S003941</t>
        </is>
      </c>
      <c r="B3942" t="inlineStr">
        <is>
          <t>2026-03-17</t>
        </is>
      </c>
      <c r="C3942" t="inlineStr">
        <is>
          <t>2026-03</t>
        </is>
      </c>
      <c r="D3942" t="inlineStr">
        <is>
          <t>2026-Q1</t>
        </is>
      </c>
      <c r="E3942" t="inlineStr">
        <is>
          <t>T08</t>
        </is>
      </c>
      <c r="F3942" t="inlineStr">
        <is>
          <t>Zeynep Koç</t>
        </is>
      </c>
      <c r="G3942" t="inlineStr">
        <is>
          <t>İç Anadolu</t>
        </is>
      </c>
      <c r="H3942" t="inlineStr">
        <is>
          <t>EM-AYD-40</t>
        </is>
      </c>
      <c r="I3942" t="inlineStr">
        <is>
          <t>LED Panel Armatür 40W</t>
        </is>
      </c>
      <c r="J3942" t="inlineStr">
        <is>
          <t>Aydınlatma</t>
        </is>
      </c>
      <c r="K3942" t="inlineStr">
        <is>
          <t>Bayi</t>
        </is>
      </c>
      <c r="L3942" t="n">
        <v>11</v>
      </c>
      <c r="M3942" s="57" t="n">
        <v>350</v>
      </c>
      <c r="N3942" t="inlineStr">
        <is>
          <t>TL</t>
        </is>
      </c>
      <c r="O3942" s="58" t="n">
        <v>12</v>
      </c>
      <c r="P3942" t="n">
        <v>0</v>
      </c>
      <c r="Q3942" s="59" t="n">
        <v>190</v>
      </c>
      <c r="R3942" s="60">
        <f>IF(N3942="TL",1,IF(N3942="USD",VLOOKUP(C3942,$X$2:$Z$19,2,FALSE),VLOOKUP(C3942,$X$2:$Z$19,3,FALSE)))</f>
        <v/>
      </c>
      <c r="S3942" s="61">
        <f>IF(P3942=1,0,L3942*M3942*R3942*(1-O3942/100))</f>
        <v/>
      </c>
      <c r="T3942" s="61">
        <f>IF(P3942=1,0,L3942*Q3942)</f>
        <v/>
      </c>
      <c r="U3942" s="61">
        <f>S3942-T3942</f>
        <v/>
      </c>
    </row>
    <row r="3943">
      <c r="A3943" t="inlineStr">
        <is>
          <t>S003942</t>
        </is>
      </c>
      <c r="B3943" t="inlineStr">
        <is>
          <t>2026-03-19</t>
        </is>
      </c>
      <c r="C3943" t="inlineStr">
        <is>
          <t>2026-03</t>
        </is>
      </c>
      <c r="D3943" t="inlineStr">
        <is>
          <t>2026-Q1</t>
        </is>
      </c>
      <c r="E3943" t="inlineStr">
        <is>
          <t>T08</t>
        </is>
      </c>
      <c r="F3943" t="inlineStr">
        <is>
          <t>Zeynep Koç</t>
        </is>
      </c>
      <c r="G3943" t="inlineStr">
        <is>
          <t>İç Anadolu</t>
        </is>
      </c>
      <c r="H3943" t="inlineStr">
        <is>
          <t>EM-SNS-06</t>
        </is>
      </c>
      <c r="I3943" t="inlineStr">
        <is>
          <t>Hareket Sensörü PIR</t>
        </is>
      </c>
      <c r="J3943" t="inlineStr">
        <is>
          <t>Otomasyon</t>
        </is>
      </c>
      <c r="K3943" t="inlineStr">
        <is>
          <t>Proje</t>
        </is>
      </c>
      <c r="L3943" t="n">
        <v>3</v>
      </c>
      <c r="M3943" s="57" t="n">
        <v>256</v>
      </c>
      <c r="N3943" t="inlineStr">
        <is>
          <t>TL</t>
        </is>
      </c>
      <c r="O3943" s="58" t="n">
        <v>8</v>
      </c>
      <c r="P3943" t="n">
        <v>0</v>
      </c>
      <c r="Q3943" s="59" t="n">
        <v>120</v>
      </c>
      <c r="R3943" s="60">
        <f>IF(N3943="TL",1,IF(N3943="USD",VLOOKUP(C3943,$X$2:$Z$19,2,FALSE),VLOOKUP(C3943,$X$2:$Z$19,3,FALSE)))</f>
        <v/>
      </c>
      <c r="S3943" s="61">
        <f>IF(P3943=1,0,L3943*M3943*R3943*(1-O3943/100))</f>
        <v/>
      </c>
      <c r="T3943" s="61">
        <f>IF(P3943=1,0,L3943*Q3943)</f>
        <v/>
      </c>
      <c r="U3943" s="61">
        <f>S3943-T3943</f>
        <v/>
      </c>
    </row>
    <row r="3944">
      <c r="A3944" t="inlineStr">
        <is>
          <t>S003943</t>
        </is>
      </c>
      <c r="B3944" t="inlineStr">
        <is>
          <t>2026-03-03</t>
        </is>
      </c>
      <c r="C3944" t="inlineStr">
        <is>
          <t>2026-03</t>
        </is>
      </c>
      <c r="D3944" t="inlineStr">
        <is>
          <t>2026-Q1</t>
        </is>
      </c>
      <c r="E3944" t="inlineStr">
        <is>
          <t>T08</t>
        </is>
      </c>
      <c r="F3944" t="inlineStr">
        <is>
          <t>Zeynep Koç</t>
        </is>
      </c>
      <c r="G3944" t="inlineStr">
        <is>
          <t>İç Anadolu</t>
        </is>
      </c>
      <c r="H3944" t="inlineStr">
        <is>
          <t>EM-PRZ-02</t>
        </is>
      </c>
      <c r="I3944" t="inlineStr">
        <is>
          <t>Priz-Anahtar Seti (20'li)</t>
        </is>
      </c>
      <c r="J3944" t="inlineStr">
        <is>
          <t>Anahtar</t>
        </is>
      </c>
      <c r="K3944" t="inlineStr">
        <is>
          <t>Bayi</t>
        </is>
      </c>
      <c r="L3944" t="n">
        <v>10</v>
      </c>
      <c r="M3944" s="57" t="n">
        <v>574</v>
      </c>
      <c r="N3944" t="inlineStr">
        <is>
          <t>TL</t>
        </is>
      </c>
      <c r="O3944" s="58" t="n">
        <v>5</v>
      </c>
      <c r="P3944" t="n">
        <v>0</v>
      </c>
      <c r="Q3944" s="59" t="n">
        <v>310</v>
      </c>
      <c r="R3944" s="60">
        <f>IF(N3944="TL",1,IF(N3944="USD",VLOOKUP(C3944,$X$2:$Z$19,2,FALSE),VLOOKUP(C3944,$X$2:$Z$19,3,FALSE)))</f>
        <v/>
      </c>
      <c r="S3944" s="61">
        <f>IF(P3944=1,0,L3944*M3944*R3944*(1-O3944/100))</f>
        <v/>
      </c>
      <c r="T3944" s="61">
        <f>IF(P3944=1,0,L3944*Q3944)</f>
        <v/>
      </c>
      <c r="U3944" s="61">
        <f>S3944-T3944</f>
        <v/>
      </c>
    </row>
    <row r="3945">
      <c r="A3945" t="inlineStr">
        <is>
          <t>S003944</t>
        </is>
      </c>
      <c r="B3945" t="inlineStr">
        <is>
          <t>2026-03-17</t>
        </is>
      </c>
      <c r="C3945" t="inlineStr">
        <is>
          <t>2026-03</t>
        </is>
      </c>
      <c r="D3945" t="inlineStr">
        <is>
          <t>2026-Q1</t>
        </is>
      </c>
      <c r="E3945" t="inlineStr">
        <is>
          <t>T08</t>
        </is>
      </c>
      <c r="F3945" t="inlineStr">
        <is>
          <t>Zeynep Koç</t>
        </is>
      </c>
      <c r="G3945" t="inlineStr">
        <is>
          <t>İç Anadolu</t>
        </is>
      </c>
      <c r="H3945" t="inlineStr">
        <is>
          <t>EM-KBL-25</t>
        </is>
      </c>
      <c r="I3945" t="inlineStr">
        <is>
          <t>NYY Kablo 4x6 (100 m)</t>
        </is>
      </c>
      <c r="J3945" t="inlineStr">
        <is>
          <t>Kablo</t>
        </is>
      </c>
      <c r="K3945" t="inlineStr">
        <is>
          <t>Proje</t>
        </is>
      </c>
      <c r="L3945" t="n">
        <v>3</v>
      </c>
      <c r="M3945" s="57" t="n">
        <v>3465</v>
      </c>
      <c r="N3945" t="inlineStr">
        <is>
          <t>TL</t>
        </is>
      </c>
      <c r="O3945" s="58" t="n">
        <v>12</v>
      </c>
      <c r="P3945" t="n">
        <v>0</v>
      </c>
      <c r="Q3945" s="59" t="n">
        <v>2150</v>
      </c>
      <c r="R3945" s="60">
        <f>IF(N3945="TL",1,IF(N3945="USD",VLOOKUP(C3945,$X$2:$Z$19,2,FALSE),VLOOKUP(C3945,$X$2:$Z$19,3,FALSE)))</f>
        <v/>
      </c>
      <c r="S3945" s="61">
        <f>IF(P3945=1,0,L3945*M3945*R3945*(1-O3945/100))</f>
        <v/>
      </c>
      <c r="T3945" s="61">
        <f>IF(P3945=1,0,L3945*Q3945)</f>
        <v/>
      </c>
      <c r="U3945" s="61">
        <f>S3945-T3945</f>
        <v/>
      </c>
    </row>
    <row r="3946">
      <c r="A3946" t="inlineStr">
        <is>
          <t>S003945</t>
        </is>
      </c>
      <c r="B3946" t="inlineStr">
        <is>
          <t>2026-03-07</t>
        </is>
      </c>
      <c r="C3946" t="inlineStr">
        <is>
          <t>2026-03</t>
        </is>
      </c>
      <c r="D3946" t="inlineStr">
        <is>
          <t>2026-Q1</t>
        </is>
      </c>
      <c r="E3946" t="inlineStr">
        <is>
          <t>T08</t>
        </is>
      </c>
      <c r="F3946" t="inlineStr">
        <is>
          <t>Zeynep Koç</t>
        </is>
      </c>
      <c r="G3946" t="inlineStr">
        <is>
          <t>İç Anadolu</t>
        </is>
      </c>
      <c r="H3946" t="inlineStr">
        <is>
          <t>EM-AYD-18</t>
        </is>
      </c>
      <c r="I3946" t="inlineStr">
        <is>
          <t>LED Ampul 18W (10'lu)</t>
        </is>
      </c>
      <c r="J3946" t="inlineStr">
        <is>
          <t>Aydınlatma</t>
        </is>
      </c>
      <c r="K3946" t="inlineStr">
        <is>
          <t>Bayi</t>
        </is>
      </c>
      <c r="L3946" t="n">
        <v>10</v>
      </c>
      <c r="M3946" s="57" t="n">
        <v>202</v>
      </c>
      <c r="N3946" t="inlineStr">
        <is>
          <t>TL</t>
        </is>
      </c>
      <c r="O3946" s="58" t="n">
        <v>5</v>
      </c>
      <c r="P3946" t="n">
        <v>0</v>
      </c>
      <c r="Q3946" s="59" t="n">
        <v>95</v>
      </c>
      <c r="R3946" s="60">
        <f>IF(N3946="TL",1,IF(N3946="USD",VLOOKUP(C3946,$X$2:$Z$19,2,FALSE),VLOOKUP(C3946,$X$2:$Z$19,3,FALSE)))</f>
        <v/>
      </c>
      <c r="S3946" s="61">
        <f>IF(P3946=1,0,L3946*M3946*R3946*(1-O3946/100))</f>
        <v/>
      </c>
      <c r="T3946" s="61">
        <f>IF(P3946=1,0,L3946*Q3946)</f>
        <v/>
      </c>
      <c r="U3946" s="61">
        <f>S3946-T3946</f>
        <v/>
      </c>
    </row>
    <row r="3947">
      <c r="A3947" t="inlineStr">
        <is>
          <t>S003946</t>
        </is>
      </c>
      <c r="B3947" t="inlineStr">
        <is>
          <t>2026-03-04</t>
        </is>
      </c>
      <c r="C3947" t="inlineStr">
        <is>
          <t>2026-03</t>
        </is>
      </c>
      <c r="D3947" t="inlineStr">
        <is>
          <t>2026-Q1</t>
        </is>
      </c>
      <c r="E3947" t="inlineStr">
        <is>
          <t>T08</t>
        </is>
      </c>
      <c r="F3947" t="inlineStr">
        <is>
          <t>Zeynep Koç</t>
        </is>
      </c>
      <c r="G3947" t="inlineStr">
        <is>
          <t>İç Anadolu</t>
        </is>
      </c>
      <c r="H3947" t="inlineStr">
        <is>
          <t>EM-KND-03</t>
        </is>
      </c>
      <c r="I3947" t="inlineStr">
        <is>
          <t>Kablo Kanalı 40x40 (2 m)</t>
        </is>
      </c>
      <c r="J3947" t="inlineStr">
        <is>
          <t>Tesisat</t>
        </is>
      </c>
      <c r="K3947" t="inlineStr">
        <is>
          <t>Bayi</t>
        </is>
      </c>
      <c r="L3947" t="n">
        <v>20</v>
      </c>
      <c r="M3947" s="57" t="n">
        <v>136</v>
      </c>
      <c r="N3947" t="inlineStr">
        <is>
          <t>TL</t>
        </is>
      </c>
      <c r="O3947" s="58" t="n">
        <v>0</v>
      </c>
      <c r="P3947" t="n">
        <v>0</v>
      </c>
      <c r="Q3947" s="59" t="n">
        <v>65</v>
      </c>
      <c r="R3947" s="60">
        <f>IF(N3947="TL",1,IF(N3947="USD",VLOOKUP(C3947,$X$2:$Z$19,2,FALSE),VLOOKUP(C3947,$X$2:$Z$19,3,FALSE)))</f>
        <v/>
      </c>
      <c r="S3947" s="61">
        <f>IF(P3947=1,0,L3947*M3947*R3947*(1-O3947/100))</f>
        <v/>
      </c>
      <c r="T3947" s="61">
        <f>IF(P3947=1,0,L3947*Q3947)</f>
        <v/>
      </c>
      <c r="U3947" s="61">
        <f>S3947-T3947</f>
        <v/>
      </c>
    </row>
    <row r="3948">
      <c r="A3948" t="inlineStr">
        <is>
          <t>S003947</t>
        </is>
      </c>
      <c r="B3948" t="inlineStr">
        <is>
          <t>2026-03-08</t>
        </is>
      </c>
      <c r="C3948" t="inlineStr">
        <is>
          <t>2026-03</t>
        </is>
      </c>
      <c r="D3948" t="inlineStr">
        <is>
          <t>2026-Q1</t>
        </is>
      </c>
      <c r="E3948" t="inlineStr">
        <is>
          <t>T08</t>
        </is>
      </c>
      <c r="F3948" t="inlineStr">
        <is>
          <t>Zeynep Koç</t>
        </is>
      </c>
      <c r="G3948" t="inlineStr">
        <is>
          <t>İç Anadolu</t>
        </is>
      </c>
      <c r="H3948" t="inlineStr">
        <is>
          <t>EM-KBL-25</t>
        </is>
      </c>
      <c r="I3948" t="inlineStr">
        <is>
          <t>NYY Kablo 4x6 (100 m)</t>
        </is>
      </c>
      <c r="J3948" t="inlineStr">
        <is>
          <t>Kablo</t>
        </is>
      </c>
      <c r="K3948" t="inlineStr">
        <is>
          <t>Bayi</t>
        </is>
      </c>
      <c r="L3948" t="n">
        <v>4</v>
      </c>
      <c r="M3948" s="57" t="n">
        <v>3387</v>
      </c>
      <c r="N3948" t="inlineStr">
        <is>
          <t>TL</t>
        </is>
      </c>
      <c r="O3948" s="58" t="n">
        <v>0</v>
      </c>
      <c r="P3948" t="n">
        <v>0</v>
      </c>
      <c r="Q3948" s="59" t="n">
        <v>2150</v>
      </c>
      <c r="R3948" s="60">
        <f>IF(N3948="TL",1,IF(N3948="USD",VLOOKUP(C3948,$X$2:$Z$19,2,FALSE),VLOOKUP(C3948,$X$2:$Z$19,3,FALSE)))</f>
        <v/>
      </c>
      <c r="S3948" s="61">
        <f>IF(P3948=1,0,L3948*M3948*R3948*(1-O3948/100))</f>
        <v/>
      </c>
      <c r="T3948" s="61">
        <f>IF(P3948=1,0,L3948*Q3948)</f>
        <v/>
      </c>
      <c r="U3948" s="61">
        <f>S3948-T3948</f>
        <v/>
      </c>
    </row>
    <row r="3949">
      <c r="A3949" t="inlineStr">
        <is>
          <t>S003948</t>
        </is>
      </c>
      <c r="B3949" t="inlineStr">
        <is>
          <t>2026-03-27</t>
        </is>
      </c>
      <c r="C3949" t="inlineStr">
        <is>
          <t>2026-03</t>
        </is>
      </c>
      <c r="D3949" t="inlineStr">
        <is>
          <t>2026-Q1</t>
        </is>
      </c>
      <c r="E3949" t="inlineStr">
        <is>
          <t>T08</t>
        </is>
      </c>
      <c r="F3949" t="inlineStr">
        <is>
          <t>Zeynep Koç</t>
        </is>
      </c>
      <c r="G3949" t="inlineStr">
        <is>
          <t>İç Anadolu</t>
        </is>
      </c>
      <c r="H3949" t="inlineStr">
        <is>
          <t>EM-UPS-10</t>
        </is>
      </c>
      <c r="I3949" t="inlineStr">
        <is>
          <t>Kesintisiz Güç Kaynağı 3 kVA</t>
        </is>
      </c>
      <c r="J3949" t="inlineStr">
        <is>
          <t>Güç</t>
        </is>
      </c>
      <c r="K3949" t="inlineStr">
        <is>
          <t>Bayi</t>
        </is>
      </c>
      <c r="L3949" t="n">
        <v>9</v>
      </c>
      <c r="M3949" s="57" t="n">
        <v>12687</v>
      </c>
      <c r="N3949" t="inlineStr">
        <is>
          <t>TL</t>
        </is>
      </c>
      <c r="O3949" s="58" t="n">
        <v>8</v>
      </c>
      <c r="P3949" t="n">
        <v>0</v>
      </c>
      <c r="Q3949" s="59" t="n">
        <v>8200</v>
      </c>
      <c r="R3949" s="60">
        <f>IF(N3949="TL",1,IF(N3949="USD",VLOOKUP(C3949,$X$2:$Z$19,2,FALSE),VLOOKUP(C3949,$X$2:$Z$19,3,FALSE)))</f>
        <v/>
      </c>
      <c r="S3949" s="61">
        <f>IF(P3949=1,0,L3949*M3949*R3949*(1-O3949/100))</f>
        <v/>
      </c>
      <c r="T3949" s="61">
        <f>IF(P3949=1,0,L3949*Q3949)</f>
        <v/>
      </c>
      <c r="U3949" s="61">
        <f>S3949-T3949</f>
        <v/>
      </c>
    </row>
    <row r="3950">
      <c r="A3950" t="inlineStr">
        <is>
          <t>S003949</t>
        </is>
      </c>
      <c r="B3950" t="inlineStr">
        <is>
          <t>2026-03-12</t>
        </is>
      </c>
      <c r="C3950" t="inlineStr">
        <is>
          <t>2026-03</t>
        </is>
      </c>
      <c r="D3950" t="inlineStr">
        <is>
          <t>2026-Q1</t>
        </is>
      </c>
      <c r="E3950" t="inlineStr">
        <is>
          <t>T08</t>
        </is>
      </c>
      <c r="F3950" t="inlineStr">
        <is>
          <t>Zeynep Koç</t>
        </is>
      </c>
      <c r="G3950" t="inlineStr">
        <is>
          <t>İç Anadolu</t>
        </is>
      </c>
      <c r="H3950" t="inlineStr">
        <is>
          <t>EM-PRZ-02</t>
        </is>
      </c>
      <c r="I3950" t="inlineStr">
        <is>
          <t>Priz-Anahtar Seti (20'li)</t>
        </is>
      </c>
      <c r="J3950" t="inlineStr">
        <is>
          <t>Anahtar</t>
        </is>
      </c>
      <c r="K3950" t="inlineStr">
        <is>
          <t>Perakende</t>
        </is>
      </c>
      <c r="L3950" t="n">
        <v>3</v>
      </c>
      <c r="M3950" s="57" t="n">
        <v>570</v>
      </c>
      <c r="N3950" t="inlineStr">
        <is>
          <t>TL</t>
        </is>
      </c>
      <c r="O3950" s="58" t="n">
        <v>5</v>
      </c>
      <c r="P3950" t="n">
        <v>0</v>
      </c>
      <c r="Q3950" s="59" t="n">
        <v>310</v>
      </c>
      <c r="R3950" s="60">
        <f>IF(N3950="TL",1,IF(N3950="USD",VLOOKUP(C3950,$X$2:$Z$19,2,FALSE),VLOOKUP(C3950,$X$2:$Z$19,3,FALSE)))</f>
        <v/>
      </c>
      <c r="S3950" s="61">
        <f>IF(P3950=1,0,L3950*M3950*R3950*(1-O3950/100))</f>
        <v/>
      </c>
      <c r="T3950" s="61">
        <f>IF(P3950=1,0,L3950*Q3950)</f>
        <v/>
      </c>
      <c r="U3950" s="61">
        <f>S3950-T3950</f>
        <v/>
      </c>
    </row>
    <row r="3951">
      <c r="A3951" t="inlineStr">
        <is>
          <t>S003950</t>
        </is>
      </c>
      <c r="B3951" t="inlineStr">
        <is>
          <t>2026-03-05</t>
        </is>
      </c>
      <c r="C3951" t="inlineStr">
        <is>
          <t>2026-03</t>
        </is>
      </c>
      <c r="D3951" t="inlineStr">
        <is>
          <t>2026-Q1</t>
        </is>
      </c>
      <c r="E3951" t="inlineStr">
        <is>
          <t>T08</t>
        </is>
      </c>
      <c r="F3951" t="inlineStr">
        <is>
          <t>Zeynep Koç</t>
        </is>
      </c>
      <c r="G3951" t="inlineStr">
        <is>
          <t>İç Anadolu</t>
        </is>
      </c>
      <c r="H3951" t="inlineStr">
        <is>
          <t>EM-KBL-16</t>
        </is>
      </c>
      <c r="I3951" t="inlineStr">
        <is>
          <t>NYM Kablo 3x2,5 (100 m)</t>
        </is>
      </c>
      <c r="J3951" t="inlineStr">
        <is>
          <t>Kablo</t>
        </is>
      </c>
      <c r="K3951" t="inlineStr">
        <is>
          <t>Proje</t>
        </is>
      </c>
      <c r="L3951" t="n">
        <v>18</v>
      </c>
      <c r="M3951" s="57" t="n">
        <v>1350</v>
      </c>
      <c r="N3951" t="inlineStr">
        <is>
          <t>TL</t>
        </is>
      </c>
      <c r="O3951" s="58" t="n">
        <v>8</v>
      </c>
      <c r="P3951" t="n">
        <v>0</v>
      </c>
      <c r="Q3951" s="59" t="n">
        <v>820</v>
      </c>
      <c r="R3951" s="60">
        <f>IF(N3951="TL",1,IF(N3951="USD",VLOOKUP(C3951,$X$2:$Z$19,2,FALSE),VLOOKUP(C3951,$X$2:$Z$19,3,FALSE)))</f>
        <v/>
      </c>
      <c r="S3951" s="61">
        <f>IF(P3951=1,0,L3951*M3951*R3951*(1-O3951/100))</f>
        <v/>
      </c>
      <c r="T3951" s="61">
        <f>IF(P3951=1,0,L3951*Q3951)</f>
        <v/>
      </c>
      <c r="U3951" s="61">
        <f>S3951-T3951</f>
        <v/>
      </c>
    </row>
    <row r="3952">
      <c r="A3952" t="inlineStr">
        <is>
          <t>S003951</t>
        </is>
      </c>
      <c r="B3952" t="inlineStr">
        <is>
          <t>2026-03-04</t>
        </is>
      </c>
      <c r="C3952" t="inlineStr">
        <is>
          <t>2026-03</t>
        </is>
      </c>
      <c r="D3952" t="inlineStr">
        <is>
          <t>2026-Q1</t>
        </is>
      </c>
      <c r="E3952" t="inlineStr">
        <is>
          <t>T08</t>
        </is>
      </c>
      <c r="F3952" t="inlineStr">
        <is>
          <t>Zeynep Koç</t>
        </is>
      </c>
      <c r="G3952" t="inlineStr">
        <is>
          <t>İç Anadolu</t>
        </is>
      </c>
      <c r="H3952" t="inlineStr">
        <is>
          <t>EM-SGT-01</t>
        </is>
      </c>
      <c r="I3952" t="inlineStr">
        <is>
          <t>Otomatik Sigorta C16 (12'li)</t>
        </is>
      </c>
      <c r="J3952" t="inlineStr">
        <is>
          <t>Koruma</t>
        </is>
      </c>
      <c r="K3952" t="inlineStr">
        <is>
          <t>Kurumsal</t>
        </is>
      </c>
      <c r="L3952" t="n">
        <v>53</v>
      </c>
      <c r="M3952" s="57" t="n">
        <v>446</v>
      </c>
      <c r="N3952" t="inlineStr">
        <is>
          <t>TL</t>
        </is>
      </c>
      <c r="O3952" s="58" t="n">
        <v>0</v>
      </c>
      <c r="P3952" t="n">
        <v>0</v>
      </c>
      <c r="Q3952" s="59" t="n">
        <v>240</v>
      </c>
      <c r="R3952" s="60">
        <f>IF(N3952="TL",1,IF(N3952="USD",VLOOKUP(C3952,$X$2:$Z$19,2,FALSE),VLOOKUP(C3952,$X$2:$Z$19,3,FALSE)))</f>
        <v/>
      </c>
      <c r="S3952" s="61">
        <f>IF(P3952=1,0,L3952*M3952*R3952*(1-O3952/100))</f>
        <v/>
      </c>
      <c r="T3952" s="61">
        <f>IF(P3952=1,0,L3952*Q3952)</f>
        <v/>
      </c>
      <c r="U3952" s="61">
        <f>S3952-T3952</f>
        <v/>
      </c>
    </row>
    <row r="3953">
      <c r="A3953" t="inlineStr">
        <is>
          <t>S003952</t>
        </is>
      </c>
      <c r="B3953" t="inlineStr">
        <is>
          <t>2026-03-05</t>
        </is>
      </c>
      <c r="C3953" t="inlineStr">
        <is>
          <t>2026-03</t>
        </is>
      </c>
      <c r="D3953" t="inlineStr">
        <is>
          <t>2026-Q1</t>
        </is>
      </c>
      <c r="E3953" t="inlineStr">
        <is>
          <t>T08</t>
        </is>
      </c>
      <c r="F3953" t="inlineStr">
        <is>
          <t>Zeynep Koç</t>
        </is>
      </c>
      <c r="G3953" t="inlineStr">
        <is>
          <t>İç Anadolu</t>
        </is>
      </c>
      <c r="H3953" t="inlineStr">
        <is>
          <t>EM-TRF-05</t>
        </is>
      </c>
      <c r="I3953" t="inlineStr">
        <is>
          <t>İzole Trafo 1 kVA</t>
        </is>
      </c>
      <c r="J3953" t="inlineStr">
        <is>
          <t>Güç</t>
        </is>
      </c>
      <c r="K3953" t="inlineStr">
        <is>
          <t>Proje</t>
        </is>
      </c>
      <c r="L3953" t="n">
        <v>4</v>
      </c>
      <c r="M3953" s="57" t="n">
        <v>6417</v>
      </c>
      <c r="N3953" t="inlineStr">
        <is>
          <t>TL</t>
        </is>
      </c>
      <c r="O3953" s="58" t="n">
        <v>8</v>
      </c>
      <c r="P3953" t="n">
        <v>0</v>
      </c>
      <c r="Q3953" s="59" t="n">
        <v>3900</v>
      </c>
      <c r="R3953" s="60">
        <f>IF(N3953="TL",1,IF(N3953="USD",VLOOKUP(C3953,$X$2:$Z$19,2,FALSE),VLOOKUP(C3953,$X$2:$Z$19,3,FALSE)))</f>
        <v/>
      </c>
      <c r="S3953" s="61">
        <f>IF(P3953=1,0,L3953*M3953*R3953*(1-O3953/100))</f>
        <v/>
      </c>
      <c r="T3953" s="61">
        <f>IF(P3953=1,0,L3953*Q3953)</f>
        <v/>
      </c>
      <c r="U3953" s="61">
        <f>S3953-T3953</f>
        <v/>
      </c>
    </row>
    <row r="3954">
      <c r="A3954" t="inlineStr">
        <is>
          <t>S003953</t>
        </is>
      </c>
      <c r="B3954" t="inlineStr">
        <is>
          <t>2026-03-11</t>
        </is>
      </c>
      <c r="C3954" t="inlineStr">
        <is>
          <t>2026-03</t>
        </is>
      </c>
      <c r="D3954" t="inlineStr">
        <is>
          <t>2026-Q1</t>
        </is>
      </c>
      <c r="E3954" t="inlineStr">
        <is>
          <t>T08</t>
        </is>
      </c>
      <c r="F3954" t="inlineStr">
        <is>
          <t>Zeynep Koç</t>
        </is>
      </c>
      <c r="G3954" t="inlineStr">
        <is>
          <t>İç Anadolu</t>
        </is>
      </c>
      <c r="H3954" t="inlineStr">
        <is>
          <t>EM-SGT-01</t>
        </is>
      </c>
      <c r="I3954" t="inlineStr">
        <is>
          <t>Otomatik Sigorta C16 (12'li)</t>
        </is>
      </c>
      <c r="J3954" t="inlineStr">
        <is>
          <t>Koruma</t>
        </is>
      </c>
      <c r="K3954" t="inlineStr">
        <is>
          <t>Perakende</t>
        </is>
      </c>
      <c r="L3954" t="n">
        <v>2</v>
      </c>
      <c r="M3954" s="57" t="n">
        <v>437</v>
      </c>
      <c r="N3954" t="inlineStr">
        <is>
          <t>TL</t>
        </is>
      </c>
      <c r="O3954" s="58" t="n">
        <v>5</v>
      </c>
      <c r="P3954" t="n">
        <v>0</v>
      </c>
      <c r="Q3954" s="59" t="n">
        <v>240</v>
      </c>
      <c r="R3954" s="60">
        <f>IF(N3954="TL",1,IF(N3954="USD",VLOOKUP(C3954,$X$2:$Z$19,2,FALSE),VLOOKUP(C3954,$X$2:$Z$19,3,FALSE)))</f>
        <v/>
      </c>
      <c r="S3954" s="61">
        <f>IF(P3954=1,0,L3954*M3954*R3954*(1-O3954/100))</f>
        <v/>
      </c>
      <c r="T3954" s="61">
        <f>IF(P3954=1,0,L3954*Q3954)</f>
        <v/>
      </c>
      <c r="U3954" s="61">
        <f>S3954-T3954</f>
        <v/>
      </c>
    </row>
    <row r="3955">
      <c r="A3955" t="inlineStr">
        <is>
          <t>S003954</t>
        </is>
      </c>
      <c r="B3955" t="inlineStr">
        <is>
          <t>2026-03-14</t>
        </is>
      </c>
      <c r="C3955" t="inlineStr">
        <is>
          <t>2026-03</t>
        </is>
      </c>
      <c r="D3955" t="inlineStr">
        <is>
          <t>2026-Q1</t>
        </is>
      </c>
      <c r="E3955" t="inlineStr">
        <is>
          <t>T08</t>
        </is>
      </c>
      <c r="F3955" t="inlineStr">
        <is>
          <t>Zeynep Koç</t>
        </is>
      </c>
      <c r="G3955" t="inlineStr">
        <is>
          <t>İç Anadolu</t>
        </is>
      </c>
      <c r="H3955" t="inlineStr">
        <is>
          <t>EM-SNS-06</t>
        </is>
      </c>
      <c r="I3955" t="inlineStr">
        <is>
          <t>Hareket Sensörü PIR</t>
        </is>
      </c>
      <c r="J3955" t="inlineStr">
        <is>
          <t>Otomasyon</t>
        </is>
      </c>
      <c r="K3955" t="inlineStr">
        <is>
          <t>Proje</t>
        </is>
      </c>
      <c r="L3955" t="n">
        <v>15</v>
      </c>
      <c r="M3955" s="57" t="n">
        <v>245</v>
      </c>
      <c r="N3955" t="inlineStr">
        <is>
          <t>TL</t>
        </is>
      </c>
      <c r="O3955" s="58" t="n">
        <v>0</v>
      </c>
      <c r="P3955" t="n">
        <v>1</v>
      </c>
      <c r="Q3955" s="59" t="n">
        <v>120</v>
      </c>
      <c r="R3955" s="60">
        <f>IF(N3955="TL",1,IF(N3955="USD",VLOOKUP(C3955,$X$2:$Z$19,2,FALSE),VLOOKUP(C3955,$X$2:$Z$19,3,FALSE)))</f>
        <v/>
      </c>
      <c r="S3955" s="61">
        <f>IF(P3955=1,0,L3955*M3955*R3955*(1-O3955/100))</f>
        <v/>
      </c>
      <c r="T3955" s="61">
        <f>IF(P3955=1,0,L3955*Q3955)</f>
        <v/>
      </c>
      <c r="U3955" s="61">
        <f>S3955-T3955</f>
        <v/>
      </c>
    </row>
    <row r="3956">
      <c r="A3956" t="inlineStr">
        <is>
          <t>S003955</t>
        </is>
      </c>
      <c r="B3956" t="inlineStr">
        <is>
          <t>2026-03-10</t>
        </is>
      </c>
      <c r="C3956" t="inlineStr">
        <is>
          <t>2026-03</t>
        </is>
      </c>
      <c r="D3956" t="inlineStr">
        <is>
          <t>2026-Q1</t>
        </is>
      </c>
      <c r="E3956" t="inlineStr">
        <is>
          <t>T08</t>
        </is>
      </c>
      <c r="F3956" t="inlineStr">
        <is>
          <t>Zeynep Koç</t>
        </is>
      </c>
      <c r="G3956" t="inlineStr">
        <is>
          <t>İç Anadolu</t>
        </is>
      </c>
      <c r="H3956" t="inlineStr">
        <is>
          <t>EM-AYD-40</t>
        </is>
      </c>
      <c r="I3956" t="inlineStr">
        <is>
          <t>LED Panel Armatür 40W</t>
        </is>
      </c>
      <c r="J3956" t="inlineStr">
        <is>
          <t>Aydınlatma</t>
        </is>
      </c>
      <c r="K3956" t="inlineStr">
        <is>
          <t>Bayi</t>
        </is>
      </c>
      <c r="L3956" t="n">
        <v>5</v>
      </c>
      <c r="M3956" s="57" t="n">
        <v>346</v>
      </c>
      <c r="N3956" t="inlineStr">
        <is>
          <t>TL</t>
        </is>
      </c>
      <c r="O3956" s="58" t="n">
        <v>5</v>
      </c>
      <c r="P3956" t="n">
        <v>0</v>
      </c>
      <c r="Q3956" s="59" t="n">
        <v>190</v>
      </c>
      <c r="R3956" s="60">
        <f>IF(N3956="TL",1,IF(N3956="USD",VLOOKUP(C3956,$X$2:$Z$19,2,FALSE),VLOOKUP(C3956,$X$2:$Z$19,3,FALSE)))</f>
        <v/>
      </c>
      <c r="S3956" s="61">
        <f>IF(P3956=1,0,L3956*M3956*R3956*(1-O3956/100))</f>
        <v/>
      </c>
      <c r="T3956" s="61">
        <f>IF(P3956=1,0,L3956*Q3956)</f>
        <v/>
      </c>
      <c r="U3956" s="61">
        <f>S3956-T3956</f>
        <v/>
      </c>
    </row>
    <row r="3957">
      <c r="A3957" t="inlineStr">
        <is>
          <t>S003956</t>
        </is>
      </c>
      <c r="B3957" t="inlineStr">
        <is>
          <t>2026-03-23</t>
        </is>
      </c>
      <c r="C3957" t="inlineStr">
        <is>
          <t>2026-03</t>
        </is>
      </c>
      <c r="D3957" t="inlineStr">
        <is>
          <t>2026-Q1</t>
        </is>
      </c>
      <c r="E3957" t="inlineStr">
        <is>
          <t>T08</t>
        </is>
      </c>
      <c r="F3957" t="inlineStr">
        <is>
          <t>Zeynep Koç</t>
        </is>
      </c>
      <c r="G3957" t="inlineStr">
        <is>
          <t>İç Anadolu</t>
        </is>
      </c>
      <c r="H3957" t="inlineStr">
        <is>
          <t>EM-KBL-16</t>
        </is>
      </c>
      <c r="I3957" t="inlineStr">
        <is>
          <t>NYM Kablo 3x2,5 (100 m)</t>
        </is>
      </c>
      <c r="J3957" t="inlineStr">
        <is>
          <t>Kablo</t>
        </is>
      </c>
      <c r="K3957" t="inlineStr">
        <is>
          <t>Bayi</t>
        </is>
      </c>
      <c r="L3957" t="n">
        <v>79</v>
      </c>
      <c r="M3957" s="57" t="n">
        <v>1307</v>
      </c>
      <c r="N3957" t="inlineStr">
        <is>
          <t>TL</t>
        </is>
      </c>
      <c r="O3957" s="58" t="n">
        <v>0</v>
      </c>
      <c r="P3957" t="n">
        <v>0</v>
      </c>
      <c r="Q3957" s="59" t="n">
        <v>820</v>
      </c>
      <c r="R3957" s="60">
        <f>IF(N3957="TL",1,IF(N3957="USD",VLOOKUP(C3957,$X$2:$Z$19,2,FALSE),VLOOKUP(C3957,$X$2:$Z$19,3,FALSE)))</f>
        <v/>
      </c>
      <c r="S3957" s="61">
        <f>IF(P3957=1,0,L3957*M3957*R3957*(1-O3957/100))</f>
        <v/>
      </c>
      <c r="T3957" s="61">
        <f>IF(P3957=1,0,L3957*Q3957)</f>
        <v/>
      </c>
      <c r="U3957" s="61">
        <f>S3957-T3957</f>
        <v/>
      </c>
    </row>
    <row r="3958">
      <c r="A3958" t="inlineStr">
        <is>
          <t>S003957</t>
        </is>
      </c>
      <c r="B3958" t="inlineStr">
        <is>
          <t>2026-03-03</t>
        </is>
      </c>
      <c r="C3958" t="inlineStr">
        <is>
          <t>2026-03</t>
        </is>
      </c>
      <c r="D3958" t="inlineStr">
        <is>
          <t>2026-Q1</t>
        </is>
      </c>
      <c r="E3958" t="inlineStr">
        <is>
          <t>T08</t>
        </is>
      </c>
      <c r="F3958" t="inlineStr">
        <is>
          <t>Zeynep Koç</t>
        </is>
      </c>
      <c r="G3958" t="inlineStr">
        <is>
          <t>İç Anadolu</t>
        </is>
      </c>
      <c r="H3958" t="inlineStr">
        <is>
          <t>EM-KBL-16</t>
        </is>
      </c>
      <c r="I3958" t="inlineStr">
        <is>
          <t>NYM Kablo 3x2,5 (100 m)</t>
        </is>
      </c>
      <c r="J3958" t="inlineStr">
        <is>
          <t>Kablo</t>
        </is>
      </c>
      <c r="K3958" t="inlineStr">
        <is>
          <t>Proje</t>
        </is>
      </c>
      <c r="L3958" t="n">
        <v>5</v>
      </c>
      <c r="M3958" s="57" t="n">
        <v>1265</v>
      </c>
      <c r="N3958" t="inlineStr">
        <is>
          <t>TL</t>
        </is>
      </c>
      <c r="O3958" s="58" t="n">
        <v>5</v>
      </c>
      <c r="P3958" t="n">
        <v>0</v>
      </c>
      <c r="Q3958" s="59" t="n">
        <v>820</v>
      </c>
      <c r="R3958" s="60">
        <f>IF(N3958="TL",1,IF(N3958="USD",VLOOKUP(C3958,$X$2:$Z$19,2,FALSE),VLOOKUP(C3958,$X$2:$Z$19,3,FALSE)))</f>
        <v/>
      </c>
      <c r="S3958" s="61">
        <f>IF(P3958=1,0,L3958*M3958*R3958*(1-O3958/100))</f>
        <v/>
      </c>
      <c r="T3958" s="61">
        <f>IF(P3958=1,0,L3958*Q3958)</f>
        <v/>
      </c>
      <c r="U3958" s="61">
        <f>S3958-T3958</f>
        <v/>
      </c>
    </row>
    <row r="3959">
      <c r="A3959" t="inlineStr">
        <is>
          <t>S003958</t>
        </is>
      </c>
      <c r="B3959" t="inlineStr">
        <is>
          <t>2026-03-16</t>
        </is>
      </c>
      <c r="C3959" t="inlineStr">
        <is>
          <t>2026-03</t>
        </is>
      </c>
      <c r="D3959" t="inlineStr">
        <is>
          <t>2026-Q1</t>
        </is>
      </c>
      <c r="E3959" t="inlineStr">
        <is>
          <t>T08</t>
        </is>
      </c>
      <c r="F3959" t="inlineStr">
        <is>
          <t>Zeynep Koç</t>
        </is>
      </c>
      <c r="G3959" t="inlineStr">
        <is>
          <t>İç Anadolu</t>
        </is>
      </c>
      <c r="H3959" t="inlineStr">
        <is>
          <t>EM-AYD-18</t>
        </is>
      </c>
      <c r="I3959" t="inlineStr">
        <is>
          <t>LED Ampul 18W (10'lu)</t>
        </is>
      </c>
      <c r="J3959" t="inlineStr">
        <is>
          <t>Aydınlatma</t>
        </is>
      </c>
      <c r="K3959" t="inlineStr">
        <is>
          <t>Perakende</t>
        </is>
      </c>
      <c r="L3959" t="n">
        <v>5</v>
      </c>
      <c r="M3959" s="57" t="n">
        <v>204</v>
      </c>
      <c r="N3959" t="inlineStr">
        <is>
          <t>TL</t>
        </is>
      </c>
      <c r="O3959" s="58" t="n">
        <v>8</v>
      </c>
      <c r="P3959" t="n">
        <v>0</v>
      </c>
      <c r="Q3959" s="59" t="n">
        <v>95</v>
      </c>
      <c r="R3959" s="60">
        <f>IF(N3959="TL",1,IF(N3959="USD",VLOOKUP(C3959,$X$2:$Z$19,2,FALSE),VLOOKUP(C3959,$X$2:$Z$19,3,FALSE)))</f>
        <v/>
      </c>
      <c r="S3959" s="61">
        <f>IF(P3959=1,0,L3959*M3959*R3959*(1-O3959/100))</f>
        <v/>
      </c>
      <c r="T3959" s="61">
        <f>IF(P3959=1,0,L3959*Q3959)</f>
        <v/>
      </c>
      <c r="U3959" s="61">
        <f>S3959-T3959</f>
        <v/>
      </c>
    </row>
    <row r="3960">
      <c r="A3960" t="inlineStr">
        <is>
          <t>S003959</t>
        </is>
      </c>
      <c r="B3960" t="inlineStr">
        <is>
          <t>2026-03-01</t>
        </is>
      </c>
      <c r="C3960" t="inlineStr">
        <is>
          <t>2026-03</t>
        </is>
      </c>
      <c r="D3960" t="inlineStr">
        <is>
          <t>2026-Q1</t>
        </is>
      </c>
      <c r="E3960" t="inlineStr">
        <is>
          <t>T08</t>
        </is>
      </c>
      <c r="F3960" t="inlineStr">
        <is>
          <t>Zeynep Koç</t>
        </is>
      </c>
      <c r="G3960" t="inlineStr">
        <is>
          <t>İç Anadolu</t>
        </is>
      </c>
      <c r="H3960" t="inlineStr">
        <is>
          <t>EM-PRZ-02</t>
        </is>
      </c>
      <c r="I3960" t="inlineStr">
        <is>
          <t>Priz-Anahtar Seti (20'li)</t>
        </is>
      </c>
      <c r="J3960" t="inlineStr">
        <is>
          <t>Anahtar</t>
        </is>
      </c>
      <c r="K3960" t="inlineStr">
        <is>
          <t>Bayi</t>
        </is>
      </c>
      <c r="L3960" t="n">
        <v>25</v>
      </c>
      <c r="M3960" s="57" t="n">
        <v>583</v>
      </c>
      <c r="N3960" t="inlineStr">
        <is>
          <t>TL</t>
        </is>
      </c>
      <c r="O3960" s="58" t="n">
        <v>0</v>
      </c>
      <c r="P3960" t="n">
        <v>0</v>
      </c>
      <c r="Q3960" s="59" t="n">
        <v>310</v>
      </c>
      <c r="R3960" s="60">
        <f>IF(N3960="TL",1,IF(N3960="USD",VLOOKUP(C3960,$X$2:$Z$19,2,FALSE),VLOOKUP(C3960,$X$2:$Z$19,3,FALSE)))</f>
        <v/>
      </c>
      <c r="S3960" s="61">
        <f>IF(P3960=1,0,L3960*M3960*R3960*(1-O3960/100))</f>
        <v/>
      </c>
      <c r="T3960" s="61">
        <f>IF(P3960=1,0,L3960*Q3960)</f>
        <v/>
      </c>
      <c r="U3960" s="61">
        <f>S3960-T3960</f>
        <v/>
      </c>
    </row>
    <row r="3961">
      <c r="A3961" t="inlineStr">
        <is>
          <t>S003960</t>
        </is>
      </c>
      <c r="B3961" t="inlineStr">
        <is>
          <t>2026-03-21</t>
        </is>
      </c>
      <c r="C3961" t="inlineStr">
        <is>
          <t>2026-03</t>
        </is>
      </c>
      <c r="D3961" t="inlineStr">
        <is>
          <t>2026-Q1</t>
        </is>
      </c>
      <c r="E3961" t="inlineStr">
        <is>
          <t>T08</t>
        </is>
      </c>
      <c r="F3961" t="inlineStr">
        <is>
          <t>Zeynep Koç</t>
        </is>
      </c>
      <c r="G3961" t="inlineStr">
        <is>
          <t>İç Anadolu</t>
        </is>
      </c>
      <c r="H3961" t="inlineStr">
        <is>
          <t>EM-TRF-05</t>
        </is>
      </c>
      <c r="I3961" t="inlineStr">
        <is>
          <t>İzole Trafo 1 kVA</t>
        </is>
      </c>
      <c r="J3961" t="inlineStr">
        <is>
          <t>Güç</t>
        </is>
      </c>
      <c r="K3961" t="inlineStr">
        <is>
          <t>Perakende</t>
        </is>
      </c>
      <c r="L3961" t="n">
        <v>5</v>
      </c>
      <c r="M3961" s="57" t="n">
        <v>6470</v>
      </c>
      <c r="N3961" t="inlineStr">
        <is>
          <t>TL</t>
        </is>
      </c>
      <c r="O3961" s="58" t="n">
        <v>0</v>
      </c>
      <c r="P3961" t="n">
        <v>0</v>
      </c>
      <c r="Q3961" s="59" t="n">
        <v>3900</v>
      </c>
      <c r="R3961" s="60">
        <f>IF(N3961="TL",1,IF(N3961="USD",VLOOKUP(C3961,$X$2:$Z$19,2,FALSE),VLOOKUP(C3961,$X$2:$Z$19,3,FALSE)))</f>
        <v/>
      </c>
      <c r="S3961" s="61">
        <f>IF(P3961=1,0,L3961*M3961*R3961*(1-O3961/100))</f>
        <v/>
      </c>
      <c r="T3961" s="61">
        <f>IF(P3961=1,0,L3961*Q3961)</f>
        <v/>
      </c>
      <c r="U3961" s="61">
        <f>S3961-T3961</f>
        <v/>
      </c>
    </row>
    <row r="3962">
      <c r="A3962" t="inlineStr">
        <is>
          <t>S003961</t>
        </is>
      </c>
      <c r="B3962" t="inlineStr">
        <is>
          <t>2026-03-18</t>
        </is>
      </c>
      <c r="C3962" t="inlineStr">
        <is>
          <t>2026-03</t>
        </is>
      </c>
      <c r="D3962" t="inlineStr">
        <is>
          <t>2026-Q1</t>
        </is>
      </c>
      <c r="E3962" t="inlineStr">
        <is>
          <t>T08</t>
        </is>
      </c>
      <c r="F3962" t="inlineStr">
        <is>
          <t>Zeynep Koç</t>
        </is>
      </c>
      <c r="G3962" t="inlineStr">
        <is>
          <t>İç Anadolu</t>
        </is>
      </c>
      <c r="H3962" t="inlineStr">
        <is>
          <t>EM-AYD-40</t>
        </is>
      </c>
      <c r="I3962" t="inlineStr">
        <is>
          <t>LED Panel Armatür 40W</t>
        </is>
      </c>
      <c r="J3962" t="inlineStr">
        <is>
          <t>Aydınlatma</t>
        </is>
      </c>
      <c r="K3962" t="inlineStr">
        <is>
          <t>Bayi</t>
        </is>
      </c>
      <c r="L3962" t="n">
        <v>5</v>
      </c>
      <c r="M3962" s="57" t="n">
        <v>357</v>
      </c>
      <c r="N3962" t="inlineStr">
        <is>
          <t>TL</t>
        </is>
      </c>
      <c r="O3962" s="58" t="n">
        <v>12</v>
      </c>
      <c r="P3962" t="n">
        <v>0</v>
      </c>
      <c r="Q3962" s="59" t="n">
        <v>190</v>
      </c>
      <c r="R3962" s="60">
        <f>IF(N3962="TL",1,IF(N3962="USD",VLOOKUP(C3962,$X$2:$Z$19,2,FALSE),VLOOKUP(C3962,$X$2:$Z$19,3,FALSE)))</f>
        <v/>
      </c>
      <c r="S3962" s="61">
        <f>IF(P3962=1,0,L3962*M3962*R3962*(1-O3962/100))</f>
        <v/>
      </c>
      <c r="T3962" s="61">
        <f>IF(P3962=1,0,L3962*Q3962)</f>
        <v/>
      </c>
      <c r="U3962" s="61">
        <f>S3962-T3962</f>
        <v/>
      </c>
    </row>
    <row r="3963">
      <c r="A3963" t="inlineStr">
        <is>
          <t>S003962</t>
        </is>
      </c>
      <c r="B3963" t="inlineStr">
        <is>
          <t>2026-03-11</t>
        </is>
      </c>
      <c r="C3963" t="inlineStr">
        <is>
          <t>2026-03</t>
        </is>
      </c>
      <c r="D3963" t="inlineStr">
        <is>
          <t>2026-Q1</t>
        </is>
      </c>
      <c r="E3963" t="inlineStr">
        <is>
          <t>T09</t>
        </is>
      </c>
      <c r="F3963" t="inlineStr">
        <is>
          <t>Emre Doğan</t>
        </is>
      </c>
      <c r="G3963" t="inlineStr">
        <is>
          <t>Ege</t>
        </is>
      </c>
      <c r="H3963" t="inlineStr">
        <is>
          <t>EM-PRZ-02</t>
        </is>
      </c>
      <c r="I3963" t="inlineStr">
        <is>
          <t>Priz-Anahtar Seti (20'li)</t>
        </is>
      </c>
      <c r="J3963" t="inlineStr">
        <is>
          <t>Anahtar</t>
        </is>
      </c>
      <c r="K3963" t="inlineStr">
        <is>
          <t>Bayi</t>
        </is>
      </c>
      <c r="L3963" t="n">
        <v>104</v>
      </c>
      <c r="M3963" s="57" t="n">
        <v>573</v>
      </c>
      <c r="N3963" t="inlineStr">
        <is>
          <t>TL</t>
        </is>
      </c>
      <c r="O3963" s="58" t="n">
        <v>12</v>
      </c>
      <c r="P3963" t="n">
        <v>0</v>
      </c>
      <c r="Q3963" s="59" t="n">
        <v>310</v>
      </c>
      <c r="R3963" s="60">
        <f>IF(N3963="TL",1,IF(N3963="USD",VLOOKUP(C3963,$X$2:$Z$19,2,FALSE),VLOOKUP(C3963,$X$2:$Z$19,3,FALSE)))</f>
        <v/>
      </c>
      <c r="S3963" s="61">
        <f>IF(P3963=1,0,L3963*M3963*R3963*(1-O3963/100))</f>
        <v/>
      </c>
      <c r="T3963" s="61">
        <f>IF(P3963=1,0,L3963*Q3963)</f>
        <v/>
      </c>
      <c r="U3963" s="61">
        <f>S3963-T3963</f>
        <v/>
      </c>
    </row>
    <row r="3964">
      <c r="A3964" t="inlineStr">
        <is>
          <t>S003963</t>
        </is>
      </c>
      <c r="B3964" t="inlineStr">
        <is>
          <t>2026-03-15</t>
        </is>
      </c>
      <c r="C3964" t="inlineStr">
        <is>
          <t>2026-03</t>
        </is>
      </c>
      <c r="D3964" t="inlineStr">
        <is>
          <t>2026-Q1</t>
        </is>
      </c>
      <c r="E3964" t="inlineStr">
        <is>
          <t>T09</t>
        </is>
      </c>
      <c r="F3964" t="inlineStr">
        <is>
          <t>Emre Doğan</t>
        </is>
      </c>
      <c r="G3964" t="inlineStr">
        <is>
          <t>Ege</t>
        </is>
      </c>
      <c r="H3964" t="inlineStr">
        <is>
          <t>EM-UPS-10</t>
        </is>
      </c>
      <c r="I3964" t="inlineStr">
        <is>
          <t>Kesintisiz Güç Kaynağı 3 kVA</t>
        </is>
      </c>
      <c r="J3964" t="inlineStr">
        <is>
          <t>Güç</t>
        </is>
      </c>
      <c r="K3964" t="inlineStr">
        <is>
          <t>Proje</t>
        </is>
      </c>
      <c r="L3964" t="n">
        <v>3</v>
      </c>
      <c r="M3964" s="57" t="n">
        <v>13041</v>
      </c>
      <c r="N3964" t="inlineStr">
        <is>
          <t>TL</t>
        </is>
      </c>
      <c r="O3964" s="58" t="n">
        <v>5</v>
      </c>
      <c r="P3964" t="n">
        <v>0</v>
      </c>
      <c r="Q3964" s="59" t="n">
        <v>8200</v>
      </c>
      <c r="R3964" s="60">
        <f>IF(N3964="TL",1,IF(N3964="USD",VLOOKUP(C3964,$X$2:$Z$19,2,FALSE),VLOOKUP(C3964,$X$2:$Z$19,3,FALSE)))</f>
        <v/>
      </c>
      <c r="S3964" s="61">
        <f>IF(P3964=1,0,L3964*M3964*R3964*(1-O3964/100))</f>
        <v/>
      </c>
      <c r="T3964" s="61">
        <f>IF(P3964=1,0,L3964*Q3964)</f>
        <v/>
      </c>
      <c r="U3964" s="61">
        <f>S3964-T3964</f>
        <v/>
      </c>
    </row>
    <row r="3965">
      <c r="A3965" t="inlineStr">
        <is>
          <t>S003964</t>
        </is>
      </c>
      <c r="B3965" t="inlineStr">
        <is>
          <t>2026-03-06</t>
        </is>
      </c>
      <c r="C3965" t="inlineStr">
        <is>
          <t>2026-03</t>
        </is>
      </c>
      <c r="D3965" t="inlineStr">
        <is>
          <t>2026-Q1</t>
        </is>
      </c>
      <c r="E3965" t="inlineStr">
        <is>
          <t>T09</t>
        </is>
      </c>
      <c r="F3965" t="inlineStr">
        <is>
          <t>Emre Doğan</t>
        </is>
      </c>
      <c r="G3965" t="inlineStr">
        <is>
          <t>Ege</t>
        </is>
      </c>
      <c r="H3965" t="inlineStr">
        <is>
          <t>EM-UPS-10</t>
        </is>
      </c>
      <c r="I3965" t="inlineStr">
        <is>
          <t>Kesintisiz Güç Kaynağı 3 kVA</t>
        </is>
      </c>
      <c r="J3965" t="inlineStr">
        <is>
          <t>Güç</t>
        </is>
      </c>
      <c r="K3965" t="inlineStr">
        <is>
          <t>Kurumsal</t>
        </is>
      </c>
      <c r="L3965" t="n">
        <v>24</v>
      </c>
      <c r="M3965" s="57" t="n">
        <v>13250</v>
      </c>
      <c r="N3965" t="inlineStr">
        <is>
          <t>TL</t>
        </is>
      </c>
      <c r="O3965" s="58" t="n">
        <v>12</v>
      </c>
      <c r="P3965" t="n">
        <v>0</v>
      </c>
      <c r="Q3965" s="59" t="n">
        <v>8200</v>
      </c>
      <c r="R3965" s="60">
        <f>IF(N3965="TL",1,IF(N3965="USD",VLOOKUP(C3965,$X$2:$Z$19,2,FALSE),VLOOKUP(C3965,$X$2:$Z$19,3,FALSE)))</f>
        <v/>
      </c>
      <c r="S3965" s="61">
        <f>IF(P3965=1,0,L3965*M3965*R3965*(1-O3965/100))</f>
        <v/>
      </c>
      <c r="T3965" s="61">
        <f>IF(P3965=1,0,L3965*Q3965)</f>
        <v/>
      </c>
      <c r="U3965" s="61">
        <f>S3965-T3965</f>
        <v/>
      </c>
    </row>
    <row r="3966">
      <c r="A3966" t="inlineStr">
        <is>
          <t>S003965</t>
        </is>
      </c>
      <c r="B3966" t="inlineStr">
        <is>
          <t>2026-03-04</t>
        </is>
      </c>
      <c r="C3966" t="inlineStr">
        <is>
          <t>2026-03</t>
        </is>
      </c>
      <c r="D3966" t="inlineStr">
        <is>
          <t>2026-Q1</t>
        </is>
      </c>
      <c r="E3966" t="inlineStr">
        <is>
          <t>T09</t>
        </is>
      </c>
      <c r="F3966" t="inlineStr">
        <is>
          <t>Emre Doğan</t>
        </is>
      </c>
      <c r="G3966" t="inlineStr">
        <is>
          <t>Ege</t>
        </is>
      </c>
      <c r="H3966" t="inlineStr">
        <is>
          <t>EM-KBL-25</t>
        </is>
      </c>
      <c r="I3966" t="inlineStr">
        <is>
          <t>NYY Kablo 4x6 (100 m)</t>
        </is>
      </c>
      <c r="J3966" t="inlineStr">
        <is>
          <t>Kablo</t>
        </is>
      </c>
      <c r="K3966" t="inlineStr">
        <is>
          <t>Bayi</t>
        </is>
      </c>
      <c r="L3966" t="n">
        <v>7</v>
      </c>
      <c r="M3966" s="57" t="n">
        <v>3325</v>
      </c>
      <c r="N3966" t="inlineStr">
        <is>
          <t>TL</t>
        </is>
      </c>
      <c r="O3966" s="58" t="n">
        <v>0</v>
      </c>
      <c r="P3966" t="n">
        <v>0</v>
      </c>
      <c r="Q3966" s="59" t="n">
        <v>2150</v>
      </c>
      <c r="R3966" s="60">
        <f>IF(N3966="TL",1,IF(N3966="USD",VLOOKUP(C3966,$X$2:$Z$19,2,FALSE),VLOOKUP(C3966,$X$2:$Z$19,3,FALSE)))</f>
        <v/>
      </c>
      <c r="S3966" s="61">
        <f>IF(P3966=1,0,L3966*M3966*R3966*(1-O3966/100))</f>
        <v/>
      </c>
      <c r="T3966" s="61">
        <f>IF(P3966=1,0,L3966*Q3966)</f>
        <v/>
      </c>
      <c r="U3966" s="61">
        <f>S3966-T3966</f>
        <v/>
      </c>
    </row>
    <row r="3967">
      <c r="A3967" t="inlineStr">
        <is>
          <t>S003966</t>
        </is>
      </c>
      <c r="B3967" t="inlineStr">
        <is>
          <t>2026-03-23</t>
        </is>
      </c>
      <c r="C3967" t="inlineStr">
        <is>
          <t>2026-03</t>
        </is>
      </c>
      <c r="D3967" t="inlineStr">
        <is>
          <t>2026-Q1</t>
        </is>
      </c>
      <c r="E3967" t="inlineStr">
        <is>
          <t>T09</t>
        </is>
      </c>
      <c r="F3967" t="inlineStr">
        <is>
          <t>Emre Doğan</t>
        </is>
      </c>
      <c r="G3967" t="inlineStr">
        <is>
          <t>Ege</t>
        </is>
      </c>
      <c r="H3967" t="inlineStr">
        <is>
          <t>EM-TRF-05</t>
        </is>
      </c>
      <c r="I3967" t="inlineStr">
        <is>
          <t>İzole Trafo 1 kVA</t>
        </is>
      </c>
      <c r="J3967" t="inlineStr">
        <is>
          <t>Güç</t>
        </is>
      </c>
      <c r="K3967" t="inlineStr">
        <is>
          <t>Bayi</t>
        </is>
      </c>
      <c r="L3967" t="n">
        <v>89</v>
      </c>
      <c r="M3967" s="57" t="n">
        <v>6601</v>
      </c>
      <c r="N3967" t="inlineStr">
        <is>
          <t>TL</t>
        </is>
      </c>
      <c r="O3967" s="58" t="n">
        <v>0</v>
      </c>
      <c r="P3967" t="n">
        <v>0</v>
      </c>
      <c r="Q3967" s="59" t="n">
        <v>3900</v>
      </c>
      <c r="R3967" s="60">
        <f>IF(N3967="TL",1,IF(N3967="USD",VLOOKUP(C3967,$X$2:$Z$19,2,FALSE),VLOOKUP(C3967,$X$2:$Z$19,3,FALSE)))</f>
        <v/>
      </c>
      <c r="S3967" s="61">
        <f>IF(P3967=1,0,L3967*M3967*R3967*(1-O3967/100))</f>
        <v/>
      </c>
      <c r="T3967" s="61">
        <f>IF(P3967=1,0,L3967*Q3967)</f>
        <v/>
      </c>
      <c r="U3967" s="61">
        <f>S3967-T3967</f>
        <v/>
      </c>
    </row>
    <row r="3968">
      <c r="A3968" t="inlineStr">
        <is>
          <t>S003967</t>
        </is>
      </c>
      <c r="B3968" t="inlineStr">
        <is>
          <t>2026-03-16</t>
        </is>
      </c>
      <c r="C3968" t="inlineStr">
        <is>
          <t>2026-03</t>
        </is>
      </c>
      <c r="D3968" t="inlineStr">
        <is>
          <t>2026-Q1</t>
        </is>
      </c>
      <c r="E3968" t="inlineStr">
        <is>
          <t>T09</t>
        </is>
      </c>
      <c r="F3968" t="inlineStr">
        <is>
          <t>Emre Doğan</t>
        </is>
      </c>
      <c r="G3968" t="inlineStr">
        <is>
          <t>Ege</t>
        </is>
      </c>
      <c r="H3968" t="inlineStr">
        <is>
          <t>EM-KBL-25</t>
        </is>
      </c>
      <c r="I3968" t="inlineStr">
        <is>
          <t>NYY Kablo 4x6 (100 m)</t>
        </is>
      </c>
      <c r="J3968" t="inlineStr">
        <is>
          <t>Kablo</t>
        </is>
      </c>
      <c r="K3968" t="inlineStr">
        <is>
          <t>Proje</t>
        </is>
      </c>
      <c r="L3968" t="n">
        <v>14</v>
      </c>
      <c r="M3968" s="57" t="n">
        <v>3443</v>
      </c>
      <c r="N3968" t="inlineStr">
        <is>
          <t>TL</t>
        </is>
      </c>
      <c r="O3968" s="58" t="n">
        <v>5</v>
      </c>
      <c r="P3968" t="n">
        <v>0</v>
      </c>
      <c r="Q3968" s="59" t="n">
        <v>2150</v>
      </c>
      <c r="R3968" s="60">
        <f>IF(N3968="TL",1,IF(N3968="USD",VLOOKUP(C3968,$X$2:$Z$19,2,FALSE),VLOOKUP(C3968,$X$2:$Z$19,3,FALSE)))</f>
        <v/>
      </c>
      <c r="S3968" s="61">
        <f>IF(P3968=1,0,L3968*M3968*R3968*(1-O3968/100))</f>
        <v/>
      </c>
      <c r="T3968" s="61">
        <f>IF(P3968=1,0,L3968*Q3968)</f>
        <v/>
      </c>
      <c r="U3968" s="61">
        <f>S3968-T3968</f>
        <v/>
      </c>
    </row>
    <row r="3969">
      <c r="A3969" t="inlineStr">
        <is>
          <t>S003968</t>
        </is>
      </c>
      <c r="B3969" t="inlineStr">
        <is>
          <t>2026-03-10</t>
        </is>
      </c>
      <c r="C3969" t="inlineStr">
        <is>
          <t>2026-03</t>
        </is>
      </c>
      <c r="D3969" t="inlineStr">
        <is>
          <t>2026-Q1</t>
        </is>
      </c>
      <c r="E3969" t="inlineStr">
        <is>
          <t>T09</t>
        </is>
      </c>
      <c r="F3969" t="inlineStr">
        <is>
          <t>Emre Doğan</t>
        </is>
      </c>
      <c r="G3969" t="inlineStr">
        <is>
          <t>Ege</t>
        </is>
      </c>
      <c r="H3969" t="inlineStr">
        <is>
          <t>EM-TOP-08</t>
        </is>
      </c>
      <c r="I3969" t="inlineStr">
        <is>
          <t>Topraklama Seti</t>
        </is>
      </c>
      <c r="J3969" t="inlineStr">
        <is>
          <t>Koruma</t>
        </is>
      </c>
      <c r="K3969" t="inlineStr">
        <is>
          <t>Bayi</t>
        </is>
      </c>
      <c r="L3969" t="n">
        <v>44</v>
      </c>
      <c r="M3969" s="57" t="n">
        <v>913</v>
      </c>
      <c r="N3969" t="inlineStr">
        <is>
          <t>TL</t>
        </is>
      </c>
      <c r="O3969" s="58" t="n">
        <v>8</v>
      </c>
      <c r="P3969" t="n">
        <v>0</v>
      </c>
      <c r="Q3969" s="59" t="n">
        <v>540</v>
      </c>
      <c r="R3969" s="60">
        <f>IF(N3969="TL",1,IF(N3969="USD",VLOOKUP(C3969,$X$2:$Z$19,2,FALSE),VLOOKUP(C3969,$X$2:$Z$19,3,FALSE)))</f>
        <v/>
      </c>
      <c r="S3969" s="61">
        <f>IF(P3969=1,0,L3969*M3969*R3969*(1-O3969/100))</f>
        <v/>
      </c>
      <c r="T3969" s="61">
        <f>IF(P3969=1,0,L3969*Q3969)</f>
        <v/>
      </c>
      <c r="U3969" s="61">
        <f>S3969-T3969</f>
        <v/>
      </c>
    </row>
    <row r="3970">
      <c r="A3970" t="inlineStr">
        <is>
          <t>S003969</t>
        </is>
      </c>
      <c r="B3970" t="inlineStr">
        <is>
          <t>2026-03-05</t>
        </is>
      </c>
      <c r="C3970" t="inlineStr">
        <is>
          <t>2026-03</t>
        </is>
      </c>
      <c r="D3970" t="inlineStr">
        <is>
          <t>2026-Q1</t>
        </is>
      </c>
      <c r="E3970" t="inlineStr">
        <is>
          <t>T09</t>
        </is>
      </c>
      <c r="F3970" t="inlineStr">
        <is>
          <t>Emre Doğan</t>
        </is>
      </c>
      <c r="G3970" t="inlineStr">
        <is>
          <t>Ege</t>
        </is>
      </c>
      <c r="H3970" t="inlineStr">
        <is>
          <t>EM-SNS-06</t>
        </is>
      </c>
      <c r="I3970" t="inlineStr">
        <is>
          <t>Hareket Sensörü PIR</t>
        </is>
      </c>
      <c r="J3970" t="inlineStr">
        <is>
          <t>Otomasyon</t>
        </is>
      </c>
      <c r="K3970" t="inlineStr">
        <is>
          <t>Kurumsal</t>
        </is>
      </c>
      <c r="L3970" t="n">
        <v>2</v>
      </c>
      <c r="M3970" s="57" t="n">
        <v>250</v>
      </c>
      <c r="N3970" t="inlineStr">
        <is>
          <t>TL</t>
        </is>
      </c>
      <c r="O3970" s="58" t="n">
        <v>0</v>
      </c>
      <c r="P3970" t="n">
        <v>0</v>
      </c>
      <c r="Q3970" s="59" t="n">
        <v>120</v>
      </c>
      <c r="R3970" s="60">
        <f>IF(N3970="TL",1,IF(N3970="USD",VLOOKUP(C3970,$X$2:$Z$19,2,FALSE),VLOOKUP(C3970,$X$2:$Z$19,3,FALSE)))</f>
        <v/>
      </c>
      <c r="S3970" s="61">
        <f>IF(P3970=1,0,L3970*M3970*R3970*(1-O3970/100))</f>
        <v/>
      </c>
      <c r="T3970" s="61">
        <f>IF(P3970=1,0,L3970*Q3970)</f>
        <v/>
      </c>
      <c r="U3970" s="61">
        <f>S3970-T3970</f>
        <v/>
      </c>
    </row>
    <row r="3971">
      <c r="A3971" t="inlineStr">
        <is>
          <t>S003970</t>
        </is>
      </c>
      <c r="B3971" t="inlineStr">
        <is>
          <t>2026-03-27</t>
        </is>
      </c>
      <c r="C3971" t="inlineStr">
        <is>
          <t>2026-03</t>
        </is>
      </c>
      <c r="D3971" t="inlineStr">
        <is>
          <t>2026-Q1</t>
        </is>
      </c>
      <c r="E3971" t="inlineStr">
        <is>
          <t>T09</t>
        </is>
      </c>
      <c r="F3971" t="inlineStr">
        <is>
          <t>Emre Doğan</t>
        </is>
      </c>
      <c r="G3971" t="inlineStr">
        <is>
          <t>Ege</t>
        </is>
      </c>
      <c r="H3971" t="inlineStr">
        <is>
          <t>EM-SNS-06</t>
        </is>
      </c>
      <c r="I3971" t="inlineStr">
        <is>
          <t>Hareket Sensörü PIR</t>
        </is>
      </c>
      <c r="J3971" t="inlineStr">
        <is>
          <t>Otomasyon</t>
        </is>
      </c>
      <c r="K3971" t="inlineStr">
        <is>
          <t>Bayi</t>
        </is>
      </c>
      <c r="L3971" t="n">
        <v>13</v>
      </c>
      <c r="M3971" s="57" t="n">
        <v>257</v>
      </c>
      <c r="N3971" t="inlineStr">
        <is>
          <t>TL</t>
        </is>
      </c>
      <c r="O3971" s="58" t="n">
        <v>8</v>
      </c>
      <c r="P3971" t="n">
        <v>0</v>
      </c>
      <c r="Q3971" s="59" t="n">
        <v>120</v>
      </c>
      <c r="R3971" s="60">
        <f>IF(N3971="TL",1,IF(N3971="USD",VLOOKUP(C3971,$X$2:$Z$19,2,FALSE),VLOOKUP(C3971,$X$2:$Z$19,3,FALSE)))</f>
        <v/>
      </c>
      <c r="S3971" s="61">
        <f>IF(P3971=1,0,L3971*M3971*R3971*(1-O3971/100))</f>
        <v/>
      </c>
      <c r="T3971" s="61">
        <f>IF(P3971=1,0,L3971*Q3971)</f>
        <v/>
      </c>
      <c r="U3971" s="61">
        <f>S3971-T3971</f>
        <v/>
      </c>
    </row>
    <row r="3972">
      <c r="A3972" t="inlineStr">
        <is>
          <t>S003971</t>
        </is>
      </c>
      <c r="B3972" t="inlineStr">
        <is>
          <t>2026-03-13</t>
        </is>
      </c>
      <c r="C3972" t="inlineStr">
        <is>
          <t>2026-03</t>
        </is>
      </c>
      <c r="D3972" t="inlineStr">
        <is>
          <t>2026-Q1</t>
        </is>
      </c>
      <c r="E3972" t="inlineStr">
        <is>
          <t>T09</t>
        </is>
      </c>
      <c r="F3972" t="inlineStr">
        <is>
          <t>Emre Doğan</t>
        </is>
      </c>
      <c r="G3972" t="inlineStr">
        <is>
          <t>Ege</t>
        </is>
      </c>
      <c r="H3972" t="inlineStr">
        <is>
          <t>EM-PRZ-02</t>
        </is>
      </c>
      <c r="I3972" t="inlineStr">
        <is>
          <t>Priz-Anahtar Seti (20'li)</t>
        </is>
      </c>
      <c r="J3972" t="inlineStr">
        <is>
          <t>Anahtar</t>
        </is>
      </c>
      <c r="K3972" t="inlineStr">
        <is>
          <t>Bayi</t>
        </is>
      </c>
      <c r="L3972" t="n">
        <v>5</v>
      </c>
      <c r="M3972" s="57" t="n">
        <v>556</v>
      </c>
      <c r="N3972" t="inlineStr">
        <is>
          <t>TL</t>
        </is>
      </c>
      <c r="O3972" s="58" t="n">
        <v>5</v>
      </c>
      <c r="P3972" t="n">
        <v>0</v>
      </c>
      <c r="Q3972" s="59" t="n">
        <v>310</v>
      </c>
      <c r="R3972" s="60">
        <f>IF(N3972="TL",1,IF(N3972="USD",VLOOKUP(C3972,$X$2:$Z$19,2,FALSE),VLOOKUP(C3972,$X$2:$Z$19,3,FALSE)))</f>
        <v/>
      </c>
      <c r="S3972" s="61">
        <f>IF(P3972=1,0,L3972*M3972*R3972*(1-O3972/100))</f>
        <v/>
      </c>
      <c r="T3972" s="61">
        <f>IF(P3972=1,0,L3972*Q3972)</f>
        <v/>
      </c>
      <c r="U3972" s="61">
        <f>S3972-T3972</f>
        <v/>
      </c>
    </row>
    <row r="3973">
      <c r="A3973" t="inlineStr">
        <is>
          <t>S003972</t>
        </is>
      </c>
      <c r="B3973" t="inlineStr">
        <is>
          <t>2026-03-16</t>
        </is>
      </c>
      <c r="C3973" t="inlineStr">
        <is>
          <t>2026-03</t>
        </is>
      </c>
      <c r="D3973" t="inlineStr">
        <is>
          <t>2026-Q1</t>
        </is>
      </c>
      <c r="E3973" t="inlineStr">
        <is>
          <t>T09</t>
        </is>
      </c>
      <c r="F3973" t="inlineStr">
        <is>
          <t>Emre Doğan</t>
        </is>
      </c>
      <c r="G3973" t="inlineStr">
        <is>
          <t>Ege</t>
        </is>
      </c>
      <c r="H3973" t="inlineStr">
        <is>
          <t>EM-TRF-05</t>
        </is>
      </c>
      <c r="I3973" t="inlineStr">
        <is>
          <t>İzole Trafo 1 kVA</t>
        </is>
      </c>
      <c r="J3973" t="inlineStr">
        <is>
          <t>Güç</t>
        </is>
      </c>
      <c r="K3973" t="inlineStr">
        <is>
          <t>Bayi</t>
        </is>
      </c>
      <c r="L3973" t="n">
        <v>15</v>
      </c>
      <c r="M3973" s="57" t="n">
        <v>6690</v>
      </c>
      <c r="N3973" t="inlineStr">
        <is>
          <t>TL</t>
        </is>
      </c>
      <c r="O3973" s="58" t="n">
        <v>8</v>
      </c>
      <c r="P3973" t="n">
        <v>0</v>
      </c>
      <c r="Q3973" s="59" t="n">
        <v>3900</v>
      </c>
      <c r="R3973" s="60">
        <f>IF(N3973="TL",1,IF(N3973="USD",VLOOKUP(C3973,$X$2:$Z$19,2,FALSE),VLOOKUP(C3973,$X$2:$Z$19,3,FALSE)))</f>
        <v/>
      </c>
      <c r="S3973" s="61">
        <f>IF(P3973=1,0,L3973*M3973*R3973*(1-O3973/100))</f>
        <v/>
      </c>
      <c r="T3973" s="61">
        <f>IF(P3973=1,0,L3973*Q3973)</f>
        <v/>
      </c>
      <c r="U3973" s="61">
        <f>S3973-T3973</f>
        <v/>
      </c>
    </row>
    <row r="3974">
      <c r="A3974" t="inlineStr">
        <is>
          <t>S003973</t>
        </is>
      </c>
      <c r="B3974" t="inlineStr">
        <is>
          <t>2026-03-02</t>
        </is>
      </c>
      <c r="C3974" t="inlineStr">
        <is>
          <t>2026-03</t>
        </is>
      </c>
      <c r="D3974" t="inlineStr">
        <is>
          <t>2026-Q1</t>
        </is>
      </c>
      <c r="E3974" t="inlineStr">
        <is>
          <t>T10</t>
        </is>
      </c>
      <c r="F3974" t="inlineStr">
        <is>
          <t>Ayşe Yıldız</t>
        </is>
      </c>
      <c r="G3974" t="inlineStr">
        <is>
          <t>Akdeniz</t>
        </is>
      </c>
      <c r="H3974" t="inlineStr">
        <is>
          <t>EM-KND-03</t>
        </is>
      </c>
      <c r="I3974" t="inlineStr">
        <is>
          <t>Kablo Kanalı 40x40 (2 m)</t>
        </is>
      </c>
      <c r="J3974" t="inlineStr">
        <is>
          <t>Tesisat</t>
        </is>
      </c>
      <c r="K3974" t="inlineStr">
        <is>
          <t>Bayi</t>
        </is>
      </c>
      <c r="L3974" t="n">
        <v>5</v>
      </c>
      <c r="M3974" s="57" t="n">
        <v>132</v>
      </c>
      <c r="N3974" t="inlineStr">
        <is>
          <t>TL</t>
        </is>
      </c>
      <c r="O3974" s="58" t="n">
        <v>8</v>
      </c>
      <c r="P3974" t="n">
        <v>0</v>
      </c>
      <c r="Q3974" s="59" t="n">
        <v>65</v>
      </c>
      <c r="R3974" s="60">
        <f>IF(N3974="TL",1,IF(N3974="USD",VLOOKUP(C3974,$X$2:$Z$19,2,FALSE),VLOOKUP(C3974,$X$2:$Z$19,3,FALSE)))</f>
        <v/>
      </c>
      <c r="S3974" s="61">
        <f>IF(P3974=1,0,L3974*M3974*R3974*(1-O3974/100))</f>
        <v/>
      </c>
      <c r="T3974" s="61">
        <f>IF(P3974=1,0,L3974*Q3974)</f>
        <v/>
      </c>
      <c r="U3974" s="61">
        <f>S3974-T3974</f>
        <v/>
      </c>
    </row>
    <row r="3975">
      <c r="A3975" t="inlineStr">
        <is>
          <t>S003974</t>
        </is>
      </c>
      <c r="B3975" t="inlineStr">
        <is>
          <t>2026-03-08</t>
        </is>
      </c>
      <c r="C3975" t="inlineStr">
        <is>
          <t>2026-03</t>
        </is>
      </c>
      <c r="D3975" t="inlineStr">
        <is>
          <t>2026-Q1</t>
        </is>
      </c>
      <c r="E3975" t="inlineStr">
        <is>
          <t>T10</t>
        </is>
      </c>
      <c r="F3975" t="inlineStr">
        <is>
          <t>Ayşe Yıldız</t>
        </is>
      </c>
      <c r="G3975" t="inlineStr">
        <is>
          <t>Akdeniz</t>
        </is>
      </c>
      <c r="H3975" t="inlineStr">
        <is>
          <t>EM-SNS-06</t>
        </is>
      </c>
      <c r="I3975" t="inlineStr">
        <is>
          <t>Hareket Sensörü PIR</t>
        </is>
      </c>
      <c r="J3975" t="inlineStr">
        <is>
          <t>Otomasyon</t>
        </is>
      </c>
      <c r="K3975" t="inlineStr">
        <is>
          <t>Proje</t>
        </is>
      </c>
      <c r="L3975" t="n">
        <v>18</v>
      </c>
      <c r="M3975" s="57" t="n">
        <v>258</v>
      </c>
      <c r="N3975" t="inlineStr">
        <is>
          <t>TL</t>
        </is>
      </c>
      <c r="O3975" s="58" t="n">
        <v>0</v>
      </c>
      <c r="P3975" t="n">
        <v>0</v>
      </c>
      <c r="Q3975" s="59" t="n">
        <v>120</v>
      </c>
      <c r="R3975" s="60">
        <f>IF(N3975="TL",1,IF(N3975="USD",VLOOKUP(C3975,$X$2:$Z$19,2,FALSE),VLOOKUP(C3975,$X$2:$Z$19,3,FALSE)))</f>
        <v/>
      </c>
      <c r="S3975" s="61">
        <f>IF(P3975=1,0,L3975*M3975*R3975*(1-O3975/100))</f>
        <v/>
      </c>
      <c r="T3975" s="61">
        <f>IF(P3975=1,0,L3975*Q3975)</f>
        <v/>
      </c>
      <c r="U3975" s="61">
        <f>S3975-T3975</f>
        <v/>
      </c>
    </row>
    <row r="3976">
      <c r="A3976" t="inlineStr">
        <is>
          <t>S003975</t>
        </is>
      </c>
      <c r="B3976" t="inlineStr">
        <is>
          <t>2026-03-05</t>
        </is>
      </c>
      <c r="C3976" t="inlineStr">
        <is>
          <t>2026-03</t>
        </is>
      </c>
      <c r="D3976" t="inlineStr">
        <is>
          <t>2026-Q1</t>
        </is>
      </c>
      <c r="E3976" t="inlineStr">
        <is>
          <t>T10</t>
        </is>
      </c>
      <c r="F3976" t="inlineStr">
        <is>
          <t>Ayşe Yıldız</t>
        </is>
      </c>
      <c r="G3976" t="inlineStr">
        <is>
          <t>Akdeniz</t>
        </is>
      </c>
      <c r="H3976" t="inlineStr">
        <is>
          <t>EM-PRZ-02</t>
        </is>
      </c>
      <c r="I3976" t="inlineStr">
        <is>
          <t>Priz-Anahtar Seti (20'li)</t>
        </is>
      </c>
      <c r="J3976" t="inlineStr">
        <is>
          <t>Anahtar</t>
        </is>
      </c>
      <c r="K3976" t="inlineStr">
        <is>
          <t>Kurumsal</t>
        </is>
      </c>
      <c r="L3976" t="n">
        <v>114</v>
      </c>
      <c r="M3976" s="57" t="n">
        <v>583</v>
      </c>
      <c r="N3976" t="inlineStr">
        <is>
          <t>TL</t>
        </is>
      </c>
      <c r="O3976" s="58" t="n">
        <v>0</v>
      </c>
      <c r="P3976" t="n">
        <v>0</v>
      </c>
      <c r="Q3976" s="59" t="n">
        <v>310</v>
      </c>
      <c r="R3976" s="60">
        <f>IF(N3976="TL",1,IF(N3976="USD",VLOOKUP(C3976,$X$2:$Z$19,2,FALSE),VLOOKUP(C3976,$X$2:$Z$19,3,FALSE)))</f>
        <v/>
      </c>
      <c r="S3976" s="61">
        <f>IF(P3976=1,0,L3976*M3976*R3976*(1-O3976/100))</f>
        <v/>
      </c>
      <c r="T3976" s="61">
        <f>IF(P3976=1,0,L3976*Q3976)</f>
        <v/>
      </c>
      <c r="U3976" s="61">
        <f>S3976-T3976</f>
        <v/>
      </c>
    </row>
    <row r="3977">
      <c r="A3977" t="inlineStr">
        <is>
          <t>S003976</t>
        </is>
      </c>
      <c r="B3977" t="inlineStr">
        <is>
          <t>2026-03-02</t>
        </is>
      </c>
      <c r="C3977" t="inlineStr">
        <is>
          <t>2026-03</t>
        </is>
      </c>
      <c r="D3977" t="inlineStr">
        <is>
          <t>2026-Q1</t>
        </is>
      </c>
      <c r="E3977" t="inlineStr">
        <is>
          <t>T10</t>
        </is>
      </c>
      <c r="F3977" t="inlineStr">
        <is>
          <t>Ayşe Yıldız</t>
        </is>
      </c>
      <c r="G3977" t="inlineStr">
        <is>
          <t>Akdeniz</t>
        </is>
      </c>
      <c r="H3977" t="inlineStr">
        <is>
          <t>EM-SGT-01</t>
        </is>
      </c>
      <c r="I3977" t="inlineStr">
        <is>
          <t>Otomatik Sigorta C16 (12'li)</t>
        </is>
      </c>
      <c r="J3977" t="inlineStr">
        <is>
          <t>Koruma</t>
        </is>
      </c>
      <c r="K3977" t="inlineStr">
        <is>
          <t>Bayi</t>
        </is>
      </c>
      <c r="L3977" t="n">
        <v>5</v>
      </c>
      <c r="M3977" s="57" t="n">
        <v>452</v>
      </c>
      <c r="N3977" t="inlineStr">
        <is>
          <t>TL</t>
        </is>
      </c>
      <c r="O3977" s="58" t="n">
        <v>0</v>
      </c>
      <c r="P3977" t="n">
        <v>0</v>
      </c>
      <c r="Q3977" s="59" t="n">
        <v>240</v>
      </c>
      <c r="R3977" s="60">
        <f>IF(N3977="TL",1,IF(N3977="USD",VLOOKUP(C3977,$X$2:$Z$19,2,FALSE),VLOOKUP(C3977,$X$2:$Z$19,3,FALSE)))</f>
        <v/>
      </c>
      <c r="S3977" s="61">
        <f>IF(P3977=1,0,L3977*M3977*R3977*(1-O3977/100))</f>
        <v/>
      </c>
      <c r="T3977" s="61">
        <f>IF(P3977=1,0,L3977*Q3977)</f>
        <v/>
      </c>
      <c r="U3977" s="61">
        <f>S3977-T3977</f>
        <v/>
      </c>
    </row>
    <row r="3978">
      <c r="A3978" t="inlineStr">
        <is>
          <t>S003977</t>
        </is>
      </c>
      <c r="B3978" t="inlineStr">
        <is>
          <t>2026-03-06</t>
        </is>
      </c>
      <c r="C3978" t="inlineStr">
        <is>
          <t>2026-03</t>
        </is>
      </c>
      <c r="D3978" t="inlineStr">
        <is>
          <t>2026-Q1</t>
        </is>
      </c>
      <c r="E3978" t="inlineStr">
        <is>
          <t>T10</t>
        </is>
      </c>
      <c r="F3978" t="inlineStr">
        <is>
          <t>Ayşe Yıldız</t>
        </is>
      </c>
      <c r="G3978" t="inlineStr">
        <is>
          <t>Akdeniz</t>
        </is>
      </c>
      <c r="H3978" t="inlineStr">
        <is>
          <t>EM-PNO-12</t>
        </is>
      </c>
      <c r="I3978" t="inlineStr">
        <is>
          <t>Sıva Üstü Dağıtım Panosu 24'lü</t>
        </is>
      </c>
      <c r="J3978" t="inlineStr">
        <is>
          <t>Pano</t>
        </is>
      </c>
      <c r="K3978" t="inlineStr">
        <is>
          <t>Bayi</t>
        </is>
      </c>
      <c r="L3978" t="n">
        <v>6</v>
      </c>
      <c r="M3978" s="57" t="n">
        <v>2045</v>
      </c>
      <c r="N3978" t="inlineStr">
        <is>
          <t>TL</t>
        </is>
      </c>
      <c r="O3978" s="58" t="n">
        <v>8</v>
      </c>
      <c r="P3978" t="n">
        <v>0</v>
      </c>
      <c r="Q3978" s="59" t="n">
        <v>1180</v>
      </c>
      <c r="R3978" s="60">
        <f>IF(N3978="TL",1,IF(N3978="USD",VLOOKUP(C3978,$X$2:$Z$19,2,FALSE),VLOOKUP(C3978,$X$2:$Z$19,3,FALSE)))</f>
        <v/>
      </c>
      <c r="S3978" s="61">
        <f>IF(P3978=1,0,L3978*M3978*R3978*(1-O3978/100))</f>
        <v/>
      </c>
      <c r="T3978" s="61">
        <f>IF(P3978=1,0,L3978*Q3978)</f>
        <v/>
      </c>
      <c r="U3978" s="61">
        <f>S3978-T3978</f>
        <v/>
      </c>
    </row>
    <row r="3979">
      <c r="A3979" t="inlineStr">
        <is>
          <t>S003978</t>
        </is>
      </c>
      <c r="B3979" t="inlineStr">
        <is>
          <t>2026-03-21</t>
        </is>
      </c>
      <c r="C3979" t="inlineStr">
        <is>
          <t>2026-03</t>
        </is>
      </c>
      <c r="D3979" t="inlineStr">
        <is>
          <t>2026-Q1</t>
        </is>
      </c>
      <c r="E3979" t="inlineStr">
        <is>
          <t>T10</t>
        </is>
      </c>
      <c r="F3979" t="inlineStr">
        <is>
          <t>Ayşe Yıldız</t>
        </is>
      </c>
      <c r="G3979" t="inlineStr">
        <is>
          <t>Akdeniz</t>
        </is>
      </c>
      <c r="H3979" t="inlineStr">
        <is>
          <t>EM-AYD-40</t>
        </is>
      </c>
      <c r="I3979" t="inlineStr">
        <is>
          <t>LED Panel Armatür 40W</t>
        </is>
      </c>
      <c r="J3979" t="inlineStr">
        <is>
          <t>Aydınlatma</t>
        </is>
      </c>
      <c r="K3979" t="inlineStr">
        <is>
          <t>Bayi</t>
        </is>
      </c>
      <c r="L3979" t="n">
        <v>1</v>
      </c>
      <c r="M3979" s="57" t="n">
        <v>362</v>
      </c>
      <c r="N3979" t="inlineStr">
        <is>
          <t>TL</t>
        </is>
      </c>
      <c r="O3979" s="58" t="n">
        <v>8</v>
      </c>
      <c r="P3979" t="n">
        <v>0</v>
      </c>
      <c r="Q3979" s="59" t="n">
        <v>190</v>
      </c>
      <c r="R3979" s="60">
        <f>IF(N3979="TL",1,IF(N3979="USD",VLOOKUP(C3979,$X$2:$Z$19,2,FALSE),VLOOKUP(C3979,$X$2:$Z$19,3,FALSE)))</f>
        <v/>
      </c>
      <c r="S3979" s="61">
        <f>IF(P3979=1,0,L3979*M3979*R3979*(1-O3979/100))</f>
        <v/>
      </c>
      <c r="T3979" s="61">
        <f>IF(P3979=1,0,L3979*Q3979)</f>
        <v/>
      </c>
      <c r="U3979" s="61">
        <f>S3979-T3979</f>
        <v/>
      </c>
    </row>
    <row r="3980">
      <c r="A3980" t="inlineStr">
        <is>
          <t>S003979</t>
        </is>
      </c>
      <c r="B3980" t="inlineStr">
        <is>
          <t>2026-03-09</t>
        </is>
      </c>
      <c r="C3980" t="inlineStr">
        <is>
          <t>2026-03</t>
        </is>
      </c>
      <c r="D3980" t="inlineStr">
        <is>
          <t>2026-Q1</t>
        </is>
      </c>
      <c r="E3980" t="inlineStr">
        <is>
          <t>T10</t>
        </is>
      </c>
      <c r="F3980" t="inlineStr">
        <is>
          <t>Ayşe Yıldız</t>
        </is>
      </c>
      <c r="G3980" t="inlineStr">
        <is>
          <t>Akdeniz</t>
        </is>
      </c>
      <c r="H3980" t="inlineStr">
        <is>
          <t>EM-PRZ-02</t>
        </is>
      </c>
      <c r="I3980" t="inlineStr">
        <is>
          <t>Priz-Anahtar Seti (20'li)</t>
        </is>
      </c>
      <c r="J3980" t="inlineStr">
        <is>
          <t>Anahtar</t>
        </is>
      </c>
      <c r="K3980" t="inlineStr">
        <is>
          <t>Bayi</t>
        </is>
      </c>
      <c r="L3980" t="n">
        <v>5</v>
      </c>
      <c r="M3980" s="57" t="n">
        <v>581</v>
      </c>
      <c r="N3980" t="inlineStr">
        <is>
          <t>TL</t>
        </is>
      </c>
      <c r="O3980" s="58" t="n">
        <v>8</v>
      </c>
      <c r="P3980" t="n">
        <v>0</v>
      </c>
      <c r="Q3980" s="59" t="n">
        <v>310</v>
      </c>
      <c r="R3980" s="60">
        <f>IF(N3980="TL",1,IF(N3980="USD",VLOOKUP(C3980,$X$2:$Z$19,2,FALSE),VLOOKUP(C3980,$X$2:$Z$19,3,FALSE)))</f>
        <v/>
      </c>
      <c r="S3980" s="61">
        <f>IF(P3980=1,0,L3980*M3980*R3980*(1-O3980/100))</f>
        <v/>
      </c>
      <c r="T3980" s="61">
        <f>IF(P3980=1,0,L3980*Q3980)</f>
        <v/>
      </c>
      <c r="U3980" s="61">
        <f>S3980-T3980</f>
        <v/>
      </c>
    </row>
    <row r="3981">
      <c r="A3981" t="inlineStr">
        <is>
          <t>S003980</t>
        </is>
      </c>
      <c r="B3981" t="inlineStr">
        <is>
          <t>2026-03-19</t>
        </is>
      </c>
      <c r="C3981" t="inlineStr">
        <is>
          <t>2026-03</t>
        </is>
      </c>
      <c r="D3981" t="inlineStr">
        <is>
          <t>2026-Q1</t>
        </is>
      </c>
      <c r="E3981" t="inlineStr">
        <is>
          <t>T10</t>
        </is>
      </c>
      <c r="F3981" t="inlineStr">
        <is>
          <t>Ayşe Yıldız</t>
        </is>
      </c>
      <c r="G3981" t="inlineStr">
        <is>
          <t>Akdeniz</t>
        </is>
      </c>
      <c r="H3981" t="inlineStr">
        <is>
          <t>EM-SGT-01</t>
        </is>
      </c>
      <c r="I3981" t="inlineStr">
        <is>
          <t>Otomatik Sigorta C16 (12'li)</t>
        </is>
      </c>
      <c r="J3981" t="inlineStr">
        <is>
          <t>Koruma</t>
        </is>
      </c>
      <c r="K3981" t="inlineStr">
        <is>
          <t>Perakende</t>
        </is>
      </c>
      <c r="L3981" t="n">
        <v>3</v>
      </c>
      <c r="M3981" s="57" t="n">
        <v>449</v>
      </c>
      <c r="N3981" t="inlineStr">
        <is>
          <t>TL</t>
        </is>
      </c>
      <c r="O3981" s="58" t="n">
        <v>8</v>
      </c>
      <c r="P3981" t="n">
        <v>0</v>
      </c>
      <c r="Q3981" s="59" t="n">
        <v>240</v>
      </c>
      <c r="R3981" s="60">
        <f>IF(N3981="TL",1,IF(N3981="USD",VLOOKUP(C3981,$X$2:$Z$19,2,FALSE),VLOOKUP(C3981,$X$2:$Z$19,3,FALSE)))</f>
        <v/>
      </c>
      <c r="S3981" s="61">
        <f>IF(P3981=1,0,L3981*M3981*R3981*(1-O3981/100))</f>
        <v/>
      </c>
      <c r="T3981" s="61">
        <f>IF(P3981=1,0,L3981*Q3981)</f>
        <v/>
      </c>
      <c r="U3981" s="61">
        <f>S3981-T3981</f>
        <v/>
      </c>
    </row>
    <row r="3982">
      <c r="A3982" t="inlineStr">
        <is>
          <t>S003981</t>
        </is>
      </c>
      <c r="B3982" t="inlineStr">
        <is>
          <t>2026-03-01</t>
        </is>
      </c>
      <c r="C3982" t="inlineStr">
        <is>
          <t>2026-03</t>
        </is>
      </c>
      <c r="D3982" t="inlineStr">
        <is>
          <t>2026-Q1</t>
        </is>
      </c>
      <c r="E3982" t="inlineStr">
        <is>
          <t>T10</t>
        </is>
      </c>
      <c r="F3982" t="inlineStr">
        <is>
          <t>Ayşe Yıldız</t>
        </is>
      </c>
      <c r="G3982" t="inlineStr">
        <is>
          <t>Akdeniz</t>
        </is>
      </c>
      <c r="H3982" t="inlineStr">
        <is>
          <t>EM-TRF-05</t>
        </is>
      </c>
      <c r="I3982" t="inlineStr">
        <is>
          <t>İzole Trafo 1 kVA</t>
        </is>
      </c>
      <c r="J3982" t="inlineStr">
        <is>
          <t>Güç</t>
        </is>
      </c>
      <c r="K3982" t="inlineStr">
        <is>
          <t>Proje</t>
        </is>
      </c>
      <c r="L3982" t="n">
        <v>5</v>
      </c>
      <c r="M3982" s="57" t="n">
        <v>6605</v>
      </c>
      <c r="N3982" t="inlineStr">
        <is>
          <t>TL</t>
        </is>
      </c>
      <c r="O3982" s="58" t="n">
        <v>0</v>
      </c>
      <c r="P3982" t="n">
        <v>0</v>
      </c>
      <c r="Q3982" s="59" t="n">
        <v>3900</v>
      </c>
      <c r="R3982" s="60">
        <f>IF(N3982="TL",1,IF(N3982="USD",VLOOKUP(C3982,$X$2:$Z$19,2,FALSE),VLOOKUP(C3982,$X$2:$Z$19,3,FALSE)))</f>
        <v/>
      </c>
      <c r="S3982" s="61">
        <f>IF(P3982=1,0,L3982*M3982*R3982*(1-O3982/100))</f>
        <v/>
      </c>
      <c r="T3982" s="61">
        <f>IF(P3982=1,0,L3982*Q3982)</f>
        <v/>
      </c>
      <c r="U3982" s="61">
        <f>S3982-T3982</f>
        <v/>
      </c>
    </row>
    <row r="3983">
      <c r="A3983" t="inlineStr">
        <is>
          <t>S003982</t>
        </is>
      </c>
      <c r="B3983" t="inlineStr">
        <is>
          <t>2026-03-25</t>
        </is>
      </c>
      <c r="C3983" t="inlineStr">
        <is>
          <t>2026-03</t>
        </is>
      </c>
      <c r="D3983" t="inlineStr">
        <is>
          <t>2026-Q1</t>
        </is>
      </c>
      <c r="E3983" t="inlineStr">
        <is>
          <t>T10</t>
        </is>
      </c>
      <c r="F3983" t="inlineStr">
        <is>
          <t>Ayşe Yıldız</t>
        </is>
      </c>
      <c r="G3983" t="inlineStr">
        <is>
          <t>Akdeniz</t>
        </is>
      </c>
      <c r="H3983" t="inlineStr">
        <is>
          <t>EM-KND-03</t>
        </is>
      </c>
      <c r="I3983" t="inlineStr">
        <is>
          <t>Kablo Kanalı 40x40 (2 m)</t>
        </is>
      </c>
      <c r="J3983" t="inlineStr">
        <is>
          <t>Tesisat</t>
        </is>
      </c>
      <c r="K3983" t="inlineStr">
        <is>
          <t>Bayi</t>
        </is>
      </c>
      <c r="L3983" t="n">
        <v>21</v>
      </c>
      <c r="M3983" s="57" t="n">
        <v>129</v>
      </c>
      <c r="N3983" t="inlineStr">
        <is>
          <t>TL</t>
        </is>
      </c>
      <c r="O3983" s="58" t="n">
        <v>5</v>
      </c>
      <c r="P3983" t="n">
        <v>0</v>
      </c>
      <c r="Q3983" s="59" t="n">
        <v>65</v>
      </c>
      <c r="R3983" s="60">
        <f>IF(N3983="TL",1,IF(N3983="USD",VLOOKUP(C3983,$X$2:$Z$19,2,FALSE),VLOOKUP(C3983,$X$2:$Z$19,3,FALSE)))</f>
        <v/>
      </c>
      <c r="S3983" s="61">
        <f>IF(P3983=1,0,L3983*M3983*R3983*(1-O3983/100))</f>
        <v/>
      </c>
      <c r="T3983" s="61">
        <f>IF(P3983=1,0,L3983*Q3983)</f>
        <v/>
      </c>
      <c r="U3983" s="61">
        <f>S3983-T3983</f>
        <v/>
      </c>
    </row>
    <row r="3984">
      <c r="A3984" t="inlineStr">
        <is>
          <t>S003983</t>
        </is>
      </c>
      <c r="B3984" t="inlineStr">
        <is>
          <t>2026-03-21</t>
        </is>
      </c>
      <c r="C3984" t="inlineStr">
        <is>
          <t>2026-03</t>
        </is>
      </c>
      <c r="D3984" t="inlineStr">
        <is>
          <t>2026-Q1</t>
        </is>
      </c>
      <c r="E3984" t="inlineStr">
        <is>
          <t>T10</t>
        </is>
      </c>
      <c r="F3984" t="inlineStr">
        <is>
          <t>Ayşe Yıldız</t>
        </is>
      </c>
      <c r="G3984" t="inlineStr">
        <is>
          <t>Akdeniz</t>
        </is>
      </c>
      <c r="H3984" t="inlineStr">
        <is>
          <t>EM-KBL-25</t>
        </is>
      </c>
      <c r="I3984" t="inlineStr">
        <is>
          <t>NYY Kablo 4x6 (100 m)</t>
        </is>
      </c>
      <c r="J3984" t="inlineStr">
        <is>
          <t>Kablo</t>
        </is>
      </c>
      <c r="K3984" t="inlineStr">
        <is>
          <t>Bayi</t>
        </is>
      </c>
      <c r="L3984" t="n">
        <v>17</v>
      </c>
      <c r="M3984" s="57" t="n">
        <v>3574</v>
      </c>
      <c r="N3984" t="inlineStr">
        <is>
          <t>TL</t>
        </is>
      </c>
      <c r="O3984" s="58" t="n">
        <v>5</v>
      </c>
      <c r="P3984" t="n">
        <v>0</v>
      </c>
      <c r="Q3984" s="59" t="n">
        <v>2150</v>
      </c>
      <c r="R3984" s="60">
        <f>IF(N3984="TL",1,IF(N3984="USD",VLOOKUP(C3984,$X$2:$Z$19,2,FALSE),VLOOKUP(C3984,$X$2:$Z$19,3,FALSE)))</f>
        <v/>
      </c>
      <c r="S3984" s="61">
        <f>IF(P3984=1,0,L3984*M3984*R3984*(1-O3984/100))</f>
        <v/>
      </c>
      <c r="T3984" s="61">
        <f>IF(P3984=1,0,L3984*Q3984)</f>
        <v/>
      </c>
      <c r="U3984" s="61">
        <f>S3984-T3984</f>
        <v/>
      </c>
    </row>
    <row r="3985">
      <c r="A3985" t="inlineStr">
        <is>
          <t>S003984</t>
        </is>
      </c>
      <c r="B3985" t="inlineStr">
        <is>
          <t>2026-03-16</t>
        </is>
      </c>
      <c r="C3985" t="inlineStr">
        <is>
          <t>2026-03</t>
        </is>
      </c>
      <c r="D3985" t="inlineStr">
        <is>
          <t>2026-Q1</t>
        </is>
      </c>
      <c r="E3985" t="inlineStr">
        <is>
          <t>T10</t>
        </is>
      </c>
      <c r="F3985" t="inlineStr">
        <is>
          <t>Ayşe Yıldız</t>
        </is>
      </c>
      <c r="G3985" t="inlineStr">
        <is>
          <t>Akdeniz</t>
        </is>
      </c>
      <c r="H3985" t="inlineStr">
        <is>
          <t>EM-AYD-18</t>
        </is>
      </c>
      <c r="I3985" t="inlineStr">
        <is>
          <t>LED Ampul 18W (10'lu)</t>
        </is>
      </c>
      <c r="J3985" t="inlineStr">
        <is>
          <t>Aydınlatma</t>
        </is>
      </c>
      <c r="K3985" t="inlineStr">
        <is>
          <t>Perakende</t>
        </is>
      </c>
      <c r="L3985" t="n">
        <v>115</v>
      </c>
      <c r="M3985" s="57" t="n">
        <v>200</v>
      </c>
      <c r="N3985" t="inlineStr">
        <is>
          <t>TL</t>
        </is>
      </c>
      <c r="O3985" s="58" t="n">
        <v>8</v>
      </c>
      <c r="P3985" t="n">
        <v>0</v>
      </c>
      <c r="Q3985" s="59" t="n">
        <v>95</v>
      </c>
      <c r="R3985" s="60">
        <f>IF(N3985="TL",1,IF(N3985="USD",VLOOKUP(C3985,$X$2:$Z$19,2,FALSE),VLOOKUP(C3985,$X$2:$Z$19,3,FALSE)))</f>
        <v/>
      </c>
      <c r="S3985" s="61">
        <f>IF(P3985=1,0,L3985*M3985*R3985*(1-O3985/100))</f>
        <v/>
      </c>
      <c r="T3985" s="61">
        <f>IF(P3985=1,0,L3985*Q3985)</f>
        <v/>
      </c>
      <c r="U3985" s="61">
        <f>S3985-T3985</f>
        <v/>
      </c>
    </row>
    <row r="3986">
      <c r="A3986" t="inlineStr">
        <is>
          <t>S003985</t>
        </is>
      </c>
      <c r="B3986" t="inlineStr">
        <is>
          <t>2026-03-01</t>
        </is>
      </c>
      <c r="C3986" t="inlineStr">
        <is>
          <t>2026-03</t>
        </is>
      </c>
      <c r="D3986" t="inlineStr">
        <is>
          <t>2026-Q1</t>
        </is>
      </c>
      <c r="E3986" t="inlineStr">
        <is>
          <t>T10</t>
        </is>
      </c>
      <c r="F3986" t="inlineStr">
        <is>
          <t>Ayşe Yıldız</t>
        </is>
      </c>
      <c r="G3986" t="inlineStr">
        <is>
          <t>Akdeniz</t>
        </is>
      </c>
      <c r="H3986" t="inlineStr">
        <is>
          <t>EM-TRF-05</t>
        </is>
      </c>
      <c r="I3986" t="inlineStr">
        <is>
          <t>İzole Trafo 1 kVA</t>
        </is>
      </c>
      <c r="J3986" t="inlineStr">
        <is>
          <t>Güç</t>
        </is>
      </c>
      <c r="K3986" t="inlineStr">
        <is>
          <t>Proje</t>
        </is>
      </c>
      <c r="L3986" t="n">
        <v>2</v>
      </c>
      <c r="M3986" s="57" t="n">
        <v>6575</v>
      </c>
      <c r="N3986" t="inlineStr">
        <is>
          <t>TL</t>
        </is>
      </c>
      <c r="O3986" s="58" t="n">
        <v>5</v>
      </c>
      <c r="P3986" t="n">
        <v>0</v>
      </c>
      <c r="Q3986" s="59" t="n">
        <v>3900</v>
      </c>
      <c r="R3986" s="60">
        <f>IF(N3986="TL",1,IF(N3986="USD",VLOOKUP(C3986,$X$2:$Z$19,2,FALSE),VLOOKUP(C3986,$X$2:$Z$19,3,FALSE)))</f>
        <v/>
      </c>
      <c r="S3986" s="61">
        <f>IF(P3986=1,0,L3986*M3986*R3986*(1-O3986/100))</f>
        <v/>
      </c>
      <c r="T3986" s="61">
        <f>IF(P3986=1,0,L3986*Q3986)</f>
        <v/>
      </c>
      <c r="U3986" s="61">
        <f>S3986-T3986</f>
        <v/>
      </c>
    </row>
    <row r="3987">
      <c r="A3987" t="inlineStr">
        <is>
          <t>S003986</t>
        </is>
      </c>
      <c r="B3987" t="inlineStr">
        <is>
          <t>2026-03-22</t>
        </is>
      </c>
      <c r="C3987" t="inlineStr">
        <is>
          <t>2026-03</t>
        </is>
      </c>
      <c r="D3987" t="inlineStr">
        <is>
          <t>2026-Q1</t>
        </is>
      </c>
      <c r="E3987" t="inlineStr">
        <is>
          <t>T10</t>
        </is>
      </c>
      <c r="F3987" t="inlineStr">
        <is>
          <t>Ayşe Yıldız</t>
        </is>
      </c>
      <c r="G3987" t="inlineStr">
        <is>
          <t>Akdeniz</t>
        </is>
      </c>
      <c r="H3987" t="inlineStr">
        <is>
          <t>EM-KBL-25</t>
        </is>
      </c>
      <c r="I3987" t="inlineStr">
        <is>
          <t>NYY Kablo 4x6 (100 m)</t>
        </is>
      </c>
      <c r="J3987" t="inlineStr">
        <is>
          <t>Kablo</t>
        </is>
      </c>
      <c r="K3987" t="inlineStr">
        <is>
          <t>Kurumsal</t>
        </is>
      </c>
      <c r="L3987" t="n">
        <v>23</v>
      </c>
      <c r="M3987" s="57" t="n">
        <v>3535</v>
      </c>
      <c r="N3987" t="inlineStr">
        <is>
          <t>TL</t>
        </is>
      </c>
      <c r="O3987" s="58" t="n">
        <v>0</v>
      </c>
      <c r="P3987" t="n">
        <v>0</v>
      </c>
      <c r="Q3987" s="59" t="n">
        <v>2150</v>
      </c>
      <c r="R3987" s="60">
        <f>IF(N3987="TL",1,IF(N3987="USD",VLOOKUP(C3987,$X$2:$Z$19,2,FALSE),VLOOKUP(C3987,$X$2:$Z$19,3,FALSE)))</f>
        <v/>
      </c>
      <c r="S3987" s="61">
        <f>IF(P3987=1,0,L3987*M3987*R3987*(1-O3987/100))</f>
        <v/>
      </c>
      <c r="T3987" s="61">
        <f>IF(P3987=1,0,L3987*Q3987)</f>
        <v/>
      </c>
      <c r="U3987" s="61">
        <f>S3987-T3987</f>
        <v/>
      </c>
    </row>
    <row r="3988">
      <c r="A3988" t="inlineStr">
        <is>
          <t>S003987</t>
        </is>
      </c>
      <c r="B3988" t="inlineStr">
        <is>
          <t>2026-03-08</t>
        </is>
      </c>
      <c r="C3988" t="inlineStr">
        <is>
          <t>2026-03</t>
        </is>
      </c>
      <c r="D3988" t="inlineStr">
        <is>
          <t>2026-Q1</t>
        </is>
      </c>
      <c r="E3988" t="inlineStr">
        <is>
          <t>T11</t>
        </is>
      </c>
      <c r="F3988" t="inlineStr">
        <is>
          <t>Kaan Öztürk</t>
        </is>
      </c>
      <c r="G3988" t="inlineStr">
        <is>
          <t>İhracat-Körfez</t>
        </is>
      </c>
      <c r="H3988" t="inlineStr">
        <is>
          <t>EM-AYD-18</t>
        </is>
      </c>
      <c r="I3988" t="inlineStr">
        <is>
          <t>LED Ampul 18W (10'lu)</t>
        </is>
      </c>
      <c r="J3988" t="inlineStr">
        <is>
          <t>Aydınlatma</t>
        </is>
      </c>
      <c r="K3988" t="inlineStr">
        <is>
          <t>Perakende</t>
        </is>
      </c>
      <c r="L3988" t="n">
        <v>23</v>
      </c>
      <c r="M3988" s="57" t="n">
        <v>4.22</v>
      </c>
      <c r="N3988" t="inlineStr">
        <is>
          <t>USD</t>
        </is>
      </c>
      <c r="O3988" s="58" t="n">
        <v>8</v>
      </c>
      <c r="P3988" t="n">
        <v>0</v>
      </c>
      <c r="Q3988" s="59" t="n">
        <v>95</v>
      </c>
      <c r="R3988" s="60">
        <f>IF(N3988="TL",1,IF(N3988="USD",VLOOKUP(C3988,$X$2:$Z$19,2,FALSE),VLOOKUP(C3988,$X$2:$Z$19,3,FALSE)))</f>
        <v/>
      </c>
      <c r="S3988" s="61">
        <f>IF(P3988=1,0,L3988*M3988*R3988*(1-O3988/100))</f>
        <v/>
      </c>
      <c r="T3988" s="61">
        <f>IF(P3988=1,0,L3988*Q3988)</f>
        <v/>
      </c>
      <c r="U3988" s="61">
        <f>S3988-T3988</f>
        <v/>
      </c>
    </row>
    <row r="3989">
      <c r="A3989" t="inlineStr">
        <is>
          <t>S003988</t>
        </is>
      </c>
      <c r="B3989" t="inlineStr">
        <is>
          <t>2026-03-08</t>
        </is>
      </c>
      <c r="C3989" t="inlineStr">
        <is>
          <t>2026-03</t>
        </is>
      </c>
      <c r="D3989" t="inlineStr">
        <is>
          <t>2026-Q1</t>
        </is>
      </c>
      <c r="E3989" t="inlineStr">
        <is>
          <t>T11</t>
        </is>
      </c>
      <c r="F3989" t="inlineStr">
        <is>
          <t>Kaan Öztürk</t>
        </is>
      </c>
      <c r="G3989" t="inlineStr">
        <is>
          <t>İhracat-Körfez</t>
        </is>
      </c>
      <c r="H3989" t="inlineStr">
        <is>
          <t>EM-PNO-12</t>
        </is>
      </c>
      <c r="I3989" t="inlineStr">
        <is>
          <t>Sıva Üstü Dağıtım Panosu 24'lü</t>
        </is>
      </c>
      <c r="J3989" t="inlineStr">
        <is>
          <t>Pano</t>
        </is>
      </c>
      <c r="K3989" t="inlineStr">
        <is>
          <t>Perakende</t>
        </is>
      </c>
      <c r="L3989" t="n">
        <v>114</v>
      </c>
      <c r="M3989" s="57" t="n">
        <v>42.77</v>
      </c>
      <c r="N3989" t="inlineStr">
        <is>
          <t>USD</t>
        </is>
      </c>
      <c r="O3989" s="58" t="n">
        <v>0</v>
      </c>
      <c r="P3989" t="n">
        <v>0</v>
      </c>
      <c r="Q3989" s="59" t="n">
        <v>1180</v>
      </c>
      <c r="R3989" s="60">
        <f>IF(N3989="TL",1,IF(N3989="USD",VLOOKUP(C3989,$X$2:$Z$19,2,FALSE),VLOOKUP(C3989,$X$2:$Z$19,3,FALSE)))</f>
        <v/>
      </c>
      <c r="S3989" s="61">
        <f>IF(P3989=1,0,L3989*M3989*R3989*(1-O3989/100))</f>
        <v/>
      </c>
      <c r="T3989" s="61">
        <f>IF(P3989=1,0,L3989*Q3989)</f>
        <v/>
      </c>
      <c r="U3989" s="61">
        <f>S3989-T3989</f>
        <v/>
      </c>
    </row>
    <row r="3990">
      <c r="A3990" t="inlineStr">
        <is>
          <t>S003989</t>
        </is>
      </c>
      <c r="B3990" t="inlineStr">
        <is>
          <t>2026-03-01</t>
        </is>
      </c>
      <c r="C3990" t="inlineStr">
        <is>
          <t>2026-03</t>
        </is>
      </c>
      <c r="D3990" t="inlineStr">
        <is>
          <t>2026-Q1</t>
        </is>
      </c>
      <c r="E3990" t="inlineStr">
        <is>
          <t>T11</t>
        </is>
      </c>
      <c r="F3990" t="inlineStr">
        <is>
          <t>Kaan Öztürk</t>
        </is>
      </c>
      <c r="G3990" t="inlineStr">
        <is>
          <t>İhracat-Körfez</t>
        </is>
      </c>
      <c r="H3990" t="inlineStr">
        <is>
          <t>EM-KBL-25</t>
        </is>
      </c>
      <c r="I3990" t="inlineStr">
        <is>
          <t>NYY Kablo 4x6 (100 m)</t>
        </is>
      </c>
      <c r="J3990" t="inlineStr">
        <is>
          <t>Kablo</t>
        </is>
      </c>
      <c r="K3990" t="inlineStr">
        <is>
          <t>Proje</t>
        </is>
      </c>
      <c r="L3990" t="n">
        <v>2</v>
      </c>
      <c r="M3990" s="57" t="n">
        <v>72.48</v>
      </c>
      <c r="N3990" t="inlineStr">
        <is>
          <t>USD</t>
        </is>
      </c>
      <c r="O3990" s="58" t="n">
        <v>0</v>
      </c>
      <c r="P3990" t="n">
        <v>0</v>
      </c>
      <c r="Q3990" s="59" t="n">
        <v>2150</v>
      </c>
      <c r="R3990" s="60">
        <f>IF(N3990="TL",1,IF(N3990="USD",VLOOKUP(C3990,$X$2:$Z$19,2,FALSE),VLOOKUP(C3990,$X$2:$Z$19,3,FALSE)))</f>
        <v/>
      </c>
      <c r="S3990" s="61">
        <f>IF(P3990=1,0,L3990*M3990*R3990*(1-O3990/100))</f>
        <v/>
      </c>
      <c r="T3990" s="61">
        <f>IF(P3990=1,0,L3990*Q3990)</f>
        <v/>
      </c>
      <c r="U3990" s="61">
        <f>S3990-T3990</f>
        <v/>
      </c>
    </row>
    <row r="3991">
      <c r="A3991" t="inlineStr">
        <is>
          <t>S003990</t>
        </is>
      </c>
      <c r="B3991" t="inlineStr">
        <is>
          <t>2026-03-06</t>
        </is>
      </c>
      <c r="C3991" t="inlineStr">
        <is>
          <t>2026-03</t>
        </is>
      </c>
      <c r="D3991" t="inlineStr">
        <is>
          <t>2026-Q1</t>
        </is>
      </c>
      <c r="E3991" t="inlineStr">
        <is>
          <t>T11</t>
        </is>
      </c>
      <c r="F3991" t="inlineStr">
        <is>
          <t>Kaan Öztürk</t>
        </is>
      </c>
      <c r="G3991" t="inlineStr">
        <is>
          <t>İhracat-Körfez</t>
        </is>
      </c>
      <c r="H3991" t="inlineStr">
        <is>
          <t>EM-PRZ-02</t>
        </is>
      </c>
      <c r="I3991" t="inlineStr">
        <is>
          <t>Priz-Anahtar Seti (20'li)</t>
        </is>
      </c>
      <c r="J3991" t="inlineStr">
        <is>
          <t>Anahtar</t>
        </is>
      </c>
      <c r="K3991" t="inlineStr">
        <is>
          <t>Kurumsal</t>
        </is>
      </c>
      <c r="L3991" t="n">
        <v>3</v>
      </c>
      <c r="M3991" s="57" t="n">
        <v>11.87</v>
      </c>
      <c r="N3991" t="inlineStr">
        <is>
          <t>USD</t>
        </is>
      </c>
      <c r="O3991" s="58" t="n">
        <v>12</v>
      </c>
      <c r="P3991" t="n">
        <v>0</v>
      </c>
      <c r="Q3991" s="59" t="n">
        <v>310</v>
      </c>
      <c r="R3991" s="60">
        <f>IF(N3991="TL",1,IF(N3991="USD",VLOOKUP(C3991,$X$2:$Z$19,2,FALSE),VLOOKUP(C3991,$X$2:$Z$19,3,FALSE)))</f>
        <v/>
      </c>
      <c r="S3991" s="61">
        <f>IF(P3991=1,0,L3991*M3991*R3991*(1-O3991/100))</f>
        <v/>
      </c>
      <c r="T3991" s="61">
        <f>IF(P3991=1,0,L3991*Q3991)</f>
        <v/>
      </c>
      <c r="U3991" s="61">
        <f>S3991-T3991</f>
        <v/>
      </c>
    </row>
    <row r="3992">
      <c r="A3992" t="inlineStr">
        <is>
          <t>S003991</t>
        </is>
      </c>
      <c r="B3992" t="inlineStr">
        <is>
          <t>2026-03-05</t>
        </is>
      </c>
      <c r="C3992" t="inlineStr">
        <is>
          <t>2026-03</t>
        </is>
      </c>
      <c r="D3992" t="inlineStr">
        <is>
          <t>2026-Q1</t>
        </is>
      </c>
      <c r="E3992" t="inlineStr">
        <is>
          <t>T11</t>
        </is>
      </c>
      <c r="F3992" t="inlineStr">
        <is>
          <t>Kaan Öztürk</t>
        </is>
      </c>
      <c r="G3992" t="inlineStr">
        <is>
          <t>İhracat-Körfez</t>
        </is>
      </c>
      <c r="H3992" t="inlineStr">
        <is>
          <t>EM-TRF-05</t>
        </is>
      </c>
      <c r="I3992" t="inlineStr">
        <is>
          <t>İzole Trafo 1 kVA</t>
        </is>
      </c>
      <c r="J3992" t="inlineStr">
        <is>
          <t>Güç</t>
        </is>
      </c>
      <c r="K3992" t="inlineStr">
        <is>
          <t>Perakende</t>
        </is>
      </c>
      <c r="L3992" t="n">
        <v>4</v>
      </c>
      <c r="M3992" s="57" t="n">
        <v>137.97</v>
      </c>
      <c r="N3992" t="inlineStr">
        <is>
          <t>USD</t>
        </is>
      </c>
      <c r="O3992" s="58" t="n">
        <v>0</v>
      </c>
      <c r="P3992" t="n">
        <v>0</v>
      </c>
      <c r="Q3992" s="59" t="n">
        <v>3900</v>
      </c>
      <c r="R3992" s="60">
        <f>IF(N3992="TL",1,IF(N3992="USD",VLOOKUP(C3992,$X$2:$Z$19,2,FALSE),VLOOKUP(C3992,$X$2:$Z$19,3,FALSE)))</f>
        <v/>
      </c>
      <c r="S3992" s="61">
        <f>IF(P3992=1,0,L3992*M3992*R3992*(1-O3992/100))</f>
        <v/>
      </c>
      <c r="T3992" s="61">
        <f>IF(P3992=1,0,L3992*Q3992)</f>
        <v/>
      </c>
      <c r="U3992" s="61">
        <f>S3992-T3992</f>
        <v/>
      </c>
    </row>
    <row r="3993">
      <c r="A3993" t="inlineStr">
        <is>
          <t>S003992</t>
        </is>
      </c>
      <c r="B3993" t="inlineStr">
        <is>
          <t>2026-03-14</t>
        </is>
      </c>
      <c r="C3993" t="inlineStr">
        <is>
          <t>2026-03</t>
        </is>
      </c>
      <c r="D3993" t="inlineStr">
        <is>
          <t>2026-Q1</t>
        </is>
      </c>
      <c r="E3993" t="inlineStr">
        <is>
          <t>T11</t>
        </is>
      </c>
      <c r="F3993" t="inlineStr">
        <is>
          <t>Kaan Öztürk</t>
        </is>
      </c>
      <c r="G3993" t="inlineStr">
        <is>
          <t>İhracat-Körfez</t>
        </is>
      </c>
      <c r="H3993" t="inlineStr">
        <is>
          <t>EM-UPS-10</t>
        </is>
      </c>
      <c r="I3993" t="inlineStr">
        <is>
          <t>Kesintisiz Güç Kaynağı 3 kVA</t>
        </is>
      </c>
      <c r="J3993" t="inlineStr">
        <is>
          <t>Güç</t>
        </is>
      </c>
      <c r="K3993" t="inlineStr">
        <is>
          <t>Bayi</t>
        </is>
      </c>
      <c r="L3993" t="n">
        <v>106</v>
      </c>
      <c r="M3993" s="57" t="n">
        <v>284.64</v>
      </c>
      <c r="N3993" t="inlineStr">
        <is>
          <t>USD</t>
        </is>
      </c>
      <c r="O3993" s="58" t="n">
        <v>8</v>
      </c>
      <c r="P3993" t="n">
        <v>0</v>
      </c>
      <c r="Q3993" s="59" t="n">
        <v>8200</v>
      </c>
      <c r="R3993" s="60">
        <f>IF(N3993="TL",1,IF(N3993="USD",VLOOKUP(C3993,$X$2:$Z$19,2,FALSE),VLOOKUP(C3993,$X$2:$Z$19,3,FALSE)))</f>
        <v/>
      </c>
      <c r="S3993" s="61">
        <f>IF(P3993=1,0,L3993*M3993*R3993*(1-O3993/100))</f>
        <v/>
      </c>
      <c r="T3993" s="61">
        <f>IF(P3993=1,0,L3993*Q3993)</f>
        <v/>
      </c>
      <c r="U3993" s="61">
        <f>S3993-T3993</f>
        <v/>
      </c>
    </row>
    <row r="3994">
      <c r="A3994" t="inlineStr">
        <is>
          <t>S003993</t>
        </is>
      </c>
      <c r="B3994" t="inlineStr">
        <is>
          <t>2026-03-25</t>
        </is>
      </c>
      <c r="C3994" t="inlineStr">
        <is>
          <t>2026-03</t>
        </is>
      </c>
      <c r="D3994" t="inlineStr">
        <is>
          <t>2026-Q1</t>
        </is>
      </c>
      <c r="E3994" t="inlineStr">
        <is>
          <t>T11</t>
        </is>
      </c>
      <c r="F3994" t="inlineStr">
        <is>
          <t>Kaan Öztürk</t>
        </is>
      </c>
      <c r="G3994" t="inlineStr">
        <is>
          <t>İhracat-Körfez</t>
        </is>
      </c>
      <c r="H3994" t="inlineStr">
        <is>
          <t>EM-UPS-10</t>
        </is>
      </c>
      <c r="I3994" t="inlineStr">
        <is>
          <t>Kesintisiz Güç Kaynağı 3 kVA</t>
        </is>
      </c>
      <c r="J3994" t="inlineStr">
        <is>
          <t>Güç</t>
        </is>
      </c>
      <c r="K3994" t="inlineStr">
        <is>
          <t>Perakende</t>
        </is>
      </c>
      <c r="L3994" t="n">
        <v>10</v>
      </c>
      <c r="M3994" s="57" t="n">
        <v>270.31</v>
      </c>
      <c r="N3994" t="inlineStr">
        <is>
          <t>USD</t>
        </is>
      </c>
      <c r="O3994" s="58" t="n">
        <v>5</v>
      </c>
      <c r="P3994" t="n">
        <v>0</v>
      </c>
      <c r="Q3994" s="59" t="n">
        <v>8200</v>
      </c>
      <c r="R3994" s="60">
        <f>IF(N3994="TL",1,IF(N3994="USD",VLOOKUP(C3994,$X$2:$Z$19,2,FALSE),VLOOKUP(C3994,$X$2:$Z$19,3,FALSE)))</f>
        <v/>
      </c>
      <c r="S3994" s="61">
        <f>IF(P3994=1,0,L3994*M3994*R3994*(1-O3994/100))</f>
        <v/>
      </c>
      <c r="T3994" s="61">
        <f>IF(P3994=1,0,L3994*Q3994)</f>
        <v/>
      </c>
      <c r="U3994" s="61">
        <f>S3994-T3994</f>
        <v/>
      </c>
    </row>
    <row r="3995">
      <c r="A3995" t="inlineStr">
        <is>
          <t>S003994</t>
        </is>
      </c>
      <c r="B3995" t="inlineStr">
        <is>
          <t>2026-03-07</t>
        </is>
      </c>
      <c r="C3995" t="inlineStr">
        <is>
          <t>2026-03</t>
        </is>
      </c>
      <c r="D3995" t="inlineStr">
        <is>
          <t>2026-Q1</t>
        </is>
      </c>
      <c r="E3995" t="inlineStr">
        <is>
          <t>T11</t>
        </is>
      </c>
      <c r="F3995" t="inlineStr">
        <is>
          <t>Kaan Öztürk</t>
        </is>
      </c>
      <c r="G3995" t="inlineStr">
        <is>
          <t>İhracat-Körfez</t>
        </is>
      </c>
      <c r="H3995" t="inlineStr">
        <is>
          <t>EM-TOP-08</t>
        </is>
      </c>
      <c r="I3995" t="inlineStr">
        <is>
          <t>Topraklama Seti</t>
        </is>
      </c>
      <c r="J3995" t="inlineStr">
        <is>
          <t>Koruma</t>
        </is>
      </c>
      <c r="K3995" t="inlineStr">
        <is>
          <t>Proje</t>
        </is>
      </c>
      <c r="L3995" t="n">
        <v>17</v>
      </c>
      <c r="M3995" s="57" t="n">
        <v>19.8</v>
      </c>
      <c r="N3995" t="inlineStr">
        <is>
          <t>USD</t>
        </is>
      </c>
      <c r="O3995" s="58" t="n">
        <v>5</v>
      </c>
      <c r="P3995" t="n">
        <v>0</v>
      </c>
      <c r="Q3995" s="59" t="n">
        <v>540</v>
      </c>
      <c r="R3995" s="60">
        <f>IF(N3995="TL",1,IF(N3995="USD",VLOOKUP(C3995,$X$2:$Z$19,2,FALSE),VLOOKUP(C3995,$X$2:$Z$19,3,FALSE)))</f>
        <v/>
      </c>
      <c r="S3995" s="61">
        <f>IF(P3995=1,0,L3995*M3995*R3995*(1-O3995/100))</f>
        <v/>
      </c>
      <c r="T3995" s="61">
        <f>IF(P3995=1,0,L3995*Q3995)</f>
        <v/>
      </c>
      <c r="U3995" s="61">
        <f>S3995-T3995</f>
        <v/>
      </c>
    </row>
    <row r="3996">
      <c r="A3996" t="inlineStr">
        <is>
          <t>S003995</t>
        </is>
      </c>
      <c r="B3996" t="inlineStr">
        <is>
          <t>2026-03-16</t>
        </is>
      </c>
      <c r="C3996" t="inlineStr">
        <is>
          <t>2026-03</t>
        </is>
      </c>
      <c r="D3996" t="inlineStr">
        <is>
          <t>2026-Q1</t>
        </is>
      </c>
      <c r="E3996" t="inlineStr">
        <is>
          <t>T11</t>
        </is>
      </c>
      <c r="F3996" t="inlineStr">
        <is>
          <t>Kaan Öztürk</t>
        </is>
      </c>
      <c r="G3996" t="inlineStr">
        <is>
          <t>İhracat-Körfez</t>
        </is>
      </c>
      <c r="H3996" t="inlineStr">
        <is>
          <t>EM-PNO-12</t>
        </is>
      </c>
      <c r="I3996" t="inlineStr">
        <is>
          <t>Sıva Üstü Dağıtım Panosu 24'lü</t>
        </is>
      </c>
      <c r="J3996" t="inlineStr">
        <is>
          <t>Pano</t>
        </is>
      </c>
      <c r="K3996" t="inlineStr">
        <is>
          <t>Bayi</t>
        </is>
      </c>
      <c r="L3996" t="n">
        <v>2</v>
      </c>
      <c r="M3996" s="57" t="n">
        <v>42.3</v>
      </c>
      <c r="N3996" t="inlineStr">
        <is>
          <t>USD</t>
        </is>
      </c>
      <c r="O3996" s="58" t="n">
        <v>5</v>
      </c>
      <c r="P3996" t="n">
        <v>0</v>
      </c>
      <c r="Q3996" s="59" t="n">
        <v>1180</v>
      </c>
      <c r="R3996" s="60">
        <f>IF(N3996="TL",1,IF(N3996="USD",VLOOKUP(C3996,$X$2:$Z$19,2,FALSE),VLOOKUP(C3996,$X$2:$Z$19,3,FALSE)))</f>
        <v/>
      </c>
      <c r="S3996" s="61">
        <f>IF(P3996=1,0,L3996*M3996*R3996*(1-O3996/100))</f>
        <v/>
      </c>
      <c r="T3996" s="61">
        <f>IF(P3996=1,0,L3996*Q3996)</f>
        <v/>
      </c>
      <c r="U3996" s="61">
        <f>S3996-T3996</f>
        <v/>
      </c>
    </row>
    <row r="3997">
      <c r="A3997" t="inlineStr">
        <is>
          <t>S003996</t>
        </is>
      </c>
      <c r="B3997" t="inlineStr">
        <is>
          <t>2026-03-18</t>
        </is>
      </c>
      <c r="C3997" t="inlineStr">
        <is>
          <t>2026-03</t>
        </is>
      </c>
      <c r="D3997" t="inlineStr">
        <is>
          <t>2026-Q1</t>
        </is>
      </c>
      <c r="E3997" t="inlineStr">
        <is>
          <t>T11</t>
        </is>
      </c>
      <c r="F3997" t="inlineStr">
        <is>
          <t>Kaan Öztürk</t>
        </is>
      </c>
      <c r="G3997" t="inlineStr">
        <is>
          <t>İhracat-Körfez</t>
        </is>
      </c>
      <c r="H3997" t="inlineStr">
        <is>
          <t>EM-KBL-25</t>
        </is>
      </c>
      <c r="I3997" t="inlineStr">
        <is>
          <t>NYY Kablo 4x6 (100 m)</t>
        </is>
      </c>
      <c r="J3997" t="inlineStr">
        <is>
          <t>Kablo</t>
        </is>
      </c>
      <c r="K3997" t="inlineStr">
        <is>
          <t>Proje</t>
        </is>
      </c>
      <c r="L3997" t="n">
        <v>14</v>
      </c>
      <c r="M3997" s="57" t="n">
        <v>70.05</v>
      </c>
      <c r="N3997" t="inlineStr">
        <is>
          <t>USD</t>
        </is>
      </c>
      <c r="O3997" s="58" t="n">
        <v>0</v>
      </c>
      <c r="P3997" t="n">
        <v>0</v>
      </c>
      <c r="Q3997" s="59" t="n">
        <v>2150</v>
      </c>
      <c r="R3997" s="60">
        <f>IF(N3997="TL",1,IF(N3997="USD",VLOOKUP(C3997,$X$2:$Z$19,2,FALSE),VLOOKUP(C3997,$X$2:$Z$19,3,FALSE)))</f>
        <v/>
      </c>
      <c r="S3997" s="61">
        <f>IF(P3997=1,0,L3997*M3997*R3997*(1-O3997/100))</f>
        <v/>
      </c>
      <c r="T3997" s="61">
        <f>IF(P3997=1,0,L3997*Q3997)</f>
        <v/>
      </c>
      <c r="U3997" s="61">
        <f>S3997-T3997</f>
        <v/>
      </c>
    </row>
    <row r="3998">
      <c r="A3998" t="inlineStr">
        <is>
          <t>S003997</t>
        </is>
      </c>
      <c r="B3998" t="inlineStr">
        <is>
          <t>2026-03-10</t>
        </is>
      </c>
      <c r="C3998" t="inlineStr">
        <is>
          <t>2026-03</t>
        </is>
      </c>
      <c r="D3998" t="inlineStr">
        <is>
          <t>2026-Q1</t>
        </is>
      </c>
      <c r="E3998" t="inlineStr">
        <is>
          <t>T11</t>
        </is>
      </c>
      <c r="F3998" t="inlineStr">
        <is>
          <t>Kaan Öztürk</t>
        </is>
      </c>
      <c r="G3998" t="inlineStr">
        <is>
          <t>İhracat-Körfez</t>
        </is>
      </c>
      <c r="H3998" t="inlineStr">
        <is>
          <t>EM-TOP-08</t>
        </is>
      </c>
      <c r="I3998" t="inlineStr">
        <is>
          <t>Topraklama Seti</t>
        </is>
      </c>
      <c r="J3998" t="inlineStr">
        <is>
          <t>Koruma</t>
        </is>
      </c>
      <c r="K3998" t="inlineStr">
        <is>
          <t>Proje</t>
        </is>
      </c>
      <c r="L3998" t="n">
        <v>21</v>
      </c>
      <c r="M3998" s="57" t="n">
        <v>19.01</v>
      </c>
      <c r="N3998" t="inlineStr">
        <is>
          <t>USD</t>
        </is>
      </c>
      <c r="O3998" s="58" t="n">
        <v>0</v>
      </c>
      <c r="P3998" t="n">
        <v>0</v>
      </c>
      <c r="Q3998" s="59" t="n">
        <v>540</v>
      </c>
      <c r="R3998" s="60">
        <f>IF(N3998="TL",1,IF(N3998="USD",VLOOKUP(C3998,$X$2:$Z$19,2,FALSE),VLOOKUP(C3998,$X$2:$Z$19,3,FALSE)))</f>
        <v/>
      </c>
      <c r="S3998" s="61">
        <f>IF(P3998=1,0,L3998*M3998*R3998*(1-O3998/100))</f>
        <v/>
      </c>
      <c r="T3998" s="61">
        <f>IF(P3998=1,0,L3998*Q3998)</f>
        <v/>
      </c>
      <c r="U3998" s="61">
        <f>S3998-T3998</f>
        <v/>
      </c>
    </row>
    <row r="3999">
      <c r="A3999" t="inlineStr">
        <is>
          <t>S003998</t>
        </is>
      </c>
      <c r="B3999" t="inlineStr">
        <is>
          <t>2026-03-09</t>
        </is>
      </c>
      <c r="C3999" t="inlineStr">
        <is>
          <t>2026-03</t>
        </is>
      </c>
      <c r="D3999" t="inlineStr">
        <is>
          <t>2026-Q1</t>
        </is>
      </c>
      <c r="E3999" t="inlineStr">
        <is>
          <t>T11</t>
        </is>
      </c>
      <c r="F3999" t="inlineStr">
        <is>
          <t>Kaan Öztürk</t>
        </is>
      </c>
      <c r="G3999" t="inlineStr">
        <is>
          <t>İhracat-Körfez</t>
        </is>
      </c>
      <c r="H3999" t="inlineStr">
        <is>
          <t>EM-TOP-08</t>
        </is>
      </c>
      <c r="I3999" t="inlineStr">
        <is>
          <t>Topraklama Seti</t>
        </is>
      </c>
      <c r="J3999" t="inlineStr">
        <is>
          <t>Koruma</t>
        </is>
      </c>
      <c r="K3999" t="inlineStr">
        <is>
          <t>Perakende</t>
        </is>
      </c>
      <c r="L3999" t="n">
        <v>100</v>
      </c>
      <c r="M3999" s="57" t="n">
        <v>19.43</v>
      </c>
      <c r="N3999" t="inlineStr">
        <is>
          <t>USD</t>
        </is>
      </c>
      <c r="O3999" s="58" t="n">
        <v>12</v>
      </c>
      <c r="P3999" t="n">
        <v>0</v>
      </c>
      <c r="Q3999" s="59" t="n">
        <v>540</v>
      </c>
      <c r="R3999" s="60">
        <f>IF(N3999="TL",1,IF(N3999="USD",VLOOKUP(C3999,$X$2:$Z$19,2,FALSE),VLOOKUP(C3999,$X$2:$Z$19,3,FALSE)))</f>
        <v/>
      </c>
      <c r="S3999" s="61">
        <f>IF(P3999=1,0,L3999*M3999*R3999*(1-O3999/100))</f>
        <v/>
      </c>
      <c r="T3999" s="61">
        <f>IF(P3999=1,0,L3999*Q3999)</f>
        <v/>
      </c>
      <c r="U3999" s="61">
        <f>S3999-T3999</f>
        <v/>
      </c>
    </row>
    <row r="4000">
      <c r="A4000" t="inlineStr">
        <is>
          <t>S003999</t>
        </is>
      </c>
      <c r="B4000" t="inlineStr">
        <is>
          <t>2026-03-21</t>
        </is>
      </c>
      <c r="C4000" t="inlineStr">
        <is>
          <t>2026-03</t>
        </is>
      </c>
      <c r="D4000" t="inlineStr">
        <is>
          <t>2026-Q1</t>
        </is>
      </c>
      <c r="E4000" t="inlineStr">
        <is>
          <t>T11</t>
        </is>
      </c>
      <c r="F4000" t="inlineStr">
        <is>
          <t>Kaan Öztürk</t>
        </is>
      </c>
      <c r="G4000" t="inlineStr">
        <is>
          <t>İhracat-Körfez</t>
        </is>
      </c>
      <c r="H4000" t="inlineStr">
        <is>
          <t>EM-AYD-40</t>
        </is>
      </c>
      <c r="I4000" t="inlineStr">
        <is>
          <t>LED Panel Armatür 40W</t>
        </is>
      </c>
      <c r="J4000" t="inlineStr">
        <is>
          <t>Aydınlatma</t>
        </is>
      </c>
      <c r="K4000" t="inlineStr">
        <is>
          <t>Bayi</t>
        </is>
      </c>
      <c r="L4000" t="n">
        <v>5</v>
      </c>
      <c r="M4000" s="57" t="n">
        <v>7.16</v>
      </c>
      <c r="N4000" t="inlineStr">
        <is>
          <t>USD</t>
        </is>
      </c>
      <c r="O4000" s="58" t="n">
        <v>5</v>
      </c>
      <c r="P4000" t="n">
        <v>0</v>
      </c>
      <c r="Q4000" s="59" t="n">
        <v>190</v>
      </c>
      <c r="R4000" s="60">
        <f>IF(N4000="TL",1,IF(N4000="USD",VLOOKUP(C4000,$X$2:$Z$19,2,FALSE),VLOOKUP(C4000,$X$2:$Z$19,3,FALSE)))</f>
        <v/>
      </c>
      <c r="S4000" s="61">
        <f>IF(P4000=1,0,L4000*M4000*R4000*(1-O4000/100))</f>
        <v/>
      </c>
      <c r="T4000" s="61">
        <f>IF(P4000=1,0,L4000*Q4000)</f>
        <v/>
      </c>
      <c r="U4000" s="61">
        <f>S4000-T4000</f>
        <v/>
      </c>
    </row>
    <row r="4001">
      <c r="A4001" t="inlineStr">
        <is>
          <t>S004000</t>
        </is>
      </c>
      <c r="B4001" t="inlineStr">
        <is>
          <t>2026-03-06</t>
        </is>
      </c>
      <c r="C4001" t="inlineStr">
        <is>
          <t>2026-03</t>
        </is>
      </c>
      <c r="D4001" t="inlineStr">
        <is>
          <t>2026-Q1</t>
        </is>
      </c>
      <c r="E4001" t="inlineStr">
        <is>
          <t>T11</t>
        </is>
      </c>
      <c r="F4001" t="inlineStr">
        <is>
          <t>Kaan Öztürk</t>
        </is>
      </c>
      <c r="G4001" t="inlineStr">
        <is>
          <t>İhracat-Körfez</t>
        </is>
      </c>
      <c r="H4001" t="inlineStr">
        <is>
          <t>EM-KND-03</t>
        </is>
      </c>
      <c r="I4001" t="inlineStr">
        <is>
          <t>Kablo Kanalı 40x40 (2 m)</t>
        </is>
      </c>
      <c r="J4001" t="inlineStr">
        <is>
          <t>Tesisat</t>
        </is>
      </c>
      <c r="K4001" t="inlineStr">
        <is>
          <t>Bayi</t>
        </is>
      </c>
      <c r="L4001" t="n">
        <v>4</v>
      </c>
      <c r="M4001" s="57" t="n">
        <v>2.76</v>
      </c>
      <c r="N4001" t="inlineStr">
        <is>
          <t>USD</t>
        </is>
      </c>
      <c r="O4001" s="58" t="n">
        <v>5</v>
      </c>
      <c r="P4001" t="n">
        <v>0</v>
      </c>
      <c r="Q4001" s="59" t="n">
        <v>65</v>
      </c>
      <c r="R4001" s="60">
        <f>IF(N4001="TL",1,IF(N4001="USD",VLOOKUP(C4001,$X$2:$Z$19,2,FALSE),VLOOKUP(C4001,$X$2:$Z$19,3,FALSE)))</f>
        <v/>
      </c>
      <c r="S4001" s="61">
        <f>IF(P4001=1,0,L4001*M4001*R4001*(1-O4001/100))</f>
        <v/>
      </c>
      <c r="T4001" s="61">
        <f>IF(P4001=1,0,L4001*Q4001)</f>
        <v/>
      </c>
      <c r="U4001" s="61">
        <f>S4001-T4001</f>
        <v/>
      </c>
    </row>
    <row r="4002">
      <c r="A4002" t="inlineStr">
        <is>
          <t>S004001</t>
        </is>
      </c>
      <c r="B4002" t="inlineStr">
        <is>
          <t>2026-03-12</t>
        </is>
      </c>
      <c r="C4002" t="inlineStr">
        <is>
          <t>2026-03</t>
        </is>
      </c>
      <c r="D4002" t="inlineStr">
        <is>
          <t>2026-Q1</t>
        </is>
      </c>
      <c r="E4002" t="inlineStr">
        <is>
          <t>T11</t>
        </is>
      </c>
      <c r="F4002" t="inlineStr">
        <is>
          <t>Kaan Öztürk</t>
        </is>
      </c>
      <c r="G4002" t="inlineStr">
        <is>
          <t>İhracat-Körfez</t>
        </is>
      </c>
      <c r="H4002" t="inlineStr">
        <is>
          <t>EM-PNO-12</t>
        </is>
      </c>
      <c r="I4002" t="inlineStr">
        <is>
          <t>Sıva Üstü Dağıtım Panosu 24'lü</t>
        </is>
      </c>
      <c r="J4002" t="inlineStr">
        <is>
          <t>Pano</t>
        </is>
      </c>
      <c r="K4002" t="inlineStr">
        <is>
          <t>Proje</t>
        </is>
      </c>
      <c r="L4002" t="n">
        <v>3</v>
      </c>
      <c r="M4002" s="57" t="n">
        <v>43.96</v>
      </c>
      <c r="N4002" t="inlineStr">
        <is>
          <t>USD</t>
        </is>
      </c>
      <c r="O4002" s="58" t="n">
        <v>8</v>
      </c>
      <c r="P4002" t="n">
        <v>0</v>
      </c>
      <c r="Q4002" s="59" t="n">
        <v>1180</v>
      </c>
      <c r="R4002" s="60">
        <f>IF(N4002="TL",1,IF(N4002="USD",VLOOKUP(C4002,$X$2:$Z$19,2,FALSE),VLOOKUP(C4002,$X$2:$Z$19,3,FALSE)))</f>
        <v/>
      </c>
      <c r="S4002" s="61">
        <f>IF(P4002=1,0,L4002*M4002*R4002*(1-O4002/100))</f>
        <v/>
      </c>
      <c r="T4002" s="61">
        <f>IF(P4002=1,0,L4002*Q4002)</f>
        <v/>
      </c>
      <c r="U4002" s="61">
        <f>S4002-T4002</f>
        <v/>
      </c>
    </row>
    <row r="4003">
      <c r="A4003" t="inlineStr">
        <is>
          <t>S004002</t>
        </is>
      </c>
      <c r="B4003" t="inlineStr">
        <is>
          <t>2026-03-19</t>
        </is>
      </c>
      <c r="C4003" t="inlineStr">
        <is>
          <t>2026-03</t>
        </is>
      </c>
      <c r="D4003" t="inlineStr">
        <is>
          <t>2026-Q1</t>
        </is>
      </c>
      <c r="E4003" t="inlineStr">
        <is>
          <t>T11</t>
        </is>
      </c>
      <c r="F4003" t="inlineStr">
        <is>
          <t>Kaan Öztürk</t>
        </is>
      </c>
      <c r="G4003" t="inlineStr">
        <is>
          <t>İhracat-Körfez</t>
        </is>
      </c>
      <c r="H4003" t="inlineStr">
        <is>
          <t>EM-KBL-16</t>
        </is>
      </c>
      <c r="I4003" t="inlineStr">
        <is>
          <t>NYM Kablo 3x2,5 (100 m)</t>
        </is>
      </c>
      <c r="J4003" t="inlineStr">
        <is>
          <t>Kablo</t>
        </is>
      </c>
      <c r="K4003" t="inlineStr">
        <is>
          <t>Bayi</t>
        </is>
      </c>
      <c r="L4003" t="n">
        <v>14</v>
      </c>
      <c r="M4003" s="57" t="n">
        <v>27.66</v>
      </c>
      <c r="N4003" t="inlineStr">
        <is>
          <t>USD</t>
        </is>
      </c>
      <c r="O4003" s="58" t="n">
        <v>0</v>
      </c>
      <c r="P4003" t="n">
        <v>0</v>
      </c>
      <c r="Q4003" s="59" t="n">
        <v>820</v>
      </c>
      <c r="R4003" s="60">
        <f>IF(N4003="TL",1,IF(N4003="USD",VLOOKUP(C4003,$X$2:$Z$19,2,FALSE),VLOOKUP(C4003,$X$2:$Z$19,3,FALSE)))</f>
        <v/>
      </c>
      <c r="S4003" s="61">
        <f>IF(P4003=1,0,L4003*M4003*R4003*(1-O4003/100))</f>
        <v/>
      </c>
      <c r="T4003" s="61">
        <f>IF(P4003=1,0,L4003*Q4003)</f>
        <v/>
      </c>
      <c r="U4003" s="61">
        <f>S4003-T4003</f>
        <v/>
      </c>
    </row>
    <row r="4004">
      <c r="A4004" t="inlineStr">
        <is>
          <t>S004003</t>
        </is>
      </c>
      <c r="B4004" t="inlineStr">
        <is>
          <t>2026-03-11</t>
        </is>
      </c>
      <c r="C4004" t="inlineStr">
        <is>
          <t>2026-03</t>
        </is>
      </c>
      <c r="D4004" t="inlineStr">
        <is>
          <t>2026-Q1</t>
        </is>
      </c>
      <c r="E4004" t="inlineStr">
        <is>
          <t>T12</t>
        </is>
      </c>
      <c r="F4004" t="inlineStr">
        <is>
          <t>Buse Aksoy</t>
        </is>
      </c>
      <c r="G4004" t="inlineStr">
        <is>
          <t>İhracat-Avrupa</t>
        </is>
      </c>
      <c r="H4004" t="inlineStr">
        <is>
          <t>EM-TOP-08</t>
        </is>
      </c>
      <c r="I4004" t="inlineStr">
        <is>
          <t>Topraklama Seti</t>
        </is>
      </c>
      <c r="J4004" t="inlineStr">
        <is>
          <t>Koruma</t>
        </is>
      </c>
      <c r="K4004" t="inlineStr">
        <is>
          <t>Proje</t>
        </is>
      </c>
      <c r="L4004" t="n">
        <v>2</v>
      </c>
      <c r="M4004" s="57" t="n">
        <v>19.18</v>
      </c>
      <c r="N4004" t="inlineStr">
        <is>
          <t>EUR</t>
        </is>
      </c>
      <c r="O4004" s="58" t="n">
        <v>0</v>
      </c>
      <c r="P4004" t="n">
        <v>0</v>
      </c>
      <c r="Q4004" s="59" t="n">
        <v>540</v>
      </c>
      <c r="R4004" s="60">
        <f>IF(N4004="TL",1,IF(N4004="USD",VLOOKUP(C4004,$X$2:$Z$19,2,FALSE),VLOOKUP(C4004,$X$2:$Z$19,3,FALSE)))</f>
        <v/>
      </c>
      <c r="S4004" s="61">
        <f>IF(P4004=1,0,L4004*M4004*R4004*(1-O4004/100))</f>
        <v/>
      </c>
      <c r="T4004" s="61">
        <f>IF(P4004=1,0,L4004*Q4004)</f>
        <v/>
      </c>
      <c r="U4004" s="61">
        <f>S4004-T4004</f>
        <v/>
      </c>
    </row>
    <row r="4005">
      <c r="A4005" t="inlineStr">
        <is>
          <t>S004004</t>
        </is>
      </c>
      <c r="B4005" t="inlineStr">
        <is>
          <t>2026-03-22</t>
        </is>
      </c>
      <c r="C4005" t="inlineStr">
        <is>
          <t>2026-03</t>
        </is>
      </c>
      <c r="D4005" t="inlineStr">
        <is>
          <t>2026-Q1</t>
        </is>
      </c>
      <c r="E4005" t="inlineStr">
        <is>
          <t>T12</t>
        </is>
      </c>
      <c r="F4005" t="inlineStr">
        <is>
          <t>Buse Aksoy</t>
        </is>
      </c>
      <c r="G4005" t="inlineStr">
        <is>
          <t>İhracat-Avrupa</t>
        </is>
      </c>
      <c r="H4005" t="inlineStr">
        <is>
          <t>EM-TOP-08</t>
        </is>
      </c>
      <c r="I4005" t="inlineStr">
        <is>
          <t>Topraklama Seti</t>
        </is>
      </c>
      <c r="J4005" t="inlineStr">
        <is>
          <t>Koruma</t>
        </is>
      </c>
      <c r="K4005" t="inlineStr">
        <is>
          <t>Bayi</t>
        </is>
      </c>
      <c r="L4005" t="n">
        <v>1</v>
      </c>
      <c r="M4005" s="57" t="n">
        <v>18.81</v>
      </c>
      <c r="N4005" t="inlineStr">
        <is>
          <t>EUR</t>
        </is>
      </c>
      <c r="O4005" s="58" t="n">
        <v>12</v>
      </c>
      <c r="P4005" t="n">
        <v>0</v>
      </c>
      <c r="Q4005" s="59" t="n">
        <v>540</v>
      </c>
      <c r="R4005" s="60">
        <f>IF(N4005="TL",1,IF(N4005="USD",VLOOKUP(C4005,$X$2:$Z$19,2,FALSE),VLOOKUP(C4005,$X$2:$Z$19,3,FALSE)))</f>
        <v/>
      </c>
      <c r="S4005" s="61">
        <f>IF(P4005=1,0,L4005*M4005*R4005*(1-O4005/100))</f>
        <v/>
      </c>
      <c r="T4005" s="61">
        <f>IF(P4005=1,0,L4005*Q4005)</f>
        <v/>
      </c>
      <c r="U4005" s="61">
        <f>S4005-T4005</f>
        <v/>
      </c>
    </row>
    <row r="4006">
      <c r="A4006" t="inlineStr">
        <is>
          <t>S004005</t>
        </is>
      </c>
      <c r="B4006" t="inlineStr">
        <is>
          <t>2026-03-27</t>
        </is>
      </c>
      <c r="C4006" t="inlineStr">
        <is>
          <t>2026-03</t>
        </is>
      </c>
      <c r="D4006" t="inlineStr">
        <is>
          <t>2026-Q1</t>
        </is>
      </c>
      <c r="E4006" t="inlineStr">
        <is>
          <t>T12</t>
        </is>
      </c>
      <c r="F4006" t="inlineStr">
        <is>
          <t>Buse Aksoy</t>
        </is>
      </c>
      <c r="G4006" t="inlineStr">
        <is>
          <t>İhracat-Avrupa</t>
        </is>
      </c>
      <c r="H4006" t="inlineStr">
        <is>
          <t>EM-SGT-01</t>
        </is>
      </c>
      <c r="I4006" t="inlineStr">
        <is>
          <t>Otomatik Sigorta C16 (12'li)</t>
        </is>
      </c>
      <c r="J4006" t="inlineStr">
        <is>
          <t>Koruma</t>
        </is>
      </c>
      <c r="K4006" t="inlineStr">
        <is>
          <t>Bayi</t>
        </is>
      </c>
      <c r="L4006" t="n">
        <v>3</v>
      </c>
      <c r="M4006" s="57" t="n">
        <v>9.01</v>
      </c>
      <c r="N4006" t="inlineStr">
        <is>
          <t>EUR</t>
        </is>
      </c>
      <c r="O4006" s="58" t="n">
        <v>8</v>
      </c>
      <c r="P4006" t="n">
        <v>0</v>
      </c>
      <c r="Q4006" s="59" t="n">
        <v>240</v>
      </c>
      <c r="R4006" s="60">
        <f>IF(N4006="TL",1,IF(N4006="USD",VLOOKUP(C4006,$X$2:$Z$19,2,FALSE),VLOOKUP(C4006,$X$2:$Z$19,3,FALSE)))</f>
        <v/>
      </c>
      <c r="S4006" s="61">
        <f>IF(P4006=1,0,L4006*M4006*R4006*(1-O4006/100))</f>
        <v/>
      </c>
      <c r="T4006" s="61">
        <f>IF(P4006=1,0,L4006*Q4006)</f>
        <v/>
      </c>
      <c r="U4006" s="61">
        <f>S4006-T4006</f>
        <v/>
      </c>
    </row>
    <row r="4007">
      <c r="A4007" t="inlineStr">
        <is>
          <t>S004006</t>
        </is>
      </c>
      <c r="B4007" t="inlineStr">
        <is>
          <t>2026-03-16</t>
        </is>
      </c>
      <c r="C4007" t="inlineStr">
        <is>
          <t>2026-03</t>
        </is>
      </c>
      <c r="D4007" t="inlineStr">
        <is>
          <t>2026-Q1</t>
        </is>
      </c>
      <c r="E4007" t="inlineStr">
        <is>
          <t>T12</t>
        </is>
      </c>
      <c r="F4007" t="inlineStr">
        <is>
          <t>Buse Aksoy</t>
        </is>
      </c>
      <c r="G4007" t="inlineStr">
        <is>
          <t>İhracat-Avrupa</t>
        </is>
      </c>
      <c r="H4007" t="inlineStr">
        <is>
          <t>EM-AYD-40</t>
        </is>
      </c>
      <c r="I4007" t="inlineStr">
        <is>
          <t>LED Panel Armatür 40W</t>
        </is>
      </c>
      <c r="J4007" t="inlineStr">
        <is>
          <t>Aydınlatma</t>
        </is>
      </c>
      <c r="K4007" t="inlineStr">
        <is>
          <t>Bayi</t>
        </is>
      </c>
      <c r="L4007" t="n">
        <v>116</v>
      </c>
      <c r="M4007" s="57" t="n">
        <v>7.39</v>
      </c>
      <c r="N4007" t="inlineStr">
        <is>
          <t>EUR</t>
        </is>
      </c>
      <c r="O4007" s="58" t="n">
        <v>8</v>
      </c>
      <c r="P4007" t="n">
        <v>0</v>
      </c>
      <c r="Q4007" s="59" t="n">
        <v>190</v>
      </c>
      <c r="R4007" s="60">
        <f>IF(N4007="TL",1,IF(N4007="USD",VLOOKUP(C4007,$X$2:$Z$19,2,FALSE),VLOOKUP(C4007,$X$2:$Z$19,3,FALSE)))</f>
        <v/>
      </c>
      <c r="S4007" s="61">
        <f>IF(P4007=1,0,L4007*M4007*R4007*(1-O4007/100))</f>
        <v/>
      </c>
      <c r="T4007" s="61">
        <f>IF(P4007=1,0,L4007*Q4007)</f>
        <v/>
      </c>
      <c r="U4007" s="61">
        <f>S4007-T4007</f>
        <v/>
      </c>
    </row>
    <row r="4008">
      <c r="A4008" t="inlineStr">
        <is>
          <t>S004007</t>
        </is>
      </c>
      <c r="B4008" t="inlineStr">
        <is>
          <t>2026-03-05</t>
        </is>
      </c>
      <c r="C4008" t="inlineStr">
        <is>
          <t>2026-03</t>
        </is>
      </c>
      <c r="D4008" t="inlineStr">
        <is>
          <t>2026-Q1</t>
        </is>
      </c>
      <c r="E4008" t="inlineStr">
        <is>
          <t>T12</t>
        </is>
      </c>
      <c r="F4008" t="inlineStr">
        <is>
          <t>Buse Aksoy</t>
        </is>
      </c>
      <c r="G4008" t="inlineStr">
        <is>
          <t>İhracat-Avrupa</t>
        </is>
      </c>
      <c r="H4008" t="inlineStr">
        <is>
          <t>EM-UPS-10</t>
        </is>
      </c>
      <c r="I4008" t="inlineStr">
        <is>
          <t>Kesintisiz Güç Kaynağı 3 kVA</t>
        </is>
      </c>
      <c r="J4008" t="inlineStr">
        <is>
          <t>Güç</t>
        </is>
      </c>
      <c r="K4008" t="inlineStr">
        <is>
          <t>Proje</t>
        </is>
      </c>
      <c r="L4008" t="n">
        <v>3</v>
      </c>
      <c r="M4008" s="57" t="n">
        <v>255.88</v>
      </c>
      <c r="N4008" t="inlineStr">
        <is>
          <t>EUR</t>
        </is>
      </c>
      <c r="O4008" s="58" t="n">
        <v>5</v>
      </c>
      <c r="P4008" t="n">
        <v>0</v>
      </c>
      <c r="Q4008" s="59" t="n">
        <v>8200</v>
      </c>
      <c r="R4008" s="60">
        <f>IF(N4008="TL",1,IF(N4008="USD",VLOOKUP(C4008,$X$2:$Z$19,2,FALSE),VLOOKUP(C4008,$X$2:$Z$19,3,FALSE)))</f>
        <v/>
      </c>
      <c r="S4008" s="61">
        <f>IF(P4008=1,0,L4008*M4008*R4008*(1-O4008/100))</f>
        <v/>
      </c>
      <c r="T4008" s="61">
        <f>IF(P4008=1,0,L4008*Q4008)</f>
        <v/>
      </c>
      <c r="U4008" s="61">
        <f>S4008-T4008</f>
        <v/>
      </c>
    </row>
    <row r="4009">
      <c r="A4009" t="inlineStr">
        <is>
          <t>S004008</t>
        </is>
      </c>
      <c r="B4009" t="inlineStr">
        <is>
          <t>2026-03-01</t>
        </is>
      </c>
      <c r="C4009" t="inlineStr">
        <is>
          <t>2026-03</t>
        </is>
      </c>
      <c r="D4009" t="inlineStr">
        <is>
          <t>2026-Q1</t>
        </is>
      </c>
      <c r="E4009" t="inlineStr">
        <is>
          <t>T12</t>
        </is>
      </c>
      <c r="F4009" t="inlineStr">
        <is>
          <t>Buse Aksoy</t>
        </is>
      </c>
      <c r="G4009" t="inlineStr">
        <is>
          <t>İhracat-Avrupa</t>
        </is>
      </c>
      <c r="H4009" t="inlineStr">
        <is>
          <t>EM-KBL-25</t>
        </is>
      </c>
      <c r="I4009" t="inlineStr">
        <is>
          <t>NYY Kablo 4x6 (100 m)</t>
        </is>
      </c>
      <c r="J4009" t="inlineStr">
        <is>
          <t>Kablo</t>
        </is>
      </c>
      <c r="K4009" t="inlineStr">
        <is>
          <t>Bayi</t>
        </is>
      </c>
      <c r="L4009" t="n">
        <v>83</v>
      </c>
      <c r="M4009" s="57" t="n">
        <v>67.34999999999999</v>
      </c>
      <c r="N4009" t="inlineStr">
        <is>
          <t>EUR</t>
        </is>
      </c>
      <c r="O4009" s="58" t="n">
        <v>0</v>
      </c>
      <c r="P4009" t="n">
        <v>0</v>
      </c>
      <c r="Q4009" s="59" t="n">
        <v>2150</v>
      </c>
      <c r="R4009" s="60">
        <f>IF(N4009="TL",1,IF(N4009="USD",VLOOKUP(C4009,$X$2:$Z$19,2,FALSE),VLOOKUP(C4009,$X$2:$Z$19,3,FALSE)))</f>
        <v/>
      </c>
      <c r="S4009" s="61">
        <f>IF(P4009=1,0,L4009*M4009*R4009*(1-O4009/100))</f>
        <v/>
      </c>
      <c r="T4009" s="61">
        <f>IF(P4009=1,0,L4009*Q4009)</f>
        <v/>
      </c>
      <c r="U4009" s="61">
        <f>S4009-T4009</f>
        <v/>
      </c>
    </row>
    <row r="4010">
      <c r="A4010" t="inlineStr">
        <is>
          <t>S004009</t>
        </is>
      </c>
      <c r="B4010" t="inlineStr">
        <is>
          <t>2026-03-27</t>
        </is>
      </c>
      <c r="C4010" t="inlineStr">
        <is>
          <t>2026-03</t>
        </is>
      </c>
      <c r="D4010" t="inlineStr">
        <is>
          <t>2026-Q1</t>
        </is>
      </c>
      <c r="E4010" t="inlineStr">
        <is>
          <t>T12</t>
        </is>
      </c>
      <c r="F4010" t="inlineStr">
        <is>
          <t>Buse Aksoy</t>
        </is>
      </c>
      <c r="G4010" t="inlineStr">
        <is>
          <t>İhracat-Avrupa</t>
        </is>
      </c>
      <c r="H4010" t="inlineStr">
        <is>
          <t>EM-KBL-16</t>
        </is>
      </c>
      <c r="I4010" t="inlineStr">
        <is>
          <t>NYM Kablo 3x2,5 (100 m)</t>
        </is>
      </c>
      <c r="J4010" t="inlineStr">
        <is>
          <t>Kablo</t>
        </is>
      </c>
      <c r="K4010" t="inlineStr">
        <is>
          <t>Kurumsal</t>
        </is>
      </c>
      <c r="L4010" t="n">
        <v>6</v>
      </c>
      <c r="M4010" s="57" t="n">
        <v>25.95</v>
      </c>
      <c r="N4010" t="inlineStr">
        <is>
          <t>EUR</t>
        </is>
      </c>
      <c r="O4010" s="58" t="n">
        <v>5</v>
      </c>
      <c r="P4010" t="n">
        <v>0</v>
      </c>
      <c r="Q4010" s="59" t="n">
        <v>820</v>
      </c>
      <c r="R4010" s="60">
        <f>IF(N4010="TL",1,IF(N4010="USD",VLOOKUP(C4010,$X$2:$Z$19,2,FALSE),VLOOKUP(C4010,$X$2:$Z$19,3,FALSE)))</f>
        <v/>
      </c>
      <c r="S4010" s="61">
        <f>IF(P4010=1,0,L4010*M4010*R4010*(1-O4010/100))</f>
        <v/>
      </c>
      <c r="T4010" s="61">
        <f>IF(P4010=1,0,L4010*Q4010)</f>
        <v/>
      </c>
      <c r="U4010" s="61">
        <f>S4010-T4010</f>
        <v/>
      </c>
    </row>
    <row r="4011">
      <c r="A4011" t="inlineStr">
        <is>
          <t>S004010</t>
        </is>
      </c>
      <c r="B4011" t="inlineStr">
        <is>
          <t>2026-03-23</t>
        </is>
      </c>
      <c r="C4011" t="inlineStr">
        <is>
          <t>2026-03</t>
        </is>
      </c>
      <c r="D4011" t="inlineStr">
        <is>
          <t>2026-Q1</t>
        </is>
      </c>
      <c r="E4011" t="inlineStr">
        <is>
          <t>T12</t>
        </is>
      </c>
      <c r="F4011" t="inlineStr">
        <is>
          <t>Buse Aksoy</t>
        </is>
      </c>
      <c r="G4011" t="inlineStr">
        <is>
          <t>İhracat-Avrupa</t>
        </is>
      </c>
      <c r="H4011" t="inlineStr">
        <is>
          <t>EM-AYD-40</t>
        </is>
      </c>
      <c r="I4011" t="inlineStr">
        <is>
          <t>LED Panel Armatür 40W</t>
        </is>
      </c>
      <c r="J4011" t="inlineStr">
        <is>
          <t>Aydınlatma</t>
        </is>
      </c>
      <c r="K4011" t="inlineStr">
        <is>
          <t>Proje</t>
        </is>
      </c>
      <c r="L4011" t="n">
        <v>16</v>
      </c>
      <c r="M4011" s="57" t="n">
        <v>7.43</v>
      </c>
      <c r="N4011" t="inlineStr">
        <is>
          <t>EUR</t>
        </is>
      </c>
      <c r="O4011" s="58" t="n">
        <v>0</v>
      </c>
      <c r="P4011" t="n">
        <v>0</v>
      </c>
      <c r="Q4011" s="59" t="n">
        <v>190</v>
      </c>
      <c r="R4011" s="60">
        <f>IF(N4011="TL",1,IF(N4011="USD",VLOOKUP(C4011,$X$2:$Z$19,2,FALSE),VLOOKUP(C4011,$X$2:$Z$19,3,FALSE)))</f>
        <v/>
      </c>
      <c r="S4011" s="61">
        <f>IF(P4011=1,0,L4011*M4011*R4011*(1-O4011/100))</f>
        <v/>
      </c>
      <c r="T4011" s="61">
        <f>IF(P4011=1,0,L4011*Q4011)</f>
        <v/>
      </c>
      <c r="U4011" s="61">
        <f>S4011-T4011</f>
        <v/>
      </c>
    </row>
    <row r="4012">
      <c r="A4012" t="inlineStr">
        <is>
          <t>S004011</t>
        </is>
      </c>
      <c r="B4012" t="inlineStr">
        <is>
          <t>2026-03-02</t>
        </is>
      </c>
      <c r="C4012" t="inlineStr">
        <is>
          <t>2026-03</t>
        </is>
      </c>
      <c r="D4012" t="inlineStr">
        <is>
          <t>2026-Q1</t>
        </is>
      </c>
      <c r="E4012" t="inlineStr">
        <is>
          <t>T12</t>
        </is>
      </c>
      <c r="F4012" t="inlineStr">
        <is>
          <t>Buse Aksoy</t>
        </is>
      </c>
      <c r="G4012" t="inlineStr">
        <is>
          <t>İhracat-Avrupa</t>
        </is>
      </c>
      <c r="H4012" t="inlineStr">
        <is>
          <t>EM-PRZ-02</t>
        </is>
      </c>
      <c r="I4012" t="inlineStr">
        <is>
          <t>Priz-Anahtar Seti (20'li)</t>
        </is>
      </c>
      <c r="J4012" t="inlineStr">
        <is>
          <t>Anahtar</t>
        </is>
      </c>
      <c r="K4012" t="inlineStr">
        <is>
          <t>Kurumsal</t>
        </is>
      </c>
      <c r="L4012" t="n">
        <v>25</v>
      </c>
      <c r="M4012" s="57" t="n">
        <v>11.36</v>
      </c>
      <c r="N4012" t="inlineStr">
        <is>
          <t>EUR</t>
        </is>
      </c>
      <c r="O4012" s="58" t="n">
        <v>8</v>
      </c>
      <c r="P4012" t="n">
        <v>0</v>
      </c>
      <c r="Q4012" s="59" t="n">
        <v>310</v>
      </c>
      <c r="R4012" s="60">
        <f>IF(N4012="TL",1,IF(N4012="USD",VLOOKUP(C4012,$X$2:$Z$19,2,FALSE),VLOOKUP(C4012,$X$2:$Z$19,3,FALSE)))</f>
        <v/>
      </c>
      <c r="S4012" s="61">
        <f>IF(P4012=1,0,L4012*M4012*R4012*(1-O4012/100))</f>
        <v/>
      </c>
      <c r="T4012" s="61">
        <f>IF(P4012=1,0,L4012*Q4012)</f>
        <v/>
      </c>
      <c r="U4012" s="61">
        <f>S4012-T4012</f>
        <v/>
      </c>
    </row>
    <row r="4013">
      <c r="A4013" t="inlineStr">
        <is>
          <t>S004012</t>
        </is>
      </c>
      <c r="B4013" t="inlineStr">
        <is>
          <t>2026-03-24</t>
        </is>
      </c>
      <c r="C4013" t="inlineStr">
        <is>
          <t>2026-03</t>
        </is>
      </c>
      <c r="D4013" t="inlineStr">
        <is>
          <t>2026-Q1</t>
        </is>
      </c>
      <c r="E4013" t="inlineStr">
        <is>
          <t>T12</t>
        </is>
      </c>
      <c r="F4013" t="inlineStr">
        <is>
          <t>Buse Aksoy</t>
        </is>
      </c>
      <c r="G4013" t="inlineStr">
        <is>
          <t>İhracat-Avrupa</t>
        </is>
      </c>
      <c r="H4013" t="inlineStr">
        <is>
          <t>EM-PNO-12</t>
        </is>
      </c>
      <c r="I4013" t="inlineStr">
        <is>
          <t>Sıva Üstü Dağıtım Panosu 24'lü</t>
        </is>
      </c>
      <c r="J4013" t="inlineStr">
        <is>
          <t>Pano</t>
        </is>
      </c>
      <c r="K4013" t="inlineStr">
        <is>
          <t>Proje</t>
        </is>
      </c>
      <c r="L4013" t="n">
        <v>5</v>
      </c>
      <c r="M4013" s="57" t="n">
        <v>41.65</v>
      </c>
      <c r="N4013" t="inlineStr">
        <is>
          <t>EUR</t>
        </is>
      </c>
      <c r="O4013" s="58" t="n">
        <v>0</v>
      </c>
      <c r="P4013" t="n">
        <v>0</v>
      </c>
      <c r="Q4013" s="59" t="n">
        <v>1180</v>
      </c>
      <c r="R4013" s="60">
        <f>IF(N4013="TL",1,IF(N4013="USD",VLOOKUP(C4013,$X$2:$Z$19,2,FALSE),VLOOKUP(C4013,$X$2:$Z$19,3,FALSE)))</f>
        <v/>
      </c>
      <c r="S4013" s="61">
        <f>IF(P4013=1,0,L4013*M4013*R4013*(1-O4013/100))</f>
        <v/>
      </c>
      <c r="T4013" s="61">
        <f>IF(P4013=1,0,L4013*Q4013)</f>
        <v/>
      </c>
      <c r="U4013" s="61">
        <f>S4013-T4013</f>
        <v/>
      </c>
    </row>
    <row r="4014">
      <c r="A4014" t="inlineStr">
        <is>
          <t>S004013</t>
        </is>
      </c>
      <c r="B4014" t="inlineStr">
        <is>
          <t>2026-03-08</t>
        </is>
      </c>
      <c r="C4014" t="inlineStr">
        <is>
          <t>2026-03</t>
        </is>
      </c>
      <c r="D4014" t="inlineStr">
        <is>
          <t>2026-Q1</t>
        </is>
      </c>
      <c r="E4014" t="inlineStr">
        <is>
          <t>T12</t>
        </is>
      </c>
      <c r="F4014" t="inlineStr">
        <is>
          <t>Buse Aksoy</t>
        </is>
      </c>
      <c r="G4014" t="inlineStr">
        <is>
          <t>İhracat-Avrupa</t>
        </is>
      </c>
      <c r="H4014" t="inlineStr">
        <is>
          <t>EM-SNS-06</t>
        </is>
      </c>
      <c r="I4014" t="inlineStr">
        <is>
          <t>Hareket Sensörü PIR</t>
        </is>
      </c>
      <c r="J4014" t="inlineStr">
        <is>
          <t>Otomasyon</t>
        </is>
      </c>
      <c r="K4014" t="inlineStr">
        <is>
          <t>Bayi</t>
        </is>
      </c>
      <c r="L4014" t="n">
        <v>3</v>
      </c>
      <c r="M4014" s="57" t="n">
        <v>5.12</v>
      </c>
      <c r="N4014" t="inlineStr">
        <is>
          <t>EUR</t>
        </is>
      </c>
      <c r="O4014" s="58" t="n">
        <v>8</v>
      </c>
      <c r="P4014" t="n">
        <v>0</v>
      </c>
      <c r="Q4014" s="59" t="n">
        <v>120</v>
      </c>
      <c r="R4014" s="60">
        <f>IF(N4014="TL",1,IF(N4014="USD",VLOOKUP(C4014,$X$2:$Z$19,2,FALSE),VLOOKUP(C4014,$X$2:$Z$19,3,FALSE)))</f>
        <v/>
      </c>
      <c r="S4014" s="61">
        <f>IF(P4014=1,0,L4014*M4014*R4014*(1-O4014/100))</f>
        <v/>
      </c>
      <c r="T4014" s="61">
        <f>IF(P4014=1,0,L4014*Q4014)</f>
        <v/>
      </c>
      <c r="U4014" s="61">
        <f>S4014-T4014</f>
        <v/>
      </c>
    </row>
    <row r="4015">
      <c r="A4015" t="inlineStr">
        <is>
          <t>S004014</t>
        </is>
      </c>
      <c r="B4015" t="inlineStr">
        <is>
          <t>2026-03-25</t>
        </is>
      </c>
      <c r="C4015" t="inlineStr">
        <is>
          <t>2026-03</t>
        </is>
      </c>
      <c r="D4015" t="inlineStr">
        <is>
          <t>2026-Q1</t>
        </is>
      </c>
      <c r="E4015" t="inlineStr">
        <is>
          <t>T13</t>
        </is>
      </c>
      <c r="F4015" t="inlineStr">
        <is>
          <t>Cem Kurt</t>
        </is>
      </c>
      <c r="G4015" t="inlineStr">
        <is>
          <t>Marmara</t>
        </is>
      </c>
      <c r="H4015" t="inlineStr">
        <is>
          <t>EM-KBL-25</t>
        </is>
      </c>
      <c r="I4015" t="inlineStr">
        <is>
          <t>NYY Kablo 4x6 (100 m)</t>
        </is>
      </c>
      <c r="J4015" t="inlineStr">
        <is>
          <t>Kablo</t>
        </is>
      </c>
      <c r="K4015" t="inlineStr">
        <is>
          <t>Perakende</t>
        </is>
      </c>
      <c r="L4015" t="n">
        <v>17</v>
      </c>
      <c r="M4015" s="57" t="n">
        <v>3458</v>
      </c>
      <c r="N4015" t="inlineStr">
        <is>
          <t>TL</t>
        </is>
      </c>
      <c r="O4015" s="58" t="n">
        <v>5</v>
      </c>
      <c r="P4015" t="n">
        <v>0</v>
      </c>
      <c r="Q4015" s="59" t="n">
        <v>2150</v>
      </c>
      <c r="R4015" s="60">
        <f>IF(N4015="TL",1,IF(N4015="USD",VLOOKUP(C4015,$X$2:$Z$19,2,FALSE),VLOOKUP(C4015,$X$2:$Z$19,3,FALSE)))</f>
        <v/>
      </c>
      <c r="S4015" s="61">
        <f>IF(P4015=1,0,L4015*M4015*R4015*(1-O4015/100))</f>
        <v/>
      </c>
      <c r="T4015" s="61">
        <f>IF(P4015=1,0,L4015*Q4015)</f>
        <v/>
      </c>
      <c r="U4015" s="61">
        <f>S4015-T4015</f>
        <v/>
      </c>
    </row>
    <row r="4016">
      <c r="A4016" t="inlineStr">
        <is>
          <t>S004015</t>
        </is>
      </c>
      <c r="B4016" t="inlineStr">
        <is>
          <t>2026-03-12</t>
        </is>
      </c>
      <c r="C4016" t="inlineStr">
        <is>
          <t>2026-03</t>
        </is>
      </c>
      <c r="D4016" t="inlineStr">
        <is>
          <t>2026-Q1</t>
        </is>
      </c>
      <c r="E4016" t="inlineStr">
        <is>
          <t>T13</t>
        </is>
      </c>
      <c r="F4016" t="inlineStr">
        <is>
          <t>Cem Kurt</t>
        </is>
      </c>
      <c r="G4016" t="inlineStr">
        <is>
          <t>Marmara</t>
        </is>
      </c>
      <c r="H4016" t="inlineStr">
        <is>
          <t>EM-AYD-40</t>
        </is>
      </c>
      <c r="I4016" t="inlineStr">
        <is>
          <t>LED Panel Armatür 40W</t>
        </is>
      </c>
      <c r="J4016" t="inlineStr">
        <is>
          <t>Aydınlatma</t>
        </is>
      </c>
      <c r="K4016" t="inlineStr">
        <is>
          <t>Bayi</t>
        </is>
      </c>
      <c r="L4016" t="n">
        <v>24</v>
      </c>
      <c r="M4016" s="57" t="n">
        <v>368</v>
      </c>
      <c r="N4016" t="inlineStr">
        <is>
          <t>TL</t>
        </is>
      </c>
      <c r="O4016" s="58" t="n">
        <v>5</v>
      </c>
      <c r="P4016" t="n">
        <v>0</v>
      </c>
      <c r="Q4016" s="59" t="n">
        <v>190</v>
      </c>
      <c r="R4016" s="60">
        <f>IF(N4016="TL",1,IF(N4016="USD",VLOOKUP(C4016,$X$2:$Z$19,2,FALSE),VLOOKUP(C4016,$X$2:$Z$19,3,FALSE)))</f>
        <v/>
      </c>
      <c r="S4016" s="61">
        <f>IF(P4016=1,0,L4016*M4016*R4016*(1-O4016/100))</f>
        <v/>
      </c>
      <c r="T4016" s="61">
        <f>IF(P4016=1,0,L4016*Q4016)</f>
        <v/>
      </c>
      <c r="U4016" s="61">
        <f>S4016-T4016</f>
        <v/>
      </c>
    </row>
    <row r="4017">
      <c r="A4017" t="inlineStr">
        <is>
          <t>S004016</t>
        </is>
      </c>
      <c r="B4017" t="inlineStr">
        <is>
          <t>2026-03-25</t>
        </is>
      </c>
      <c r="C4017" t="inlineStr">
        <is>
          <t>2026-03</t>
        </is>
      </c>
      <c r="D4017" t="inlineStr">
        <is>
          <t>2026-Q1</t>
        </is>
      </c>
      <c r="E4017" t="inlineStr">
        <is>
          <t>T13</t>
        </is>
      </c>
      <c r="F4017" t="inlineStr">
        <is>
          <t>Cem Kurt</t>
        </is>
      </c>
      <c r="G4017" t="inlineStr">
        <is>
          <t>Marmara</t>
        </is>
      </c>
      <c r="H4017" t="inlineStr">
        <is>
          <t>EM-UPS-10</t>
        </is>
      </c>
      <c r="I4017" t="inlineStr">
        <is>
          <t>Kesintisiz Güç Kaynağı 3 kVA</t>
        </is>
      </c>
      <c r="J4017" t="inlineStr">
        <is>
          <t>Güç</t>
        </is>
      </c>
      <c r="K4017" t="inlineStr">
        <is>
          <t>Bayi</t>
        </is>
      </c>
      <c r="L4017" t="n">
        <v>22</v>
      </c>
      <c r="M4017" s="57" t="n">
        <v>13151</v>
      </c>
      <c r="N4017" t="inlineStr">
        <is>
          <t>TL</t>
        </is>
      </c>
      <c r="O4017" s="58" t="n">
        <v>8</v>
      </c>
      <c r="P4017" t="n">
        <v>0</v>
      </c>
      <c r="Q4017" s="59" t="n">
        <v>8200</v>
      </c>
      <c r="R4017" s="60">
        <f>IF(N4017="TL",1,IF(N4017="USD",VLOOKUP(C4017,$X$2:$Z$19,2,FALSE),VLOOKUP(C4017,$X$2:$Z$19,3,FALSE)))</f>
        <v/>
      </c>
      <c r="S4017" s="61">
        <f>IF(P4017=1,0,L4017*M4017*R4017*(1-O4017/100))</f>
        <v/>
      </c>
      <c r="T4017" s="61">
        <f>IF(P4017=1,0,L4017*Q4017)</f>
        <v/>
      </c>
      <c r="U4017" s="61">
        <f>S4017-T4017</f>
        <v/>
      </c>
    </row>
    <row r="4018">
      <c r="A4018" t="inlineStr">
        <is>
          <t>S004017</t>
        </is>
      </c>
      <c r="B4018" t="inlineStr">
        <is>
          <t>2026-03-03</t>
        </is>
      </c>
      <c r="C4018" t="inlineStr">
        <is>
          <t>2026-03</t>
        </is>
      </c>
      <c r="D4018" t="inlineStr">
        <is>
          <t>2026-Q1</t>
        </is>
      </c>
      <c r="E4018" t="inlineStr">
        <is>
          <t>T13</t>
        </is>
      </c>
      <c r="F4018" t="inlineStr">
        <is>
          <t>Cem Kurt</t>
        </is>
      </c>
      <c r="G4018" t="inlineStr">
        <is>
          <t>Marmara</t>
        </is>
      </c>
      <c r="H4018" t="inlineStr">
        <is>
          <t>EM-AYD-40</t>
        </is>
      </c>
      <c r="I4018" t="inlineStr">
        <is>
          <t>LED Panel Armatür 40W</t>
        </is>
      </c>
      <c r="J4018" t="inlineStr">
        <is>
          <t>Aydınlatma</t>
        </is>
      </c>
      <c r="K4018" t="inlineStr">
        <is>
          <t>Kurumsal</t>
        </is>
      </c>
      <c r="L4018" t="n">
        <v>5</v>
      </c>
      <c r="M4018" s="57" t="n">
        <v>367</v>
      </c>
      <c r="N4018" t="inlineStr">
        <is>
          <t>TL</t>
        </is>
      </c>
      <c r="O4018" s="58" t="n">
        <v>8</v>
      </c>
      <c r="P4018" t="n">
        <v>0</v>
      </c>
      <c r="Q4018" s="59" t="n">
        <v>190</v>
      </c>
      <c r="R4018" s="60">
        <f>IF(N4018="TL",1,IF(N4018="USD",VLOOKUP(C4018,$X$2:$Z$19,2,FALSE),VLOOKUP(C4018,$X$2:$Z$19,3,FALSE)))</f>
        <v/>
      </c>
      <c r="S4018" s="61">
        <f>IF(P4018=1,0,L4018*M4018*R4018*(1-O4018/100))</f>
        <v/>
      </c>
      <c r="T4018" s="61">
        <f>IF(P4018=1,0,L4018*Q4018)</f>
        <v/>
      </c>
      <c r="U4018" s="61">
        <f>S4018-T4018</f>
        <v/>
      </c>
    </row>
    <row r="4019">
      <c r="A4019" t="inlineStr">
        <is>
          <t>S004018</t>
        </is>
      </c>
      <c r="B4019" t="inlineStr">
        <is>
          <t>2026-03-27</t>
        </is>
      </c>
      <c r="C4019" t="inlineStr">
        <is>
          <t>2026-03</t>
        </is>
      </c>
      <c r="D4019" t="inlineStr">
        <is>
          <t>2026-Q1</t>
        </is>
      </c>
      <c r="E4019" t="inlineStr">
        <is>
          <t>T13</t>
        </is>
      </c>
      <c r="F4019" t="inlineStr">
        <is>
          <t>Cem Kurt</t>
        </is>
      </c>
      <c r="G4019" t="inlineStr">
        <is>
          <t>Marmara</t>
        </is>
      </c>
      <c r="H4019" t="inlineStr">
        <is>
          <t>EM-TRF-05</t>
        </is>
      </c>
      <c r="I4019" t="inlineStr">
        <is>
          <t>İzole Trafo 1 kVA</t>
        </is>
      </c>
      <c r="J4019" t="inlineStr">
        <is>
          <t>Güç</t>
        </is>
      </c>
      <c r="K4019" t="inlineStr">
        <is>
          <t>Bayi</t>
        </is>
      </c>
      <c r="L4019" t="n">
        <v>88</v>
      </c>
      <c r="M4019" s="57" t="n">
        <v>6580</v>
      </c>
      <c r="N4019" t="inlineStr">
        <is>
          <t>TL</t>
        </is>
      </c>
      <c r="O4019" s="58" t="n">
        <v>8</v>
      </c>
      <c r="P4019" t="n">
        <v>0</v>
      </c>
      <c r="Q4019" s="59" t="n">
        <v>3900</v>
      </c>
      <c r="R4019" s="60">
        <f>IF(N4019="TL",1,IF(N4019="USD",VLOOKUP(C4019,$X$2:$Z$19,2,FALSE),VLOOKUP(C4019,$X$2:$Z$19,3,FALSE)))</f>
        <v/>
      </c>
      <c r="S4019" s="61">
        <f>IF(P4019=1,0,L4019*M4019*R4019*(1-O4019/100))</f>
        <v/>
      </c>
      <c r="T4019" s="61">
        <f>IF(P4019=1,0,L4019*Q4019)</f>
        <v/>
      </c>
      <c r="U4019" s="61">
        <f>S4019-T4019</f>
        <v/>
      </c>
    </row>
    <row r="4020">
      <c r="A4020" t="inlineStr">
        <is>
          <t>S004019</t>
        </is>
      </c>
      <c r="B4020" t="inlineStr">
        <is>
          <t>2026-03-12</t>
        </is>
      </c>
      <c r="C4020" t="inlineStr">
        <is>
          <t>2026-03</t>
        </is>
      </c>
      <c r="D4020" t="inlineStr">
        <is>
          <t>2026-Q1</t>
        </is>
      </c>
      <c r="E4020" t="inlineStr">
        <is>
          <t>T13</t>
        </is>
      </c>
      <c r="F4020" t="inlineStr">
        <is>
          <t>Cem Kurt</t>
        </is>
      </c>
      <c r="G4020" t="inlineStr">
        <is>
          <t>Marmara</t>
        </is>
      </c>
      <c r="H4020" t="inlineStr">
        <is>
          <t>EM-SNS-06</t>
        </is>
      </c>
      <c r="I4020" t="inlineStr">
        <is>
          <t>Hareket Sensörü PIR</t>
        </is>
      </c>
      <c r="J4020" t="inlineStr">
        <is>
          <t>Otomasyon</t>
        </is>
      </c>
      <c r="K4020" t="inlineStr">
        <is>
          <t>Kurumsal</t>
        </is>
      </c>
      <c r="L4020" t="n">
        <v>19</v>
      </c>
      <c r="M4020" s="57" t="n">
        <v>252</v>
      </c>
      <c r="N4020" t="inlineStr">
        <is>
          <t>TL</t>
        </is>
      </c>
      <c r="O4020" s="58" t="n">
        <v>5</v>
      </c>
      <c r="P4020" t="n">
        <v>0</v>
      </c>
      <c r="Q4020" s="59" t="n">
        <v>120</v>
      </c>
      <c r="R4020" s="60">
        <f>IF(N4020="TL",1,IF(N4020="USD",VLOOKUP(C4020,$X$2:$Z$19,2,FALSE),VLOOKUP(C4020,$X$2:$Z$19,3,FALSE)))</f>
        <v/>
      </c>
      <c r="S4020" s="61">
        <f>IF(P4020=1,0,L4020*M4020*R4020*(1-O4020/100))</f>
        <v/>
      </c>
      <c r="T4020" s="61">
        <f>IF(P4020=1,0,L4020*Q4020)</f>
        <v/>
      </c>
      <c r="U4020" s="61">
        <f>S4020-T4020</f>
        <v/>
      </c>
    </row>
    <row r="4021">
      <c r="A4021" t="inlineStr">
        <is>
          <t>S004020</t>
        </is>
      </c>
      <c r="B4021" t="inlineStr">
        <is>
          <t>2026-03-16</t>
        </is>
      </c>
      <c r="C4021" t="inlineStr">
        <is>
          <t>2026-03</t>
        </is>
      </c>
      <c r="D4021" t="inlineStr">
        <is>
          <t>2026-Q1</t>
        </is>
      </c>
      <c r="E4021" t="inlineStr">
        <is>
          <t>T13</t>
        </is>
      </c>
      <c r="F4021" t="inlineStr">
        <is>
          <t>Cem Kurt</t>
        </is>
      </c>
      <c r="G4021" t="inlineStr">
        <is>
          <t>Marmara</t>
        </is>
      </c>
      <c r="H4021" t="inlineStr">
        <is>
          <t>EM-TOP-08</t>
        </is>
      </c>
      <c r="I4021" t="inlineStr">
        <is>
          <t>Topraklama Seti</t>
        </is>
      </c>
      <c r="J4021" t="inlineStr">
        <is>
          <t>Koruma</t>
        </is>
      </c>
      <c r="K4021" t="inlineStr">
        <is>
          <t>Kurumsal</t>
        </is>
      </c>
      <c r="L4021" t="n">
        <v>32</v>
      </c>
      <c r="M4021" s="57" t="n">
        <v>911</v>
      </c>
      <c r="N4021" t="inlineStr">
        <is>
          <t>TL</t>
        </is>
      </c>
      <c r="O4021" s="58" t="n">
        <v>12</v>
      </c>
      <c r="P4021" t="n">
        <v>0</v>
      </c>
      <c r="Q4021" s="59" t="n">
        <v>540</v>
      </c>
      <c r="R4021" s="60">
        <f>IF(N4021="TL",1,IF(N4021="USD",VLOOKUP(C4021,$X$2:$Z$19,2,FALSE),VLOOKUP(C4021,$X$2:$Z$19,3,FALSE)))</f>
        <v/>
      </c>
      <c r="S4021" s="61">
        <f>IF(P4021=1,0,L4021*M4021*R4021*(1-O4021/100))</f>
        <v/>
      </c>
      <c r="T4021" s="61">
        <f>IF(P4021=1,0,L4021*Q4021)</f>
        <v/>
      </c>
      <c r="U4021" s="61">
        <f>S4021-T4021</f>
        <v/>
      </c>
    </row>
    <row r="4022">
      <c r="A4022" t="inlineStr">
        <is>
          <t>S004021</t>
        </is>
      </c>
      <c r="B4022" t="inlineStr">
        <is>
          <t>2026-03-23</t>
        </is>
      </c>
      <c r="C4022" t="inlineStr">
        <is>
          <t>2026-03</t>
        </is>
      </c>
      <c r="D4022" t="inlineStr">
        <is>
          <t>2026-Q1</t>
        </is>
      </c>
      <c r="E4022" t="inlineStr">
        <is>
          <t>T13</t>
        </is>
      </c>
      <c r="F4022" t="inlineStr">
        <is>
          <t>Cem Kurt</t>
        </is>
      </c>
      <c r="G4022" t="inlineStr">
        <is>
          <t>Marmara</t>
        </is>
      </c>
      <c r="H4022" t="inlineStr">
        <is>
          <t>EM-TOP-08</t>
        </is>
      </c>
      <c r="I4022" t="inlineStr">
        <is>
          <t>Topraklama Seti</t>
        </is>
      </c>
      <c r="J4022" t="inlineStr">
        <is>
          <t>Koruma</t>
        </is>
      </c>
      <c r="K4022" t="inlineStr">
        <is>
          <t>Bayi</t>
        </is>
      </c>
      <c r="L4022" t="n">
        <v>98</v>
      </c>
      <c r="M4022" s="57" t="n">
        <v>903</v>
      </c>
      <c r="N4022" t="inlineStr">
        <is>
          <t>TL</t>
        </is>
      </c>
      <c r="O4022" s="58" t="n">
        <v>5</v>
      </c>
      <c r="P4022" t="n">
        <v>0</v>
      </c>
      <c r="Q4022" s="59" t="n">
        <v>540</v>
      </c>
      <c r="R4022" s="60">
        <f>IF(N4022="TL",1,IF(N4022="USD",VLOOKUP(C4022,$X$2:$Z$19,2,FALSE),VLOOKUP(C4022,$X$2:$Z$19,3,FALSE)))</f>
        <v/>
      </c>
      <c r="S4022" s="61">
        <f>IF(P4022=1,0,L4022*M4022*R4022*(1-O4022/100))</f>
        <v/>
      </c>
      <c r="T4022" s="61">
        <f>IF(P4022=1,0,L4022*Q4022)</f>
        <v/>
      </c>
      <c r="U4022" s="61">
        <f>S4022-T4022</f>
        <v/>
      </c>
    </row>
    <row r="4023">
      <c r="A4023" t="inlineStr">
        <is>
          <t>S004022</t>
        </is>
      </c>
      <c r="B4023" t="inlineStr">
        <is>
          <t>2026-03-13</t>
        </is>
      </c>
      <c r="C4023" t="inlineStr">
        <is>
          <t>2026-03</t>
        </is>
      </c>
      <c r="D4023" t="inlineStr">
        <is>
          <t>2026-Q1</t>
        </is>
      </c>
      <c r="E4023" t="inlineStr">
        <is>
          <t>T13</t>
        </is>
      </c>
      <c r="F4023" t="inlineStr">
        <is>
          <t>Cem Kurt</t>
        </is>
      </c>
      <c r="G4023" t="inlineStr">
        <is>
          <t>Marmara</t>
        </is>
      </c>
      <c r="H4023" t="inlineStr">
        <is>
          <t>EM-AYD-18</t>
        </is>
      </c>
      <c r="I4023" t="inlineStr">
        <is>
          <t>LED Ampul 18W (10'lu)</t>
        </is>
      </c>
      <c r="J4023" t="inlineStr">
        <is>
          <t>Aydınlatma</t>
        </is>
      </c>
      <c r="K4023" t="inlineStr">
        <is>
          <t>Kurumsal</t>
        </is>
      </c>
      <c r="L4023" t="n">
        <v>18</v>
      </c>
      <c r="M4023" s="57" t="n">
        <v>203</v>
      </c>
      <c r="N4023" t="inlineStr">
        <is>
          <t>TL</t>
        </is>
      </c>
      <c r="O4023" s="58" t="n">
        <v>5</v>
      </c>
      <c r="P4023" t="n">
        <v>0</v>
      </c>
      <c r="Q4023" s="59" t="n">
        <v>95</v>
      </c>
      <c r="R4023" s="60">
        <f>IF(N4023="TL",1,IF(N4023="USD",VLOOKUP(C4023,$X$2:$Z$19,2,FALSE),VLOOKUP(C4023,$X$2:$Z$19,3,FALSE)))</f>
        <v/>
      </c>
      <c r="S4023" s="61">
        <f>IF(P4023=1,0,L4023*M4023*R4023*(1-O4023/100))</f>
        <v/>
      </c>
      <c r="T4023" s="61">
        <f>IF(P4023=1,0,L4023*Q4023)</f>
        <v/>
      </c>
      <c r="U4023" s="61">
        <f>S4023-T4023</f>
        <v/>
      </c>
    </row>
    <row r="4024">
      <c r="A4024" t="inlineStr">
        <is>
          <t>S004023</t>
        </is>
      </c>
      <c r="B4024" t="inlineStr">
        <is>
          <t>2026-03-21</t>
        </is>
      </c>
      <c r="C4024" t="inlineStr">
        <is>
          <t>2026-03</t>
        </is>
      </c>
      <c r="D4024" t="inlineStr">
        <is>
          <t>2026-Q1</t>
        </is>
      </c>
      <c r="E4024" t="inlineStr">
        <is>
          <t>T13</t>
        </is>
      </c>
      <c r="F4024" t="inlineStr">
        <is>
          <t>Cem Kurt</t>
        </is>
      </c>
      <c r="G4024" t="inlineStr">
        <is>
          <t>Marmara</t>
        </is>
      </c>
      <c r="H4024" t="inlineStr">
        <is>
          <t>EM-PRZ-02</t>
        </is>
      </c>
      <c r="I4024" t="inlineStr">
        <is>
          <t>Priz-Anahtar Seti (20'li)</t>
        </is>
      </c>
      <c r="J4024" t="inlineStr">
        <is>
          <t>Anahtar</t>
        </is>
      </c>
      <c r="K4024" t="inlineStr">
        <is>
          <t>Kurumsal</t>
        </is>
      </c>
      <c r="L4024" t="n">
        <v>13</v>
      </c>
      <c r="M4024" s="57" t="n">
        <v>590</v>
      </c>
      <c r="N4024" t="inlineStr">
        <is>
          <t>TL</t>
        </is>
      </c>
      <c r="O4024" s="58" t="n">
        <v>18</v>
      </c>
      <c r="P4024" t="n">
        <v>0</v>
      </c>
      <c r="Q4024" s="59" t="n">
        <v>310</v>
      </c>
      <c r="R4024" s="60">
        <f>IF(N4024="TL",1,IF(N4024="USD",VLOOKUP(C4024,$X$2:$Z$19,2,FALSE),VLOOKUP(C4024,$X$2:$Z$19,3,FALSE)))</f>
        <v/>
      </c>
      <c r="S4024" s="61">
        <f>IF(P4024=1,0,L4024*M4024*R4024*(1-O4024/100))</f>
        <v/>
      </c>
      <c r="T4024" s="61">
        <f>IF(P4024=1,0,L4024*Q4024)</f>
        <v/>
      </c>
      <c r="U4024" s="61">
        <f>S4024-T4024</f>
        <v/>
      </c>
    </row>
    <row r="4025">
      <c r="A4025" t="inlineStr">
        <is>
          <t>S004024</t>
        </is>
      </c>
      <c r="B4025" t="inlineStr">
        <is>
          <t>2026-03-22</t>
        </is>
      </c>
      <c r="C4025" t="inlineStr">
        <is>
          <t>2026-03</t>
        </is>
      </c>
      <c r="D4025" t="inlineStr">
        <is>
          <t>2026-Q1</t>
        </is>
      </c>
      <c r="E4025" t="inlineStr">
        <is>
          <t>T13</t>
        </is>
      </c>
      <c r="F4025" t="inlineStr">
        <is>
          <t>Cem Kurt</t>
        </is>
      </c>
      <c r="G4025" t="inlineStr">
        <is>
          <t>Marmara</t>
        </is>
      </c>
      <c r="H4025" t="inlineStr">
        <is>
          <t>EM-TOP-08</t>
        </is>
      </c>
      <c r="I4025" t="inlineStr">
        <is>
          <t>Topraklama Seti</t>
        </is>
      </c>
      <c r="J4025" t="inlineStr">
        <is>
          <t>Koruma</t>
        </is>
      </c>
      <c r="K4025" t="inlineStr">
        <is>
          <t>Proje</t>
        </is>
      </c>
      <c r="L4025" t="n">
        <v>5</v>
      </c>
      <c r="M4025" s="57" t="n">
        <v>949</v>
      </c>
      <c r="N4025" t="inlineStr">
        <is>
          <t>TL</t>
        </is>
      </c>
      <c r="O4025" s="58" t="n">
        <v>8</v>
      </c>
      <c r="P4025" t="n">
        <v>0</v>
      </c>
      <c r="Q4025" s="59" t="n">
        <v>540</v>
      </c>
      <c r="R4025" s="60">
        <f>IF(N4025="TL",1,IF(N4025="USD",VLOOKUP(C4025,$X$2:$Z$19,2,FALSE),VLOOKUP(C4025,$X$2:$Z$19,3,FALSE)))</f>
        <v/>
      </c>
      <c r="S4025" s="61">
        <f>IF(P4025=1,0,L4025*M4025*R4025*(1-O4025/100))</f>
        <v/>
      </c>
      <c r="T4025" s="61">
        <f>IF(P4025=1,0,L4025*Q4025)</f>
        <v/>
      </c>
      <c r="U4025" s="61">
        <f>S4025-T4025</f>
        <v/>
      </c>
    </row>
    <row r="4026">
      <c r="A4026" t="inlineStr">
        <is>
          <t>S004025</t>
        </is>
      </c>
      <c r="B4026" t="inlineStr">
        <is>
          <t>2026-03-21</t>
        </is>
      </c>
      <c r="C4026" t="inlineStr">
        <is>
          <t>2026-03</t>
        </is>
      </c>
      <c r="D4026" t="inlineStr">
        <is>
          <t>2026-Q1</t>
        </is>
      </c>
      <c r="E4026" t="inlineStr">
        <is>
          <t>T13</t>
        </is>
      </c>
      <c r="F4026" t="inlineStr">
        <is>
          <t>Cem Kurt</t>
        </is>
      </c>
      <c r="G4026" t="inlineStr">
        <is>
          <t>Marmara</t>
        </is>
      </c>
      <c r="H4026" t="inlineStr">
        <is>
          <t>EM-KBL-16</t>
        </is>
      </c>
      <c r="I4026" t="inlineStr">
        <is>
          <t>NYM Kablo 3x2,5 (100 m)</t>
        </is>
      </c>
      <c r="J4026" t="inlineStr">
        <is>
          <t>Kablo</t>
        </is>
      </c>
      <c r="K4026" t="inlineStr">
        <is>
          <t>Perakende</t>
        </is>
      </c>
      <c r="L4026" t="n">
        <v>9</v>
      </c>
      <c r="M4026" s="57" t="n">
        <v>1359</v>
      </c>
      <c r="N4026" t="inlineStr">
        <is>
          <t>TL</t>
        </is>
      </c>
      <c r="O4026" s="58" t="n">
        <v>0</v>
      </c>
      <c r="P4026" t="n">
        <v>0</v>
      </c>
      <c r="Q4026" s="59" t="n">
        <v>820</v>
      </c>
      <c r="R4026" s="60">
        <f>IF(N4026="TL",1,IF(N4026="USD",VLOOKUP(C4026,$X$2:$Z$19,2,FALSE),VLOOKUP(C4026,$X$2:$Z$19,3,FALSE)))</f>
        <v/>
      </c>
      <c r="S4026" s="61">
        <f>IF(P4026=1,0,L4026*M4026*R4026*(1-O4026/100))</f>
        <v/>
      </c>
      <c r="T4026" s="61">
        <f>IF(P4026=1,0,L4026*Q4026)</f>
        <v/>
      </c>
      <c r="U4026" s="61">
        <f>S4026-T4026</f>
        <v/>
      </c>
    </row>
    <row r="4027">
      <c r="A4027" t="inlineStr">
        <is>
          <t>S004026</t>
        </is>
      </c>
      <c r="B4027" t="inlineStr">
        <is>
          <t>2026-03-25</t>
        </is>
      </c>
      <c r="C4027" t="inlineStr">
        <is>
          <t>2026-03</t>
        </is>
      </c>
      <c r="D4027" t="inlineStr">
        <is>
          <t>2026-Q1</t>
        </is>
      </c>
      <c r="E4027" t="inlineStr">
        <is>
          <t>T13</t>
        </is>
      </c>
      <c r="F4027" t="inlineStr">
        <is>
          <t>Cem Kurt</t>
        </is>
      </c>
      <c r="G4027" t="inlineStr">
        <is>
          <t>Marmara</t>
        </is>
      </c>
      <c r="H4027" t="inlineStr">
        <is>
          <t>EM-KBL-25</t>
        </is>
      </c>
      <c r="I4027" t="inlineStr">
        <is>
          <t>NYY Kablo 4x6 (100 m)</t>
        </is>
      </c>
      <c r="J4027" t="inlineStr">
        <is>
          <t>Kablo</t>
        </is>
      </c>
      <c r="K4027" t="inlineStr">
        <is>
          <t>Bayi</t>
        </is>
      </c>
      <c r="L4027" t="n">
        <v>19</v>
      </c>
      <c r="M4027" s="57" t="n">
        <v>3445</v>
      </c>
      <c r="N4027" t="inlineStr">
        <is>
          <t>TL</t>
        </is>
      </c>
      <c r="O4027" s="58" t="n">
        <v>12</v>
      </c>
      <c r="P4027" t="n">
        <v>0</v>
      </c>
      <c r="Q4027" s="59" t="n">
        <v>2150</v>
      </c>
      <c r="R4027" s="60">
        <f>IF(N4027="TL",1,IF(N4027="USD",VLOOKUP(C4027,$X$2:$Z$19,2,FALSE),VLOOKUP(C4027,$X$2:$Z$19,3,FALSE)))</f>
        <v/>
      </c>
      <c r="S4027" s="61">
        <f>IF(P4027=1,0,L4027*M4027*R4027*(1-O4027/100))</f>
        <v/>
      </c>
      <c r="T4027" s="61">
        <f>IF(P4027=1,0,L4027*Q4027)</f>
        <v/>
      </c>
      <c r="U4027" s="61">
        <f>S4027-T4027</f>
        <v/>
      </c>
    </row>
    <row r="4028">
      <c r="A4028" t="inlineStr">
        <is>
          <t>S004027</t>
        </is>
      </c>
      <c r="B4028" t="inlineStr">
        <is>
          <t>2026-03-11</t>
        </is>
      </c>
      <c r="C4028" t="inlineStr">
        <is>
          <t>2026-03</t>
        </is>
      </c>
      <c r="D4028" t="inlineStr">
        <is>
          <t>2026-Q1</t>
        </is>
      </c>
      <c r="E4028" t="inlineStr">
        <is>
          <t>T13</t>
        </is>
      </c>
      <c r="F4028" t="inlineStr">
        <is>
          <t>Cem Kurt</t>
        </is>
      </c>
      <c r="G4028" t="inlineStr">
        <is>
          <t>Marmara</t>
        </is>
      </c>
      <c r="H4028" t="inlineStr">
        <is>
          <t>EM-SNS-06</t>
        </is>
      </c>
      <c r="I4028" t="inlineStr">
        <is>
          <t>Hareket Sensörü PIR</t>
        </is>
      </c>
      <c r="J4028" t="inlineStr">
        <is>
          <t>Otomasyon</t>
        </is>
      </c>
      <c r="K4028" t="inlineStr">
        <is>
          <t>Perakende</t>
        </is>
      </c>
      <c r="L4028" t="n">
        <v>113</v>
      </c>
      <c r="M4028" s="57" t="n">
        <v>259</v>
      </c>
      <c r="N4028" t="inlineStr">
        <is>
          <t>TL</t>
        </is>
      </c>
      <c r="O4028" s="58" t="n">
        <v>0</v>
      </c>
      <c r="P4028" t="n">
        <v>0</v>
      </c>
      <c r="Q4028" s="59" t="n">
        <v>120</v>
      </c>
      <c r="R4028" s="60">
        <f>IF(N4028="TL",1,IF(N4028="USD",VLOOKUP(C4028,$X$2:$Z$19,2,FALSE),VLOOKUP(C4028,$X$2:$Z$19,3,FALSE)))</f>
        <v/>
      </c>
      <c r="S4028" s="61">
        <f>IF(P4028=1,0,L4028*M4028*R4028*(1-O4028/100))</f>
        <v/>
      </c>
      <c r="T4028" s="61">
        <f>IF(P4028=1,0,L4028*Q4028)</f>
        <v/>
      </c>
      <c r="U4028" s="61">
        <f>S4028-T4028</f>
        <v/>
      </c>
    </row>
    <row r="4029">
      <c r="A4029" t="inlineStr">
        <is>
          <t>S004028</t>
        </is>
      </c>
      <c r="B4029" t="inlineStr">
        <is>
          <t>2026-03-15</t>
        </is>
      </c>
      <c r="C4029" t="inlineStr">
        <is>
          <t>2026-03</t>
        </is>
      </c>
      <c r="D4029" t="inlineStr">
        <is>
          <t>2026-Q1</t>
        </is>
      </c>
      <c r="E4029" t="inlineStr">
        <is>
          <t>T13</t>
        </is>
      </c>
      <c r="F4029" t="inlineStr">
        <is>
          <t>Cem Kurt</t>
        </is>
      </c>
      <c r="G4029" t="inlineStr">
        <is>
          <t>Marmara</t>
        </is>
      </c>
      <c r="H4029" t="inlineStr">
        <is>
          <t>EM-TOP-08</t>
        </is>
      </c>
      <c r="I4029" t="inlineStr">
        <is>
          <t>Topraklama Seti</t>
        </is>
      </c>
      <c r="J4029" t="inlineStr">
        <is>
          <t>Koruma</t>
        </is>
      </c>
      <c r="K4029" t="inlineStr">
        <is>
          <t>Bayi</t>
        </is>
      </c>
      <c r="L4029" t="n">
        <v>1</v>
      </c>
      <c r="M4029" s="57" t="n">
        <v>940</v>
      </c>
      <c r="N4029" t="inlineStr">
        <is>
          <t>TL</t>
        </is>
      </c>
      <c r="O4029" s="58" t="n">
        <v>5</v>
      </c>
      <c r="P4029" t="n">
        <v>0</v>
      </c>
      <c r="Q4029" s="59" t="n">
        <v>540</v>
      </c>
      <c r="R4029" s="60">
        <f>IF(N4029="TL",1,IF(N4029="USD",VLOOKUP(C4029,$X$2:$Z$19,2,FALSE),VLOOKUP(C4029,$X$2:$Z$19,3,FALSE)))</f>
        <v/>
      </c>
      <c r="S4029" s="61">
        <f>IF(P4029=1,0,L4029*M4029*R4029*(1-O4029/100))</f>
        <v/>
      </c>
      <c r="T4029" s="61">
        <f>IF(P4029=1,0,L4029*Q4029)</f>
        <v/>
      </c>
      <c r="U4029" s="61">
        <f>S4029-T4029</f>
        <v/>
      </c>
    </row>
    <row r="4030">
      <c r="A4030" t="inlineStr">
        <is>
          <t>S004029</t>
        </is>
      </c>
      <c r="B4030" t="inlineStr">
        <is>
          <t>2026-03-02</t>
        </is>
      </c>
      <c r="C4030" t="inlineStr">
        <is>
          <t>2026-03</t>
        </is>
      </c>
      <c r="D4030" t="inlineStr">
        <is>
          <t>2026-Q1</t>
        </is>
      </c>
      <c r="E4030" t="inlineStr">
        <is>
          <t>T13</t>
        </is>
      </c>
      <c r="F4030" t="inlineStr">
        <is>
          <t>Cem Kurt</t>
        </is>
      </c>
      <c r="G4030" t="inlineStr">
        <is>
          <t>Marmara</t>
        </is>
      </c>
      <c r="H4030" t="inlineStr">
        <is>
          <t>EM-KBL-16</t>
        </is>
      </c>
      <c r="I4030" t="inlineStr">
        <is>
          <t>NYM Kablo 3x2,5 (100 m)</t>
        </is>
      </c>
      <c r="J4030" t="inlineStr">
        <is>
          <t>Kablo</t>
        </is>
      </c>
      <c r="K4030" t="inlineStr">
        <is>
          <t>Bayi</t>
        </is>
      </c>
      <c r="L4030" t="n">
        <v>5</v>
      </c>
      <c r="M4030" s="57" t="n">
        <v>1351</v>
      </c>
      <c r="N4030" t="inlineStr">
        <is>
          <t>TL</t>
        </is>
      </c>
      <c r="O4030" s="58" t="n">
        <v>18</v>
      </c>
      <c r="P4030" t="n">
        <v>0</v>
      </c>
      <c r="Q4030" s="59" t="n">
        <v>820</v>
      </c>
      <c r="R4030" s="60">
        <f>IF(N4030="TL",1,IF(N4030="USD",VLOOKUP(C4030,$X$2:$Z$19,2,FALSE),VLOOKUP(C4030,$X$2:$Z$19,3,FALSE)))</f>
        <v/>
      </c>
      <c r="S4030" s="61">
        <f>IF(P4030=1,0,L4030*M4030*R4030*(1-O4030/100))</f>
        <v/>
      </c>
      <c r="T4030" s="61">
        <f>IF(P4030=1,0,L4030*Q4030)</f>
        <v/>
      </c>
      <c r="U4030" s="61">
        <f>S4030-T4030</f>
        <v/>
      </c>
    </row>
    <row r="4031">
      <c r="A4031" t="inlineStr">
        <is>
          <t>S004030</t>
        </is>
      </c>
      <c r="B4031" t="inlineStr">
        <is>
          <t>2026-03-18</t>
        </is>
      </c>
      <c r="C4031" t="inlineStr">
        <is>
          <t>2026-03</t>
        </is>
      </c>
      <c r="D4031" t="inlineStr">
        <is>
          <t>2026-Q1</t>
        </is>
      </c>
      <c r="E4031" t="inlineStr">
        <is>
          <t>T13</t>
        </is>
      </c>
      <c r="F4031" t="inlineStr">
        <is>
          <t>Cem Kurt</t>
        </is>
      </c>
      <c r="G4031" t="inlineStr">
        <is>
          <t>Marmara</t>
        </is>
      </c>
      <c r="H4031" t="inlineStr">
        <is>
          <t>EM-AYD-18</t>
        </is>
      </c>
      <c r="I4031" t="inlineStr">
        <is>
          <t>LED Ampul 18W (10'lu)</t>
        </is>
      </c>
      <c r="J4031" t="inlineStr">
        <is>
          <t>Aydınlatma</t>
        </is>
      </c>
      <c r="K4031" t="inlineStr">
        <is>
          <t>Perakende</t>
        </is>
      </c>
      <c r="L4031" t="n">
        <v>51</v>
      </c>
      <c r="M4031" s="57" t="n">
        <v>201</v>
      </c>
      <c r="N4031" t="inlineStr">
        <is>
          <t>TL</t>
        </is>
      </c>
      <c r="O4031" s="58" t="n">
        <v>8</v>
      </c>
      <c r="P4031" t="n">
        <v>0</v>
      </c>
      <c r="Q4031" s="59" t="n">
        <v>95</v>
      </c>
      <c r="R4031" s="60">
        <f>IF(N4031="TL",1,IF(N4031="USD",VLOOKUP(C4031,$X$2:$Z$19,2,FALSE),VLOOKUP(C4031,$X$2:$Z$19,3,FALSE)))</f>
        <v/>
      </c>
      <c r="S4031" s="61">
        <f>IF(P4031=1,0,L4031*M4031*R4031*(1-O4031/100))</f>
        <v/>
      </c>
      <c r="T4031" s="61">
        <f>IF(P4031=1,0,L4031*Q4031)</f>
        <v/>
      </c>
      <c r="U4031" s="61">
        <f>S4031-T4031</f>
        <v/>
      </c>
    </row>
    <row r="4032">
      <c r="A4032" t="inlineStr">
        <is>
          <t>S004031</t>
        </is>
      </c>
      <c r="B4032" t="inlineStr">
        <is>
          <t>2026-03-13</t>
        </is>
      </c>
      <c r="C4032" t="inlineStr">
        <is>
          <t>2026-03</t>
        </is>
      </c>
      <c r="D4032" t="inlineStr">
        <is>
          <t>2026-Q1</t>
        </is>
      </c>
      <c r="E4032" t="inlineStr">
        <is>
          <t>T13</t>
        </is>
      </c>
      <c r="F4032" t="inlineStr">
        <is>
          <t>Cem Kurt</t>
        </is>
      </c>
      <c r="G4032" t="inlineStr">
        <is>
          <t>Marmara</t>
        </is>
      </c>
      <c r="H4032" t="inlineStr">
        <is>
          <t>EM-PRZ-02</t>
        </is>
      </c>
      <c r="I4032" t="inlineStr">
        <is>
          <t>Priz-Anahtar Seti (20'li)</t>
        </is>
      </c>
      <c r="J4032" t="inlineStr">
        <is>
          <t>Anahtar</t>
        </is>
      </c>
      <c r="K4032" t="inlineStr">
        <is>
          <t>Kurumsal</t>
        </is>
      </c>
      <c r="L4032" t="n">
        <v>3</v>
      </c>
      <c r="M4032" s="57" t="n">
        <v>581</v>
      </c>
      <c r="N4032" t="inlineStr">
        <is>
          <t>TL</t>
        </is>
      </c>
      <c r="O4032" s="58" t="n">
        <v>0</v>
      </c>
      <c r="P4032" t="n">
        <v>0</v>
      </c>
      <c r="Q4032" s="59" t="n">
        <v>310</v>
      </c>
      <c r="R4032" s="60">
        <f>IF(N4032="TL",1,IF(N4032="USD",VLOOKUP(C4032,$X$2:$Z$19,2,FALSE),VLOOKUP(C4032,$X$2:$Z$19,3,FALSE)))</f>
        <v/>
      </c>
      <c r="S4032" s="61">
        <f>IF(P4032=1,0,L4032*M4032*R4032*(1-O4032/100))</f>
        <v/>
      </c>
      <c r="T4032" s="61">
        <f>IF(P4032=1,0,L4032*Q4032)</f>
        <v/>
      </c>
      <c r="U4032" s="61">
        <f>S4032-T4032</f>
        <v/>
      </c>
    </row>
    <row r="4033">
      <c r="A4033" t="inlineStr">
        <is>
          <t>S004032</t>
        </is>
      </c>
      <c r="B4033" t="inlineStr">
        <is>
          <t>2026-03-02</t>
        </is>
      </c>
      <c r="C4033" t="inlineStr">
        <is>
          <t>2026-03</t>
        </is>
      </c>
      <c r="D4033" t="inlineStr">
        <is>
          <t>2026-Q1</t>
        </is>
      </c>
      <c r="E4033" t="inlineStr">
        <is>
          <t>T13</t>
        </is>
      </c>
      <c r="F4033" t="inlineStr">
        <is>
          <t>Cem Kurt</t>
        </is>
      </c>
      <c r="G4033" t="inlineStr">
        <is>
          <t>Marmara</t>
        </is>
      </c>
      <c r="H4033" t="inlineStr">
        <is>
          <t>EM-TOP-08</t>
        </is>
      </c>
      <c r="I4033" t="inlineStr">
        <is>
          <t>Topraklama Seti</t>
        </is>
      </c>
      <c r="J4033" t="inlineStr">
        <is>
          <t>Koruma</t>
        </is>
      </c>
      <c r="K4033" t="inlineStr">
        <is>
          <t>Bayi</t>
        </is>
      </c>
      <c r="L4033" t="n">
        <v>5</v>
      </c>
      <c r="M4033" s="57" t="n">
        <v>936</v>
      </c>
      <c r="N4033" t="inlineStr">
        <is>
          <t>TL</t>
        </is>
      </c>
      <c r="O4033" s="58" t="n">
        <v>0</v>
      </c>
      <c r="P4033" t="n">
        <v>0</v>
      </c>
      <c r="Q4033" s="59" t="n">
        <v>540</v>
      </c>
      <c r="R4033" s="60">
        <f>IF(N4033="TL",1,IF(N4033="USD",VLOOKUP(C4033,$X$2:$Z$19,2,FALSE),VLOOKUP(C4033,$X$2:$Z$19,3,FALSE)))</f>
        <v/>
      </c>
      <c r="S4033" s="61">
        <f>IF(P4033=1,0,L4033*M4033*R4033*(1-O4033/100))</f>
        <v/>
      </c>
      <c r="T4033" s="61">
        <f>IF(P4033=1,0,L4033*Q4033)</f>
        <v/>
      </c>
      <c r="U4033" s="61">
        <f>S4033-T4033</f>
        <v/>
      </c>
    </row>
    <row r="4034">
      <c r="A4034" t="inlineStr">
        <is>
          <t>S004033</t>
        </is>
      </c>
      <c r="B4034" t="inlineStr">
        <is>
          <t>2026-03-21</t>
        </is>
      </c>
      <c r="C4034" t="inlineStr">
        <is>
          <t>2026-03</t>
        </is>
      </c>
      <c r="D4034" t="inlineStr">
        <is>
          <t>2026-Q1</t>
        </is>
      </c>
      <c r="E4034" t="inlineStr">
        <is>
          <t>T14</t>
        </is>
      </c>
      <c r="F4034" t="inlineStr">
        <is>
          <t>Elif Şen</t>
        </is>
      </c>
      <c r="G4034" t="inlineStr">
        <is>
          <t>İç Anadolu</t>
        </is>
      </c>
      <c r="H4034" t="inlineStr">
        <is>
          <t>EM-UPS-10</t>
        </is>
      </c>
      <c r="I4034" t="inlineStr">
        <is>
          <t>Kesintisiz Güç Kaynağı 3 kVA</t>
        </is>
      </c>
      <c r="J4034" t="inlineStr">
        <is>
          <t>Güç</t>
        </is>
      </c>
      <c r="K4034" t="inlineStr">
        <is>
          <t>Bayi</t>
        </is>
      </c>
      <c r="L4034" t="n">
        <v>3</v>
      </c>
      <c r="M4034" s="57" t="n">
        <v>13389</v>
      </c>
      <c r="N4034" t="inlineStr">
        <is>
          <t>TL</t>
        </is>
      </c>
      <c r="O4034" s="58" t="n">
        <v>12</v>
      </c>
      <c r="P4034" t="n">
        <v>0</v>
      </c>
      <c r="Q4034" s="59" t="n">
        <v>8200</v>
      </c>
      <c r="R4034" s="60">
        <f>IF(N4034="TL",1,IF(N4034="USD",VLOOKUP(C4034,$X$2:$Z$19,2,FALSE),VLOOKUP(C4034,$X$2:$Z$19,3,FALSE)))</f>
        <v/>
      </c>
      <c r="S4034" s="61">
        <f>IF(P4034=1,0,L4034*M4034*R4034*(1-O4034/100))</f>
        <v/>
      </c>
      <c r="T4034" s="61">
        <f>IF(P4034=1,0,L4034*Q4034)</f>
        <v/>
      </c>
      <c r="U4034" s="61">
        <f>S4034-T4034</f>
        <v/>
      </c>
    </row>
    <row r="4035">
      <c r="A4035" t="inlineStr">
        <is>
          <t>S004034</t>
        </is>
      </c>
      <c r="B4035" t="inlineStr">
        <is>
          <t>2026-03-12</t>
        </is>
      </c>
      <c r="C4035" t="inlineStr">
        <is>
          <t>2026-03</t>
        </is>
      </c>
      <c r="D4035" t="inlineStr">
        <is>
          <t>2026-Q1</t>
        </is>
      </c>
      <c r="E4035" t="inlineStr">
        <is>
          <t>T14</t>
        </is>
      </c>
      <c r="F4035" t="inlineStr">
        <is>
          <t>Elif Şen</t>
        </is>
      </c>
      <c r="G4035" t="inlineStr">
        <is>
          <t>İç Anadolu</t>
        </is>
      </c>
      <c r="H4035" t="inlineStr">
        <is>
          <t>EM-KBL-25</t>
        </is>
      </c>
      <c r="I4035" t="inlineStr">
        <is>
          <t>NYY Kablo 4x6 (100 m)</t>
        </is>
      </c>
      <c r="J4035" t="inlineStr">
        <is>
          <t>Kablo</t>
        </is>
      </c>
      <c r="K4035" t="inlineStr">
        <is>
          <t>Proje</t>
        </is>
      </c>
      <c r="L4035" t="n">
        <v>2</v>
      </c>
      <c r="M4035" s="57" t="n">
        <v>3510</v>
      </c>
      <c r="N4035" t="inlineStr">
        <is>
          <t>TL</t>
        </is>
      </c>
      <c r="O4035" s="58" t="n">
        <v>8</v>
      </c>
      <c r="P4035" t="n">
        <v>0</v>
      </c>
      <c r="Q4035" s="59" t="n">
        <v>2150</v>
      </c>
      <c r="R4035" s="60">
        <f>IF(N4035="TL",1,IF(N4035="USD",VLOOKUP(C4035,$X$2:$Z$19,2,FALSE),VLOOKUP(C4035,$X$2:$Z$19,3,FALSE)))</f>
        <v/>
      </c>
      <c r="S4035" s="61">
        <f>IF(P4035=1,0,L4035*M4035*R4035*(1-O4035/100))</f>
        <v/>
      </c>
      <c r="T4035" s="61">
        <f>IF(P4035=1,0,L4035*Q4035)</f>
        <v/>
      </c>
      <c r="U4035" s="61">
        <f>S4035-T4035</f>
        <v/>
      </c>
    </row>
    <row r="4036">
      <c r="A4036" t="inlineStr">
        <is>
          <t>S004035</t>
        </is>
      </c>
      <c r="B4036" t="inlineStr">
        <is>
          <t>2026-03-01</t>
        </is>
      </c>
      <c r="C4036" t="inlineStr">
        <is>
          <t>2026-03</t>
        </is>
      </c>
      <c r="D4036" t="inlineStr">
        <is>
          <t>2026-Q1</t>
        </is>
      </c>
      <c r="E4036" t="inlineStr">
        <is>
          <t>T14</t>
        </is>
      </c>
      <c r="F4036" t="inlineStr">
        <is>
          <t>Elif Şen</t>
        </is>
      </c>
      <c r="G4036" t="inlineStr">
        <is>
          <t>İç Anadolu</t>
        </is>
      </c>
      <c r="H4036" t="inlineStr">
        <is>
          <t>EM-KBL-25</t>
        </is>
      </c>
      <c r="I4036" t="inlineStr">
        <is>
          <t>NYY Kablo 4x6 (100 m)</t>
        </is>
      </c>
      <c r="J4036" t="inlineStr">
        <is>
          <t>Kablo</t>
        </is>
      </c>
      <c r="K4036" t="inlineStr">
        <is>
          <t>Bayi</t>
        </is>
      </c>
      <c r="L4036" t="n">
        <v>11</v>
      </c>
      <c r="M4036" s="57" t="n">
        <v>3333</v>
      </c>
      <c r="N4036" t="inlineStr">
        <is>
          <t>TL</t>
        </is>
      </c>
      <c r="O4036" s="58" t="n">
        <v>0</v>
      </c>
      <c r="P4036" t="n">
        <v>0</v>
      </c>
      <c r="Q4036" s="59" t="n">
        <v>2150</v>
      </c>
      <c r="R4036" s="60">
        <f>IF(N4036="TL",1,IF(N4036="USD",VLOOKUP(C4036,$X$2:$Z$19,2,FALSE),VLOOKUP(C4036,$X$2:$Z$19,3,FALSE)))</f>
        <v/>
      </c>
      <c r="S4036" s="61">
        <f>IF(P4036=1,0,L4036*M4036*R4036*(1-O4036/100))</f>
        <v/>
      </c>
      <c r="T4036" s="61">
        <f>IF(P4036=1,0,L4036*Q4036)</f>
        <v/>
      </c>
      <c r="U4036" s="61">
        <f>S4036-T4036</f>
        <v/>
      </c>
    </row>
    <row r="4037">
      <c r="A4037" t="inlineStr">
        <is>
          <t>S004036</t>
        </is>
      </c>
      <c r="B4037" t="inlineStr">
        <is>
          <t>2026-03-13</t>
        </is>
      </c>
      <c r="C4037" t="inlineStr">
        <is>
          <t>2026-03</t>
        </is>
      </c>
      <c r="D4037" t="inlineStr">
        <is>
          <t>2026-Q1</t>
        </is>
      </c>
      <c r="E4037" t="inlineStr">
        <is>
          <t>T14</t>
        </is>
      </c>
      <c r="F4037" t="inlineStr">
        <is>
          <t>Elif Şen</t>
        </is>
      </c>
      <c r="G4037" t="inlineStr">
        <is>
          <t>İç Anadolu</t>
        </is>
      </c>
      <c r="H4037" t="inlineStr">
        <is>
          <t>EM-UPS-10</t>
        </is>
      </c>
      <c r="I4037" t="inlineStr">
        <is>
          <t>Kesintisiz Güç Kaynağı 3 kVA</t>
        </is>
      </c>
      <c r="J4037" t="inlineStr">
        <is>
          <t>Güç</t>
        </is>
      </c>
      <c r="K4037" t="inlineStr">
        <is>
          <t>Perakende</t>
        </is>
      </c>
      <c r="L4037" t="n">
        <v>13</v>
      </c>
      <c r="M4037" s="57" t="n">
        <v>13148</v>
      </c>
      <c r="N4037" t="inlineStr">
        <is>
          <t>TL</t>
        </is>
      </c>
      <c r="O4037" s="58" t="n">
        <v>0</v>
      </c>
      <c r="P4037" t="n">
        <v>0</v>
      </c>
      <c r="Q4037" s="59" t="n">
        <v>8200</v>
      </c>
      <c r="R4037" s="60">
        <f>IF(N4037="TL",1,IF(N4037="USD",VLOOKUP(C4037,$X$2:$Z$19,2,FALSE),VLOOKUP(C4037,$X$2:$Z$19,3,FALSE)))</f>
        <v/>
      </c>
      <c r="S4037" s="61">
        <f>IF(P4037=1,0,L4037*M4037*R4037*(1-O4037/100))</f>
        <v/>
      </c>
      <c r="T4037" s="61">
        <f>IF(P4037=1,0,L4037*Q4037)</f>
        <v/>
      </c>
      <c r="U4037" s="61">
        <f>S4037-T4037</f>
        <v/>
      </c>
    </row>
    <row r="4038">
      <c r="A4038" t="inlineStr">
        <is>
          <t>S004037</t>
        </is>
      </c>
      <c r="B4038" t="inlineStr">
        <is>
          <t>2026-03-27</t>
        </is>
      </c>
      <c r="C4038" t="inlineStr">
        <is>
          <t>2026-03</t>
        </is>
      </c>
      <c r="D4038" t="inlineStr">
        <is>
          <t>2026-Q1</t>
        </is>
      </c>
      <c r="E4038" t="inlineStr">
        <is>
          <t>T14</t>
        </is>
      </c>
      <c r="F4038" t="inlineStr">
        <is>
          <t>Elif Şen</t>
        </is>
      </c>
      <c r="G4038" t="inlineStr">
        <is>
          <t>İç Anadolu</t>
        </is>
      </c>
      <c r="H4038" t="inlineStr">
        <is>
          <t>EM-PRZ-02</t>
        </is>
      </c>
      <c r="I4038" t="inlineStr">
        <is>
          <t>Priz-Anahtar Seti (20'li)</t>
        </is>
      </c>
      <c r="J4038" t="inlineStr">
        <is>
          <t>Anahtar</t>
        </is>
      </c>
      <c r="K4038" t="inlineStr">
        <is>
          <t>Proje</t>
        </is>
      </c>
      <c r="L4038" t="n">
        <v>103</v>
      </c>
      <c r="M4038" s="57" t="n">
        <v>561</v>
      </c>
      <c r="N4038" t="inlineStr">
        <is>
          <t>TL</t>
        </is>
      </c>
      <c r="O4038" s="58" t="n">
        <v>0</v>
      </c>
      <c r="P4038" t="n">
        <v>0</v>
      </c>
      <c r="Q4038" s="59" t="n">
        <v>310</v>
      </c>
      <c r="R4038" s="60">
        <f>IF(N4038="TL",1,IF(N4038="USD",VLOOKUP(C4038,$X$2:$Z$19,2,FALSE),VLOOKUP(C4038,$X$2:$Z$19,3,FALSE)))</f>
        <v/>
      </c>
      <c r="S4038" s="61">
        <f>IF(P4038=1,0,L4038*M4038*R4038*(1-O4038/100))</f>
        <v/>
      </c>
      <c r="T4038" s="61">
        <f>IF(P4038=1,0,L4038*Q4038)</f>
        <v/>
      </c>
      <c r="U4038" s="61">
        <f>S4038-T4038</f>
        <v/>
      </c>
    </row>
    <row r="4039">
      <c r="A4039" t="inlineStr">
        <is>
          <t>S004038</t>
        </is>
      </c>
      <c r="B4039" t="inlineStr">
        <is>
          <t>2026-03-08</t>
        </is>
      </c>
      <c r="C4039" t="inlineStr">
        <is>
          <t>2026-03</t>
        </is>
      </c>
      <c r="D4039" t="inlineStr">
        <is>
          <t>2026-Q1</t>
        </is>
      </c>
      <c r="E4039" t="inlineStr">
        <is>
          <t>T14</t>
        </is>
      </c>
      <c r="F4039" t="inlineStr">
        <is>
          <t>Elif Şen</t>
        </is>
      </c>
      <c r="G4039" t="inlineStr">
        <is>
          <t>İç Anadolu</t>
        </is>
      </c>
      <c r="H4039" t="inlineStr">
        <is>
          <t>EM-KND-03</t>
        </is>
      </c>
      <c r="I4039" t="inlineStr">
        <is>
          <t>Kablo Kanalı 40x40 (2 m)</t>
        </is>
      </c>
      <c r="J4039" t="inlineStr">
        <is>
          <t>Tesisat</t>
        </is>
      </c>
      <c r="K4039" t="inlineStr">
        <is>
          <t>Proje</t>
        </is>
      </c>
      <c r="L4039" t="n">
        <v>77</v>
      </c>
      <c r="M4039" s="57" t="n">
        <v>130</v>
      </c>
      <c r="N4039" t="inlineStr">
        <is>
          <t>TL</t>
        </is>
      </c>
      <c r="O4039" s="58" t="n">
        <v>0</v>
      </c>
      <c r="P4039" t="n">
        <v>0</v>
      </c>
      <c r="Q4039" s="59" t="n">
        <v>65</v>
      </c>
      <c r="R4039" s="60">
        <f>IF(N4039="TL",1,IF(N4039="USD",VLOOKUP(C4039,$X$2:$Z$19,2,FALSE),VLOOKUP(C4039,$X$2:$Z$19,3,FALSE)))</f>
        <v/>
      </c>
      <c r="S4039" s="61">
        <f>IF(P4039=1,0,L4039*M4039*R4039*(1-O4039/100))</f>
        <v/>
      </c>
      <c r="T4039" s="61">
        <f>IF(P4039=1,0,L4039*Q4039)</f>
        <v/>
      </c>
      <c r="U4039" s="61">
        <f>S4039-T4039</f>
        <v/>
      </c>
    </row>
    <row r="4040">
      <c r="A4040" t="inlineStr">
        <is>
          <t>S004039</t>
        </is>
      </c>
      <c r="B4040" t="inlineStr">
        <is>
          <t>2026-03-06</t>
        </is>
      </c>
      <c r="C4040" t="inlineStr">
        <is>
          <t>2026-03</t>
        </is>
      </c>
      <c r="D4040" t="inlineStr">
        <is>
          <t>2026-Q1</t>
        </is>
      </c>
      <c r="E4040" t="inlineStr">
        <is>
          <t>T14</t>
        </is>
      </c>
      <c r="F4040" t="inlineStr">
        <is>
          <t>Elif Şen</t>
        </is>
      </c>
      <c r="G4040" t="inlineStr">
        <is>
          <t>İç Anadolu</t>
        </is>
      </c>
      <c r="H4040" t="inlineStr">
        <is>
          <t>EM-KBL-25</t>
        </is>
      </c>
      <c r="I4040" t="inlineStr">
        <is>
          <t>NYY Kablo 4x6 (100 m)</t>
        </is>
      </c>
      <c r="J4040" t="inlineStr">
        <is>
          <t>Kablo</t>
        </is>
      </c>
      <c r="K4040" t="inlineStr">
        <is>
          <t>Bayi</t>
        </is>
      </c>
      <c r="L4040" t="n">
        <v>4</v>
      </c>
      <c r="M4040" s="57" t="n">
        <v>3348</v>
      </c>
      <c r="N4040" t="inlineStr">
        <is>
          <t>TL</t>
        </is>
      </c>
      <c r="O4040" s="58" t="n">
        <v>12</v>
      </c>
      <c r="P4040" t="n">
        <v>0</v>
      </c>
      <c r="Q4040" s="59" t="n">
        <v>2150</v>
      </c>
      <c r="R4040" s="60">
        <f>IF(N4040="TL",1,IF(N4040="USD",VLOOKUP(C4040,$X$2:$Z$19,2,FALSE),VLOOKUP(C4040,$X$2:$Z$19,3,FALSE)))</f>
        <v/>
      </c>
      <c r="S4040" s="61">
        <f>IF(P4040=1,0,L4040*M4040*R4040*(1-O4040/100))</f>
        <v/>
      </c>
      <c r="T4040" s="61">
        <f>IF(P4040=1,0,L4040*Q4040)</f>
        <v/>
      </c>
      <c r="U4040" s="61">
        <f>S4040-T4040</f>
        <v/>
      </c>
    </row>
    <row r="4041">
      <c r="A4041" t="inlineStr">
        <is>
          <t>S004040</t>
        </is>
      </c>
      <c r="B4041" t="inlineStr">
        <is>
          <t>2026-03-01</t>
        </is>
      </c>
      <c r="C4041" t="inlineStr">
        <is>
          <t>2026-03</t>
        </is>
      </c>
      <c r="D4041" t="inlineStr">
        <is>
          <t>2026-Q1</t>
        </is>
      </c>
      <c r="E4041" t="inlineStr">
        <is>
          <t>T14</t>
        </is>
      </c>
      <c r="F4041" t="inlineStr">
        <is>
          <t>Elif Şen</t>
        </is>
      </c>
      <c r="G4041" t="inlineStr">
        <is>
          <t>İç Anadolu</t>
        </is>
      </c>
      <c r="H4041" t="inlineStr">
        <is>
          <t>EM-TOP-08</t>
        </is>
      </c>
      <c r="I4041" t="inlineStr">
        <is>
          <t>Topraklama Seti</t>
        </is>
      </c>
      <c r="J4041" t="inlineStr">
        <is>
          <t>Koruma</t>
        </is>
      </c>
      <c r="K4041" t="inlineStr">
        <is>
          <t>Bayi</t>
        </is>
      </c>
      <c r="L4041" t="n">
        <v>25</v>
      </c>
      <c r="M4041" s="57" t="n">
        <v>928</v>
      </c>
      <c r="N4041" t="inlineStr">
        <is>
          <t>TL</t>
        </is>
      </c>
      <c r="O4041" s="58" t="n">
        <v>0</v>
      </c>
      <c r="P4041" t="n">
        <v>0</v>
      </c>
      <c r="Q4041" s="59" t="n">
        <v>540</v>
      </c>
      <c r="R4041" s="60">
        <f>IF(N4041="TL",1,IF(N4041="USD",VLOOKUP(C4041,$X$2:$Z$19,2,FALSE),VLOOKUP(C4041,$X$2:$Z$19,3,FALSE)))</f>
        <v/>
      </c>
      <c r="S4041" s="61">
        <f>IF(P4041=1,0,L4041*M4041*R4041*(1-O4041/100))</f>
        <v/>
      </c>
      <c r="T4041" s="61">
        <f>IF(P4041=1,0,L4041*Q4041)</f>
        <v/>
      </c>
      <c r="U4041" s="61">
        <f>S4041-T4041</f>
        <v/>
      </c>
    </row>
    <row r="4042">
      <c r="A4042" t="inlineStr">
        <is>
          <t>S004041</t>
        </is>
      </c>
      <c r="B4042" t="inlineStr">
        <is>
          <t>2026-03-21</t>
        </is>
      </c>
      <c r="C4042" t="inlineStr">
        <is>
          <t>2026-03</t>
        </is>
      </c>
      <c r="D4042" t="inlineStr">
        <is>
          <t>2026-Q1</t>
        </is>
      </c>
      <c r="E4042" t="inlineStr">
        <is>
          <t>T14</t>
        </is>
      </c>
      <c r="F4042" t="inlineStr">
        <is>
          <t>Elif Şen</t>
        </is>
      </c>
      <c r="G4042" t="inlineStr">
        <is>
          <t>İç Anadolu</t>
        </is>
      </c>
      <c r="H4042" t="inlineStr">
        <is>
          <t>EM-SNS-06</t>
        </is>
      </c>
      <c r="I4042" t="inlineStr">
        <is>
          <t>Hareket Sensörü PIR</t>
        </is>
      </c>
      <c r="J4042" t="inlineStr">
        <is>
          <t>Otomasyon</t>
        </is>
      </c>
      <c r="K4042" t="inlineStr">
        <is>
          <t>Bayi</t>
        </is>
      </c>
      <c r="L4042" t="n">
        <v>5</v>
      </c>
      <c r="M4042" s="57" t="n">
        <v>251</v>
      </c>
      <c r="N4042" t="inlineStr">
        <is>
          <t>TL</t>
        </is>
      </c>
      <c r="O4042" s="58" t="n">
        <v>5</v>
      </c>
      <c r="P4042" t="n">
        <v>0</v>
      </c>
      <c r="Q4042" s="59" t="n">
        <v>120</v>
      </c>
      <c r="R4042" s="60">
        <f>IF(N4042="TL",1,IF(N4042="USD",VLOOKUP(C4042,$X$2:$Z$19,2,FALSE),VLOOKUP(C4042,$X$2:$Z$19,3,FALSE)))</f>
        <v/>
      </c>
      <c r="S4042" s="61">
        <f>IF(P4042=1,0,L4042*M4042*R4042*(1-O4042/100))</f>
        <v/>
      </c>
      <c r="T4042" s="61">
        <f>IF(P4042=1,0,L4042*Q4042)</f>
        <v/>
      </c>
      <c r="U4042" s="61">
        <f>S4042-T4042</f>
        <v/>
      </c>
    </row>
    <row r="4043">
      <c r="A4043" t="inlineStr">
        <is>
          <t>S004042</t>
        </is>
      </c>
      <c r="B4043" t="inlineStr">
        <is>
          <t>2026-03-27</t>
        </is>
      </c>
      <c r="C4043" t="inlineStr">
        <is>
          <t>2026-03</t>
        </is>
      </c>
      <c r="D4043" t="inlineStr">
        <is>
          <t>2026-Q1</t>
        </is>
      </c>
      <c r="E4043" t="inlineStr">
        <is>
          <t>T14</t>
        </is>
      </c>
      <c r="F4043" t="inlineStr">
        <is>
          <t>Elif Şen</t>
        </is>
      </c>
      <c r="G4043" t="inlineStr">
        <is>
          <t>İç Anadolu</t>
        </is>
      </c>
      <c r="H4043" t="inlineStr">
        <is>
          <t>EM-PRZ-02</t>
        </is>
      </c>
      <c r="I4043" t="inlineStr">
        <is>
          <t>Priz-Anahtar Seti (20'li)</t>
        </is>
      </c>
      <c r="J4043" t="inlineStr">
        <is>
          <t>Anahtar</t>
        </is>
      </c>
      <c r="K4043" t="inlineStr">
        <is>
          <t>Proje</t>
        </is>
      </c>
      <c r="L4043" t="n">
        <v>12</v>
      </c>
      <c r="M4043" s="57" t="n">
        <v>565</v>
      </c>
      <c r="N4043" t="inlineStr">
        <is>
          <t>TL</t>
        </is>
      </c>
      <c r="O4043" s="58" t="n">
        <v>5</v>
      </c>
      <c r="P4043" t="n">
        <v>0</v>
      </c>
      <c r="Q4043" s="59" t="n">
        <v>310</v>
      </c>
      <c r="R4043" s="60">
        <f>IF(N4043="TL",1,IF(N4043="USD",VLOOKUP(C4043,$X$2:$Z$19,2,FALSE),VLOOKUP(C4043,$X$2:$Z$19,3,FALSE)))</f>
        <v/>
      </c>
      <c r="S4043" s="61">
        <f>IF(P4043=1,0,L4043*M4043*R4043*(1-O4043/100))</f>
        <v/>
      </c>
      <c r="T4043" s="61">
        <f>IF(P4043=1,0,L4043*Q4043)</f>
        <v/>
      </c>
      <c r="U4043" s="61">
        <f>S4043-T4043</f>
        <v/>
      </c>
    </row>
    <row r="4044">
      <c r="A4044" t="inlineStr">
        <is>
          <t>S004043</t>
        </is>
      </c>
      <c r="B4044" t="inlineStr">
        <is>
          <t>2026-03-19</t>
        </is>
      </c>
      <c r="C4044" t="inlineStr">
        <is>
          <t>2026-03</t>
        </is>
      </c>
      <c r="D4044" t="inlineStr">
        <is>
          <t>2026-Q1</t>
        </is>
      </c>
      <c r="E4044" t="inlineStr">
        <is>
          <t>T14</t>
        </is>
      </c>
      <c r="F4044" t="inlineStr">
        <is>
          <t>Elif Şen</t>
        </is>
      </c>
      <c r="G4044" t="inlineStr">
        <is>
          <t>İç Anadolu</t>
        </is>
      </c>
      <c r="H4044" t="inlineStr">
        <is>
          <t>EM-AYD-40</t>
        </is>
      </c>
      <c r="I4044" t="inlineStr">
        <is>
          <t>LED Panel Armatür 40W</t>
        </is>
      </c>
      <c r="J4044" t="inlineStr">
        <is>
          <t>Aydınlatma</t>
        </is>
      </c>
      <c r="K4044" t="inlineStr">
        <is>
          <t>Bayi</t>
        </is>
      </c>
      <c r="L4044" t="n">
        <v>73</v>
      </c>
      <c r="M4044" s="57" t="n">
        <v>361</v>
      </c>
      <c r="N4044" t="inlineStr">
        <is>
          <t>TL</t>
        </is>
      </c>
      <c r="O4044" s="58" t="n">
        <v>0</v>
      </c>
      <c r="P4044" t="n">
        <v>0</v>
      </c>
      <c r="Q4044" s="59" t="n">
        <v>190</v>
      </c>
      <c r="R4044" s="60">
        <f>IF(N4044="TL",1,IF(N4044="USD",VLOOKUP(C4044,$X$2:$Z$19,2,FALSE),VLOOKUP(C4044,$X$2:$Z$19,3,FALSE)))</f>
        <v/>
      </c>
      <c r="S4044" s="61">
        <f>IF(P4044=1,0,L4044*M4044*R4044*(1-O4044/100))</f>
        <v/>
      </c>
      <c r="T4044" s="61">
        <f>IF(P4044=1,0,L4044*Q4044)</f>
        <v/>
      </c>
      <c r="U4044" s="61">
        <f>S4044-T4044</f>
        <v/>
      </c>
    </row>
    <row r="4045">
      <c r="A4045" t="inlineStr">
        <is>
          <t>S004044</t>
        </is>
      </c>
      <c r="B4045" t="inlineStr">
        <is>
          <t>2026-03-19</t>
        </is>
      </c>
      <c r="C4045" t="inlineStr">
        <is>
          <t>2026-03</t>
        </is>
      </c>
      <c r="D4045" t="inlineStr">
        <is>
          <t>2026-Q1</t>
        </is>
      </c>
      <c r="E4045" t="inlineStr">
        <is>
          <t>T14</t>
        </is>
      </c>
      <c r="F4045" t="inlineStr">
        <is>
          <t>Elif Şen</t>
        </is>
      </c>
      <c r="G4045" t="inlineStr">
        <is>
          <t>İç Anadolu</t>
        </is>
      </c>
      <c r="H4045" t="inlineStr">
        <is>
          <t>EM-KBL-25</t>
        </is>
      </c>
      <c r="I4045" t="inlineStr">
        <is>
          <t>NYY Kablo 4x6 (100 m)</t>
        </is>
      </c>
      <c r="J4045" t="inlineStr">
        <is>
          <t>Kablo</t>
        </is>
      </c>
      <c r="K4045" t="inlineStr">
        <is>
          <t>Proje</t>
        </is>
      </c>
      <c r="L4045" t="n">
        <v>22</v>
      </c>
      <c r="M4045" s="57" t="n">
        <v>3551</v>
      </c>
      <c r="N4045" t="inlineStr">
        <is>
          <t>TL</t>
        </is>
      </c>
      <c r="O4045" s="58" t="n">
        <v>5</v>
      </c>
      <c r="P4045" t="n">
        <v>0</v>
      </c>
      <c r="Q4045" s="59" t="n">
        <v>2150</v>
      </c>
      <c r="R4045" s="60">
        <f>IF(N4045="TL",1,IF(N4045="USD",VLOOKUP(C4045,$X$2:$Z$19,2,FALSE),VLOOKUP(C4045,$X$2:$Z$19,3,FALSE)))</f>
        <v/>
      </c>
      <c r="S4045" s="61">
        <f>IF(P4045=1,0,L4045*M4045*R4045*(1-O4045/100))</f>
        <v/>
      </c>
      <c r="T4045" s="61">
        <f>IF(P4045=1,0,L4045*Q4045)</f>
        <v/>
      </c>
      <c r="U4045" s="61">
        <f>S4045-T4045</f>
        <v/>
      </c>
    </row>
    <row r="4046">
      <c r="A4046" t="inlineStr">
        <is>
          <t>S004045</t>
        </is>
      </c>
      <c r="B4046" t="inlineStr">
        <is>
          <t>2026-03-21</t>
        </is>
      </c>
      <c r="C4046" t="inlineStr">
        <is>
          <t>2026-03</t>
        </is>
      </c>
      <c r="D4046" t="inlineStr">
        <is>
          <t>2026-Q1</t>
        </is>
      </c>
      <c r="E4046" t="inlineStr">
        <is>
          <t>T14</t>
        </is>
      </c>
      <c r="F4046" t="inlineStr">
        <is>
          <t>Elif Şen</t>
        </is>
      </c>
      <c r="G4046" t="inlineStr">
        <is>
          <t>İç Anadolu</t>
        </is>
      </c>
      <c r="H4046" t="inlineStr">
        <is>
          <t>EM-PNO-12</t>
        </is>
      </c>
      <c r="I4046" t="inlineStr">
        <is>
          <t>Sıva Üstü Dağıtım Panosu 24'lü</t>
        </is>
      </c>
      <c r="J4046" t="inlineStr">
        <is>
          <t>Pano</t>
        </is>
      </c>
      <c r="K4046" t="inlineStr">
        <is>
          <t>Bayi</t>
        </is>
      </c>
      <c r="L4046" t="n">
        <v>25</v>
      </c>
      <c r="M4046" s="57" t="n">
        <v>2074</v>
      </c>
      <c r="N4046" t="inlineStr">
        <is>
          <t>TL</t>
        </is>
      </c>
      <c r="O4046" s="58" t="n">
        <v>5</v>
      </c>
      <c r="P4046" t="n">
        <v>0</v>
      </c>
      <c r="Q4046" s="59" t="n">
        <v>1180</v>
      </c>
      <c r="R4046" s="60">
        <f>IF(N4046="TL",1,IF(N4046="USD",VLOOKUP(C4046,$X$2:$Z$19,2,FALSE),VLOOKUP(C4046,$X$2:$Z$19,3,FALSE)))</f>
        <v/>
      </c>
      <c r="S4046" s="61">
        <f>IF(P4046=1,0,L4046*M4046*R4046*(1-O4046/100))</f>
        <v/>
      </c>
      <c r="T4046" s="61">
        <f>IF(P4046=1,0,L4046*Q4046)</f>
        <v/>
      </c>
      <c r="U4046" s="61">
        <f>S4046-T4046</f>
        <v/>
      </c>
    </row>
    <row r="4047">
      <c r="A4047" t="inlineStr">
        <is>
          <t>S004046</t>
        </is>
      </c>
      <c r="B4047" t="inlineStr">
        <is>
          <t>2026-03-16</t>
        </is>
      </c>
      <c r="C4047" t="inlineStr">
        <is>
          <t>2026-03</t>
        </is>
      </c>
      <c r="D4047" t="inlineStr">
        <is>
          <t>2026-Q1</t>
        </is>
      </c>
      <c r="E4047" t="inlineStr">
        <is>
          <t>T14</t>
        </is>
      </c>
      <c r="F4047" t="inlineStr">
        <is>
          <t>Elif Şen</t>
        </is>
      </c>
      <c r="G4047" t="inlineStr">
        <is>
          <t>İç Anadolu</t>
        </is>
      </c>
      <c r="H4047" t="inlineStr">
        <is>
          <t>EM-AYD-40</t>
        </is>
      </c>
      <c r="I4047" t="inlineStr">
        <is>
          <t>LED Panel Armatür 40W</t>
        </is>
      </c>
      <c r="J4047" t="inlineStr">
        <is>
          <t>Aydınlatma</t>
        </is>
      </c>
      <c r="K4047" t="inlineStr">
        <is>
          <t>Proje</t>
        </is>
      </c>
      <c r="L4047" t="n">
        <v>16</v>
      </c>
      <c r="M4047" s="57" t="n">
        <v>352</v>
      </c>
      <c r="N4047" t="inlineStr">
        <is>
          <t>TL</t>
        </is>
      </c>
      <c r="O4047" s="58" t="n">
        <v>5</v>
      </c>
      <c r="P4047" t="n">
        <v>0</v>
      </c>
      <c r="Q4047" s="59" t="n">
        <v>190</v>
      </c>
      <c r="R4047" s="60">
        <f>IF(N4047="TL",1,IF(N4047="USD",VLOOKUP(C4047,$X$2:$Z$19,2,FALSE),VLOOKUP(C4047,$X$2:$Z$19,3,FALSE)))</f>
        <v/>
      </c>
      <c r="S4047" s="61">
        <f>IF(P4047=1,0,L4047*M4047*R4047*(1-O4047/100))</f>
        <v/>
      </c>
      <c r="T4047" s="61">
        <f>IF(P4047=1,0,L4047*Q4047)</f>
        <v/>
      </c>
      <c r="U4047" s="61">
        <f>S4047-T4047</f>
        <v/>
      </c>
    </row>
    <row r="4048">
      <c r="A4048" t="inlineStr">
        <is>
          <t>S004047</t>
        </is>
      </c>
      <c r="B4048" t="inlineStr">
        <is>
          <t>2026-03-24</t>
        </is>
      </c>
      <c r="C4048" t="inlineStr">
        <is>
          <t>2026-03</t>
        </is>
      </c>
      <c r="D4048" t="inlineStr">
        <is>
          <t>2026-Q1</t>
        </is>
      </c>
      <c r="E4048" t="inlineStr">
        <is>
          <t>T14</t>
        </is>
      </c>
      <c r="F4048" t="inlineStr">
        <is>
          <t>Elif Şen</t>
        </is>
      </c>
      <c r="G4048" t="inlineStr">
        <is>
          <t>İç Anadolu</t>
        </is>
      </c>
      <c r="H4048" t="inlineStr">
        <is>
          <t>EM-KBL-25</t>
        </is>
      </c>
      <c r="I4048" t="inlineStr">
        <is>
          <t>NYY Kablo 4x6 (100 m)</t>
        </is>
      </c>
      <c r="J4048" t="inlineStr">
        <is>
          <t>Kablo</t>
        </is>
      </c>
      <c r="K4048" t="inlineStr">
        <is>
          <t>Bayi</t>
        </is>
      </c>
      <c r="L4048" t="n">
        <v>5</v>
      </c>
      <c r="M4048" s="57" t="n">
        <v>3542</v>
      </c>
      <c r="N4048" t="inlineStr">
        <is>
          <t>TL</t>
        </is>
      </c>
      <c r="O4048" s="58" t="n">
        <v>12</v>
      </c>
      <c r="P4048" t="n">
        <v>0</v>
      </c>
      <c r="Q4048" s="59" t="n">
        <v>2150</v>
      </c>
      <c r="R4048" s="60">
        <f>IF(N4048="TL",1,IF(N4048="USD",VLOOKUP(C4048,$X$2:$Z$19,2,FALSE),VLOOKUP(C4048,$X$2:$Z$19,3,FALSE)))</f>
        <v/>
      </c>
      <c r="S4048" s="61">
        <f>IF(P4048=1,0,L4048*M4048*R4048*(1-O4048/100))</f>
        <v/>
      </c>
      <c r="T4048" s="61">
        <f>IF(P4048=1,0,L4048*Q4048)</f>
        <v/>
      </c>
      <c r="U4048" s="61">
        <f>S4048-T4048</f>
        <v/>
      </c>
    </row>
    <row r="4049">
      <c r="A4049" t="inlineStr">
        <is>
          <t>S004048</t>
        </is>
      </c>
      <c r="B4049" t="inlineStr">
        <is>
          <t>2026-03-12</t>
        </is>
      </c>
      <c r="C4049" t="inlineStr">
        <is>
          <t>2026-03</t>
        </is>
      </c>
      <c r="D4049" t="inlineStr">
        <is>
          <t>2026-Q1</t>
        </is>
      </c>
      <c r="E4049" t="inlineStr">
        <is>
          <t>T14</t>
        </is>
      </c>
      <c r="F4049" t="inlineStr">
        <is>
          <t>Elif Şen</t>
        </is>
      </c>
      <c r="G4049" t="inlineStr">
        <is>
          <t>İç Anadolu</t>
        </is>
      </c>
      <c r="H4049" t="inlineStr">
        <is>
          <t>EM-PNO-12</t>
        </is>
      </c>
      <c r="I4049" t="inlineStr">
        <is>
          <t>Sıva Üstü Dağıtım Panosu 24'lü</t>
        </is>
      </c>
      <c r="J4049" t="inlineStr">
        <is>
          <t>Pano</t>
        </is>
      </c>
      <c r="K4049" t="inlineStr">
        <is>
          <t>Proje</t>
        </is>
      </c>
      <c r="L4049" t="n">
        <v>40</v>
      </c>
      <c r="M4049" s="57" t="n">
        <v>2100</v>
      </c>
      <c r="N4049" t="inlineStr">
        <is>
          <t>TL</t>
        </is>
      </c>
      <c r="O4049" s="58" t="n">
        <v>18</v>
      </c>
      <c r="P4049" t="n">
        <v>0</v>
      </c>
      <c r="Q4049" s="59" t="n">
        <v>1180</v>
      </c>
      <c r="R4049" s="60">
        <f>IF(N4049="TL",1,IF(N4049="USD",VLOOKUP(C4049,$X$2:$Z$19,2,FALSE),VLOOKUP(C4049,$X$2:$Z$19,3,FALSE)))</f>
        <v/>
      </c>
      <c r="S4049" s="61">
        <f>IF(P4049=1,0,L4049*M4049*R4049*(1-O4049/100))</f>
        <v/>
      </c>
      <c r="T4049" s="61">
        <f>IF(P4049=1,0,L4049*Q4049)</f>
        <v/>
      </c>
      <c r="U4049" s="61">
        <f>S4049-T4049</f>
        <v/>
      </c>
    </row>
    <row r="4050">
      <c r="A4050" t="inlineStr">
        <is>
          <t>S004049</t>
        </is>
      </c>
      <c r="B4050" t="inlineStr">
        <is>
          <t>2026-03-01</t>
        </is>
      </c>
      <c r="C4050" t="inlineStr">
        <is>
          <t>2026-03</t>
        </is>
      </c>
      <c r="D4050" t="inlineStr">
        <is>
          <t>2026-Q1</t>
        </is>
      </c>
      <c r="E4050" t="inlineStr">
        <is>
          <t>T14</t>
        </is>
      </c>
      <c r="F4050" t="inlineStr">
        <is>
          <t>Elif Şen</t>
        </is>
      </c>
      <c r="G4050" t="inlineStr">
        <is>
          <t>İç Anadolu</t>
        </is>
      </c>
      <c r="H4050" t="inlineStr">
        <is>
          <t>EM-AYD-18</t>
        </is>
      </c>
      <c r="I4050" t="inlineStr">
        <is>
          <t>LED Ampul 18W (10'lu)</t>
        </is>
      </c>
      <c r="J4050" t="inlineStr">
        <is>
          <t>Aydınlatma</t>
        </is>
      </c>
      <c r="K4050" t="inlineStr">
        <is>
          <t>Kurumsal</t>
        </is>
      </c>
      <c r="L4050" t="n">
        <v>56</v>
      </c>
      <c r="M4050" s="57" t="n">
        <v>206</v>
      </c>
      <c r="N4050" t="inlineStr">
        <is>
          <t>TL</t>
        </is>
      </c>
      <c r="O4050" s="58" t="n">
        <v>5</v>
      </c>
      <c r="P4050" t="n">
        <v>0</v>
      </c>
      <c r="Q4050" s="59" t="n">
        <v>95</v>
      </c>
      <c r="R4050" s="60">
        <f>IF(N4050="TL",1,IF(N4050="USD",VLOOKUP(C4050,$X$2:$Z$19,2,FALSE),VLOOKUP(C4050,$X$2:$Z$19,3,FALSE)))</f>
        <v/>
      </c>
      <c r="S4050" s="61">
        <f>IF(P4050=1,0,L4050*M4050*R4050*(1-O4050/100))</f>
        <v/>
      </c>
      <c r="T4050" s="61">
        <f>IF(P4050=1,0,L4050*Q4050)</f>
        <v/>
      </c>
      <c r="U4050" s="61">
        <f>S4050-T4050</f>
        <v/>
      </c>
    </row>
    <row r="4051">
      <c r="A4051" t="inlineStr">
        <is>
          <t>S004050</t>
        </is>
      </c>
      <c r="B4051" t="inlineStr">
        <is>
          <t>2026-03-02</t>
        </is>
      </c>
      <c r="C4051" t="inlineStr">
        <is>
          <t>2026-03</t>
        </is>
      </c>
      <c r="D4051" t="inlineStr">
        <is>
          <t>2026-Q1</t>
        </is>
      </c>
      <c r="E4051" t="inlineStr">
        <is>
          <t>T14</t>
        </is>
      </c>
      <c r="F4051" t="inlineStr">
        <is>
          <t>Elif Şen</t>
        </is>
      </c>
      <c r="G4051" t="inlineStr">
        <is>
          <t>İç Anadolu</t>
        </is>
      </c>
      <c r="H4051" t="inlineStr">
        <is>
          <t>EM-TRF-05</t>
        </is>
      </c>
      <c r="I4051" t="inlineStr">
        <is>
          <t>İzole Trafo 1 kVA</t>
        </is>
      </c>
      <c r="J4051" t="inlineStr">
        <is>
          <t>Güç</t>
        </is>
      </c>
      <c r="K4051" t="inlineStr">
        <is>
          <t>Proje</t>
        </is>
      </c>
      <c r="L4051" t="n">
        <v>14</v>
      </c>
      <c r="M4051" s="57" t="n">
        <v>6811</v>
      </c>
      <c r="N4051" t="inlineStr">
        <is>
          <t>TL</t>
        </is>
      </c>
      <c r="O4051" s="58" t="n">
        <v>12</v>
      </c>
      <c r="P4051" t="n">
        <v>0</v>
      </c>
      <c r="Q4051" s="59" t="n">
        <v>3900</v>
      </c>
      <c r="R4051" s="60">
        <f>IF(N4051="TL",1,IF(N4051="USD",VLOOKUP(C4051,$X$2:$Z$19,2,FALSE),VLOOKUP(C4051,$X$2:$Z$19,3,FALSE)))</f>
        <v/>
      </c>
      <c r="S4051" s="61">
        <f>IF(P4051=1,0,L4051*M4051*R4051*(1-O4051/100))</f>
        <v/>
      </c>
      <c r="T4051" s="61">
        <f>IF(P4051=1,0,L4051*Q4051)</f>
        <v/>
      </c>
      <c r="U4051" s="61">
        <f>S4051-T4051</f>
        <v/>
      </c>
    </row>
    <row r="4052">
      <c r="A4052" t="inlineStr">
        <is>
          <t>S004051</t>
        </is>
      </c>
      <c r="B4052" t="inlineStr">
        <is>
          <t>2026-03-03</t>
        </is>
      </c>
      <c r="C4052" t="inlineStr">
        <is>
          <t>2026-03</t>
        </is>
      </c>
      <c r="D4052" t="inlineStr">
        <is>
          <t>2026-Q1</t>
        </is>
      </c>
      <c r="E4052" t="inlineStr">
        <is>
          <t>T14</t>
        </is>
      </c>
      <c r="F4052" t="inlineStr">
        <is>
          <t>Elif Şen</t>
        </is>
      </c>
      <c r="G4052" t="inlineStr">
        <is>
          <t>İç Anadolu</t>
        </is>
      </c>
      <c r="H4052" t="inlineStr">
        <is>
          <t>EM-KBL-16</t>
        </is>
      </c>
      <c r="I4052" t="inlineStr">
        <is>
          <t>NYM Kablo 3x2,5 (100 m)</t>
        </is>
      </c>
      <c r="J4052" t="inlineStr">
        <is>
          <t>Kablo</t>
        </is>
      </c>
      <c r="K4052" t="inlineStr">
        <is>
          <t>Bayi</t>
        </is>
      </c>
      <c r="L4052" t="n">
        <v>4</v>
      </c>
      <c r="M4052" s="57" t="n">
        <v>1294</v>
      </c>
      <c r="N4052" t="inlineStr">
        <is>
          <t>TL</t>
        </is>
      </c>
      <c r="O4052" s="58" t="n">
        <v>5</v>
      </c>
      <c r="P4052" t="n">
        <v>0</v>
      </c>
      <c r="Q4052" s="59" t="n">
        <v>820</v>
      </c>
      <c r="R4052" s="60">
        <f>IF(N4052="TL",1,IF(N4052="USD",VLOOKUP(C4052,$X$2:$Z$19,2,FALSE),VLOOKUP(C4052,$X$2:$Z$19,3,FALSE)))</f>
        <v/>
      </c>
      <c r="S4052" s="61">
        <f>IF(P4052=1,0,L4052*M4052*R4052*(1-O4052/100))</f>
        <v/>
      </c>
      <c r="T4052" s="61">
        <f>IF(P4052=1,0,L4052*Q4052)</f>
        <v/>
      </c>
      <c r="U4052" s="61">
        <f>S4052-T4052</f>
        <v/>
      </c>
    </row>
    <row r="4053">
      <c r="A4053" t="inlineStr">
        <is>
          <t>S004052</t>
        </is>
      </c>
      <c r="B4053" t="inlineStr">
        <is>
          <t>2026-03-28</t>
        </is>
      </c>
      <c r="C4053" t="inlineStr">
        <is>
          <t>2026-03</t>
        </is>
      </c>
      <c r="D4053" t="inlineStr">
        <is>
          <t>2026-Q1</t>
        </is>
      </c>
      <c r="E4053" t="inlineStr">
        <is>
          <t>T14</t>
        </is>
      </c>
      <c r="F4053" t="inlineStr">
        <is>
          <t>Elif Şen</t>
        </is>
      </c>
      <c r="G4053" t="inlineStr">
        <is>
          <t>İç Anadolu</t>
        </is>
      </c>
      <c r="H4053" t="inlineStr">
        <is>
          <t>EM-UPS-10</t>
        </is>
      </c>
      <c r="I4053" t="inlineStr">
        <is>
          <t>Kesintisiz Güç Kaynağı 3 kVA</t>
        </is>
      </c>
      <c r="J4053" t="inlineStr">
        <is>
          <t>Güç</t>
        </is>
      </c>
      <c r="K4053" t="inlineStr">
        <is>
          <t>Proje</t>
        </is>
      </c>
      <c r="L4053" t="n">
        <v>15</v>
      </c>
      <c r="M4053" s="57" t="n">
        <v>12949</v>
      </c>
      <c r="N4053" t="inlineStr">
        <is>
          <t>TL</t>
        </is>
      </c>
      <c r="O4053" s="58" t="n">
        <v>0</v>
      </c>
      <c r="P4053" t="n">
        <v>0</v>
      </c>
      <c r="Q4053" s="59" t="n">
        <v>8200</v>
      </c>
      <c r="R4053" s="60">
        <f>IF(N4053="TL",1,IF(N4053="USD",VLOOKUP(C4053,$X$2:$Z$19,2,FALSE),VLOOKUP(C4053,$X$2:$Z$19,3,FALSE)))</f>
        <v/>
      </c>
      <c r="S4053" s="61">
        <f>IF(P4053=1,0,L4053*M4053*R4053*(1-O4053/100))</f>
        <v/>
      </c>
      <c r="T4053" s="61">
        <f>IF(P4053=1,0,L4053*Q4053)</f>
        <v/>
      </c>
      <c r="U4053" s="61">
        <f>S4053-T4053</f>
        <v/>
      </c>
    </row>
    <row r="4054">
      <c r="A4054" t="inlineStr">
        <is>
          <t>S004053</t>
        </is>
      </c>
      <c r="B4054" t="inlineStr">
        <is>
          <t>2026-03-10</t>
        </is>
      </c>
      <c r="C4054" t="inlineStr">
        <is>
          <t>2026-03</t>
        </is>
      </c>
      <c r="D4054" t="inlineStr">
        <is>
          <t>2026-Q1</t>
        </is>
      </c>
      <c r="E4054" t="inlineStr">
        <is>
          <t>T14</t>
        </is>
      </c>
      <c r="F4054" t="inlineStr">
        <is>
          <t>Elif Şen</t>
        </is>
      </c>
      <c r="G4054" t="inlineStr">
        <is>
          <t>İç Anadolu</t>
        </is>
      </c>
      <c r="H4054" t="inlineStr">
        <is>
          <t>EM-TOP-08</t>
        </is>
      </c>
      <c r="I4054" t="inlineStr">
        <is>
          <t>Topraklama Seti</t>
        </is>
      </c>
      <c r="J4054" t="inlineStr">
        <is>
          <t>Koruma</t>
        </is>
      </c>
      <c r="K4054" t="inlineStr">
        <is>
          <t>Perakende</t>
        </is>
      </c>
      <c r="L4054" t="n">
        <v>3</v>
      </c>
      <c r="M4054" s="57" t="n">
        <v>944</v>
      </c>
      <c r="N4054" t="inlineStr">
        <is>
          <t>TL</t>
        </is>
      </c>
      <c r="O4054" s="58" t="n">
        <v>5</v>
      </c>
      <c r="P4054" t="n">
        <v>0</v>
      </c>
      <c r="Q4054" s="59" t="n">
        <v>540</v>
      </c>
      <c r="R4054" s="60">
        <f>IF(N4054="TL",1,IF(N4054="USD",VLOOKUP(C4054,$X$2:$Z$19,2,FALSE),VLOOKUP(C4054,$X$2:$Z$19,3,FALSE)))</f>
        <v/>
      </c>
      <c r="S4054" s="61">
        <f>IF(P4054=1,0,L4054*M4054*R4054*(1-O4054/100))</f>
        <v/>
      </c>
      <c r="T4054" s="61">
        <f>IF(P4054=1,0,L4054*Q4054)</f>
        <v/>
      </c>
      <c r="U4054" s="61">
        <f>S4054-T4054</f>
        <v/>
      </c>
    </row>
    <row r="4055">
      <c r="A4055" t="inlineStr">
        <is>
          <t>S004054</t>
        </is>
      </c>
      <c r="B4055" t="inlineStr">
        <is>
          <t>2026-03-22</t>
        </is>
      </c>
      <c r="C4055" t="inlineStr">
        <is>
          <t>2026-03</t>
        </is>
      </c>
      <c r="D4055" t="inlineStr">
        <is>
          <t>2026-Q1</t>
        </is>
      </c>
      <c r="E4055" t="inlineStr">
        <is>
          <t>T14</t>
        </is>
      </c>
      <c r="F4055" t="inlineStr">
        <is>
          <t>Elif Şen</t>
        </is>
      </c>
      <c r="G4055" t="inlineStr">
        <is>
          <t>İç Anadolu</t>
        </is>
      </c>
      <c r="H4055" t="inlineStr">
        <is>
          <t>EM-KBL-16</t>
        </is>
      </c>
      <c r="I4055" t="inlineStr">
        <is>
          <t>NYM Kablo 3x2,5 (100 m)</t>
        </is>
      </c>
      <c r="J4055" t="inlineStr">
        <is>
          <t>Kablo</t>
        </is>
      </c>
      <c r="K4055" t="inlineStr">
        <is>
          <t>Proje</t>
        </is>
      </c>
      <c r="L4055" t="n">
        <v>4</v>
      </c>
      <c r="M4055" s="57" t="n">
        <v>1295</v>
      </c>
      <c r="N4055" t="inlineStr">
        <is>
          <t>TL</t>
        </is>
      </c>
      <c r="O4055" s="58" t="n">
        <v>5</v>
      </c>
      <c r="P4055" t="n">
        <v>0</v>
      </c>
      <c r="Q4055" s="59" t="n">
        <v>820</v>
      </c>
      <c r="R4055" s="60">
        <f>IF(N4055="TL",1,IF(N4055="USD",VLOOKUP(C4055,$X$2:$Z$19,2,FALSE),VLOOKUP(C4055,$X$2:$Z$19,3,FALSE)))</f>
        <v/>
      </c>
      <c r="S4055" s="61">
        <f>IF(P4055=1,0,L4055*M4055*R4055*(1-O4055/100))</f>
        <v/>
      </c>
      <c r="T4055" s="61">
        <f>IF(P4055=1,0,L4055*Q4055)</f>
        <v/>
      </c>
      <c r="U4055" s="61">
        <f>S4055-T4055</f>
        <v/>
      </c>
    </row>
    <row r="4056">
      <c r="A4056" t="inlineStr">
        <is>
          <t>S004055</t>
        </is>
      </c>
      <c r="B4056" t="inlineStr">
        <is>
          <t>2026-03-07</t>
        </is>
      </c>
      <c r="C4056" t="inlineStr">
        <is>
          <t>2026-03</t>
        </is>
      </c>
      <c r="D4056" t="inlineStr">
        <is>
          <t>2026-Q1</t>
        </is>
      </c>
      <c r="E4056" t="inlineStr">
        <is>
          <t>T15</t>
        </is>
      </c>
      <c r="F4056" t="inlineStr">
        <is>
          <t>Barış Polat</t>
        </is>
      </c>
      <c r="G4056" t="inlineStr">
        <is>
          <t>Ege</t>
        </is>
      </c>
      <c r="H4056" t="inlineStr">
        <is>
          <t>EM-SGT-01</t>
        </is>
      </c>
      <c r="I4056" t="inlineStr">
        <is>
          <t>Otomatik Sigorta C16 (12'li)</t>
        </is>
      </c>
      <c r="J4056" t="inlineStr">
        <is>
          <t>Koruma</t>
        </is>
      </c>
      <c r="K4056" t="inlineStr">
        <is>
          <t>Bayi</t>
        </is>
      </c>
      <c r="L4056" t="n">
        <v>2</v>
      </c>
      <c r="M4056" s="57" t="n">
        <v>429</v>
      </c>
      <c r="N4056" t="inlineStr">
        <is>
          <t>TL</t>
        </is>
      </c>
      <c r="O4056" s="58" t="n">
        <v>0</v>
      </c>
      <c r="P4056" t="n">
        <v>0</v>
      </c>
      <c r="Q4056" s="59" t="n">
        <v>240</v>
      </c>
      <c r="R4056" s="60">
        <f>IF(N4056="TL",1,IF(N4056="USD",VLOOKUP(C4056,$X$2:$Z$19,2,FALSE),VLOOKUP(C4056,$X$2:$Z$19,3,FALSE)))</f>
        <v/>
      </c>
      <c r="S4056" s="61">
        <f>IF(P4056=1,0,L4056*M4056*R4056*(1-O4056/100))</f>
        <v/>
      </c>
      <c r="T4056" s="61">
        <f>IF(P4056=1,0,L4056*Q4056)</f>
        <v/>
      </c>
      <c r="U4056" s="61">
        <f>S4056-T4056</f>
        <v/>
      </c>
    </row>
    <row r="4057">
      <c r="A4057" t="inlineStr">
        <is>
          <t>S004056</t>
        </is>
      </c>
      <c r="B4057" t="inlineStr">
        <is>
          <t>2026-03-22</t>
        </is>
      </c>
      <c r="C4057" t="inlineStr">
        <is>
          <t>2026-03</t>
        </is>
      </c>
      <c r="D4057" t="inlineStr">
        <is>
          <t>2026-Q1</t>
        </is>
      </c>
      <c r="E4057" t="inlineStr">
        <is>
          <t>T15</t>
        </is>
      </c>
      <c r="F4057" t="inlineStr">
        <is>
          <t>Barış Polat</t>
        </is>
      </c>
      <c r="G4057" t="inlineStr">
        <is>
          <t>Ege</t>
        </is>
      </c>
      <c r="H4057" t="inlineStr">
        <is>
          <t>EM-AYD-40</t>
        </is>
      </c>
      <c r="I4057" t="inlineStr">
        <is>
          <t>LED Panel Armatür 40W</t>
        </is>
      </c>
      <c r="J4057" t="inlineStr">
        <is>
          <t>Aydınlatma</t>
        </is>
      </c>
      <c r="K4057" t="inlineStr">
        <is>
          <t>Perakende</t>
        </is>
      </c>
      <c r="L4057" t="n">
        <v>1</v>
      </c>
      <c r="M4057" s="57" t="n">
        <v>343</v>
      </c>
      <c r="N4057" t="inlineStr">
        <is>
          <t>TL</t>
        </is>
      </c>
      <c r="O4057" s="58" t="n">
        <v>12</v>
      </c>
      <c r="P4057" t="n">
        <v>0</v>
      </c>
      <c r="Q4057" s="59" t="n">
        <v>190</v>
      </c>
      <c r="R4057" s="60">
        <f>IF(N4057="TL",1,IF(N4057="USD",VLOOKUP(C4057,$X$2:$Z$19,2,FALSE),VLOOKUP(C4057,$X$2:$Z$19,3,FALSE)))</f>
        <v/>
      </c>
      <c r="S4057" s="61">
        <f>IF(P4057=1,0,L4057*M4057*R4057*(1-O4057/100))</f>
        <v/>
      </c>
      <c r="T4057" s="61">
        <f>IF(P4057=1,0,L4057*Q4057)</f>
        <v/>
      </c>
      <c r="U4057" s="61">
        <f>S4057-T4057</f>
        <v/>
      </c>
    </row>
    <row r="4058">
      <c r="A4058" t="inlineStr">
        <is>
          <t>S004057</t>
        </is>
      </c>
      <c r="B4058" t="inlineStr">
        <is>
          <t>2026-03-13</t>
        </is>
      </c>
      <c r="C4058" t="inlineStr">
        <is>
          <t>2026-03</t>
        </is>
      </c>
      <c r="D4058" t="inlineStr">
        <is>
          <t>2026-Q1</t>
        </is>
      </c>
      <c r="E4058" t="inlineStr">
        <is>
          <t>T15</t>
        </is>
      </c>
      <c r="F4058" t="inlineStr">
        <is>
          <t>Barış Polat</t>
        </is>
      </c>
      <c r="G4058" t="inlineStr">
        <is>
          <t>Ege</t>
        </is>
      </c>
      <c r="H4058" t="inlineStr">
        <is>
          <t>EM-PNO-12</t>
        </is>
      </c>
      <c r="I4058" t="inlineStr">
        <is>
          <t>Sıva Üstü Dağıtım Panosu 24'lü</t>
        </is>
      </c>
      <c r="J4058" t="inlineStr">
        <is>
          <t>Pano</t>
        </is>
      </c>
      <c r="K4058" t="inlineStr">
        <is>
          <t>Bayi</t>
        </is>
      </c>
      <c r="L4058" t="n">
        <v>2</v>
      </c>
      <c r="M4058" s="57" t="n">
        <v>2018</v>
      </c>
      <c r="N4058" t="inlineStr">
        <is>
          <t>TL</t>
        </is>
      </c>
      <c r="O4058" s="58" t="n">
        <v>5</v>
      </c>
      <c r="P4058" t="n">
        <v>0</v>
      </c>
      <c r="Q4058" s="59" t="n">
        <v>1180</v>
      </c>
      <c r="R4058" s="60">
        <f>IF(N4058="TL",1,IF(N4058="USD",VLOOKUP(C4058,$X$2:$Z$19,2,FALSE),VLOOKUP(C4058,$X$2:$Z$19,3,FALSE)))</f>
        <v/>
      </c>
      <c r="S4058" s="61">
        <f>IF(P4058=1,0,L4058*M4058*R4058*(1-O4058/100))</f>
        <v/>
      </c>
      <c r="T4058" s="61">
        <f>IF(P4058=1,0,L4058*Q4058)</f>
        <v/>
      </c>
      <c r="U4058" s="61">
        <f>S4058-T4058</f>
        <v/>
      </c>
    </row>
    <row r="4059">
      <c r="A4059" t="inlineStr">
        <is>
          <t>S004058</t>
        </is>
      </c>
      <c r="B4059" t="inlineStr">
        <is>
          <t>2026-03-28</t>
        </is>
      </c>
      <c r="C4059" t="inlineStr">
        <is>
          <t>2026-03</t>
        </is>
      </c>
      <c r="D4059" t="inlineStr">
        <is>
          <t>2026-Q1</t>
        </is>
      </c>
      <c r="E4059" t="inlineStr">
        <is>
          <t>T15</t>
        </is>
      </c>
      <c r="F4059" t="inlineStr">
        <is>
          <t>Barış Polat</t>
        </is>
      </c>
      <c r="G4059" t="inlineStr">
        <is>
          <t>Ege</t>
        </is>
      </c>
      <c r="H4059" t="inlineStr">
        <is>
          <t>EM-KND-03</t>
        </is>
      </c>
      <c r="I4059" t="inlineStr">
        <is>
          <t>Kablo Kanalı 40x40 (2 m)</t>
        </is>
      </c>
      <c r="J4059" t="inlineStr">
        <is>
          <t>Tesisat</t>
        </is>
      </c>
      <c r="K4059" t="inlineStr">
        <is>
          <t>Bayi</t>
        </is>
      </c>
      <c r="L4059" t="n">
        <v>15</v>
      </c>
      <c r="M4059" s="57" t="n">
        <v>134</v>
      </c>
      <c r="N4059" t="inlineStr">
        <is>
          <t>TL</t>
        </is>
      </c>
      <c r="O4059" s="58" t="n">
        <v>8</v>
      </c>
      <c r="P4059" t="n">
        <v>0</v>
      </c>
      <c r="Q4059" s="59" t="n">
        <v>65</v>
      </c>
      <c r="R4059" s="60">
        <f>IF(N4059="TL",1,IF(N4059="USD",VLOOKUP(C4059,$X$2:$Z$19,2,FALSE),VLOOKUP(C4059,$X$2:$Z$19,3,FALSE)))</f>
        <v/>
      </c>
      <c r="S4059" s="61">
        <f>IF(P4059=1,0,L4059*M4059*R4059*(1-O4059/100))</f>
        <v/>
      </c>
      <c r="T4059" s="61">
        <f>IF(P4059=1,0,L4059*Q4059)</f>
        <v/>
      </c>
      <c r="U4059" s="61">
        <f>S4059-T4059</f>
        <v/>
      </c>
    </row>
    <row r="4060">
      <c r="A4060" t="inlineStr">
        <is>
          <t>S004059</t>
        </is>
      </c>
      <c r="B4060" t="inlineStr">
        <is>
          <t>2026-03-01</t>
        </is>
      </c>
      <c r="C4060" t="inlineStr">
        <is>
          <t>2026-03</t>
        </is>
      </c>
      <c r="D4060" t="inlineStr">
        <is>
          <t>2026-Q1</t>
        </is>
      </c>
      <c r="E4060" t="inlineStr">
        <is>
          <t>T15</t>
        </is>
      </c>
      <c r="F4060" t="inlineStr">
        <is>
          <t>Barış Polat</t>
        </is>
      </c>
      <c r="G4060" t="inlineStr">
        <is>
          <t>Ege</t>
        </is>
      </c>
      <c r="H4060" t="inlineStr">
        <is>
          <t>EM-SNS-06</t>
        </is>
      </c>
      <c r="I4060" t="inlineStr">
        <is>
          <t>Hareket Sensörü PIR</t>
        </is>
      </c>
      <c r="J4060" t="inlineStr">
        <is>
          <t>Otomasyon</t>
        </is>
      </c>
      <c r="K4060" t="inlineStr">
        <is>
          <t>Perakende</t>
        </is>
      </c>
      <c r="L4060" t="n">
        <v>12</v>
      </c>
      <c r="M4060" s="57" t="n">
        <v>250</v>
      </c>
      <c r="N4060" t="inlineStr">
        <is>
          <t>TL</t>
        </is>
      </c>
      <c r="O4060" s="58" t="n">
        <v>5</v>
      </c>
      <c r="P4060" t="n">
        <v>0</v>
      </c>
      <c r="Q4060" s="59" t="n">
        <v>120</v>
      </c>
      <c r="R4060" s="60">
        <f>IF(N4060="TL",1,IF(N4060="USD",VLOOKUP(C4060,$X$2:$Z$19,2,FALSE),VLOOKUP(C4060,$X$2:$Z$19,3,FALSE)))</f>
        <v/>
      </c>
      <c r="S4060" s="61">
        <f>IF(P4060=1,0,L4060*M4060*R4060*(1-O4060/100))</f>
        <v/>
      </c>
      <c r="T4060" s="61">
        <f>IF(P4060=1,0,L4060*Q4060)</f>
        <v/>
      </c>
      <c r="U4060" s="61">
        <f>S4060-T4060</f>
        <v/>
      </c>
    </row>
    <row r="4061">
      <c r="A4061" t="inlineStr">
        <is>
          <t>S004060</t>
        </is>
      </c>
      <c r="B4061" t="inlineStr">
        <is>
          <t>2026-03-12</t>
        </is>
      </c>
      <c r="C4061" t="inlineStr">
        <is>
          <t>2026-03</t>
        </is>
      </c>
      <c r="D4061" t="inlineStr">
        <is>
          <t>2026-Q1</t>
        </is>
      </c>
      <c r="E4061" t="inlineStr">
        <is>
          <t>T15</t>
        </is>
      </c>
      <c r="F4061" t="inlineStr">
        <is>
          <t>Barış Polat</t>
        </is>
      </c>
      <c r="G4061" t="inlineStr">
        <is>
          <t>Ege</t>
        </is>
      </c>
      <c r="H4061" t="inlineStr">
        <is>
          <t>EM-SGT-01</t>
        </is>
      </c>
      <c r="I4061" t="inlineStr">
        <is>
          <t>Otomatik Sigorta C16 (12'li)</t>
        </is>
      </c>
      <c r="J4061" t="inlineStr">
        <is>
          <t>Koruma</t>
        </is>
      </c>
      <c r="K4061" t="inlineStr">
        <is>
          <t>Proje</t>
        </is>
      </c>
      <c r="L4061" t="n">
        <v>2</v>
      </c>
      <c r="M4061" s="57" t="n">
        <v>421</v>
      </c>
      <c r="N4061" t="inlineStr">
        <is>
          <t>TL</t>
        </is>
      </c>
      <c r="O4061" s="58" t="n">
        <v>12</v>
      </c>
      <c r="P4061" t="n">
        <v>0</v>
      </c>
      <c r="Q4061" s="59" t="n">
        <v>240</v>
      </c>
      <c r="R4061" s="60">
        <f>IF(N4061="TL",1,IF(N4061="USD",VLOOKUP(C4061,$X$2:$Z$19,2,FALSE),VLOOKUP(C4061,$X$2:$Z$19,3,FALSE)))</f>
        <v/>
      </c>
      <c r="S4061" s="61">
        <f>IF(P4061=1,0,L4061*M4061*R4061*(1-O4061/100))</f>
        <v/>
      </c>
      <c r="T4061" s="61">
        <f>IF(P4061=1,0,L4061*Q4061)</f>
        <v/>
      </c>
      <c r="U4061" s="61">
        <f>S4061-T4061</f>
        <v/>
      </c>
    </row>
    <row r="4062">
      <c r="A4062" t="inlineStr">
        <is>
          <t>S004061</t>
        </is>
      </c>
      <c r="B4062" t="inlineStr">
        <is>
          <t>2026-03-23</t>
        </is>
      </c>
      <c r="C4062" t="inlineStr">
        <is>
          <t>2026-03</t>
        </is>
      </c>
      <c r="D4062" t="inlineStr">
        <is>
          <t>2026-Q1</t>
        </is>
      </c>
      <c r="E4062" t="inlineStr">
        <is>
          <t>T15</t>
        </is>
      </c>
      <c r="F4062" t="inlineStr">
        <is>
          <t>Barış Polat</t>
        </is>
      </c>
      <c r="G4062" t="inlineStr">
        <is>
          <t>Ege</t>
        </is>
      </c>
      <c r="H4062" t="inlineStr">
        <is>
          <t>EM-KBL-16</t>
        </is>
      </c>
      <c r="I4062" t="inlineStr">
        <is>
          <t>NYM Kablo 3x2,5 (100 m)</t>
        </is>
      </c>
      <c r="J4062" t="inlineStr">
        <is>
          <t>Kablo</t>
        </is>
      </c>
      <c r="K4062" t="inlineStr">
        <is>
          <t>Kurumsal</t>
        </is>
      </c>
      <c r="L4062" t="n">
        <v>9</v>
      </c>
      <c r="M4062" s="57" t="n">
        <v>1302</v>
      </c>
      <c r="N4062" t="inlineStr">
        <is>
          <t>TL</t>
        </is>
      </c>
      <c r="O4062" s="58" t="n">
        <v>0</v>
      </c>
      <c r="P4062" t="n">
        <v>0</v>
      </c>
      <c r="Q4062" s="59" t="n">
        <v>820</v>
      </c>
      <c r="R4062" s="60">
        <f>IF(N4062="TL",1,IF(N4062="USD",VLOOKUP(C4062,$X$2:$Z$19,2,FALSE),VLOOKUP(C4062,$X$2:$Z$19,3,FALSE)))</f>
        <v/>
      </c>
      <c r="S4062" s="61">
        <f>IF(P4062=1,0,L4062*M4062*R4062*(1-O4062/100))</f>
        <v/>
      </c>
      <c r="T4062" s="61">
        <f>IF(P4062=1,0,L4062*Q4062)</f>
        <v/>
      </c>
      <c r="U4062" s="61">
        <f>S4062-T4062</f>
        <v/>
      </c>
    </row>
    <row r="4063">
      <c r="A4063" t="inlineStr">
        <is>
          <t>S004062</t>
        </is>
      </c>
      <c r="B4063" t="inlineStr">
        <is>
          <t>2026-03-07</t>
        </is>
      </c>
      <c r="C4063" t="inlineStr">
        <is>
          <t>2026-03</t>
        </is>
      </c>
      <c r="D4063" t="inlineStr">
        <is>
          <t>2026-Q1</t>
        </is>
      </c>
      <c r="E4063" t="inlineStr">
        <is>
          <t>T15</t>
        </is>
      </c>
      <c r="F4063" t="inlineStr">
        <is>
          <t>Barış Polat</t>
        </is>
      </c>
      <c r="G4063" t="inlineStr">
        <is>
          <t>Ege</t>
        </is>
      </c>
      <c r="H4063" t="inlineStr">
        <is>
          <t>EM-KBL-16</t>
        </is>
      </c>
      <c r="I4063" t="inlineStr">
        <is>
          <t>NYM Kablo 3x2,5 (100 m)</t>
        </is>
      </c>
      <c r="J4063" t="inlineStr">
        <is>
          <t>Kablo</t>
        </is>
      </c>
      <c r="K4063" t="inlineStr">
        <is>
          <t>Perakende</t>
        </is>
      </c>
      <c r="L4063" t="n">
        <v>62</v>
      </c>
      <c r="M4063" s="57" t="n">
        <v>1285</v>
      </c>
      <c r="N4063" t="inlineStr">
        <is>
          <t>TL</t>
        </is>
      </c>
      <c r="O4063" s="58" t="n">
        <v>18</v>
      </c>
      <c r="P4063" t="n">
        <v>0</v>
      </c>
      <c r="Q4063" s="59" t="n">
        <v>820</v>
      </c>
      <c r="R4063" s="60">
        <f>IF(N4063="TL",1,IF(N4063="USD",VLOOKUP(C4063,$X$2:$Z$19,2,FALSE),VLOOKUP(C4063,$X$2:$Z$19,3,FALSE)))</f>
        <v/>
      </c>
      <c r="S4063" s="61">
        <f>IF(P4063=1,0,L4063*M4063*R4063*(1-O4063/100))</f>
        <v/>
      </c>
      <c r="T4063" s="61">
        <f>IF(P4063=1,0,L4063*Q4063)</f>
        <v/>
      </c>
      <c r="U4063" s="61">
        <f>S4063-T4063</f>
        <v/>
      </c>
    </row>
    <row r="4064">
      <c r="A4064" t="inlineStr">
        <is>
          <t>S004063</t>
        </is>
      </c>
      <c r="B4064" t="inlineStr">
        <is>
          <t>2026-03-16</t>
        </is>
      </c>
      <c r="C4064" t="inlineStr">
        <is>
          <t>2026-03</t>
        </is>
      </c>
      <c r="D4064" t="inlineStr">
        <is>
          <t>2026-Q1</t>
        </is>
      </c>
      <c r="E4064" t="inlineStr">
        <is>
          <t>T15</t>
        </is>
      </c>
      <c r="F4064" t="inlineStr">
        <is>
          <t>Barış Polat</t>
        </is>
      </c>
      <c r="G4064" t="inlineStr">
        <is>
          <t>Ege</t>
        </is>
      </c>
      <c r="H4064" t="inlineStr">
        <is>
          <t>EM-AYD-18</t>
        </is>
      </c>
      <c r="I4064" t="inlineStr">
        <is>
          <t>LED Ampul 18W (10'lu)</t>
        </is>
      </c>
      <c r="J4064" t="inlineStr">
        <is>
          <t>Aydınlatma</t>
        </is>
      </c>
      <c r="K4064" t="inlineStr">
        <is>
          <t>Bayi</t>
        </is>
      </c>
      <c r="L4064" t="n">
        <v>10</v>
      </c>
      <c r="M4064" s="57" t="n">
        <v>209</v>
      </c>
      <c r="N4064" t="inlineStr">
        <is>
          <t>TL</t>
        </is>
      </c>
      <c r="O4064" s="58" t="n">
        <v>8</v>
      </c>
      <c r="P4064" t="n">
        <v>0</v>
      </c>
      <c r="Q4064" s="59" t="n">
        <v>95</v>
      </c>
      <c r="R4064" s="60">
        <f>IF(N4064="TL",1,IF(N4064="USD",VLOOKUP(C4064,$X$2:$Z$19,2,FALSE),VLOOKUP(C4064,$X$2:$Z$19,3,FALSE)))</f>
        <v/>
      </c>
      <c r="S4064" s="61">
        <f>IF(P4064=1,0,L4064*M4064*R4064*(1-O4064/100))</f>
        <v/>
      </c>
      <c r="T4064" s="61">
        <f>IF(P4064=1,0,L4064*Q4064)</f>
        <v/>
      </c>
      <c r="U4064" s="61">
        <f>S4064-T4064</f>
        <v/>
      </c>
    </row>
    <row r="4065">
      <c r="A4065" t="inlineStr">
        <is>
          <t>S004064</t>
        </is>
      </c>
      <c r="B4065" t="inlineStr">
        <is>
          <t>2026-03-09</t>
        </is>
      </c>
      <c r="C4065" t="inlineStr">
        <is>
          <t>2026-03</t>
        </is>
      </c>
      <c r="D4065" t="inlineStr">
        <is>
          <t>2026-Q1</t>
        </is>
      </c>
      <c r="E4065" t="inlineStr">
        <is>
          <t>T15</t>
        </is>
      </c>
      <c r="F4065" t="inlineStr">
        <is>
          <t>Barış Polat</t>
        </is>
      </c>
      <c r="G4065" t="inlineStr">
        <is>
          <t>Ege</t>
        </is>
      </c>
      <c r="H4065" t="inlineStr">
        <is>
          <t>EM-KBL-25</t>
        </is>
      </c>
      <c r="I4065" t="inlineStr">
        <is>
          <t>NYY Kablo 4x6 (100 m)</t>
        </is>
      </c>
      <c r="J4065" t="inlineStr">
        <is>
          <t>Kablo</t>
        </is>
      </c>
      <c r="K4065" t="inlineStr">
        <is>
          <t>Kurumsal</t>
        </is>
      </c>
      <c r="L4065" t="n">
        <v>113</v>
      </c>
      <c r="M4065" s="57" t="n">
        <v>3588</v>
      </c>
      <c r="N4065" t="inlineStr">
        <is>
          <t>TL</t>
        </is>
      </c>
      <c r="O4065" s="58" t="n">
        <v>5</v>
      </c>
      <c r="P4065" t="n">
        <v>1</v>
      </c>
      <c r="Q4065" s="59" t="n">
        <v>2150</v>
      </c>
      <c r="R4065" s="60">
        <f>IF(N4065="TL",1,IF(N4065="USD",VLOOKUP(C4065,$X$2:$Z$19,2,FALSE),VLOOKUP(C4065,$X$2:$Z$19,3,FALSE)))</f>
        <v/>
      </c>
      <c r="S4065" s="61">
        <f>IF(P4065=1,0,L4065*M4065*R4065*(1-O4065/100))</f>
        <v/>
      </c>
      <c r="T4065" s="61">
        <f>IF(P4065=1,0,L4065*Q4065)</f>
        <v/>
      </c>
      <c r="U4065" s="61">
        <f>S4065-T4065</f>
        <v/>
      </c>
    </row>
    <row r="4066">
      <c r="A4066" t="inlineStr">
        <is>
          <t>S004065</t>
        </is>
      </c>
      <c r="B4066" t="inlineStr">
        <is>
          <t>2026-03-06</t>
        </is>
      </c>
      <c r="C4066" t="inlineStr">
        <is>
          <t>2026-03</t>
        </is>
      </c>
      <c r="D4066" t="inlineStr">
        <is>
          <t>2026-Q1</t>
        </is>
      </c>
      <c r="E4066" t="inlineStr">
        <is>
          <t>T15</t>
        </is>
      </c>
      <c r="F4066" t="inlineStr">
        <is>
          <t>Barış Polat</t>
        </is>
      </c>
      <c r="G4066" t="inlineStr">
        <is>
          <t>Ege</t>
        </is>
      </c>
      <c r="H4066" t="inlineStr">
        <is>
          <t>EM-SGT-01</t>
        </is>
      </c>
      <c r="I4066" t="inlineStr">
        <is>
          <t>Otomatik Sigorta C16 (12'li)</t>
        </is>
      </c>
      <c r="J4066" t="inlineStr">
        <is>
          <t>Koruma</t>
        </is>
      </c>
      <c r="K4066" t="inlineStr">
        <is>
          <t>Bayi</t>
        </is>
      </c>
      <c r="L4066" t="n">
        <v>42</v>
      </c>
      <c r="M4066" s="57" t="n">
        <v>422</v>
      </c>
      <c r="N4066" t="inlineStr">
        <is>
          <t>TL</t>
        </is>
      </c>
      <c r="O4066" s="58" t="n">
        <v>12</v>
      </c>
      <c r="P4066" t="n">
        <v>0</v>
      </c>
      <c r="Q4066" s="59" t="n">
        <v>240</v>
      </c>
      <c r="R4066" s="60">
        <f>IF(N4066="TL",1,IF(N4066="USD",VLOOKUP(C4066,$X$2:$Z$19,2,FALSE),VLOOKUP(C4066,$X$2:$Z$19,3,FALSE)))</f>
        <v/>
      </c>
      <c r="S4066" s="61">
        <f>IF(P4066=1,0,L4066*M4066*R4066*(1-O4066/100))</f>
        <v/>
      </c>
      <c r="T4066" s="61">
        <f>IF(P4066=1,0,L4066*Q4066)</f>
        <v/>
      </c>
      <c r="U4066" s="61">
        <f>S4066-T4066</f>
        <v/>
      </c>
    </row>
    <row r="4067">
      <c r="A4067" t="inlineStr">
        <is>
          <t>S004066</t>
        </is>
      </c>
      <c r="B4067" t="inlineStr">
        <is>
          <t>2026-03-19</t>
        </is>
      </c>
      <c r="C4067" t="inlineStr">
        <is>
          <t>2026-03</t>
        </is>
      </c>
      <c r="D4067" t="inlineStr">
        <is>
          <t>2026-Q1</t>
        </is>
      </c>
      <c r="E4067" t="inlineStr">
        <is>
          <t>T15</t>
        </is>
      </c>
      <c r="F4067" t="inlineStr">
        <is>
          <t>Barış Polat</t>
        </is>
      </c>
      <c r="G4067" t="inlineStr">
        <is>
          <t>Ege</t>
        </is>
      </c>
      <c r="H4067" t="inlineStr">
        <is>
          <t>EM-KBL-16</t>
        </is>
      </c>
      <c r="I4067" t="inlineStr">
        <is>
          <t>NYM Kablo 3x2,5 (100 m)</t>
        </is>
      </c>
      <c r="J4067" t="inlineStr">
        <is>
          <t>Kablo</t>
        </is>
      </c>
      <c r="K4067" t="inlineStr">
        <is>
          <t>Kurumsal</t>
        </is>
      </c>
      <c r="L4067" t="n">
        <v>2</v>
      </c>
      <c r="M4067" s="57" t="n">
        <v>1306</v>
      </c>
      <c r="N4067" t="inlineStr">
        <is>
          <t>TL</t>
        </is>
      </c>
      <c r="O4067" s="58" t="n">
        <v>5</v>
      </c>
      <c r="P4067" t="n">
        <v>0</v>
      </c>
      <c r="Q4067" s="59" t="n">
        <v>820</v>
      </c>
      <c r="R4067" s="60">
        <f>IF(N4067="TL",1,IF(N4067="USD",VLOOKUP(C4067,$X$2:$Z$19,2,FALSE),VLOOKUP(C4067,$X$2:$Z$19,3,FALSE)))</f>
        <v/>
      </c>
      <c r="S4067" s="61">
        <f>IF(P4067=1,0,L4067*M4067*R4067*(1-O4067/100))</f>
        <v/>
      </c>
      <c r="T4067" s="61">
        <f>IF(P4067=1,0,L4067*Q4067)</f>
        <v/>
      </c>
      <c r="U4067" s="61">
        <f>S4067-T4067</f>
        <v/>
      </c>
    </row>
    <row r="4068">
      <c r="A4068" t="inlineStr">
        <is>
          <t>S004067</t>
        </is>
      </c>
      <c r="B4068" t="inlineStr">
        <is>
          <t>2026-03-28</t>
        </is>
      </c>
      <c r="C4068" t="inlineStr">
        <is>
          <t>2026-03</t>
        </is>
      </c>
      <c r="D4068" t="inlineStr">
        <is>
          <t>2026-Q1</t>
        </is>
      </c>
      <c r="E4068" t="inlineStr">
        <is>
          <t>T15</t>
        </is>
      </c>
      <c r="F4068" t="inlineStr">
        <is>
          <t>Barış Polat</t>
        </is>
      </c>
      <c r="G4068" t="inlineStr">
        <is>
          <t>Ege</t>
        </is>
      </c>
      <c r="H4068" t="inlineStr">
        <is>
          <t>EM-TRF-05</t>
        </is>
      </c>
      <c r="I4068" t="inlineStr">
        <is>
          <t>İzole Trafo 1 kVA</t>
        </is>
      </c>
      <c r="J4068" t="inlineStr">
        <is>
          <t>Güç</t>
        </is>
      </c>
      <c r="K4068" t="inlineStr">
        <is>
          <t>Bayi</t>
        </is>
      </c>
      <c r="L4068" t="n">
        <v>5</v>
      </c>
      <c r="M4068" s="57" t="n">
        <v>6410</v>
      </c>
      <c r="N4068" t="inlineStr">
        <is>
          <t>TL</t>
        </is>
      </c>
      <c r="O4068" s="58" t="n">
        <v>8</v>
      </c>
      <c r="P4068" t="n">
        <v>0</v>
      </c>
      <c r="Q4068" s="59" t="n">
        <v>3900</v>
      </c>
      <c r="R4068" s="60">
        <f>IF(N4068="TL",1,IF(N4068="USD",VLOOKUP(C4068,$X$2:$Z$19,2,FALSE),VLOOKUP(C4068,$X$2:$Z$19,3,FALSE)))</f>
        <v/>
      </c>
      <c r="S4068" s="61">
        <f>IF(P4068=1,0,L4068*M4068*R4068*(1-O4068/100))</f>
        <v/>
      </c>
      <c r="T4068" s="61">
        <f>IF(P4068=1,0,L4068*Q4068)</f>
        <v/>
      </c>
      <c r="U4068" s="61">
        <f>S4068-T4068</f>
        <v/>
      </c>
    </row>
    <row r="4069">
      <c r="A4069" t="inlineStr">
        <is>
          <t>S004068</t>
        </is>
      </c>
      <c r="B4069" t="inlineStr">
        <is>
          <t>2026-03-05</t>
        </is>
      </c>
      <c r="C4069" t="inlineStr">
        <is>
          <t>2026-03</t>
        </is>
      </c>
      <c r="D4069" t="inlineStr">
        <is>
          <t>2026-Q1</t>
        </is>
      </c>
      <c r="E4069" t="inlineStr">
        <is>
          <t>T15</t>
        </is>
      </c>
      <c r="F4069" t="inlineStr">
        <is>
          <t>Barış Polat</t>
        </is>
      </c>
      <c r="G4069" t="inlineStr">
        <is>
          <t>Ege</t>
        </is>
      </c>
      <c r="H4069" t="inlineStr">
        <is>
          <t>EM-KND-03</t>
        </is>
      </c>
      <c r="I4069" t="inlineStr">
        <is>
          <t>Kablo Kanalı 40x40 (2 m)</t>
        </is>
      </c>
      <c r="J4069" t="inlineStr">
        <is>
          <t>Tesisat</t>
        </is>
      </c>
      <c r="K4069" t="inlineStr">
        <is>
          <t>Proje</t>
        </is>
      </c>
      <c r="L4069" t="n">
        <v>3</v>
      </c>
      <c r="M4069" s="57" t="n">
        <v>135</v>
      </c>
      <c r="N4069" t="inlineStr">
        <is>
          <t>TL</t>
        </is>
      </c>
      <c r="O4069" s="58" t="n">
        <v>5</v>
      </c>
      <c r="P4069" t="n">
        <v>0</v>
      </c>
      <c r="Q4069" s="59" t="n">
        <v>65</v>
      </c>
      <c r="R4069" s="60">
        <f>IF(N4069="TL",1,IF(N4069="USD",VLOOKUP(C4069,$X$2:$Z$19,2,FALSE),VLOOKUP(C4069,$X$2:$Z$19,3,FALSE)))</f>
        <v/>
      </c>
      <c r="S4069" s="61">
        <f>IF(P4069=1,0,L4069*M4069*R4069*(1-O4069/100))</f>
        <v/>
      </c>
      <c r="T4069" s="61">
        <f>IF(P4069=1,0,L4069*Q4069)</f>
        <v/>
      </c>
      <c r="U4069" s="61">
        <f>S4069-T4069</f>
        <v/>
      </c>
    </row>
    <row r="4070">
      <c r="A4070" t="inlineStr">
        <is>
          <t>S004069</t>
        </is>
      </c>
      <c r="B4070" t="inlineStr">
        <is>
          <t>2026-03-02</t>
        </is>
      </c>
      <c r="C4070" t="inlineStr">
        <is>
          <t>2026-03</t>
        </is>
      </c>
      <c r="D4070" t="inlineStr">
        <is>
          <t>2026-Q1</t>
        </is>
      </c>
      <c r="E4070" t="inlineStr">
        <is>
          <t>T15</t>
        </is>
      </c>
      <c r="F4070" t="inlineStr">
        <is>
          <t>Barış Polat</t>
        </is>
      </c>
      <c r="G4070" t="inlineStr">
        <is>
          <t>Ege</t>
        </is>
      </c>
      <c r="H4070" t="inlineStr">
        <is>
          <t>EM-KBL-16</t>
        </is>
      </c>
      <c r="I4070" t="inlineStr">
        <is>
          <t>NYM Kablo 3x2,5 (100 m)</t>
        </is>
      </c>
      <c r="J4070" t="inlineStr">
        <is>
          <t>Kablo</t>
        </is>
      </c>
      <c r="K4070" t="inlineStr">
        <is>
          <t>Bayi</t>
        </is>
      </c>
      <c r="L4070" t="n">
        <v>2</v>
      </c>
      <c r="M4070" s="57" t="n">
        <v>1328</v>
      </c>
      <c r="N4070" t="inlineStr">
        <is>
          <t>TL</t>
        </is>
      </c>
      <c r="O4070" s="58" t="n">
        <v>5</v>
      </c>
      <c r="P4070" t="n">
        <v>0</v>
      </c>
      <c r="Q4070" s="59" t="n">
        <v>820</v>
      </c>
      <c r="R4070" s="60">
        <f>IF(N4070="TL",1,IF(N4070="USD",VLOOKUP(C4070,$X$2:$Z$19,2,FALSE),VLOOKUP(C4070,$X$2:$Z$19,3,FALSE)))</f>
        <v/>
      </c>
      <c r="S4070" s="61">
        <f>IF(P4070=1,0,L4070*M4070*R4070*(1-O4070/100))</f>
        <v/>
      </c>
      <c r="T4070" s="61">
        <f>IF(P4070=1,0,L4070*Q4070)</f>
        <v/>
      </c>
      <c r="U4070" s="61">
        <f>S4070-T4070</f>
        <v/>
      </c>
    </row>
    <row r="4071">
      <c r="A4071" t="inlineStr">
        <is>
          <t>S004070</t>
        </is>
      </c>
      <c r="B4071" t="inlineStr">
        <is>
          <t>2026-03-27</t>
        </is>
      </c>
      <c r="C4071" t="inlineStr">
        <is>
          <t>2026-03</t>
        </is>
      </c>
      <c r="D4071" t="inlineStr">
        <is>
          <t>2026-Q1</t>
        </is>
      </c>
      <c r="E4071" t="inlineStr">
        <is>
          <t>T15</t>
        </is>
      </c>
      <c r="F4071" t="inlineStr">
        <is>
          <t>Barış Polat</t>
        </is>
      </c>
      <c r="G4071" t="inlineStr">
        <is>
          <t>Ege</t>
        </is>
      </c>
      <c r="H4071" t="inlineStr">
        <is>
          <t>EM-TRF-05</t>
        </is>
      </c>
      <c r="I4071" t="inlineStr">
        <is>
          <t>İzole Trafo 1 kVA</t>
        </is>
      </c>
      <c r="J4071" t="inlineStr">
        <is>
          <t>Güç</t>
        </is>
      </c>
      <c r="K4071" t="inlineStr">
        <is>
          <t>Proje</t>
        </is>
      </c>
      <c r="L4071" t="n">
        <v>34</v>
      </c>
      <c r="M4071" s="57" t="n">
        <v>6675</v>
      </c>
      <c r="N4071" t="inlineStr">
        <is>
          <t>TL</t>
        </is>
      </c>
      <c r="O4071" s="58" t="n">
        <v>5</v>
      </c>
      <c r="P4071" t="n">
        <v>0</v>
      </c>
      <c r="Q4071" s="59" t="n">
        <v>3900</v>
      </c>
      <c r="R4071" s="60">
        <f>IF(N4071="TL",1,IF(N4071="USD",VLOOKUP(C4071,$X$2:$Z$19,2,FALSE),VLOOKUP(C4071,$X$2:$Z$19,3,FALSE)))</f>
        <v/>
      </c>
      <c r="S4071" s="61">
        <f>IF(P4071=1,0,L4071*M4071*R4071*(1-O4071/100))</f>
        <v/>
      </c>
      <c r="T4071" s="61">
        <f>IF(P4071=1,0,L4071*Q4071)</f>
        <v/>
      </c>
      <c r="U4071" s="61">
        <f>S4071-T4071</f>
        <v/>
      </c>
    </row>
    <row r="4072">
      <c r="A4072" t="inlineStr">
        <is>
          <t>S004071</t>
        </is>
      </c>
      <c r="B4072" t="inlineStr">
        <is>
          <t>2026-03-11</t>
        </is>
      </c>
      <c r="C4072" t="inlineStr">
        <is>
          <t>2026-03</t>
        </is>
      </c>
      <c r="D4072" t="inlineStr">
        <is>
          <t>2026-Q1</t>
        </is>
      </c>
      <c r="E4072" t="inlineStr">
        <is>
          <t>T15</t>
        </is>
      </c>
      <c r="F4072" t="inlineStr">
        <is>
          <t>Barış Polat</t>
        </is>
      </c>
      <c r="G4072" t="inlineStr">
        <is>
          <t>Ege</t>
        </is>
      </c>
      <c r="H4072" t="inlineStr">
        <is>
          <t>EM-PRZ-02</t>
        </is>
      </c>
      <c r="I4072" t="inlineStr">
        <is>
          <t>Priz-Anahtar Seti (20'li)</t>
        </is>
      </c>
      <c r="J4072" t="inlineStr">
        <is>
          <t>Anahtar</t>
        </is>
      </c>
      <c r="K4072" t="inlineStr">
        <is>
          <t>Bayi</t>
        </is>
      </c>
      <c r="L4072" t="n">
        <v>4</v>
      </c>
      <c r="M4072" s="57" t="n">
        <v>566</v>
      </c>
      <c r="N4072" t="inlineStr">
        <is>
          <t>TL</t>
        </is>
      </c>
      <c r="O4072" s="58" t="n">
        <v>0</v>
      </c>
      <c r="P4072" t="n">
        <v>0</v>
      </c>
      <c r="Q4072" s="59" t="n">
        <v>310</v>
      </c>
      <c r="R4072" s="60">
        <f>IF(N4072="TL",1,IF(N4072="USD",VLOOKUP(C4072,$X$2:$Z$19,2,FALSE),VLOOKUP(C4072,$X$2:$Z$19,3,FALSE)))</f>
        <v/>
      </c>
      <c r="S4072" s="61">
        <f>IF(P4072=1,0,L4072*M4072*R4072*(1-O4072/100))</f>
        <v/>
      </c>
      <c r="T4072" s="61">
        <f>IF(P4072=1,0,L4072*Q4072)</f>
        <v/>
      </c>
      <c r="U4072" s="61">
        <f>S4072-T4072</f>
        <v/>
      </c>
    </row>
    <row r="4073">
      <c r="A4073" t="inlineStr">
        <is>
          <t>S004072</t>
        </is>
      </c>
      <c r="B4073" t="inlineStr">
        <is>
          <t>2026-03-06</t>
        </is>
      </c>
      <c r="C4073" t="inlineStr">
        <is>
          <t>2026-03</t>
        </is>
      </c>
      <c r="D4073" t="inlineStr">
        <is>
          <t>2026-Q1</t>
        </is>
      </c>
      <c r="E4073" t="inlineStr">
        <is>
          <t>T15</t>
        </is>
      </c>
      <c r="F4073" t="inlineStr">
        <is>
          <t>Barış Polat</t>
        </is>
      </c>
      <c r="G4073" t="inlineStr">
        <is>
          <t>Ege</t>
        </is>
      </c>
      <c r="H4073" t="inlineStr">
        <is>
          <t>EM-SNS-06</t>
        </is>
      </c>
      <c r="I4073" t="inlineStr">
        <is>
          <t>Hareket Sensörü PIR</t>
        </is>
      </c>
      <c r="J4073" t="inlineStr">
        <is>
          <t>Otomasyon</t>
        </is>
      </c>
      <c r="K4073" t="inlineStr">
        <is>
          <t>Perakende</t>
        </is>
      </c>
      <c r="L4073" t="n">
        <v>1</v>
      </c>
      <c r="M4073" s="57" t="n">
        <v>261</v>
      </c>
      <c r="N4073" t="inlineStr">
        <is>
          <t>TL</t>
        </is>
      </c>
      <c r="O4073" s="58" t="n">
        <v>0</v>
      </c>
      <c r="P4073" t="n">
        <v>0</v>
      </c>
      <c r="Q4073" s="59" t="n">
        <v>120</v>
      </c>
      <c r="R4073" s="60">
        <f>IF(N4073="TL",1,IF(N4073="USD",VLOOKUP(C4073,$X$2:$Z$19,2,FALSE),VLOOKUP(C4073,$X$2:$Z$19,3,FALSE)))</f>
        <v/>
      </c>
      <c r="S4073" s="61">
        <f>IF(P4073=1,0,L4073*M4073*R4073*(1-O4073/100))</f>
        <v/>
      </c>
      <c r="T4073" s="61">
        <f>IF(P4073=1,0,L4073*Q4073)</f>
        <v/>
      </c>
      <c r="U4073" s="61">
        <f>S4073-T4073</f>
        <v/>
      </c>
    </row>
    <row r="4074">
      <c r="A4074" t="inlineStr">
        <is>
          <t>S004073</t>
        </is>
      </c>
      <c r="B4074" t="inlineStr">
        <is>
          <t>2026-03-14</t>
        </is>
      </c>
      <c r="C4074" t="inlineStr">
        <is>
          <t>2026-03</t>
        </is>
      </c>
      <c r="D4074" t="inlineStr">
        <is>
          <t>2026-Q1</t>
        </is>
      </c>
      <c r="E4074" t="inlineStr">
        <is>
          <t>T15</t>
        </is>
      </c>
      <c r="F4074" t="inlineStr">
        <is>
          <t>Barış Polat</t>
        </is>
      </c>
      <c r="G4074" t="inlineStr">
        <is>
          <t>Ege</t>
        </is>
      </c>
      <c r="H4074" t="inlineStr">
        <is>
          <t>EM-PRZ-02</t>
        </is>
      </c>
      <c r="I4074" t="inlineStr">
        <is>
          <t>Priz-Anahtar Seti (20'li)</t>
        </is>
      </c>
      <c r="J4074" t="inlineStr">
        <is>
          <t>Anahtar</t>
        </is>
      </c>
      <c r="K4074" t="inlineStr">
        <is>
          <t>Bayi</t>
        </is>
      </c>
      <c r="L4074" t="n">
        <v>4</v>
      </c>
      <c r="M4074" s="57" t="n">
        <v>570</v>
      </c>
      <c r="N4074" t="inlineStr">
        <is>
          <t>TL</t>
        </is>
      </c>
      <c r="O4074" s="58" t="n">
        <v>18</v>
      </c>
      <c r="P4074" t="n">
        <v>0</v>
      </c>
      <c r="Q4074" s="59" t="n">
        <v>310</v>
      </c>
      <c r="R4074" s="60">
        <f>IF(N4074="TL",1,IF(N4074="USD",VLOOKUP(C4074,$X$2:$Z$19,2,FALSE),VLOOKUP(C4074,$X$2:$Z$19,3,FALSE)))</f>
        <v/>
      </c>
      <c r="S4074" s="61">
        <f>IF(P4074=1,0,L4074*M4074*R4074*(1-O4074/100))</f>
        <v/>
      </c>
      <c r="T4074" s="61">
        <f>IF(P4074=1,0,L4074*Q4074)</f>
        <v/>
      </c>
      <c r="U4074" s="61">
        <f>S4074-T4074</f>
        <v/>
      </c>
    </row>
    <row r="4075">
      <c r="A4075" t="inlineStr">
        <is>
          <t>S004074</t>
        </is>
      </c>
      <c r="B4075" t="inlineStr">
        <is>
          <t>2026-04-24</t>
        </is>
      </c>
      <c r="C4075" t="inlineStr">
        <is>
          <t>2026-04</t>
        </is>
      </c>
      <c r="D4075" t="inlineStr">
        <is>
          <t>2026-Q2</t>
        </is>
      </c>
      <c r="E4075" t="inlineStr">
        <is>
          <t>T01</t>
        </is>
      </c>
      <c r="F4075" t="inlineStr">
        <is>
          <t>Deniz Yılmaz</t>
        </is>
      </c>
      <c r="G4075" t="inlineStr">
        <is>
          <t>Marmara</t>
        </is>
      </c>
      <c r="H4075" t="inlineStr">
        <is>
          <t>EM-UPS-10</t>
        </is>
      </c>
      <c r="I4075" t="inlineStr">
        <is>
          <t>Kesintisiz Güç Kaynağı 3 kVA</t>
        </is>
      </c>
      <c r="J4075" t="inlineStr">
        <is>
          <t>Güç</t>
        </is>
      </c>
      <c r="K4075" t="inlineStr">
        <is>
          <t>Proje</t>
        </is>
      </c>
      <c r="L4075" t="n">
        <v>5</v>
      </c>
      <c r="M4075" s="57" t="n">
        <v>13448</v>
      </c>
      <c r="N4075" t="inlineStr">
        <is>
          <t>TL</t>
        </is>
      </c>
      <c r="O4075" s="58" t="n">
        <v>12</v>
      </c>
      <c r="P4075" t="n">
        <v>0</v>
      </c>
      <c r="Q4075" s="59" t="n">
        <v>8200</v>
      </c>
      <c r="R4075" s="60">
        <f>IF(N4075="TL",1,IF(N4075="USD",VLOOKUP(C4075,$X$2:$Z$19,2,FALSE),VLOOKUP(C4075,$X$2:$Z$19,3,FALSE)))</f>
        <v/>
      </c>
      <c r="S4075" s="61">
        <f>IF(P4075=1,0,L4075*M4075*R4075*(1-O4075/100))</f>
        <v/>
      </c>
      <c r="T4075" s="61">
        <f>IF(P4075=1,0,L4075*Q4075)</f>
        <v/>
      </c>
      <c r="U4075" s="61">
        <f>S4075-T4075</f>
        <v/>
      </c>
    </row>
    <row r="4076">
      <c r="A4076" t="inlineStr">
        <is>
          <t>S004075</t>
        </is>
      </c>
      <c r="B4076" t="inlineStr">
        <is>
          <t>2026-04-28</t>
        </is>
      </c>
      <c r="C4076" t="inlineStr">
        <is>
          <t>2026-04</t>
        </is>
      </c>
      <c r="D4076" t="inlineStr">
        <is>
          <t>2026-Q2</t>
        </is>
      </c>
      <c r="E4076" t="inlineStr">
        <is>
          <t>T01</t>
        </is>
      </c>
      <c r="F4076" t="inlineStr">
        <is>
          <t>Deniz Yılmaz</t>
        </is>
      </c>
      <c r="G4076" t="inlineStr">
        <is>
          <t>Marmara</t>
        </is>
      </c>
      <c r="H4076" t="inlineStr">
        <is>
          <t>EM-AYD-40</t>
        </is>
      </c>
      <c r="I4076" t="inlineStr">
        <is>
          <t>LED Panel Armatür 40W</t>
        </is>
      </c>
      <c r="J4076" t="inlineStr">
        <is>
          <t>Aydınlatma</t>
        </is>
      </c>
      <c r="K4076" t="inlineStr">
        <is>
          <t>Proje</t>
        </is>
      </c>
      <c r="L4076" t="n">
        <v>2</v>
      </c>
      <c r="M4076" s="57" t="n">
        <v>353</v>
      </c>
      <c r="N4076" t="inlineStr">
        <is>
          <t>TL</t>
        </is>
      </c>
      <c r="O4076" s="58" t="n">
        <v>5</v>
      </c>
      <c r="P4076" t="n">
        <v>0</v>
      </c>
      <c r="Q4076" s="59" t="n">
        <v>190</v>
      </c>
      <c r="R4076" s="60">
        <f>IF(N4076="TL",1,IF(N4076="USD",VLOOKUP(C4076,$X$2:$Z$19,2,FALSE),VLOOKUP(C4076,$X$2:$Z$19,3,FALSE)))</f>
        <v/>
      </c>
      <c r="S4076" s="61">
        <f>IF(P4076=1,0,L4076*M4076*R4076*(1-O4076/100))</f>
        <v/>
      </c>
      <c r="T4076" s="61">
        <f>IF(P4076=1,0,L4076*Q4076)</f>
        <v/>
      </c>
      <c r="U4076" s="61">
        <f>S4076-T4076</f>
        <v/>
      </c>
    </row>
    <row r="4077">
      <c r="A4077" t="inlineStr">
        <is>
          <t>S004076</t>
        </is>
      </c>
      <c r="B4077" t="inlineStr">
        <is>
          <t>2026-04-26</t>
        </is>
      </c>
      <c r="C4077" t="inlineStr">
        <is>
          <t>2026-04</t>
        </is>
      </c>
      <c r="D4077" t="inlineStr">
        <is>
          <t>2026-Q2</t>
        </is>
      </c>
      <c r="E4077" t="inlineStr">
        <is>
          <t>T01</t>
        </is>
      </c>
      <c r="F4077" t="inlineStr">
        <is>
          <t>Deniz Yılmaz</t>
        </is>
      </c>
      <c r="G4077" t="inlineStr">
        <is>
          <t>Marmara</t>
        </is>
      </c>
      <c r="H4077" t="inlineStr">
        <is>
          <t>EM-SNS-06</t>
        </is>
      </c>
      <c r="I4077" t="inlineStr">
        <is>
          <t>Hareket Sensörü PIR</t>
        </is>
      </c>
      <c r="J4077" t="inlineStr">
        <is>
          <t>Otomasyon</t>
        </is>
      </c>
      <c r="K4077" t="inlineStr">
        <is>
          <t>Proje</t>
        </is>
      </c>
      <c r="L4077" t="n">
        <v>21</v>
      </c>
      <c r="M4077" s="57" t="n">
        <v>251</v>
      </c>
      <c r="N4077" t="inlineStr">
        <is>
          <t>TL</t>
        </is>
      </c>
      <c r="O4077" s="58" t="n">
        <v>5</v>
      </c>
      <c r="P4077" t="n">
        <v>0</v>
      </c>
      <c r="Q4077" s="59" t="n">
        <v>120</v>
      </c>
      <c r="R4077" s="60">
        <f>IF(N4077="TL",1,IF(N4077="USD",VLOOKUP(C4077,$X$2:$Z$19,2,FALSE),VLOOKUP(C4077,$X$2:$Z$19,3,FALSE)))</f>
        <v/>
      </c>
      <c r="S4077" s="61">
        <f>IF(P4077=1,0,L4077*M4077*R4077*(1-O4077/100))</f>
        <v/>
      </c>
      <c r="T4077" s="61">
        <f>IF(P4077=1,0,L4077*Q4077)</f>
        <v/>
      </c>
      <c r="U4077" s="61">
        <f>S4077-T4077</f>
        <v/>
      </c>
    </row>
    <row r="4078">
      <c r="A4078" t="inlineStr">
        <is>
          <t>S004077</t>
        </is>
      </c>
      <c r="B4078" t="inlineStr">
        <is>
          <t>2026-04-23</t>
        </is>
      </c>
      <c r="C4078" t="inlineStr">
        <is>
          <t>2026-04</t>
        </is>
      </c>
      <c r="D4078" t="inlineStr">
        <is>
          <t>2026-Q2</t>
        </is>
      </c>
      <c r="E4078" t="inlineStr">
        <is>
          <t>T01</t>
        </is>
      </c>
      <c r="F4078" t="inlineStr">
        <is>
          <t>Deniz Yılmaz</t>
        </is>
      </c>
      <c r="G4078" t="inlineStr">
        <is>
          <t>Marmara</t>
        </is>
      </c>
      <c r="H4078" t="inlineStr">
        <is>
          <t>EM-TOP-08</t>
        </is>
      </c>
      <c r="I4078" t="inlineStr">
        <is>
          <t>Topraklama Seti</t>
        </is>
      </c>
      <c r="J4078" t="inlineStr">
        <is>
          <t>Koruma</t>
        </is>
      </c>
      <c r="K4078" t="inlineStr">
        <is>
          <t>Kurumsal</t>
        </is>
      </c>
      <c r="L4078" t="n">
        <v>33</v>
      </c>
      <c r="M4078" s="57" t="n">
        <v>902</v>
      </c>
      <c r="N4078" t="inlineStr">
        <is>
          <t>TL</t>
        </is>
      </c>
      <c r="O4078" s="58" t="n">
        <v>12</v>
      </c>
      <c r="P4078" t="n">
        <v>0</v>
      </c>
      <c r="Q4078" s="59" t="n">
        <v>540</v>
      </c>
      <c r="R4078" s="60">
        <f>IF(N4078="TL",1,IF(N4078="USD",VLOOKUP(C4078,$X$2:$Z$19,2,FALSE),VLOOKUP(C4078,$X$2:$Z$19,3,FALSE)))</f>
        <v/>
      </c>
      <c r="S4078" s="61">
        <f>IF(P4078=1,0,L4078*M4078*R4078*(1-O4078/100))</f>
        <v/>
      </c>
      <c r="T4078" s="61">
        <f>IF(P4078=1,0,L4078*Q4078)</f>
        <v/>
      </c>
      <c r="U4078" s="61">
        <f>S4078-T4078</f>
        <v/>
      </c>
    </row>
    <row r="4079">
      <c r="A4079" t="inlineStr">
        <is>
          <t>S004078</t>
        </is>
      </c>
      <c r="B4079" t="inlineStr">
        <is>
          <t>2026-04-03</t>
        </is>
      </c>
      <c r="C4079" t="inlineStr">
        <is>
          <t>2026-04</t>
        </is>
      </c>
      <c r="D4079" t="inlineStr">
        <is>
          <t>2026-Q2</t>
        </is>
      </c>
      <c r="E4079" t="inlineStr">
        <is>
          <t>T01</t>
        </is>
      </c>
      <c r="F4079" t="inlineStr">
        <is>
          <t>Deniz Yılmaz</t>
        </is>
      </c>
      <c r="G4079" t="inlineStr">
        <is>
          <t>Marmara</t>
        </is>
      </c>
      <c r="H4079" t="inlineStr">
        <is>
          <t>EM-AYD-18</t>
        </is>
      </c>
      <c r="I4079" t="inlineStr">
        <is>
          <t>LED Ampul 18W (10'lu)</t>
        </is>
      </c>
      <c r="J4079" t="inlineStr">
        <is>
          <t>Aydınlatma</t>
        </is>
      </c>
      <c r="K4079" t="inlineStr">
        <is>
          <t>Proje</t>
        </is>
      </c>
      <c r="L4079" t="n">
        <v>5</v>
      </c>
      <c r="M4079" s="57" t="n">
        <v>198</v>
      </c>
      <c r="N4079" t="inlineStr">
        <is>
          <t>TL</t>
        </is>
      </c>
      <c r="O4079" s="58" t="n">
        <v>0</v>
      </c>
      <c r="P4079" t="n">
        <v>0</v>
      </c>
      <c r="Q4079" s="59" t="n">
        <v>95</v>
      </c>
      <c r="R4079" s="60">
        <f>IF(N4079="TL",1,IF(N4079="USD",VLOOKUP(C4079,$X$2:$Z$19,2,FALSE),VLOOKUP(C4079,$X$2:$Z$19,3,FALSE)))</f>
        <v/>
      </c>
      <c r="S4079" s="61">
        <f>IF(P4079=1,0,L4079*M4079*R4079*(1-O4079/100))</f>
        <v/>
      </c>
      <c r="T4079" s="61">
        <f>IF(P4079=1,0,L4079*Q4079)</f>
        <v/>
      </c>
      <c r="U4079" s="61">
        <f>S4079-T4079</f>
        <v/>
      </c>
    </row>
    <row r="4080">
      <c r="A4080" t="inlineStr">
        <is>
          <t>S004079</t>
        </is>
      </c>
      <c r="B4080" t="inlineStr">
        <is>
          <t>2026-04-06</t>
        </is>
      </c>
      <c r="C4080" t="inlineStr">
        <is>
          <t>2026-04</t>
        </is>
      </c>
      <c r="D4080" t="inlineStr">
        <is>
          <t>2026-Q2</t>
        </is>
      </c>
      <c r="E4080" t="inlineStr">
        <is>
          <t>T01</t>
        </is>
      </c>
      <c r="F4080" t="inlineStr">
        <is>
          <t>Deniz Yılmaz</t>
        </is>
      </c>
      <c r="G4080" t="inlineStr">
        <is>
          <t>Marmara</t>
        </is>
      </c>
      <c r="H4080" t="inlineStr">
        <is>
          <t>EM-TRF-05</t>
        </is>
      </c>
      <c r="I4080" t="inlineStr">
        <is>
          <t>İzole Trafo 1 kVA</t>
        </is>
      </c>
      <c r="J4080" t="inlineStr">
        <is>
          <t>Güç</t>
        </is>
      </c>
      <c r="K4080" t="inlineStr">
        <is>
          <t>Kurumsal</t>
        </is>
      </c>
      <c r="L4080" t="n">
        <v>4</v>
      </c>
      <c r="M4080" s="57" t="n">
        <v>6680</v>
      </c>
      <c r="N4080" t="inlineStr">
        <is>
          <t>TL</t>
        </is>
      </c>
      <c r="O4080" s="58" t="n">
        <v>0</v>
      </c>
      <c r="P4080" t="n">
        <v>0</v>
      </c>
      <c r="Q4080" s="59" t="n">
        <v>3900</v>
      </c>
      <c r="R4080" s="60">
        <f>IF(N4080="TL",1,IF(N4080="USD",VLOOKUP(C4080,$X$2:$Z$19,2,FALSE),VLOOKUP(C4080,$X$2:$Z$19,3,FALSE)))</f>
        <v/>
      </c>
      <c r="S4080" s="61">
        <f>IF(P4080=1,0,L4080*M4080*R4080*(1-O4080/100))</f>
        <v/>
      </c>
      <c r="T4080" s="61">
        <f>IF(P4080=1,0,L4080*Q4080)</f>
        <v/>
      </c>
      <c r="U4080" s="61">
        <f>S4080-T4080</f>
        <v/>
      </c>
    </row>
    <row r="4081">
      <c r="A4081" t="inlineStr">
        <is>
          <t>S004080</t>
        </is>
      </c>
      <c r="B4081" t="inlineStr">
        <is>
          <t>2026-04-26</t>
        </is>
      </c>
      <c r="C4081" t="inlineStr">
        <is>
          <t>2026-04</t>
        </is>
      </c>
      <c r="D4081" t="inlineStr">
        <is>
          <t>2026-Q2</t>
        </is>
      </c>
      <c r="E4081" t="inlineStr">
        <is>
          <t>T01</t>
        </is>
      </c>
      <c r="F4081" t="inlineStr">
        <is>
          <t>Deniz Yılmaz</t>
        </is>
      </c>
      <c r="G4081" t="inlineStr">
        <is>
          <t>Marmara</t>
        </is>
      </c>
      <c r="H4081" t="inlineStr">
        <is>
          <t>EM-AYD-40</t>
        </is>
      </c>
      <c r="I4081" t="inlineStr">
        <is>
          <t>LED Panel Armatür 40W</t>
        </is>
      </c>
      <c r="J4081" t="inlineStr">
        <is>
          <t>Aydınlatma</t>
        </is>
      </c>
      <c r="K4081" t="inlineStr">
        <is>
          <t>Proje</t>
        </is>
      </c>
      <c r="L4081" t="n">
        <v>8</v>
      </c>
      <c r="M4081" s="57" t="n">
        <v>361</v>
      </c>
      <c r="N4081" t="inlineStr">
        <is>
          <t>TL</t>
        </is>
      </c>
      <c r="O4081" s="58" t="n">
        <v>12</v>
      </c>
      <c r="P4081" t="n">
        <v>0</v>
      </c>
      <c r="Q4081" s="59" t="n">
        <v>190</v>
      </c>
      <c r="R4081" s="60">
        <f>IF(N4081="TL",1,IF(N4081="USD",VLOOKUP(C4081,$X$2:$Z$19,2,FALSE),VLOOKUP(C4081,$X$2:$Z$19,3,FALSE)))</f>
        <v/>
      </c>
      <c r="S4081" s="61">
        <f>IF(P4081=1,0,L4081*M4081*R4081*(1-O4081/100))</f>
        <v/>
      </c>
      <c r="T4081" s="61">
        <f>IF(P4081=1,0,L4081*Q4081)</f>
        <v/>
      </c>
      <c r="U4081" s="61">
        <f>S4081-T4081</f>
        <v/>
      </c>
    </row>
    <row r="4082">
      <c r="A4082" t="inlineStr">
        <is>
          <t>S004081</t>
        </is>
      </c>
      <c r="B4082" t="inlineStr">
        <is>
          <t>2026-04-20</t>
        </is>
      </c>
      <c r="C4082" t="inlineStr">
        <is>
          <t>2026-04</t>
        </is>
      </c>
      <c r="D4082" t="inlineStr">
        <is>
          <t>2026-Q2</t>
        </is>
      </c>
      <c r="E4082" t="inlineStr">
        <is>
          <t>T01</t>
        </is>
      </c>
      <c r="F4082" t="inlineStr">
        <is>
          <t>Deniz Yılmaz</t>
        </is>
      </c>
      <c r="G4082" t="inlineStr">
        <is>
          <t>Marmara</t>
        </is>
      </c>
      <c r="H4082" t="inlineStr">
        <is>
          <t>EM-SNS-06</t>
        </is>
      </c>
      <c r="I4082" t="inlineStr">
        <is>
          <t>Hareket Sensörü PIR</t>
        </is>
      </c>
      <c r="J4082" t="inlineStr">
        <is>
          <t>Otomasyon</t>
        </is>
      </c>
      <c r="K4082" t="inlineStr">
        <is>
          <t>Proje</t>
        </is>
      </c>
      <c r="L4082" t="n">
        <v>3</v>
      </c>
      <c r="M4082" s="57" t="n">
        <v>250</v>
      </c>
      <c r="N4082" t="inlineStr">
        <is>
          <t>TL</t>
        </is>
      </c>
      <c r="O4082" s="58" t="n">
        <v>5</v>
      </c>
      <c r="P4082" t="n">
        <v>0</v>
      </c>
      <c r="Q4082" s="59" t="n">
        <v>120</v>
      </c>
      <c r="R4082" s="60">
        <f>IF(N4082="TL",1,IF(N4082="USD",VLOOKUP(C4082,$X$2:$Z$19,2,FALSE),VLOOKUP(C4082,$X$2:$Z$19,3,FALSE)))</f>
        <v/>
      </c>
      <c r="S4082" s="61">
        <f>IF(P4082=1,0,L4082*M4082*R4082*(1-O4082/100))</f>
        <v/>
      </c>
      <c r="T4082" s="61">
        <f>IF(P4082=1,0,L4082*Q4082)</f>
        <v/>
      </c>
      <c r="U4082" s="61">
        <f>S4082-T4082</f>
        <v/>
      </c>
    </row>
    <row r="4083">
      <c r="A4083" t="inlineStr">
        <is>
          <t>S004082</t>
        </is>
      </c>
      <c r="B4083" t="inlineStr">
        <is>
          <t>2026-04-03</t>
        </is>
      </c>
      <c r="C4083" t="inlineStr">
        <is>
          <t>2026-04</t>
        </is>
      </c>
      <c r="D4083" t="inlineStr">
        <is>
          <t>2026-Q2</t>
        </is>
      </c>
      <c r="E4083" t="inlineStr">
        <is>
          <t>T01</t>
        </is>
      </c>
      <c r="F4083" t="inlineStr">
        <is>
          <t>Deniz Yılmaz</t>
        </is>
      </c>
      <c r="G4083" t="inlineStr">
        <is>
          <t>Marmara</t>
        </is>
      </c>
      <c r="H4083" t="inlineStr">
        <is>
          <t>EM-KBL-25</t>
        </is>
      </c>
      <c r="I4083" t="inlineStr">
        <is>
          <t>NYY Kablo 4x6 (100 m)</t>
        </is>
      </c>
      <c r="J4083" t="inlineStr">
        <is>
          <t>Kablo</t>
        </is>
      </c>
      <c r="K4083" t="inlineStr">
        <is>
          <t>Proje</t>
        </is>
      </c>
      <c r="L4083" t="n">
        <v>21</v>
      </c>
      <c r="M4083" s="57" t="n">
        <v>3548</v>
      </c>
      <c r="N4083" t="inlineStr">
        <is>
          <t>TL</t>
        </is>
      </c>
      <c r="O4083" s="58" t="n">
        <v>0</v>
      </c>
      <c r="P4083" t="n">
        <v>0</v>
      </c>
      <c r="Q4083" s="59" t="n">
        <v>2150</v>
      </c>
      <c r="R4083" s="60">
        <f>IF(N4083="TL",1,IF(N4083="USD",VLOOKUP(C4083,$X$2:$Z$19,2,FALSE),VLOOKUP(C4083,$X$2:$Z$19,3,FALSE)))</f>
        <v/>
      </c>
      <c r="S4083" s="61">
        <f>IF(P4083=1,0,L4083*M4083*R4083*(1-O4083/100))</f>
        <v/>
      </c>
      <c r="T4083" s="61">
        <f>IF(P4083=1,0,L4083*Q4083)</f>
        <v/>
      </c>
      <c r="U4083" s="61">
        <f>S4083-T4083</f>
        <v/>
      </c>
    </row>
    <row r="4084">
      <c r="A4084" t="inlineStr">
        <is>
          <t>S004083</t>
        </is>
      </c>
      <c r="B4084" t="inlineStr">
        <is>
          <t>2026-04-16</t>
        </is>
      </c>
      <c r="C4084" t="inlineStr">
        <is>
          <t>2026-04</t>
        </is>
      </c>
      <c r="D4084" t="inlineStr">
        <is>
          <t>2026-Q2</t>
        </is>
      </c>
      <c r="E4084" t="inlineStr">
        <is>
          <t>T01</t>
        </is>
      </c>
      <c r="F4084" t="inlineStr">
        <is>
          <t>Deniz Yılmaz</t>
        </is>
      </c>
      <c r="G4084" t="inlineStr">
        <is>
          <t>Marmara</t>
        </is>
      </c>
      <c r="H4084" t="inlineStr">
        <is>
          <t>EM-AYD-18</t>
        </is>
      </c>
      <c r="I4084" t="inlineStr">
        <is>
          <t>LED Ampul 18W (10'lu)</t>
        </is>
      </c>
      <c r="J4084" t="inlineStr">
        <is>
          <t>Aydınlatma</t>
        </is>
      </c>
      <c r="K4084" t="inlineStr">
        <is>
          <t>Bayi</t>
        </is>
      </c>
      <c r="L4084" t="n">
        <v>5</v>
      </c>
      <c r="M4084" s="57" t="n">
        <v>208</v>
      </c>
      <c r="N4084" t="inlineStr">
        <is>
          <t>TL</t>
        </is>
      </c>
      <c r="O4084" s="58" t="n">
        <v>18</v>
      </c>
      <c r="P4084" t="n">
        <v>0</v>
      </c>
      <c r="Q4084" s="59" t="n">
        <v>95</v>
      </c>
      <c r="R4084" s="60">
        <f>IF(N4084="TL",1,IF(N4084="USD",VLOOKUP(C4084,$X$2:$Z$19,2,FALSE),VLOOKUP(C4084,$X$2:$Z$19,3,FALSE)))</f>
        <v/>
      </c>
      <c r="S4084" s="61">
        <f>IF(P4084=1,0,L4084*M4084*R4084*(1-O4084/100))</f>
        <v/>
      </c>
      <c r="T4084" s="61">
        <f>IF(P4084=1,0,L4084*Q4084)</f>
        <v/>
      </c>
      <c r="U4084" s="61">
        <f>S4084-T4084</f>
        <v/>
      </c>
    </row>
    <row r="4085">
      <c r="A4085" t="inlineStr">
        <is>
          <t>S004084</t>
        </is>
      </c>
      <c r="B4085" t="inlineStr">
        <is>
          <t>2026-04-28</t>
        </is>
      </c>
      <c r="C4085" t="inlineStr">
        <is>
          <t>2026-04</t>
        </is>
      </c>
      <c r="D4085" t="inlineStr">
        <is>
          <t>2026-Q2</t>
        </is>
      </c>
      <c r="E4085" t="inlineStr">
        <is>
          <t>T01</t>
        </is>
      </c>
      <c r="F4085" t="inlineStr">
        <is>
          <t>Deniz Yılmaz</t>
        </is>
      </c>
      <c r="G4085" t="inlineStr">
        <is>
          <t>Marmara</t>
        </is>
      </c>
      <c r="H4085" t="inlineStr">
        <is>
          <t>EM-AYD-40</t>
        </is>
      </c>
      <c r="I4085" t="inlineStr">
        <is>
          <t>LED Panel Armatür 40W</t>
        </is>
      </c>
      <c r="J4085" t="inlineStr">
        <is>
          <t>Aydınlatma</t>
        </is>
      </c>
      <c r="K4085" t="inlineStr">
        <is>
          <t>Bayi</t>
        </is>
      </c>
      <c r="L4085" t="n">
        <v>3</v>
      </c>
      <c r="M4085" s="57" t="n">
        <v>363</v>
      </c>
      <c r="N4085" t="inlineStr">
        <is>
          <t>TL</t>
        </is>
      </c>
      <c r="O4085" s="58" t="n">
        <v>5</v>
      </c>
      <c r="P4085" t="n">
        <v>0</v>
      </c>
      <c r="Q4085" s="59" t="n">
        <v>190</v>
      </c>
      <c r="R4085" s="60">
        <f>IF(N4085="TL",1,IF(N4085="USD",VLOOKUP(C4085,$X$2:$Z$19,2,FALSE),VLOOKUP(C4085,$X$2:$Z$19,3,FALSE)))</f>
        <v/>
      </c>
      <c r="S4085" s="61">
        <f>IF(P4085=1,0,L4085*M4085*R4085*(1-O4085/100))</f>
        <v/>
      </c>
      <c r="T4085" s="61">
        <f>IF(P4085=1,0,L4085*Q4085)</f>
        <v/>
      </c>
      <c r="U4085" s="61">
        <f>S4085-T4085</f>
        <v/>
      </c>
    </row>
    <row r="4086">
      <c r="A4086" t="inlineStr">
        <is>
          <t>S004085</t>
        </is>
      </c>
      <c r="B4086" t="inlineStr">
        <is>
          <t>2026-04-17</t>
        </is>
      </c>
      <c r="C4086" t="inlineStr">
        <is>
          <t>2026-04</t>
        </is>
      </c>
      <c r="D4086" t="inlineStr">
        <is>
          <t>2026-Q2</t>
        </is>
      </c>
      <c r="E4086" t="inlineStr">
        <is>
          <t>T01</t>
        </is>
      </c>
      <c r="F4086" t="inlineStr">
        <is>
          <t>Deniz Yılmaz</t>
        </is>
      </c>
      <c r="G4086" t="inlineStr">
        <is>
          <t>Marmara</t>
        </is>
      </c>
      <c r="H4086" t="inlineStr">
        <is>
          <t>EM-UPS-10</t>
        </is>
      </c>
      <c r="I4086" t="inlineStr">
        <is>
          <t>Kesintisiz Güç Kaynağı 3 kVA</t>
        </is>
      </c>
      <c r="J4086" t="inlineStr">
        <is>
          <t>Güç</t>
        </is>
      </c>
      <c r="K4086" t="inlineStr">
        <is>
          <t>Bayi</t>
        </is>
      </c>
      <c r="L4086" t="n">
        <v>3</v>
      </c>
      <c r="M4086" s="57" t="n">
        <v>13030</v>
      </c>
      <c r="N4086" t="inlineStr">
        <is>
          <t>TL</t>
        </is>
      </c>
      <c r="O4086" s="58" t="n">
        <v>12</v>
      </c>
      <c r="P4086" t="n">
        <v>0</v>
      </c>
      <c r="Q4086" s="59" t="n">
        <v>8200</v>
      </c>
      <c r="R4086" s="60">
        <f>IF(N4086="TL",1,IF(N4086="USD",VLOOKUP(C4086,$X$2:$Z$19,2,FALSE),VLOOKUP(C4086,$X$2:$Z$19,3,FALSE)))</f>
        <v/>
      </c>
      <c r="S4086" s="61">
        <f>IF(P4086=1,0,L4086*M4086*R4086*(1-O4086/100))</f>
        <v/>
      </c>
      <c r="T4086" s="61">
        <f>IF(P4086=1,0,L4086*Q4086)</f>
        <v/>
      </c>
      <c r="U4086" s="61">
        <f>S4086-T4086</f>
        <v/>
      </c>
    </row>
    <row r="4087">
      <c r="A4087" t="inlineStr">
        <is>
          <t>S004086</t>
        </is>
      </c>
      <c r="B4087" t="inlineStr">
        <is>
          <t>2026-04-14</t>
        </is>
      </c>
      <c r="C4087" t="inlineStr">
        <is>
          <t>2026-04</t>
        </is>
      </c>
      <c r="D4087" t="inlineStr">
        <is>
          <t>2026-Q2</t>
        </is>
      </c>
      <c r="E4087" t="inlineStr">
        <is>
          <t>T01</t>
        </is>
      </c>
      <c r="F4087" t="inlineStr">
        <is>
          <t>Deniz Yılmaz</t>
        </is>
      </c>
      <c r="G4087" t="inlineStr">
        <is>
          <t>Marmara</t>
        </is>
      </c>
      <c r="H4087" t="inlineStr">
        <is>
          <t>EM-SGT-01</t>
        </is>
      </c>
      <c r="I4087" t="inlineStr">
        <is>
          <t>Otomatik Sigorta C16 (12'li)</t>
        </is>
      </c>
      <c r="J4087" t="inlineStr">
        <is>
          <t>Koruma</t>
        </is>
      </c>
      <c r="K4087" t="inlineStr">
        <is>
          <t>Bayi</t>
        </is>
      </c>
      <c r="L4087" t="n">
        <v>8</v>
      </c>
      <c r="M4087" s="57" t="n">
        <v>432</v>
      </c>
      <c r="N4087" t="inlineStr">
        <is>
          <t>TL</t>
        </is>
      </c>
      <c r="O4087" s="58" t="n">
        <v>8</v>
      </c>
      <c r="P4087" t="n">
        <v>0</v>
      </c>
      <c r="Q4087" s="59" t="n">
        <v>240</v>
      </c>
      <c r="R4087" s="60">
        <f>IF(N4087="TL",1,IF(N4087="USD",VLOOKUP(C4087,$X$2:$Z$19,2,FALSE),VLOOKUP(C4087,$X$2:$Z$19,3,FALSE)))</f>
        <v/>
      </c>
      <c r="S4087" s="61">
        <f>IF(P4087=1,0,L4087*M4087*R4087*(1-O4087/100))</f>
        <v/>
      </c>
      <c r="T4087" s="61">
        <f>IF(P4087=1,0,L4087*Q4087)</f>
        <v/>
      </c>
      <c r="U4087" s="61">
        <f>S4087-T4087</f>
        <v/>
      </c>
    </row>
    <row r="4088">
      <c r="A4088" t="inlineStr">
        <is>
          <t>S004087</t>
        </is>
      </c>
      <c r="B4088" t="inlineStr">
        <is>
          <t>2026-04-22</t>
        </is>
      </c>
      <c r="C4088" t="inlineStr">
        <is>
          <t>2026-04</t>
        </is>
      </c>
      <c r="D4088" t="inlineStr">
        <is>
          <t>2026-Q2</t>
        </is>
      </c>
      <c r="E4088" t="inlineStr">
        <is>
          <t>T01</t>
        </is>
      </c>
      <c r="F4088" t="inlineStr">
        <is>
          <t>Deniz Yılmaz</t>
        </is>
      </c>
      <c r="G4088" t="inlineStr">
        <is>
          <t>Marmara</t>
        </is>
      </c>
      <c r="H4088" t="inlineStr">
        <is>
          <t>EM-KBL-25</t>
        </is>
      </c>
      <c r="I4088" t="inlineStr">
        <is>
          <t>NYY Kablo 4x6 (100 m)</t>
        </is>
      </c>
      <c r="J4088" t="inlineStr">
        <is>
          <t>Kablo</t>
        </is>
      </c>
      <c r="K4088" t="inlineStr">
        <is>
          <t>Kurumsal</t>
        </is>
      </c>
      <c r="L4088" t="n">
        <v>23</v>
      </c>
      <c r="M4088" s="57" t="n">
        <v>3342</v>
      </c>
      <c r="N4088" t="inlineStr">
        <is>
          <t>TL</t>
        </is>
      </c>
      <c r="O4088" s="58" t="n">
        <v>0</v>
      </c>
      <c r="P4088" t="n">
        <v>0</v>
      </c>
      <c r="Q4088" s="59" t="n">
        <v>2150</v>
      </c>
      <c r="R4088" s="60">
        <f>IF(N4088="TL",1,IF(N4088="USD",VLOOKUP(C4088,$X$2:$Z$19,2,FALSE),VLOOKUP(C4088,$X$2:$Z$19,3,FALSE)))</f>
        <v/>
      </c>
      <c r="S4088" s="61">
        <f>IF(P4088=1,0,L4088*M4088*R4088*(1-O4088/100))</f>
        <v/>
      </c>
      <c r="T4088" s="61">
        <f>IF(P4088=1,0,L4088*Q4088)</f>
        <v/>
      </c>
      <c r="U4088" s="61">
        <f>S4088-T4088</f>
        <v/>
      </c>
    </row>
    <row r="4089">
      <c r="A4089" t="inlineStr">
        <is>
          <t>S004088</t>
        </is>
      </c>
      <c r="B4089" t="inlineStr">
        <is>
          <t>2026-04-03</t>
        </is>
      </c>
      <c r="C4089" t="inlineStr">
        <is>
          <t>2026-04</t>
        </is>
      </c>
      <c r="D4089" t="inlineStr">
        <is>
          <t>2026-Q2</t>
        </is>
      </c>
      <c r="E4089" t="inlineStr">
        <is>
          <t>T01</t>
        </is>
      </c>
      <c r="F4089" t="inlineStr">
        <is>
          <t>Deniz Yılmaz</t>
        </is>
      </c>
      <c r="G4089" t="inlineStr">
        <is>
          <t>Marmara</t>
        </is>
      </c>
      <c r="H4089" t="inlineStr">
        <is>
          <t>EM-PNO-12</t>
        </is>
      </c>
      <c r="I4089" t="inlineStr">
        <is>
          <t>Sıva Üstü Dağıtım Panosu 24'lü</t>
        </is>
      </c>
      <c r="J4089" t="inlineStr">
        <is>
          <t>Pano</t>
        </is>
      </c>
      <c r="K4089" t="inlineStr">
        <is>
          <t>Perakende</t>
        </is>
      </c>
      <c r="L4089" t="n">
        <v>23</v>
      </c>
      <c r="M4089" s="57" t="n">
        <v>1991</v>
      </c>
      <c r="N4089" t="inlineStr">
        <is>
          <t>TL</t>
        </is>
      </c>
      <c r="O4089" s="58" t="n">
        <v>8</v>
      </c>
      <c r="P4089" t="n">
        <v>0</v>
      </c>
      <c r="Q4089" s="59" t="n">
        <v>1180</v>
      </c>
      <c r="R4089" s="60">
        <f>IF(N4089="TL",1,IF(N4089="USD",VLOOKUP(C4089,$X$2:$Z$19,2,FALSE),VLOOKUP(C4089,$X$2:$Z$19,3,FALSE)))</f>
        <v/>
      </c>
      <c r="S4089" s="61">
        <f>IF(P4089=1,0,L4089*M4089*R4089*(1-O4089/100))</f>
        <v/>
      </c>
      <c r="T4089" s="61">
        <f>IF(P4089=1,0,L4089*Q4089)</f>
        <v/>
      </c>
      <c r="U4089" s="61">
        <f>S4089-T4089</f>
        <v/>
      </c>
    </row>
    <row r="4090">
      <c r="A4090" t="inlineStr">
        <is>
          <t>S004089</t>
        </is>
      </c>
      <c r="B4090" t="inlineStr">
        <is>
          <t>2026-04-26</t>
        </is>
      </c>
      <c r="C4090" t="inlineStr">
        <is>
          <t>2026-04</t>
        </is>
      </c>
      <c r="D4090" t="inlineStr">
        <is>
          <t>2026-Q2</t>
        </is>
      </c>
      <c r="E4090" t="inlineStr">
        <is>
          <t>T01</t>
        </is>
      </c>
      <c r="F4090" t="inlineStr">
        <is>
          <t>Deniz Yılmaz</t>
        </is>
      </c>
      <c r="G4090" t="inlineStr">
        <is>
          <t>Marmara</t>
        </is>
      </c>
      <c r="H4090" t="inlineStr">
        <is>
          <t>EM-KND-03</t>
        </is>
      </c>
      <c r="I4090" t="inlineStr">
        <is>
          <t>Kablo Kanalı 40x40 (2 m)</t>
        </is>
      </c>
      <c r="J4090" t="inlineStr">
        <is>
          <t>Tesisat</t>
        </is>
      </c>
      <c r="K4090" t="inlineStr">
        <is>
          <t>Kurumsal</t>
        </is>
      </c>
      <c r="L4090" t="n">
        <v>43</v>
      </c>
      <c r="M4090" s="57" t="n">
        <v>130</v>
      </c>
      <c r="N4090" t="inlineStr">
        <is>
          <t>TL</t>
        </is>
      </c>
      <c r="O4090" s="58" t="n">
        <v>5</v>
      </c>
      <c r="P4090" t="n">
        <v>0</v>
      </c>
      <c r="Q4090" s="59" t="n">
        <v>65</v>
      </c>
      <c r="R4090" s="60">
        <f>IF(N4090="TL",1,IF(N4090="USD",VLOOKUP(C4090,$X$2:$Z$19,2,FALSE),VLOOKUP(C4090,$X$2:$Z$19,3,FALSE)))</f>
        <v/>
      </c>
      <c r="S4090" s="61">
        <f>IF(P4090=1,0,L4090*M4090*R4090*(1-O4090/100))</f>
        <v/>
      </c>
      <c r="T4090" s="61">
        <f>IF(P4090=1,0,L4090*Q4090)</f>
        <v/>
      </c>
      <c r="U4090" s="61">
        <f>S4090-T4090</f>
        <v/>
      </c>
    </row>
    <row r="4091">
      <c r="A4091" t="inlineStr">
        <is>
          <t>S004090</t>
        </is>
      </c>
      <c r="B4091" t="inlineStr">
        <is>
          <t>2026-04-24</t>
        </is>
      </c>
      <c r="C4091" t="inlineStr">
        <is>
          <t>2026-04</t>
        </is>
      </c>
      <c r="D4091" t="inlineStr">
        <is>
          <t>2026-Q2</t>
        </is>
      </c>
      <c r="E4091" t="inlineStr">
        <is>
          <t>T01</t>
        </is>
      </c>
      <c r="F4091" t="inlineStr">
        <is>
          <t>Deniz Yılmaz</t>
        </is>
      </c>
      <c r="G4091" t="inlineStr">
        <is>
          <t>Marmara</t>
        </is>
      </c>
      <c r="H4091" t="inlineStr">
        <is>
          <t>EM-TRF-05</t>
        </is>
      </c>
      <c r="I4091" t="inlineStr">
        <is>
          <t>İzole Trafo 1 kVA</t>
        </is>
      </c>
      <c r="J4091" t="inlineStr">
        <is>
          <t>Güç</t>
        </is>
      </c>
      <c r="K4091" t="inlineStr">
        <is>
          <t>Proje</t>
        </is>
      </c>
      <c r="L4091" t="n">
        <v>17</v>
      </c>
      <c r="M4091" s="57" t="n">
        <v>6644</v>
      </c>
      <c r="N4091" t="inlineStr">
        <is>
          <t>TL</t>
        </is>
      </c>
      <c r="O4091" s="58" t="n">
        <v>5</v>
      </c>
      <c r="P4091" t="n">
        <v>1</v>
      </c>
      <c r="Q4091" s="59" t="n">
        <v>3900</v>
      </c>
      <c r="R4091" s="60">
        <f>IF(N4091="TL",1,IF(N4091="USD",VLOOKUP(C4091,$X$2:$Z$19,2,FALSE),VLOOKUP(C4091,$X$2:$Z$19,3,FALSE)))</f>
        <v/>
      </c>
      <c r="S4091" s="61">
        <f>IF(P4091=1,0,L4091*M4091*R4091*(1-O4091/100))</f>
        <v/>
      </c>
      <c r="T4091" s="61">
        <f>IF(P4091=1,0,L4091*Q4091)</f>
        <v/>
      </c>
      <c r="U4091" s="61">
        <f>S4091-T4091</f>
        <v/>
      </c>
    </row>
    <row r="4092">
      <c r="A4092" t="inlineStr">
        <is>
          <t>S004091</t>
        </is>
      </c>
      <c r="B4092" t="inlineStr">
        <is>
          <t>2026-04-24</t>
        </is>
      </c>
      <c r="C4092" t="inlineStr">
        <is>
          <t>2026-04</t>
        </is>
      </c>
      <c r="D4092" t="inlineStr">
        <is>
          <t>2026-Q2</t>
        </is>
      </c>
      <c r="E4092" t="inlineStr">
        <is>
          <t>T01</t>
        </is>
      </c>
      <c r="F4092" t="inlineStr">
        <is>
          <t>Deniz Yılmaz</t>
        </is>
      </c>
      <c r="G4092" t="inlineStr">
        <is>
          <t>Marmara</t>
        </is>
      </c>
      <c r="H4092" t="inlineStr">
        <is>
          <t>EM-PNO-12</t>
        </is>
      </c>
      <c r="I4092" t="inlineStr">
        <is>
          <t>Sıva Üstü Dağıtım Panosu 24'lü</t>
        </is>
      </c>
      <c r="J4092" t="inlineStr">
        <is>
          <t>Pano</t>
        </is>
      </c>
      <c r="K4092" t="inlineStr">
        <is>
          <t>Perakende</t>
        </is>
      </c>
      <c r="L4092" t="n">
        <v>14</v>
      </c>
      <c r="M4092" s="57" t="n">
        <v>2095</v>
      </c>
      <c r="N4092" t="inlineStr">
        <is>
          <t>TL</t>
        </is>
      </c>
      <c r="O4092" s="58" t="n">
        <v>0</v>
      </c>
      <c r="P4092" t="n">
        <v>1</v>
      </c>
      <c r="Q4092" s="59" t="n">
        <v>1180</v>
      </c>
      <c r="R4092" s="60">
        <f>IF(N4092="TL",1,IF(N4092="USD",VLOOKUP(C4092,$X$2:$Z$19,2,FALSE),VLOOKUP(C4092,$X$2:$Z$19,3,FALSE)))</f>
        <v/>
      </c>
      <c r="S4092" s="61">
        <f>IF(P4092=1,0,L4092*M4092*R4092*(1-O4092/100))</f>
        <v/>
      </c>
      <c r="T4092" s="61">
        <f>IF(P4092=1,0,L4092*Q4092)</f>
        <v/>
      </c>
      <c r="U4092" s="61">
        <f>S4092-T4092</f>
        <v/>
      </c>
    </row>
    <row r="4093">
      <c r="A4093" t="inlineStr">
        <is>
          <t>S004092</t>
        </is>
      </c>
      <c r="B4093" t="inlineStr">
        <is>
          <t>2026-04-18</t>
        </is>
      </c>
      <c r="C4093" t="inlineStr">
        <is>
          <t>2026-04</t>
        </is>
      </c>
      <c r="D4093" t="inlineStr">
        <is>
          <t>2026-Q2</t>
        </is>
      </c>
      <c r="E4093" t="inlineStr">
        <is>
          <t>T01</t>
        </is>
      </c>
      <c r="F4093" t="inlineStr">
        <is>
          <t>Deniz Yılmaz</t>
        </is>
      </c>
      <c r="G4093" t="inlineStr">
        <is>
          <t>Marmara</t>
        </is>
      </c>
      <c r="H4093" t="inlineStr">
        <is>
          <t>EM-KBL-16</t>
        </is>
      </c>
      <c r="I4093" t="inlineStr">
        <is>
          <t>NYM Kablo 3x2,5 (100 m)</t>
        </is>
      </c>
      <c r="J4093" t="inlineStr">
        <is>
          <t>Kablo</t>
        </is>
      </c>
      <c r="K4093" t="inlineStr">
        <is>
          <t>Proje</t>
        </is>
      </c>
      <c r="L4093" t="n">
        <v>10</v>
      </c>
      <c r="M4093" s="57" t="n">
        <v>1306</v>
      </c>
      <c r="N4093" t="inlineStr">
        <is>
          <t>TL</t>
        </is>
      </c>
      <c r="O4093" s="58" t="n">
        <v>5</v>
      </c>
      <c r="P4093" t="n">
        <v>0</v>
      </c>
      <c r="Q4093" s="59" t="n">
        <v>820</v>
      </c>
      <c r="R4093" s="60">
        <f>IF(N4093="TL",1,IF(N4093="USD",VLOOKUP(C4093,$X$2:$Z$19,2,FALSE),VLOOKUP(C4093,$X$2:$Z$19,3,FALSE)))</f>
        <v/>
      </c>
      <c r="S4093" s="61">
        <f>IF(P4093=1,0,L4093*M4093*R4093*(1-O4093/100))</f>
        <v/>
      </c>
      <c r="T4093" s="61">
        <f>IF(P4093=1,0,L4093*Q4093)</f>
        <v/>
      </c>
      <c r="U4093" s="61">
        <f>S4093-T4093</f>
        <v/>
      </c>
    </row>
    <row r="4094">
      <c r="A4094" t="inlineStr">
        <is>
          <t>S004093</t>
        </is>
      </c>
      <c r="B4094" t="inlineStr">
        <is>
          <t>2026-04-13</t>
        </is>
      </c>
      <c r="C4094" t="inlineStr">
        <is>
          <t>2026-04</t>
        </is>
      </c>
      <c r="D4094" t="inlineStr">
        <is>
          <t>2026-Q2</t>
        </is>
      </c>
      <c r="E4094" t="inlineStr">
        <is>
          <t>T01</t>
        </is>
      </c>
      <c r="F4094" t="inlineStr">
        <is>
          <t>Deniz Yılmaz</t>
        </is>
      </c>
      <c r="G4094" t="inlineStr">
        <is>
          <t>Marmara</t>
        </is>
      </c>
      <c r="H4094" t="inlineStr">
        <is>
          <t>EM-TOP-08</t>
        </is>
      </c>
      <c r="I4094" t="inlineStr">
        <is>
          <t>Topraklama Seti</t>
        </is>
      </c>
      <c r="J4094" t="inlineStr">
        <is>
          <t>Koruma</t>
        </is>
      </c>
      <c r="K4094" t="inlineStr">
        <is>
          <t>Perakende</t>
        </is>
      </c>
      <c r="L4094" t="n">
        <v>1</v>
      </c>
      <c r="M4094" s="57" t="n">
        <v>904</v>
      </c>
      <c r="N4094" t="inlineStr">
        <is>
          <t>TL</t>
        </is>
      </c>
      <c r="O4094" s="58" t="n">
        <v>0</v>
      </c>
      <c r="P4094" t="n">
        <v>0</v>
      </c>
      <c r="Q4094" s="59" t="n">
        <v>540</v>
      </c>
      <c r="R4094" s="60">
        <f>IF(N4094="TL",1,IF(N4094="USD",VLOOKUP(C4094,$X$2:$Z$19,2,FALSE),VLOOKUP(C4094,$X$2:$Z$19,3,FALSE)))</f>
        <v/>
      </c>
      <c r="S4094" s="61">
        <f>IF(P4094=1,0,L4094*M4094*R4094*(1-O4094/100))</f>
        <v/>
      </c>
      <c r="T4094" s="61">
        <f>IF(P4094=1,0,L4094*Q4094)</f>
        <v/>
      </c>
      <c r="U4094" s="61">
        <f>S4094-T4094</f>
        <v/>
      </c>
    </row>
    <row r="4095">
      <c r="A4095" t="inlineStr">
        <is>
          <t>S004094</t>
        </is>
      </c>
      <c r="B4095" t="inlineStr">
        <is>
          <t>2026-04-15</t>
        </is>
      </c>
      <c r="C4095" t="inlineStr">
        <is>
          <t>2026-04</t>
        </is>
      </c>
      <c r="D4095" t="inlineStr">
        <is>
          <t>2026-Q2</t>
        </is>
      </c>
      <c r="E4095" t="inlineStr">
        <is>
          <t>T01</t>
        </is>
      </c>
      <c r="F4095" t="inlineStr">
        <is>
          <t>Deniz Yılmaz</t>
        </is>
      </c>
      <c r="G4095" t="inlineStr">
        <is>
          <t>Marmara</t>
        </is>
      </c>
      <c r="H4095" t="inlineStr">
        <is>
          <t>EM-KBL-16</t>
        </is>
      </c>
      <c r="I4095" t="inlineStr">
        <is>
          <t>NYM Kablo 3x2,5 (100 m)</t>
        </is>
      </c>
      <c r="J4095" t="inlineStr">
        <is>
          <t>Kablo</t>
        </is>
      </c>
      <c r="K4095" t="inlineStr">
        <is>
          <t>Proje</t>
        </is>
      </c>
      <c r="L4095" t="n">
        <v>3</v>
      </c>
      <c r="M4095" s="57" t="n">
        <v>1333</v>
      </c>
      <c r="N4095" t="inlineStr">
        <is>
          <t>TL</t>
        </is>
      </c>
      <c r="O4095" s="58" t="n">
        <v>8</v>
      </c>
      <c r="P4095" t="n">
        <v>0</v>
      </c>
      <c r="Q4095" s="59" t="n">
        <v>820</v>
      </c>
      <c r="R4095" s="60">
        <f>IF(N4095="TL",1,IF(N4095="USD",VLOOKUP(C4095,$X$2:$Z$19,2,FALSE),VLOOKUP(C4095,$X$2:$Z$19,3,FALSE)))</f>
        <v/>
      </c>
      <c r="S4095" s="61">
        <f>IF(P4095=1,0,L4095*M4095*R4095*(1-O4095/100))</f>
        <v/>
      </c>
      <c r="T4095" s="61">
        <f>IF(P4095=1,0,L4095*Q4095)</f>
        <v/>
      </c>
      <c r="U4095" s="61">
        <f>S4095-T4095</f>
        <v/>
      </c>
    </row>
    <row r="4096">
      <c r="A4096" t="inlineStr">
        <is>
          <t>S004095</t>
        </is>
      </c>
      <c r="B4096" t="inlineStr">
        <is>
          <t>2026-04-22</t>
        </is>
      </c>
      <c r="C4096" t="inlineStr">
        <is>
          <t>2026-04</t>
        </is>
      </c>
      <c r="D4096" t="inlineStr">
        <is>
          <t>2026-Q2</t>
        </is>
      </c>
      <c r="E4096" t="inlineStr">
        <is>
          <t>T01</t>
        </is>
      </c>
      <c r="F4096" t="inlineStr">
        <is>
          <t>Deniz Yılmaz</t>
        </is>
      </c>
      <c r="G4096" t="inlineStr">
        <is>
          <t>Marmara</t>
        </is>
      </c>
      <c r="H4096" t="inlineStr">
        <is>
          <t>EM-SNS-06</t>
        </is>
      </c>
      <c r="I4096" t="inlineStr">
        <is>
          <t>Hareket Sensörü PIR</t>
        </is>
      </c>
      <c r="J4096" t="inlineStr">
        <is>
          <t>Otomasyon</t>
        </is>
      </c>
      <c r="K4096" t="inlineStr">
        <is>
          <t>Perakende</t>
        </is>
      </c>
      <c r="L4096" t="n">
        <v>3</v>
      </c>
      <c r="M4096" s="57" t="n">
        <v>258</v>
      </c>
      <c r="N4096" t="inlineStr">
        <is>
          <t>TL</t>
        </is>
      </c>
      <c r="O4096" s="58" t="n">
        <v>0</v>
      </c>
      <c r="P4096" t="n">
        <v>0</v>
      </c>
      <c r="Q4096" s="59" t="n">
        <v>120</v>
      </c>
      <c r="R4096" s="60">
        <f>IF(N4096="TL",1,IF(N4096="USD",VLOOKUP(C4096,$X$2:$Z$19,2,FALSE),VLOOKUP(C4096,$X$2:$Z$19,3,FALSE)))</f>
        <v/>
      </c>
      <c r="S4096" s="61">
        <f>IF(P4096=1,0,L4096*M4096*R4096*(1-O4096/100))</f>
        <v/>
      </c>
      <c r="T4096" s="61">
        <f>IF(P4096=1,0,L4096*Q4096)</f>
        <v/>
      </c>
      <c r="U4096" s="61">
        <f>S4096-T4096</f>
        <v/>
      </c>
    </row>
    <row r="4097">
      <c r="A4097" t="inlineStr">
        <is>
          <t>S004096</t>
        </is>
      </c>
      <c r="B4097" t="inlineStr">
        <is>
          <t>2026-04-08</t>
        </is>
      </c>
      <c r="C4097" t="inlineStr">
        <is>
          <t>2026-04</t>
        </is>
      </c>
      <c r="D4097" t="inlineStr">
        <is>
          <t>2026-Q2</t>
        </is>
      </c>
      <c r="E4097" t="inlineStr">
        <is>
          <t>T01</t>
        </is>
      </c>
      <c r="F4097" t="inlineStr">
        <is>
          <t>Deniz Yılmaz</t>
        </is>
      </c>
      <c r="G4097" t="inlineStr">
        <is>
          <t>Marmara</t>
        </is>
      </c>
      <c r="H4097" t="inlineStr">
        <is>
          <t>EM-KBL-25</t>
        </is>
      </c>
      <c r="I4097" t="inlineStr">
        <is>
          <t>NYY Kablo 4x6 (100 m)</t>
        </is>
      </c>
      <c r="J4097" t="inlineStr">
        <is>
          <t>Kablo</t>
        </is>
      </c>
      <c r="K4097" t="inlineStr">
        <is>
          <t>Perakende</t>
        </is>
      </c>
      <c r="L4097" t="n">
        <v>1</v>
      </c>
      <c r="M4097" s="57" t="n">
        <v>3448</v>
      </c>
      <c r="N4097" t="inlineStr">
        <is>
          <t>TL</t>
        </is>
      </c>
      <c r="O4097" s="58" t="n">
        <v>0</v>
      </c>
      <c r="P4097" t="n">
        <v>0</v>
      </c>
      <c r="Q4097" s="59" t="n">
        <v>2150</v>
      </c>
      <c r="R4097" s="60">
        <f>IF(N4097="TL",1,IF(N4097="USD",VLOOKUP(C4097,$X$2:$Z$19,2,FALSE),VLOOKUP(C4097,$X$2:$Z$19,3,FALSE)))</f>
        <v/>
      </c>
      <c r="S4097" s="61">
        <f>IF(P4097=1,0,L4097*M4097*R4097*(1-O4097/100))</f>
        <v/>
      </c>
      <c r="T4097" s="61">
        <f>IF(P4097=1,0,L4097*Q4097)</f>
        <v/>
      </c>
      <c r="U4097" s="61">
        <f>S4097-T4097</f>
        <v/>
      </c>
    </row>
    <row r="4098">
      <c r="A4098" t="inlineStr">
        <is>
          <t>S004097</t>
        </is>
      </c>
      <c r="B4098" t="inlineStr">
        <is>
          <t>2026-04-11</t>
        </is>
      </c>
      <c r="C4098" t="inlineStr">
        <is>
          <t>2026-04</t>
        </is>
      </c>
      <c r="D4098" t="inlineStr">
        <is>
          <t>2026-Q2</t>
        </is>
      </c>
      <c r="E4098" t="inlineStr">
        <is>
          <t>T01</t>
        </is>
      </c>
      <c r="F4098" t="inlineStr">
        <is>
          <t>Deniz Yılmaz</t>
        </is>
      </c>
      <c r="G4098" t="inlineStr">
        <is>
          <t>Marmara</t>
        </is>
      </c>
      <c r="H4098" t="inlineStr">
        <is>
          <t>EM-TRF-05</t>
        </is>
      </c>
      <c r="I4098" t="inlineStr">
        <is>
          <t>İzole Trafo 1 kVA</t>
        </is>
      </c>
      <c r="J4098" t="inlineStr">
        <is>
          <t>Güç</t>
        </is>
      </c>
      <c r="K4098" t="inlineStr">
        <is>
          <t>Kurumsal</t>
        </is>
      </c>
      <c r="L4098" t="n">
        <v>3</v>
      </c>
      <c r="M4098" s="57" t="n">
        <v>6632</v>
      </c>
      <c r="N4098" t="inlineStr">
        <is>
          <t>TL</t>
        </is>
      </c>
      <c r="O4098" s="58" t="n">
        <v>0</v>
      </c>
      <c r="P4098" t="n">
        <v>0</v>
      </c>
      <c r="Q4098" s="59" t="n">
        <v>3900</v>
      </c>
      <c r="R4098" s="60">
        <f>IF(N4098="TL",1,IF(N4098="USD",VLOOKUP(C4098,$X$2:$Z$19,2,FALSE),VLOOKUP(C4098,$X$2:$Z$19,3,FALSE)))</f>
        <v/>
      </c>
      <c r="S4098" s="61">
        <f>IF(P4098=1,0,L4098*M4098*R4098*(1-O4098/100))</f>
        <v/>
      </c>
      <c r="T4098" s="61">
        <f>IF(P4098=1,0,L4098*Q4098)</f>
        <v/>
      </c>
      <c r="U4098" s="61">
        <f>S4098-T4098</f>
        <v/>
      </c>
    </row>
    <row r="4099">
      <c r="A4099" t="inlineStr">
        <is>
          <t>S004098</t>
        </is>
      </c>
      <c r="B4099" t="inlineStr">
        <is>
          <t>2026-04-15</t>
        </is>
      </c>
      <c r="C4099" t="inlineStr">
        <is>
          <t>2026-04</t>
        </is>
      </c>
      <c r="D4099" t="inlineStr">
        <is>
          <t>2026-Q2</t>
        </is>
      </c>
      <c r="E4099" t="inlineStr">
        <is>
          <t>T01</t>
        </is>
      </c>
      <c r="F4099" t="inlineStr">
        <is>
          <t>Deniz Yılmaz</t>
        </is>
      </c>
      <c r="G4099" t="inlineStr">
        <is>
          <t>Marmara</t>
        </is>
      </c>
      <c r="H4099" t="inlineStr">
        <is>
          <t>EM-PRZ-02</t>
        </is>
      </c>
      <c r="I4099" t="inlineStr">
        <is>
          <t>Priz-Anahtar Seti (20'li)</t>
        </is>
      </c>
      <c r="J4099" t="inlineStr">
        <is>
          <t>Anahtar</t>
        </is>
      </c>
      <c r="K4099" t="inlineStr">
        <is>
          <t>Bayi</t>
        </is>
      </c>
      <c r="L4099" t="n">
        <v>70</v>
      </c>
      <c r="M4099" s="57" t="n">
        <v>576</v>
      </c>
      <c r="N4099" t="inlineStr">
        <is>
          <t>TL</t>
        </is>
      </c>
      <c r="O4099" s="58" t="n">
        <v>0</v>
      </c>
      <c r="P4099" t="n">
        <v>0</v>
      </c>
      <c r="Q4099" s="59" t="n">
        <v>310</v>
      </c>
      <c r="R4099" s="60">
        <f>IF(N4099="TL",1,IF(N4099="USD",VLOOKUP(C4099,$X$2:$Z$19,2,FALSE),VLOOKUP(C4099,$X$2:$Z$19,3,FALSE)))</f>
        <v/>
      </c>
      <c r="S4099" s="61">
        <f>IF(P4099=1,0,L4099*M4099*R4099*(1-O4099/100))</f>
        <v/>
      </c>
      <c r="T4099" s="61">
        <f>IF(P4099=1,0,L4099*Q4099)</f>
        <v/>
      </c>
      <c r="U4099" s="61">
        <f>S4099-T4099</f>
        <v/>
      </c>
    </row>
    <row r="4100">
      <c r="A4100" t="inlineStr">
        <is>
          <t>S004099</t>
        </is>
      </c>
      <c r="B4100" t="inlineStr">
        <is>
          <t>2026-04-11</t>
        </is>
      </c>
      <c r="C4100" t="inlineStr">
        <is>
          <t>2026-04</t>
        </is>
      </c>
      <c r="D4100" t="inlineStr">
        <is>
          <t>2026-Q2</t>
        </is>
      </c>
      <c r="E4100" t="inlineStr">
        <is>
          <t>T01</t>
        </is>
      </c>
      <c r="F4100" t="inlineStr">
        <is>
          <t>Deniz Yılmaz</t>
        </is>
      </c>
      <c r="G4100" t="inlineStr">
        <is>
          <t>Marmara</t>
        </is>
      </c>
      <c r="H4100" t="inlineStr">
        <is>
          <t>EM-AYD-40</t>
        </is>
      </c>
      <c r="I4100" t="inlineStr">
        <is>
          <t>LED Panel Armatür 40W</t>
        </is>
      </c>
      <c r="J4100" t="inlineStr">
        <is>
          <t>Aydınlatma</t>
        </is>
      </c>
      <c r="K4100" t="inlineStr">
        <is>
          <t>Bayi</t>
        </is>
      </c>
      <c r="L4100" t="n">
        <v>1</v>
      </c>
      <c r="M4100" s="57" t="n">
        <v>354</v>
      </c>
      <c r="N4100" t="inlineStr">
        <is>
          <t>TL</t>
        </is>
      </c>
      <c r="O4100" s="58" t="n">
        <v>0</v>
      </c>
      <c r="P4100" t="n">
        <v>0</v>
      </c>
      <c r="Q4100" s="59" t="n">
        <v>190</v>
      </c>
      <c r="R4100" s="60">
        <f>IF(N4100="TL",1,IF(N4100="USD",VLOOKUP(C4100,$X$2:$Z$19,2,FALSE),VLOOKUP(C4100,$X$2:$Z$19,3,FALSE)))</f>
        <v/>
      </c>
      <c r="S4100" s="61">
        <f>IF(P4100=1,0,L4100*M4100*R4100*(1-O4100/100))</f>
        <v/>
      </c>
      <c r="T4100" s="61">
        <f>IF(P4100=1,0,L4100*Q4100)</f>
        <v/>
      </c>
      <c r="U4100" s="61">
        <f>S4100-T4100</f>
        <v/>
      </c>
    </row>
    <row r="4101">
      <c r="A4101" t="inlineStr">
        <is>
          <t>S004100</t>
        </is>
      </c>
      <c r="B4101" t="inlineStr">
        <is>
          <t>2026-04-14</t>
        </is>
      </c>
      <c r="C4101" t="inlineStr">
        <is>
          <t>2026-04</t>
        </is>
      </c>
      <c r="D4101" t="inlineStr">
        <is>
          <t>2026-Q2</t>
        </is>
      </c>
      <c r="E4101" t="inlineStr">
        <is>
          <t>T01</t>
        </is>
      </c>
      <c r="F4101" t="inlineStr">
        <is>
          <t>Deniz Yılmaz</t>
        </is>
      </c>
      <c r="G4101" t="inlineStr">
        <is>
          <t>Marmara</t>
        </is>
      </c>
      <c r="H4101" t="inlineStr">
        <is>
          <t>EM-AYD-18</t>
        </is>
      </c>
      <c r="I4101" t="inlineStr">
        <is>
          <t>LED Ampul 18W (10'lu)</t>
        </is>
      </c>
      <c r="J4101" t="inlineStr">
        <is>
          <t>Aydınlatma</t>
        </is>
      </c>
      <c r="K4101" t="inlineStr">
        <is>
          <t>Kurumsal</t>
        </is>
      </c>
      <c r="L4101" t="n">
        <v>2</v>
      </c>
      <c r="M4101" s="57" t="n">
        <v>203</v>
      </c>
      <c r="N4101" t="inlineStr">
        <is>
          <t>TL</t>
        </is>
      </c>
      <c r="O4101" s="58" t="n">
        <v>8</v>
      </c>
      <c r="P4101" t="n">
        <v>0</v>
      </c>
      <c r="Q4101" s="59" t="n">
        <v>95</v>
      </c>
      <c r="R4101" s="60">
        <f>IF(N4101="TL",1,IF(N4101="USD",VLOOKUP(C4101,$X$2:$Z$19,2,FALSE),VLOOKUP(C4101,$X$2:$Z$19,3,FALSE)))</f>
        <v/>
      </c>
      <c r="S4101" s="61">
        <f>IF(P4101=1,0,L4101*M4101*R4101*(1-O4101/100))</f>
        <v/>
      </c>
      <c r="T4101" s="61">
        <f>IF(P4101=1,0,L4101*Q4101)</f>
        <v/>
      </c>
      <c r="U4101" s="61">
        <f>S4101-T4101</f>
        <v/>
      </c>
    </row>
    <row r="4102">
      <c r="A4102" t="inlineStr">
        <is>
          <t>S004101</t>
        </is>
      </c>
      <c r="B4102" t="inlineStr">
        <is>
          <t>2026-04-06</t>
        </is>
      </c>
      <c r="C4102" t="inlineStr">
        <is>
          <t>2026-04</t>
        </is>
      </c>
      <c r="D4102" t="inlineStr">
        <is>
          <t>2026-Q2</t>
        </is>
      </c>
      <c r="E4102" t="inlineStr">
        <is>
          <t>T01</t>
        </is>
      </c>
      <c r="F4102" t="inlineStr">
        <is>
          <t>Deniz Yılmaz</t>
        </is>
      </c>
      <c r="G4102" t="inlineStr">
        <is>
          <t>Marmara</t>
        </is>
      </c>
      <c r="H4102" t="inlineStr">
        <is>
          <t>EM-PNO-12</t>
        </is>
      </c>
      <c r="I4102" t="inlineStr">
        <is>
          <t>Sıva Üstü Dağıtım Panosu 24'lü</t>
        </is>
      </c>
      <c r="J4102" t="inlineStr">
        <is>
          <t>Pano</t>
        </is>
      </c>
      <c r="K4102" t="inlineStr">
        <is>
          <t>Proje</t>
        </is>
      </c>
      <c r="L4102" t="n">
        <v>8</v>
      </c>
      <c r="M4102" s="57" t="n">
        <v>2095</v>
      </c>
      <c r="N4102" t="inlineStr">
        <is>
          <t>TL</t>
        </is>
      </c>
      <c r="O4102" s="58" t="n">
        <v>0</v>
      </c>
      <c r="P4102" t="n">
        <v>0</v>
      </c>
      <c r="Q4102" s="59" t="n">
        <v>1180</v>
      </c>
      <c r="R4102" s="60">
        <f>IF(N4102="TL",1,IF(N4102="USD",VLOOKUP(C4102,$X$2:$Z$19,2,FALSE),VLOOKUP(C4102,$X$2:$Z$19,3,FALSE)))</f>
        <v/>
      </c>
      <c r="S4102" s="61">
        <f>IF(P4102=1,0,L4102*M4102*R4102*(1-O4102/100))</f>
        <v/>
      </c>
      <c r="T4102" s="61">
        <f>IF(P4102=1,0,L4102*Q4102)</f>
        <v/>
      </c>
      <c r="U4102" s="61">
        <f>S4102-T4102</f>
        <v/>
      </c>
    </row>
    <row r="4103">
      <c r="A4103" t="inlineStr">
        <is>
          <t>S004102</t>
        </is>
      </c>
      <c r="B4103" t="inlineStr">
        <is>
          <t>2026-04-06</t>
        </is>
      </c>
      <c r="C4103" t="inlineStr">
        <is>
          <t>2026-04</t>
        </is>
      </c>
      <c r="D4103" t="inlineStr">
        <is>
          <t>2026-Q2</t>
        </is>
      </c>
      <c r="E4103" t="inlineStr">
        <is>
          <t>T01</t>
        </is>
      </c>
      <c r="F4103" t="inlineStr">
        <is>
          <t>Deniz Yılmaz</t>
        </is>
      </c>
      <c r="G4103" t="inlineStr">
        <is>
          <t>Marmara</t>
        </is>
      </c>
      <c r="H4103" t="inlineStr">
        <is>
          <t>EM-KBL-25</t>
        </is>
      </c>
      <c r="I4103" t="inlineStr">
        <is>
          <t>NYY Kablo 4x6 (100 m)</t>
        </is>
      </c>
      <c r="J4103" t="inlineStr">
        <is>
          <t>Kablo</t>
        </is>
      </c>
      <c r="K4103" t="inlineStr">
        <is>
          <t>Proje</t>
        </is>
      </c>
      <c r="L4103" t="n">
        <v>64</v>
      </c>
      <c r="M4103" s="57" t="n">
        <v>3576</v>
      </c>
      <c r="N4103" t="inlineStr">
        <is>
          <t>TL</t>
        </is>
      </c>
      <c r="O4103" s="58" t="n">
        <v>8</v>
      </c>
      <c r="P4103" t="n">
        <v>0</v>
      </c>
      <c r="Q4103" s="59" t="n">
        <v>2150</v>
      </c>
      <c r="R4103" s="60">
        <f>IF(N4103="TL",1,IF(N4103="USD",VLOOKUP(C4103,$X$2:$Z$19,2,FALSE),VLOOKUP(C4103,$X$2:$Z$19,3,FALSE)))</f>
        <v/>
      </c>
      <c r="S4103" s="61">
        <f>IF(P4103=1,0,L4103*M4103*R4103*(1-O4103/100))</f>
        <v/>
      </c>
      <c r="T4103" s="61">
        <f>IF(P4103=1,0,L4103*Q4103)</f>
        <v/>
      </c>
      <c r="U4103" s="61">
        <f>S4103-T4103</f>
        <v/>
      </c>
    </row>
    <row r="4104">
      <c r="A4104" t="inlineStr">
        <is>
          <t>S004103</t>
        </is>
      </c>
      <c r="B4104" t="inlineStr">
        <is>
          <t>2026-04-04</t>
        </is>
      </c>
      <c r="C4104" t="inlineStr">
        <is>
          <t>2026-04</t>
        </is>
      </c>
      <c r="D4104" t="inlineStr">
        <is>
          <t>2026-Q2</t>
        </is>
      </c>
      <c r="E4104" t="inlineStr">
        <is>
          <t>T01</t>
        </is>
      </c>
      <c r="F4104" t="inlineStr">
        <is>
          <t>Deniz Yılmaz</t>
        </is>
      </c>
      <c r="G4104" t="inlineStr">
        <is>
          <t>Marmara</t>
        </is>
      </c>
      <c r="H4104" t="inlineStr">
        <is>
          <t>EM-AYD-18</t>
        </is>
      </c>
      <c r="I4104" t="inlineStr">
        <is>
          <t>LED Ampul 18W (10'lu)</t>
        </is>
      </c>
      <c r="J4104" t="inlineStr">
        <is>
          <t>Aydınlatma</t>
        </is>
      </c>
      <c r="K4104" t="inlineStr">
        <is>
          <t>Kurumsal</t>
        </is>
      </c>
      <c r="L4104" t="n">
        <v>25</v>
      </c>
      <c r="M4104" s="57" t="n">
        <v>198</v>
      </c>
      <c r="N4104" t="inlineStr">
        <is>
          <t>TL</t>
        </is>
      </c>
      <c r="O4104" s="58" t="n">
        <v>0</v>
      </c>
      <c r="P4104" t="n">
        <v>0</v>
      </c>
      <c r="Q4104" s="59" t="n">
        <v>95</v>
      </c>
      <c r="R4104" s="60">
        <f>IF(N4104="TL",1,IF(N4104="USD",VLOOKUP(C4104,$X$2:$Z$19,2,FALSE),VLOOKUP(C4104,$X$2:$Z$19,3,FALSE)))</f>
        <v/>
      </c>
      <c r="S4104" s="61">
        <f>IF(P4104=1,0,L4104*M4104*R4104*(1-O4104/100))</f>
        <v/>
      </c>
      <c r="T4104" s="61">
        <f>IF(P4104=1,0,L4104*Q4104)</f>
        <v/>
      </c>
      <c r="U4104" s="61">
        <f>S4104-T4104</f>
        <v/>
      </c>
    </row>
    <row r="4105">
      <c r="A4105" t="inlineStr">
        <is>
          <t>S004104</t>
        </is>
      </c>
      <c r="B4105" t="inlineStr">
        <is>
          <t>2026-04-06</t>
        </is>
      </c>
      <c r="C4105" t="inlineStr">
        <is>
          <t>2026-04</t>
        </is>
      </c>
      <c r="D4105" t="inlineStr">
        <is>
          <t>2026-Q2</t>
        </is>
      </c>
      <c r="E4105" t="inlineStr">
        <is>
          <t>T01</t>
        </is>
      </c>
      <c r="F4105" t="inlineStr">
        <is>
          <t>Deniz Yılmaz</t>
        </is>
      </c>
      <c r="G4105" t="inlineStr">
        <is>
          <t>Marmara</t>
        </is>
      </c>
      <c r="H4105" t="inlineStr">
        <is>
          <t>EM-KBL-16</t>
        </is>
      </c>
      <c r="I4105" t="inlineStr">
        <is>
          <t>NYM Kablo 3x2,5 (100 m)</t>
        </is>
      </c>
      <c r="J4105" t="inlineStr">
        <is>
          <t>Kablo</t>
        </is>
      </c>
      <c r="K4105" t="inlineStr">
        <is>
          <t>Bayi</t>
        </is>
      </c>
      <c r="L4105" t="n">
        <v>5</v>
      </c>
      <c r="M4105" s="57" t="n">
        <v>1310</v>
      </c>
      <c r="N4105" t="inlineStr">
        <is>
          <t>TL</t>
        </is>
      </c>
      <c r="O4105" s="58" t="n">
        <v>8</v>
      </c>
      <c r="P4105" t="n">
        <v>0</v>
      </c>
      <c r="Q4105" s="59" t="n">
        <v>820</v>
      </c>
      <c r="R4105" s="60">
        <f>IF(N4105="TL",1,IF(N4105="USD",VLOOKUP(C4105,$X$2:$Z$19,2,FALSE),VLOOKUP(C4105,$X$2:$Z$19,3,FALSE)))</f>
        <v/>
      </c>
      <c r="S4105" s="61">
        <f>IF(P4105=1,0,L4105*M4105*R4105*(1-O4105/100))</f>
        <v/>
      </c>
      <c r="T4105" s="61">
        <f>IF(P4105=1,0,L4105*Q4105)</f>
        <v/>
      </c>
      <c r="U4105" s="61">
        <f>S4105-T4105</f>
        <v/>
      </c>
    </row>
    <row r="4106">
      <c r="A4106" t="inlineStr">
        <is>
          <t>S004105</t>
        </is>
      </c>
      <c r="B4106" t="inlineStr">
        <is>
          <t>2026-04-26</t>
        </is>
      </c>
      <c r="C4106" t="inlineStr">
        <is>
          <t>2026-04</t>
        </is>
      </c>
      <c r="D4106" t="inlineStr">
        <is>
          <t>2026-Q2</t>
        </is>
      </c>
      <c r="E4106" t="inlineStr">
        <is>
          <t>T01</t>
        </is>
      </c>
      <c r="F4106" t="inlineStr">
        <is>
          <t>Deniz Yılmaz</t>
        </is>
      </c>
      <c r="G4106" t="inlineStr">
        <is>
          <t>Marmara</t>
        </is>
      </c>
      <c r="H4106" t="inlineStr">
        <is>
          <t>EM-TOP-08</t>
        </is>
      </c>
      <c r="I4106" t="inlineStr">
        <is>
          <t>Topraklama Seti</t>
        </is>
      </c>
      <c r="J4106" t="inlineStr">
        <is>
          <t>Koruma</t>
        </is>
      </c>
      <c r="K4106" t="inlineStr">
        <is>
          <t>Kurumsal</t>
        </is>
      </c>
      <c r="L4106" t="n">
        <v>3</v>
      </c>
      <c r="M4106" s="57" t="n">
        <v>898</v>
      </c>
      <c r="N4106" t="inlineStr">
        <is>
          <t>TL</t>
        </is>
      </c>
      <c r="O4106" s="58" t="n">
        <v>5</v>
      </c>
      <c r="P4106" t="n">
        <v>0</v>
      </c>
      <c r="Q4106" s="59" t="n">
        <v>540</v>
      </c>
      <c r="R4106" s="60">
        <f>IF(N4106="TL",1,IF(N4106="USD",VLOOKUP(C4106,$X$2:$Z$19,2,FALSE),VLOOKUP(C4106,$X$2:$Z$19,3,FALSE)))</f>
        <v/>
      </c>
      <c r="S4106" s="61">
        <f>IF(P4106=1,0,L4106*M4106*R4106*(1-O4106/100))</f>
        <v/>
      </c>
      <c r="T4106" s="61">
        <f>IF(P4106=1,0,L4106*Q4106)</f>
        <v/>
      </c>
      <c r="U4106" s="61">
        <f>S4106-T4106</f>
        <v/>
      </c>
    </row>
    <row r="4107">
      <c r="A4107" t="inlineStr">
        <is>
          <t>S004106</t>
        </is>
      </c>
      <c r="B4107" t="inlineStr">
        <is>
          <t>2026-04-11</t>
        </is>
      </c>
      <c r="C4107" t="inlineStr">
        <is>
          <t>2026-04</t>
        </is>
      </c>
      <c r="D4107" t="inlineStr">
        <is>
          <t>2026-Q2</t>
        </is>
      </c>
      <c r="E4107" t="inlineStr">
        <is>
          <t>T01</t>
        </is>
      </c>
      <c r="F4107" t="inlineStr">
        <is>
          <t>Deniz Yılmaz</t>
        </is>
      </c>
      <c r="G4107" t="inlineStr">
        <is>
          <t>Marmara</t>
        </is>
      </c>
      <c r="H4107" t="inlineStr">
        <is>
          <t>EM-KND-03</t>
        </is>
      </c>
      <c r="I4107" t="inlineStr">
        <is>
          <t>Kablo Kanalı 40x40 (2 m)</t>
        </is>
      </c>
      <c r="J4107" t="inlineStr">
        <is>
          <t>Tesisat</t>
        </is>
      </c>
      <c r="K4107" t="inlineStr">
        <is>
          <t>Kurumsal</t>
        </is>
      </c>
      <c r="L4107" t="n">
        <v>2</v>
      </c>
      <c r="M4107" s="57" t="n">
        <v>133</v>
      </c>
      <c r="N4107" t="inlineStr">
        <is>
          <t>TL</t>
        </is>
      </c>
      <c r="O4107" s="58" t="n">
        <v>5</v>
      </c>
      <c r="P4107" t="n">
        <v>0</v>
      </c>
      <c r="Q4107" s="59" t="n">
        <v>65</v>
      </c>
      <c r="R4107" s="60">
        <f>IF(N4107="TL",1,IF(N4107="USD",VLOOKUP(C4107,$X$2:$Z$19,2,FALSE),VLOOKUP(C4107,$X$2:$Z$19,3,FALSE)))</f>
        <v/>
      </c>
      <c r="S4107" s="61">
        <f>IF(P4107=1,0,L4107*M4107*R4107*(1-O4107/100))</f>
        <v/>
      </c>
      <c r="T4107" s="61">
        <f>IF(P4107=1,0,L4107*Q4107)</f>
        <v/>
      </c>
      <c r="U4107" s="61">
        <f>S4107-T4107</f>
        <v/>
      </c>
    </row>
    <row r="4108">
      <c r="A4108" t="inlineStr">
        <is>
          <t>S004107</t>
        </is>
      </c>
      <c r="B4108" t="inlineStr">
        <is>
          <t>2026-04-09</t>
        </is>
      </c>
      <c r="C4108" t="inlineStr">
        <is>
          <t>2026-04</t>
        </is>
      </c>
      <c r="D4108" t="inlineStr">
        <is>
          <t>2026-Q2</t>
        </is>
      </c>
      <c r="E4108" t="inlineStr">
        <is>
          <t>T01</t>
        </is>
      </c>
      <c r="F4108" t="inlineStr">
        <is>
          <t>Deniz Yılmaz</t>
        </is>
      </c>
      <c r="G4108" t="inlineStr">
        <is>
          <t>Marmara</t>
        </is>
      </c>
      <c r="H4108" t="inlineStr">
        <is>
          <t>EM-PRZ-02</t>
        </is>
      </c>
      <c r="I4108" t="inlineStr">
        <is>
          <t>Priz-Anahtar Seti (20'li)</t>
        </is>
      </c>
      <c r="J4108" t="inlineStr">
        <is>
          <t>Anahtar</t>
        </is>
      </c>
      <c r="K4108" t="inlineStr">
        <is>
          <t>Proje</t>
        </is>
      </c>
      <c r="L4108" t="n">
        <v>1</v>
      </c>
      <c r="M4108" s="57" t="n">
        <v>581</v>
      </c>
      <c r="N4108" t="inlineStr">
        <is>
          <t>TL</t>
        </is>
      </c>
      <c r="O4108" s="58" t="n">
        <v>0</v>
      </c>
      <c r="P4108" t="n">
        <v>0</v>
      </c>
      <c r="Q4108" s="59" t="n">
        <v>310</v>
      </c>
      <c r="R4108" s="60">
        <f>IF(N4108="TL",1,IF(N4108="USD",VLOOKUP(C4108,$X$2:$Z$19,2,FALSE),VLOOKUP(C4108,$X$2:$Z$19,3,FALSE)))</f>
        <v/>
      </c>
      <c r="S4108" s="61">
        <f>IF(P4108=1,0,L4108*M4108*R4108*(1-O4108/100))</f>
        <v/>
      </c>
      <c r="T4108" s="61">
        <f>IF(P4108=1,0,L4108*Q4108)</f>
        <v/>
      </c>
      <c r="U4108" s="61">
        <f>S4108-T4108</f>
        <v/>
      </c>
    </row>
    <row r="4109">
      <c r="A4109" t="inlineStr">
        <is>
          <t>S004108</t>
        </is>
      </c>
      <c r="B4109" t="inlineStr">
        <is>
          <t>2026-04-22</t>
        </is>
      </c>
      <c r="C4109" t="inlineStr">
        <is>
          <t>2026-04</t>
        </is>
      </c>
      <c r="D4109" t="inlineStr">
        <is>
          <t>2026-Q2</t>
        </is>
      </c>
      <c r="E4109" t="inlineStr">
        <is>
          <t>T02</t>
        </is>
      </c>
      <c r="F4109" t="inlineStr">
        <is>
          <t>Ece Kaya</t>
        </is>
      </c>
      <c r="G4109" t="inlineStr">
        <is>
          <t>İç Anadolu</t>
        </is>
      </c>
      <c r="H4109" t="inlineStr">
        <is>
          <t>EM-KBL-16</t>
        </is>
      </c>
      <c r="I4109" t="inlineStr">
        <is>
          <t>NYM Kablo 3x2,5 (100 m)</t>
        </is>
      </c>
      <c r="J4109" t="inlineStr">
        <is>
          <t>Kablo</t>
        </is>
      </c>
      <c r="K4109" t="inlineStr">
        <is>
          <t>Proje</t>
        </is>
      </c>
      <c r="L4109" t="n">
        <v>20</v>
      </c>
      <c r="M4109" s="57" t="n">
        <v>1277</v>
      </c>
      <c r="N4109" t="inlineStr">
        <is>
          <t>TL</t>
        </is>
      </c>
      <c r="O4109" s="58" t="n">
        <v>0</v>
      </c>
      <c r="P4109" t="n">
        <v>0</v>
      </c>
      <c r="Q4109" s="59" t="n">
        <v>820</v>
      </c>
      <c r="R4109" s="60">
        <f>IF(N4109="TL",1,IF(N4109="USD",VLOOKUP(C4109,$X$2:$Z$19,2,FALSE),VLOOKUP(C4109,$X$2:$Z$19,3,FALSE)))</f>
        <v/>
      </c>
      <c r="S4109" s="61">
        <f>IF(P4109=1,0,L4109*M4109*R4109*(1-O4109/100))</f>
        <v/>
      </c>
      <c r="T4109" s="61">
        <f>IF(P4109=1,0,L4109*Q4109)</f>
        <v/>
      </c>
      <c r="U4109" s="61">
        <f>S4109-T4109</f>
        <v/>
      </c>
    </row>
    <row r="4110">
      <c r="A4110" t="inlineStr">
        <is>
          <t>S004109</t>
        </is>
      </c>
      <c r="B4110" t="inlineStr">
        <is>
          <t>2026-04-20</t>
        </is>
      </c>
      <c r="C4110" t="inlineStr">
        <is>
          <t>2026-04</t>
        </is>
      </c>
      <c r="D4110" t="inlineStr">
        <is>
          <t>2026-Q2</t>
        </is>
      </c>
      <c r="E4110" t="inlineStr">
        <is>
          <t>T02</t>
        </is>
      </c>
      <c r="F4110" t="inlineStr">
        <is>
          <t>Ece Kaya</t>
        </is>
      </c>
      <c r="G4110" t="inlineStr">
        <is>
          <t>İç Anadolu</t>
        </is>
      </c>
      <c r="H4110" t="inlineStr">
        <is>
          <t>EM-TOP-08</t>
        </is>
      </c>
      <c r="I4110" t="inlineStr">
        <is>
          <t>Topraklama Seti</t>
        </is>
      </c>
      <c r="J4110" t="inlineStr">
        <is>
          <t>Koruma</t>
        </is>
      </c>
      <c r="K4110" t="inlineStr">
        <is>
          <t>Bayi</t>
        </is>
      </c>
      <c r="L4110" t="n">
        <v>17</v>
      </c>
      <c r="M4110" s="57" t="n">
        <v>926</v>
      </c>
      <c r="N4110" t="inlineStr">
        <is>
          <t>TL</t>
        </is>
      </c>
      <c r="O4110" s="58" t="n">
        <v>8</v>
      </c>
      <c r="P4110" t="n">
        <v>0</v>
      </c>
      <c r="Q4110" s="59" t="n">
        <v>540</v>
      </c>
      <c r="R4110" s="60">
        <f>IF(N4110="TL",1,IF(N4110="USD",VLOOKUP(C4110,$X$2:$Z$19,2,FALSE),VLOOKUP(C4110,$X$2:$Z$19,3,FALSE)))</f>
        <v/>
      </c>
      <c r="S4110" s="61">
        <f>IF(P4110=1,0,L4110*M4110*R4110*(1-O4110/100))</f>
        <v/>
      </c>
      <c r="T4110" s="61">
        <f>IF(P4110=1,0,L4110*Q4110)</f>
        <v/>
      </c>
      <c r="U4110" s="61">
        <f>S4110-T4110</f>
        <v/>
      </c>
    </row>
    <row r="4111">
      <c r="A4111" t="inlineStr">
        <is>
          <t>S004110</t>
        </is>
      </c>
      <c r="B4111" t="inlineStr">
        <is>
          <t>2026-04-20</t>
        </is>
      </c>
      <c r="C4111" t="inlineStr">
        <is>
          <t>2026-04</t>
        </is>
      </c>
      <c r="D4111" t="inlineStr">
        <is>
          <t>2026-Q2</t>
        </is>
      </c>
      <c r="E4111" t="inlineStr">
        <is>
          <t>T02</t>
        </is>
      </c>
      <c r="F4111" t="inlineStr">
        <is>
          <t>Ece Kaya</t>
        </is>
      </c>
      <c r="G4111" t="inlineStr">
        <is>
          <t>İç Anadolu</t>
        </is>
      </c>
      <c r="H4111" t="inlineStr">
        <is>
          <t>EM-TRF-05</t>
        </is>
      </c>
      <c r="I4111" t="inlineStr">
        <is>
          <t>İzole Trafo 1 kVA</t>
        </is>
      </c>
      <c r="J4111" t="inlineStr">
        <is>
          <t>Güç</t>
        </is>
      </c>
      <c r="K4111" t="inlineStr">
        <is>
          <t>Proje</t>
        </is>
      </c>
      <c r="L4111" t="n">
        <v>12</v>
      </c>
      <c r="M4111" s="57" t="n">
        <v>6680</v>
      </c>
      <c r="N4111" t="inlineStr">
        <is>
          <t>TL</t>
        </is>
      </c>
      <c r="O4111" s="58" t="n">
        <v>12</v>
      </c>
      <c r="P4111" t="n">
        <v>0</v>
      </c>
      <c r="Q4111" s="59" t="n">
        <v>3900</v>
      </c>
      <c r="R4111" s="60">
        <f>IF(N4111="TL",1,IF(N4111="USD",VLOOKUP(C4111,$X$2:$Z$19,2,FALSE),VLOOKUP(C4111,$X$2:$Z$19,3,FALSE)))</f>
        <v/>
      </c>
      <c r="S4111" s="61">
        <f>IF(P4111=1,0,L4111*M4111*R4111*(1-O4111/100))</f>
        <v/>
      </c>
      <c r="T4111" s="61">
        <f>IF(P4111=1,0,L4111*Q4111)</f>
        <v/>
      </c>
      <c r="U4111" s="61">
        <f>S4111-T4111</f>
        <v/>
      </c>
    </row>
    <row r="4112">
      <c r="A4112" t="inlineStr">
        <is>
          <t>S004111</t>
        </is>
      </c>
      <c r="B4112" t="inlineStr">
        <is>
          <t>2026-04-04</t>
        </is>
      </c>
      <c r="C4112" t="inlineStr">
        <is>
          <t>2026-04</t>
        </is>
      </c>
      <c r="D4112" t="inlineStr">
        <is>
          <t>2026-Q2</t>
        </is>
      </c>
      <c r="E4112" t="inlineStr">
        <is>
          <t>T02</t>
        </is>
      </c>
      <c r="F4112" t="inlineStr">
        <is>
          <t>Ece Kaya</t>
        </is>
      </c>
      <c r="G4112" t="inlineStr">
        <is>
          <t>İç Anadolu</t>
        </is>
      </c>
      <c r="H4112" t="inlineStr">
        <is>
          <t>EM-KBL-25</t>
        </is>
      </c>
      <c r="I4112" t="inlineStr">
        <is>
          <t>NYY Kablo 4x6 (100 m)</t>
        </is>
      </c>
      <c r="J4112" t="inlineStr">
        <is>
          <t>Kablo</t>
        </is>
      </c>
      <c r="K4112" t="inlineStr">
        <is>
          <t>Bayi</t>
        </is>
      </c>
      <c r="L4112" t="n">
        <v>109</v>
      </c>
      <c r="M4112" s="57" t="n">
        <v>3396</v>
      </c>
      <c r="N4112" t="inlineStr">
        <is>
          <t>TL</t>
        </is>
      </c>
      <c r="O4112" s="58" t="n">
        <v>0</v>
      </c>
      <c r="P4112" t="n">
        <v>0</v>
      </c>
      <c r="Q4112" s="59" t="n">
        <v>2150</v>
      </c>
      <c r="R4112" s="60">
        <f>IF(N4112="TL",1,IF(N4112="USD",VLOOKUP(C4112,$X$2:$Z$19,2,FALSE),VLOOKUP(C4112,$X$2:$Z$19,3,FALSE)))</f>
        <v/>
      </c>
      <c r="S4112" s="61">
        <f>IF(P4112=1,0,L4112*M4112*R4112*(1-O4112/100))</f>
        <v/>
      </c>
      <c r="T4112" s="61">
        <f>IF(P4112=1,0,L4112*Q4112)</f>
        <v/>
      </c>
      <c r="U4112" s="61">
        <f>S4112-T4112</f>
        <v/>
      </c>
    </row>
    <row r="4113">
      <c r="A4113" t="inlineStr">
        <is>
          <t>S004112</t>
        </is>
      </c>
      <c r="B4113" t="inlineStr">
        <is>
          <t>2026-04-19</t>
        </is>
      </c>
      <c r="C4113" t="inlineStr">
        <is>
          <t>2026-04</t>
        </is>
      </c>
      <c r="D4113" t="inlineStr">
        <is>
          <t>2026-Q2</t>
        </is>
      </c>
      <c r="E4113" t="inlineStr">
        <is>
          <t>T02</t>
        </is>
      </c>
      <c r="F4113" t="inlineStr">
        <is>
          <t>Ece Kaya</t>
        </is>
      </c>
      <c r="G4113" t="inlineStr">
        <is>
          <t>İç Anadolu</t>
        </is>
      </c>
      <c r="H4113" t="inlineStr">
        <is>
          <t>EM-AYD-40</t>
        </is>
      </c>
      <c r="I4113" t="inlineStr">
        <is>
          <t>LED Panel Armatür 40W</t>
        </is>
      </c>
      <c r="J4113" t="inlineStr">
        <is>
          <t>Aydınlatma</t>
        </is>
      </c>
      <c r="K4113" t="inlineStr">
        <is>
          <t>Bayi</t>
        </is>
      </c>
      <c r="L4113" t="n">
        <v>7</v>
      </c>
      <c r="M4113" s="57" t="n">
        <v>342</v>
      </c>
      <c r="N4113" t="inlineStr">
        <is>
          <t>TL</t>
        </is>
      </c>
      <c r="O4113" s="58" t="n">
        <v>5</v>
      </c>
      <c r="P4113" t="n">
        <v>0</v>
      </c>
      <c r="Q4113" s="59" t="n">
        <v>190</v>
      </c>
      <c r="R4113" s="60">
        <f>IF(N4113="TL",1,IF(N4113="USD",VLOOKUP(C4113,$X$2:$Z$19,2,FALSE),VLOOKUP(C4113,$X$2:$Z$19,3,FALSE)))</f>
        <v/>
      </c>
      <c r="S4113" s="61">
        <f>IF(P4113=1,0,L4113*M4113*R4113*(1-O4113/100))</f>
        <v/>
      </c>
      <c r="T4113" s="61">
        <f>IF(P4113=1,0,L4113*Q4113)</f>
        <v/>
      </c>
      <c r="U4113" s="61">
        <f>S4113-T4113</f>
        <v/>
      </c>
    </row>
    <row r="4114">
      <c r="A4114" t="inlineStr">
        <is>
          <t>S004113</t>
        </is>
      </c>
      <c r="B4114" t="inlineStr">
        <is>
          <t>2026-04-01</t>
        </is>
      </c>
      <c r="C4114" t="inlineStr">
        <is>
          <t>2026-04</t>
        </is>
      </c>
      <c r="D4114" t="inlineStr">
        <is>
          <t>2026-Q2</t>
        </is>
      </c>
      <c r="E4114" t="inlineStr">
        <is>
          <t>T02</t>
        </is>
      </c>
      <c r="F4114" t="inlineStr">
        <is>
          <t>Ece Kaya</t>
        </is>
      </c>
      <c r="G4114" t="inlineStr">
        <is>
          <t>İç Anadolu</t>
        </is>
      </c>
      <c r="H4114" t="inlineStr">
        <is>
          <t>EM-SGT-01</t>
        </is>
      </c>
      <c r="I4114" t="inlineStr">
        <is>
          <t>Otomatik Sigorta C16 (12'li)</t>
        </is>
      </c>
      <c r="J4114" t="inlineStr">
        <is>
          <t>Koruma</t>
        </is>
      </c>
      <c r="K4114" t="inlineStr">
        <is>
          <t>Kurumsal</t>
        </is>
      </c>
      <c r="L4114" t="n">
        <v>118</v>
      </c>
      <c r="M4114" s="57" t="n">
        <v>421</v>
      </c>
      <c r="N4114" t="inlineStr">
        <is>
          <t>TL</t>
        </is>
      </c>
      <c r="O4114" s="58" t="n">
        <v>5</v>
      </c>
      <c r="P4114" t="n">
        <v>0</v>
      </c>
      <c r="Q4114" s="59" t="n">
        <v>240</v>
      </c>
      <c r="R4114" s="60">
        <f>IF(N4114="TL",1,IF(N4114="USD",VLOOKUP(C4114,$X$2:$Z$19,2,FALSE),VLOOKUP(C4114,$X$2:$Z$19,3,FALSE)))</f>
        <v/>
      </c>
      <c r="S4114" s="61">
        <f>IF(P4114=1,0,L4114*M4114*R4114*(1-O4114/100))</f>
        <v/>
      </c>
      <c r="T4114" s="61">
        <f>IF(P4114=1,0,L4114*Q4114)</f>
        <v/>
      </c>
      <c r="U4114" s="61">
        <f>S4114-T4114</f>
        <v/>
      </c>
    </row>
    <row r="4115">
      <c r="A4115" t="inlineStr">
        <is>
          <t>S004114</t>
        </is>
      </c>
      <c r="B4115" t="inlineStr">
        <is>
          <t>2026-04-22</t>
        </is>
      </c>
      <c r="C4115" t="inlineStr">
        <is>
          <t>2026-04</t>
        </is>
      </c>
      <c r="D4115" t="inlineStr">
        <is>
          <t>2026-Q2</t>
        </is>
      </c>
      <c r="E4115" t="inlineStr">
        <is>
          <t>T02</t>
        </is>
      </c>
      <c r="F4115" t="inlineStr">
        <is>
          <t>Ece Kaya</t>
        </is>
      </c>
      <c r="G4115" t="inlineStr">
        <is>
          <t>İç Anadolu</t>
        </is>
      </c>
      <c r="H4115" t="inlineStr">
        <is>
          <t>EM-KBL-16</t>
        </is>
      </c>
      <c r="I4115" t="inlineStr">
        <is>
          <t>NYM Kablo 3x2,5 (100 m)</t>
        </is>
      </c>
      <c r="J4115" t="inlineStr">
        <is>
          <t>Kablo</t>
        </is>
      </c>
      <c r="K4115" t="inlineStr">
        <is>
          <t>Bayi</t>
        </is>
      </c>
      <c r="L4115" t="n">
        <v>16</v>
      </c>
      <c r="M4115" s="57" t="n">
        <v>1308</v>
      </c>
      <c r="N4115" t="inlineStr">
        <is>
          <t>TL</t>
        </is>
      </c>
      <c r="O4115" s="58" t="n">
        <v>18</v>
      </c>
      <c r="P4115" t="n">
        <v>0</v>
      </c>
      <c r="Q4115" s="59" t="n">
        <v>820</v>
      </c>
      <c r="R4115" s="60">
        <f>IF(N4115="TL",1,IF(N4115="USD",VLOOKUP(C4115,$X$2:$Z$19,2,FALSE),VLOOKUP(C4115,$X$2:$Z$19,3,FALSE)))</f>
        <v/>
      </c>
      <c r="S4115" s="61">
        <f>IF(P4115=1,0,L4115*M4115*R4115*(1-O4115/100))</f>
        <v/>
      </c>
      <c r="T4115" s="61">
        <f>IF(P4115=1,0,L4115*Q4115)</f>
        <v/>
      </c>
      <c r="U4115" s="61">
        <f>S4115-T4115</f>
        <v/>
      </c>
    </row>
    <row r="4116">
      <c r="A4116" t="inlineStr">
        <is>
          <t>S004115</t>
        </is>
      </c>
      <c r="B4116" t="inlineStr">
        <is>
          <t>2026-04-12</t>
        </is>
      </c>
      <c r="C4116" t="inlineStr">
        <is>
          <t>2026-04</t>
        </is>
      </c>
      <c r="D4116" t="inlineStr">
        <is>
          <t>2026-Q2</t>
        </is>
      </c>
      <c r="E4116" t="inlineStr">
        <is>
          <t>T02</t>
        </is>
      </c>
      <c r="F4116" t="inlineStr">
        <is>
          <t>Ece Kaya</t>
        </is>
      </c>
      <c r="G4116" t="inlineStr">
        <is>
          <t>İç Anadolu</t>
        </is>
      </c>
      <c r="H4116" t="inlineStr">
        <is>
          <t>EM-TOP-08</t>
        </is>
      </c>
      <c r="I4116" t="inlineStr">
        <is>
          <t>Topraklama Seti</t>
        </is>
      </c>
      <c r="J4116" t="inlineStr">
        <is>
          <t>Koruma</t>
        </is>
      </c>
      <c r="K4116" t="inlineStr">
        <is>
          <t>Proje</t>
        </is>
      </c>
      <c r="L4116" t="n">
        <v>2</v>
      </c>
      <c r="M4116" s="57" t="n">
        <v>907</v>
      </c>
      <c r="N4116" t="inlineStr">
        <is>
          <t>TL</t>
        </is>
      </c>
      <c r="O4116" s="58" t="n">
        <v>0</v>
      </c>
      <c r="P4116" t="n">
        <v>0</v>
      </c>
      <c r="Q4116" s="59" t="n">
        <v>540</v>
      </c>
      <c r="R4116" s="60">
        <f>IF(N4116="TL",1,IF(N4116="USD",VLOOKUP(C4116,$X$2:$Z$19,2,FALSE),VLOOKUP(C4116,$X$2:$Z$19,3,FALSE)))</f>
        <v/>
      </c>
      <c r="S4116" s="61">
        <f>IF(P4116=1,0,L4116*M4116*R4116*(1-O4116/100))</f>
        <v/>
      </c>
      <c r="T4116" s="61">
        <f>IF(P4116=1,0,L4116*Q4116)</f>
        <v/>
      </c>
      <c r="U4116" s="61">
        <f>S4116-T4116</f>
        <v/>
      </c>
    </row>
    <row r="4117">
      <c r="A4117" t="inlineStr">
        <is>
          <t>S004116</t>
        </is>
      </c>
      <c r="B4117" t="inlineStr">
        <is>
          <t>2026-04-15</t>
        </is>
      </c>
      <c r="C4117" t="inlineStr">
        <is>
          <t>2026-04</t>
        </is>
      </c>
      <c r="D4117" t="inlineStr">
        <is>
          <t>2026-Q2</t>
        </is>
      </c>
      <c r="E4117" t="inlineStr">
        <is>
          <t>T02</t>
        </is>
      </c>
      <c r="F4117" t="inlineStr">
        <is>
          <t>Ece Kaya</t>
        </is>
      </c>
      <c r="G4117" t="inlineStr">
        <is>
          <t>İç Anadolu</t>
        </is>
      </c>
      <c r="H4117" t="inlineStr">
        <is>
          <t>EM-KBL-16</t>
        </is>
      </c>
      <c r="I4117" t="inlineStr">
        <is>
          <t>NYM Kablo 3x2,5 (100 m)</t>
        </is>
      </c>
      <c r="J4117" t="inlineStr">
        <is>
          <t>Kablo</t>
        </is>
      </c>
      <c r="K4117" t="inlineStr">
        <is>
          <t>Bayi</t>
        </is>
      </c>
      <c r="L4117" t="n">
        <v>5</v>
      </c>
      <c r="M4117" s="57" t="n">
        <v>1301</v>
      </c>
      <c r="N4117" t="inlineStr">
        <is>
          <t>TL</t>
        </is>
      </c>
      <c r="O4117" s="58" t="n">
        <v>12</v>
      </c>
      <c r="P4117" t="n">
        <v>0</v>
      </c>
      <c r="Q4117" s="59" t="n">
        <v>820</v>
      </c>
      <c r="R4117" s="60">
        <f>IF(N4117="TL",1,IF(N4117="USD",VLOOKUP(C4117,$X$2:$Z$19,2,FALSE),VLOOKUP(C4117,$X$2:$Z$19,3,FALSE)))</f>
        <v/>
      </c>
      <c r="S4117" s="61">
        <f>IF(P4117=1,0,L4117*M4117*R4117*(1-O4117/100))</f>
        <v/>
      </c>
      <c r="T4117" s="61">
        <f>IF(P4117=1,0,L4117*Q4117)</f>
        <v/>
      </c>
      <c r="U4117" s="61">
        <f>S4117-T4117</f>
        <v/>
      </c>
    </row>
    <row r="4118">
      <c r="A4118" t="inlineStr">
        <is>
          <t>S004117</t>
        </is>
      </c>
      <c r="B4118" t="inlineStr">
        <is>
          <t>2026-04-04</t>
        </is>
      </c>
      <c r="C4118" t="inlineStr">
        <is>
          <t>2026-04</t>
        </is>
      </c>
      <c r="D4118" t="inlineStr">
        <is>
          <t>2026-Q2</t>
        </is>
      </c>
      <c r="E4118" t="inlineStr">
        <is>
          <t>T02</t>
        </is>
      </c>
      <c r="F4118" t="inlineStr">
        <is>
          <t>Ece Kaya</t>
        </is>
      </c>
      <c r="G4118" t="inlineStr">
        <is>
          <t>İç Anadolu</t>
        </is>
      </c>
      <c r="H4118" t="inlineStr">
        <is>
          <t>EM-PRZ-02</t>
        </is>
      </c>
      <c r="I4118" t="inlineStr">
        <is>
          <t>Priz-Anahtar Seti (20'li)</t>
        </is>
      </c>
      <c r="J4118" t="inlineStr">
        <is>
          <t>Anahtar</t>
        </is>
      </c>
      <c r="K4118" t="inlineStr">
        <is>
          <t>Perakende</t>
        </is>
      </c>
      <c r="L4118" t="n">
        <v>72</v>
      </c>
      <c r="M4118" s="57" t="n">
        <v>576</v>
      </c>
      <c r="N4118" t="inlineStr">
        <is>
          <t>TL</t>
        </is>
      </c>
      <c r="O4118" s="58" t="n">
        <v>8</v>
      </c>
      <c r="P4118" t="n">
        <v>0</v>
      </c>
      <c r="Q4118" s="59" t="n">
        <v>310</v>
      </c>
      <c r="R4118" s="60">
        <f>IF(N4118="TL",1,IF(N4118="USD",VLOOKUP(C4118,$X$2:$Z$19,2,FALSE),VLOOKUP(C4118,$X$2:$Z$19,3,FALSE)))</f>
        <v/>
      </c>
      <c r="S4118" s="61">
        <f>IF(P4118=1,0,L4118*M4118*R4118*(1-O4118/100))</f>
        <v/>
      </c>
      <c r="T4118" s="61">
        <f>IF(P4118=1,0,L4118*Q4118)</f>
        <v/>
      </c>
      <c r="U4118" s="61">
        <f>S4118-T4118</f>
        <v/>
      </c>
    </row>
    <row r="4119">
      <c r="A4119" t="inlineStr">
        <is>
          <t>S004118</t>
        </is>
      </c>
      <c r="B4119" t="inlineStr">
        <is>
          <t>2026-04-27</t>
        </is>
      </c>
      <c r="C4119" t="inlineStr">
        <is>
          <t>2026-04</t>
        </is>
      </c>
      <c r="D4119" t="inlineStr">
        <is>
          <t>2026-Q2</t>
        </is>
      </c>
      <c r="E4119" t="inlineStr">
        <is>
          <t>T02</t>
        </is>
      </c>
      <c r="F4119" t="inlineStr">
        <is>
          <t>Ece Kaya</t>
        </is>
      </c>
      <c r="G4119" t="inlineStr">
        <is>
          <t>İç Anadolu</t>
        </is>
      </c>
      <c r="H4119" t="inlineStr">
        <is>
          <t>EM-PRZ-02</t>
        </is>
      </c>
      <c r="I4119" t="inlineStr">
        <is>
          <t>Priz-Anahtar Seti (20'li)</t>
        </is>
      </c>
      <c r="J4119" t="inlineStr">
        <is>
          <t>Anahtar</t>
        </is>
      </c>
      <c r="K4119" t="inlineStr">
        <is>
          <t>Proje</t>
        </is>
      </c>
      <c r="L4119" t="n">
        <v>10</v>
      </c>
      <c r="M4119" s="57" t="n">
        <v>554</v>
      </c>
      <c r="N4119" t="inlineStr">
        <is>
          <t>TL</t>
        </is>
      </c>
      <c r="O4119" s="58" t="n">
        <v>5</v>
      </c>
      <c r="P4119" t="n">
        <v>0</v>
      </c>
      <c r="Q4119" s="59" t="n">
        <v>310</v>
      </c>
      <c r="R4119" s="60">
        <f>IF(N4119="TL",1,IF(N4119="USD",VLOOKUP(C4119,$X$2:$Z$19,2,FALSE),VLOOKUP(C4119,$X$2:$Z$19,3,FALSE)))</f>
        <v/>
      </c>
      <c r="S4119" s="61">
        <f>IF(P4119=1,0,L4119*M4119*R4119*(1-O4119/100))</f>
        <v/>
      </c>
      <c r="T4119" s="61">
        <f>IF(P4119=1,0,L4119*Q4119)</f>
        <v/>
      </c>
      <c r="U4119" s="61">
        <f>S4119-T4119</f>
        <v/>
      </c>
    </row>
    <row r="4120">
      <c r="A4120" t="inlineStr">
        <is>
          <t>S004119</t>
        </is>
      </c>
      <c r="B4120" t="inlineStr">
        <is>
          <t>2026-04-18</t>
        </is>
      </c>
      <c r="C4120" t="inlineStr">
        <is>
          <t>2026-04</t>
        </is>
      </c>
      <c r="D4120" t="inlineStr">
        <is>
          <t>2026-Q2</t>
        </is>
      </c>
      <c r="E4120" t="inlineStr">
        <is>
          <t>T02</t>
        </is>
      </c>
      <c r="F4120" t="inlineStr">
        <is>
          <t>Ece Kaya</t>
        </is>
      </c>
      <c r="G4120" t="inlineStr">
        <is>
          <t>İç Anadolu</t>
        </is>
      </c>
      <c r="H4120" t="inlineStr">
        <is>
          <t>EM-SNS-06</t>
        </is>
      </c>
      <c r="I4120" t="inlineStr">
        <is>
          <t>Hareket Sensörü PIR</t>
        </is>
      </c>
      <c r="J4120" t="inlineStr">
        <is>
          <t>Otomasyon</t>
        </is>
      </c>
      <c r="K4120" t="inlineStr">
        <is>
          <t>Perakende</t>
        </is>
      </c>
      <c r="L4120" t="n">
        <v>11</v>
      </c>
      <c r="M4120" s="57" t="n">
        <v>255</v>
      </c>
      <c r="N4120" t="inlineStr">
        <is>
          <t>TL</t>
        </is>
      </c>
      <c r="O4120" s="58" t="n">
        <v>0</v>
      </c>
      <c r="P4120" t="n">
        <v>0</v>
      </c>
      <c r="Q4120" s="59" t="n">
        <v>120</v>
      </c>
      <c r="R4120" s="60">
        <f>IF(N4120="TL",1,IF(N4120="USD",VLOOKUP(C4120,$X$2:$Z$19,2,FALSE),VLOOKUP(C4120,$X$2:$Z$19,3,FALSE)))</f>
        <v/>
      </c>
      <c r="S4120" s="61">
        <f>IF(P4120=1,0,L4120*M4120*R4120*(1-O4120/100))</f>
        <v/>
      </c>
      <c r="T4120" s="61">
        <f>IF(P4120=1,0,L4120*Q4120)</f>
        <v/>
      </c>
      <c r="U4120" s="61">
        <f>S4120-T4120</f>
        <v/>
      </c>
    </row>
    <row r="4121">
      <c r="A4121" t="inlineStr">
        <is>
          <t>S004120</t>
        </is>
      </c>
      <c r="B4121" t="inlineStr">
        <is>
          <t>2026-04-16</t>
        </is>
      </c>
      <c r="C4121" t="inlineStr">
        <is>
          <t>2026-04</t>
        </is>
      </c>
      <c r="D4121" t="inlineStr">
        <is>
          <t>2026-Q2</t>
        </is>
      </c>
      <c r="E4121" t="inlineStr">
        <is>
          <t>T02</t>
        </is>
      </c>
      <c r="F4121" t="inlineStr">
        <is>
          <t>Ece Kaya</t>
        </is>
      </c>
      <c r="G4121" t="inlineStr">
        <is>
          <t>İç Anadolu</t>
        </is>
      </c>
      <c r="H4121" t="inlineStr">
        <is>
          <t>EM-PRZ-02</t>
        </is>
      </c>
      <c r="I4121" t="inlineStr">
        <is>
          <t>Priz-Anahtar Seti (20'li)</t>
        </is>
      </c>
      <c r="J4121" t="inlineStr">
        <is>
          <t>Anahtar</t>
        </is>
      </c>
      <c r="K4121" t="inlineStr">
        <is>
          <t>Proje</t>
        </is>
      </c>
      <c r="L4121" t="n">
        <v>4</v>
      </c>
      <c r="M4121" s="57" t="n">
        <v>578</v>
      </c>
      <c r="N4121" t="inlineStr">
        <is>
          <t>TL</t>
        </is>
      </c>
      <c r="O4121" s="58" t="n">
        <v>5</v>
      </c>
      <c r="P4121" t="n">
        <v>0</v>
      </c>
      <c r="Q4121" s="59" t="n">
        <v>310</v>
      </c>
      <c r="R4121" s="60">
        <f>IF(N4121="TL",1,IF(N4121="USD",VLOOKUP(C4121,$X$2:$Z$19,2,FALSE),VLOOKUP(C4121,$X$2:$Z$19,3,FALSE)))</f>
        <v/>
      </c>
      <c r="S4121" s="61">
        <f>IF(P4121=1,0,L4121*M4121*R4121*(1-O4121/100))</f>
        <v/>
      </c>
      <c r="T4121" s="61">
        <f>IF(P4121=1,0,L4121*Q4121)</f>
        <v/>
      </c>
      <c r="U4121" s="61">
        <f>S4121-T4121</f>
        <v/>
      </c>
    </row>
    <row r="4122">
      <c r="A4122" t="inlineStr">
        <is>
          <t>S004121</t>
        </is>
      </c>
      <c r="B4122" t="inlineStr">
        <is>
          <t>2026-04-22</t>
        </is>
      </c>
      <c r="C4122" t="inlineStr">
        <is>
          <t>2026-04</t>
        </is>
      </c>
      <c r="D4122" t="inlineStr">
        <is>
          <t>2026-Q2</t>
        </is>
      </c>
      <c r="E4122" t="inlineStr">
        <is>
          <t>T02</t>
        </is>
      </c>
      <c r="F4122" t="inlineStr">
        <is>
          <t>Ece Kaya</t>
        </is>
      </c>
      <c r="G4122" t="inlineStr">
        <is>
          <t>İç Anadolu</t>
        </is>
      </c>
      <c r="H4122" t="inlineStr">
        <is>
          <t>EM-SNS-06</t>
        </is>
      </c>
      <c r="I4122" t="inlineStr">
        <is>
          <t>Hareket Sensörü PIR</t>
        </is>
      </c>
      <c r="J4122" t="inlineStr">
        <is>
          <t>Otomasyon</t>
        </is>
      </c>
      <c r="K4122" t="inlineStr">
        <is>
          <t>Bayi</t>
        </is>
      </c>
      <c r="L4122" t="n">
        <v>4</v>
      </c>
      <c r="M4122" s="57" t="n">
        <v>257</v>
      </c>
      <c r="N4122" t="inlineStr">
        <is>
          <t>TL</t>
        </is>
      </c>
      <c r="O4122" s="58" t="n">
        <v>8</v>
      </c>
      <c r="P4122" t="n">
        <v>0</v>
      </c>
      <c r="Q4122" s="59" t="n">
        <v>120</v>
      </c>
      <c r="R4122" s="60">
        <f>IF(N4122="TL",1,IF(N4122="USD",VLOOKUP(C4122,$X$2:$Z$19,2,FALSE),VLOOKUP(C4122,$X$2:$Z$19,3,FALSE)))</f>
        <v/>
      </c>
      <c r="S4122" s="61">
        <f>IF(P4122=1,0,L4122*M4122*R4122*(1-O4122/100))</f>
        <v/>
      </c>
      <c r="T4122" s="61">
        <f>IF(P4122=1,0,L4122*Q4122)</f>
        <v/>
      </c>
      <c r="U4122" s="61">
        <f>S4122-T4122</f>
        <v/>
      </c>
    </row>
    <row r="4123">
      <c r="A4123" t="inlineStr">
        <is>
          <t>S004122</t>
        </is>
      </c>
      <c r="B4123" t="inlineStr">
        <is>
          <t>2026-04-14</t>
        </is>
      </c>
      <c r="C4123" t="inlineStr">
        <is>
          <t>2026-04</t>
        </is>
      </c>
      <c r="D4123" t="inlineStr">
        <is>
          <t>2026-Q2</t>
        </is>
      </c>
      <c r="E4123" t="inlineStr">
        <is>
          <t>T03</t>
        </is>
      </c>
      <c r="F4123" t="inlineStr">
        <is>
          <t>Mert Demir</t>
        </is>
      </c>
      <c r="G4123" t="inlineStr">
        <is>
          <t>Ege</t>
        </is>
      </c>
      <c r="H4123" t="inlineStr">
        <is>
          <t>EM-KND-03</t>
        </is>
      </c>
      <c r="I4123" t="inlineStr">
        <is>
          <t>Kablo Kanalı 40x40 (2 m)</t>
        </is>
      </c>
      <c r="J4123" t="inlineStr">
        <is>
          <t>Tesisat</t>
        </is>
      </c>
      <c r="K4123" t="inlineStr">
        <is>
          <t>Kurumsal</t>
        </is>
      </c>
      <c r="L4123" t="n">
        <v>10</v>
      </c>
      <c r="M4123" s="57" t="n">
        <v>134</v>
      </c>
      <c r="N4123" t="inlineStr">
        <is>
          <t>TL</t>
        </is>
      </c>
      <c r="O4123" s="58" t="n">
        <v>12</v>
      </c>
      <c r="P4123" t="n">
        <v>0</v>
      </c>
      <c r="Q4123" s="59" t="n">
        <v>65</v>
      </c>
      <c r="R4123" s="60">
        <f>IF(N4123="TL",1,IF(N4123="USD",VLOOKUP(C4123,$X$2:$Z$19,2,FALSE),VLOOKUP(C4123,$X$2:$Z$19,3,FALSE)))</f>
        <v/>
      </c>
      <c r="S4123" s="61">
        <f>IF(P4123=1,0,L4123*M4123*R4123*(1-O4123/100))</f>
        <v/>
      </c>
      <c r="T4123" s="61">
        <f>IF(P4123=1,0,L4123*Q4123)</f>
        <v/>
      </c>
      <c r="U4123" s="61">
        <f>S4123-T4123</f>
        <v/>
      </c>
    </row>
    <row r="4124">
      <c r="A4124" t="inlineStr">
        <is>
          <t>S004123</t>
        </is>
      </c>
      <c r="B4124" t="inlineStr">
        <is>
          <t>2026-04-15</t>
        </is>
      </c>
      <c r="C4124" t="inlineStr">
        <is>
          <t>2026-04</t>
        </is>
      </c>
      <c r="D4124" t="inlineStr">
        <is>
          <t>2026-Q2</t>
        </is>
      </c>
      <c r="E4124" t="inlineStr">
        <is>
          <t>T03</t>
        </is>
      </c>
      <c r="F4124" t="inlineStr">
        <is>
          <t>Mert Demir</t>
        </is>
      </c>
      <c r="G4124" t="inlineStr">
        <is>
          <t>Ege</t>
        </is>
      </c>
      <c r="H4124" t="inlineStr">
        <is>
          <t>EM-SNS-06</t>
        </is>
      </c>
      <c r="I4124" t="inlineStr">
        <is>
          <t>Hareket Sensörü PIR</t>
        </is>
      </c>
      <c r="J4124" t="inlineStr">
        <is>
          <t>Otomasyon</t>
        </is>
      </c>
      <c r="K4124" t="inlineStr">
        <is>
          <t>Perakende</t>
        </is>
      </c>
      <c r="L4124" t="n">
        <v>1</v>
      </c>
      <c r="M4124" s="57" t="n">
        <v>244</v>
      </c>
      <c r="N4124" t="inlineStr">
        <is>
          <t>TL</t>
        </is>
      </c>
      <c r="O4124" s="58" t="n">
        <v>12</v>
      </c>
      <c r="P4124" t="n">
        <v>0</v>
      </c>
      <c r="Q4124" s="59" t="n">
        <v>120</v>
      </c>
      <c r="R4124" s="60">
        <f>IF(N4124="TL",1,IF(N4124="USD",VLOOKUP(C4124,$X$2:$Z$19,2,FALSE),VLOOKUP(C4124,$X$2:$Z$19,3,FALSE)))</f>
        <v/>
      </c>
      <c r="S4124" s="61">
        <f>IF(P4124=1,0,L4124*M4124*R4124*(1-O4124/100))</f>
        <v/>
      </c>
      <c r="T4124" s="61">
        <f>IF(P4124=1,0,L4124*Q4124)</f>
        <v/>
      </c>
      <c r="U4124" s="61">
        <f>S4124-T4124</f>
        <v/>
      </c>
    </row>
    <row r="4125">
      <c r="A4125" t="inlineStr">
        <is>
          <t>S004124</t>
        </is>
      </c>
      <c r="B4125" t="inlineStr">
        <is>
          <t>2026-04-14</t>
        </is>
      </c>
      <c r="C4125" t="inlineStr">
        <is>
          <t>2026-04</t>
        </is>
      </c>
      <c r="D4125" t="inlineStr">
        <is>
          <t>2026-Q2</t>
        </is>
      </c>
      <c r="E4125" t="inlineStr">
        <is>
          <t>T03</t>
        </is>
      </c>
      <c r="F4125" t="inlineStr">
        <is>
          <t>Mert Demir</t>
        </is>
      </c>
      <c r="G4125" t="inlineStr">
        <is>
          <t>Ege</t>
        </is>
      </c>
      <c r="H4125" t="inlineStr">
        <is>
          <t>EM-AYD-18</t>
        </is>
      </c>
      <c r="I4125" t="inlineStr">
        <is>
          <t>LED Ampul 18W (10'lu)</t>
        </is>
      </c>
      <c r="J4125" t="inlineStr">
        <is>
          <t>Aydınlatma</t>
        </is>
      </c>
      <c r="K4125" t="inlineStr">
        <is>
          <t>Perakende</t>
        </is>
      </c>
      <c r="L4125" t="n">
        <v>48</v>
      </c>
      <c r="M4125" s="57" t="n">
        <v>198</v>
      </c>
      <c r="N4125" t="inlineStr">
        <is>
          <t>TL</t>
        </is>
      </c>
      <c r="O4125" s="58" t="n">
        <v>8</v>
      </c>
      <c r="P4125" t="n">
        <v>0</v>
      </c>
      <c r="Q4125" s="59" t="n">
        <v>95</v>
      </c>
      <c r="R4125" s="60">
        <f>IF(N4125="TL",1,IF(N4125="USD",VLOOKUP(C4125,$X$2:$Z$19,2,FALSE),VLOOKUP(C4125,$X$2:$Z$19,3,FALSE)))</f>
        <v/>
      </c>
      <c r="S4125" s="61">
        <f>IF(P4125=1,0,L4125*M4125*R4125*(1-O4125/100))</f>
        <v/>
      </c>
      <c r="T4125" s="61">
        <f>IF(P4125=1,0,L4125*Q4125)</f>
        <v/>
      </c>
      <c r="U4125" s="61">
        <f>S4125-T4125</f>
        <v/>
      </c>
    </row>
    <row r="4126">
      <c r="A4126" t="inlineStr">
        <is>
          <t>S004125</t>
        </is>
      </c>
      <c r="B4126" t="inlineStr">
        <is>
          <t>2026-04-15</t>
        </is>
      </c>
      <c r="C4126" t="inlineStr">
        <is>
          <t>2026-04</t>
        </is>
      </c>
      <c r="D4126" t="inlineStr">
        <is>
          <t>2026-Q2</t>
        </is>
      </c>
      <c r="E4126" t="inlineStr">
        <is>
          <t>T03</t>
        </is>
      </c>
      <c r="F4126" t="inlineStr">
        <is>
          <t>Mert Demir</t>
        </is>
      </c>
      <c r="G4126" t="inlineStr">
        <is>
          <t>Ege</t>
        </is>
      </c>
      <c r="H4126" t="inlineStr">
        <is>
          <t>EM-KBL-25</t>
        </is>
      </c>
      <c r="I4126" t="inlineStr">
        <is>
          <t>NYY Kablo 4x6 (100 m)</t>
        </is>
      </c>
      <c r="J4126" t="inlineStr">
        <is>
          <t>Kablo</t>
        </is>
      </c>
      <c r="K4126" t="inlineStr">
        <is>
          <t>Kurumsal</t>
        </is>
      </c>
      <c r="L4126" t="n">
        <v>2</v>
      </c>
      <c r="M4126" s="57" t="n">
        <v>3584</v>
      </c>
      <c r="N4126" t="inlineStr">
        <is>
          <t>TL</t>
        </is>
      </c>
      <c r="O4126" s="58" t="n">
        <v>8</v>
      </c>
      <c r="P4126" t="n">
        <v>0</v>
      </c>
      <c r="Q4126" s="59" t="n">
        <v>2150</v>
      </c>
      <c r="R4126" s="60">
        <f>IF(N4126="TL",1,IF(N4126="USD",VLOOKUP(C4126,$X$2:$Z$19,2,FALSE),VLOOKUP(C4126,$X$2:$Z$19,3,FALSE)))</f>
        <v/>
      </c>
      <c r="S4126" s="61">
        <f>IF(P4126=1,0,L4126*M4126*R4126*(1-O4126/100))</f>
        <v/>
      </c>
      <c r="T4126" s="61">
        <f>IF(P4126=1,0,L4126*Q4126)</f>
        <v/>
      </c>
      <c r="U4126" s="61">
        <f>S4126-T4126</f>
        <v/>
      </c>
    </row>
    <row r="4127">
      <c r="A4127" t="inlineStr">
        <is>
          <t>S004126</t>
        </is>
      </c>
      <c r="B4127" t="inlineStr">
        <is>
          <t>2026-04-23</t>
        </is>
      </c>
      <c r="C4127" t="inlineStr">
        <is>
          <t>2026-04</t>
        </is>
      </c>
      <c r="D4127" t="inlineStr">
        <is>
          <t>2026-Q2</t>
        </is>
      </c>
      <c r="E4127" t="inlineStr">
        <is>
          <t>T03</t>
        </is>
      </c>
      <c r="F4127" t="inlineStr">
        <is>
          <t>Mert Demir</t>
        </is>
      </c>
      <c r="G4127" t="inlineStr">
        <is>
          <t>Ege</t>
        </is>
      </c>
      <c r="H4127" t="inlineStr">
        <is>
          <t>EM-SNS-06</t>
        </is>
      </c>
      <c r="I4127" t="inlineStr">
        <is>
          <t>Hareket Sensörü PIR</t>
        </is>
      </c>
      <c r="J4127" t="inlineStr">
        <is>
          <t>Otomasyon</t>
        </is>
      </c>
      <c r="K4127" t="inlineStr">
        <is>
          <t>Kurumsal</t>
        </is>
      </c>
      <c r="L4127" t="n">
        <v>88</v>
      </c>
      <c r="M4127" s="57" t="n">
        <v>259</v>
      </c>
      <c r="N4127" t="inlineStr">
        <is>
          <t>TL</t>
        </is>
      </c>
      <c r="O4127" s="58" t="n">
        <v>12</v>
      </c>
      <c r="P4127" t="n">
        <v>0</v>
      </c>
      <c r="Q4127" s="59" t="n">
        <v>120</v>
      </c>
      <c r="R4127" s="60">
        <f>IF(N4127="TL",1,IF(N4127="USD",VLOOKUP(C4127,$X$2:$Z$19,2,FALSE),VLOOKUP(C4127,$X$2:$Z$19,3,FALSE)))</f>
        <v/>
      </c>
      <c r="S4127" s="61">
        <f>IF(P4127=1,0,L4127*M4127*R4127*(1-O4127/100))</f>
        <v/>
      </c>
      <c r="T4127" s="61">
        <f>IF(P4127=1,0,L4127*Q4127)</f>
        <v/>
      </c>
      <c r="U4127" s="61">
        <f>S4127-T4127</f>
        <v/>
      </c>
    </row>
    <row r="4128">
      <c r="A4128" t="inlineStr">
        <is>
          <t>S004127</t>
        </is>
      </c>
      <c r="B4128" t="inlineStr">
        <is>
          <t>2026-04-03</t>
        </is>
      </c>
      <c r="C4128" t="inlineStr">
        <is>
          <t>2026-04</t>
        </is>
      </c>
      <c r="D4128" t="inlineStr">
        <is>
          <t>2026-Q2</t>
        </is>
      </c>
      <c r="E4128" t="inlineStr">
        <is>
          <t>T03</t>
        </is>
      </c>
      <c r="F4128" t="inlineStr">
        <is>
          <t>Mert Demir</t>
        </is>
      </c>
      <c r="G4128" t="inlineStr">
        <is>
          <t>Ege</t>
        </is>
      </c>
      <c r="H4128" t="inlineStr">
        <is>
          <t>EM-PRZ-02</t>
        </is>
      </c>
      <c r="I4128" t="inlineStr">
        <is>
          <t>Priz-Anahtar Seti (20'li)</t>
        </is>
      </c>
      <c r="J4128" t="inlineStr">
        <is>
          <t>Anahtar</t>
        </is>
      </c>
      <c r="K4128" t="inlineStr">
        <is>
          <t>Bayi</t>
        </is>
      </c>
      <c r="L4128" t="n">
        <v>8</v>
      </c>
      <c r="M4128" s="57" t="n">
        <v>561</v>
      </c>
      <c r="N4128" t="inlineStr">
        <is>
          <t>TL</t>
        </is>
      </c>
      <c r="O4128" s="58" t="n">
        <v>8</v>
      </c>
      <c r="P4128" t="n">
        <v>0</v>
      </c>
      <c r="Q4128" s="59" t="n">
        <v>310</v>
      </c>
      <c r="R4128" s="60">
        <f>IF(N4128="TL",1,IF(N4128="USD",VLOOKUP(C4128,$X$2:$Z$19,2,FALSE),VLOOKUP(C4128,$X$2:$Z$19,3,FALSE)))</f>
        <v/>
      </c>
      <c r="S4128" s="61">
        <f>IF(P4128=1,0,L4128*M4128*R4128*(1-O4128/100))</f>
        <v/>
      </c>
      <c r="T4128" s="61">
        <f>IF(P4128=1,0,L4128*Q4128)</f>
        <v/>
      </c>
      <c r="U4128" s="61">
        <f>S4128-T4128</f>
        <v/>
      </c>
    </row>
    <row r="4129">
      <c r="A4129" t="inlineStr">
        <is>
          <t>S004128</t>
        </is>
      </c>
      <c r="B4129" t="inlineStr">
        <is>
          <t>2026-04-06</t>
        </is>
      </c>
      <c r="C4129" t="inlineStr">
        <is>
          <t>2026-04</t>
        </is>
      </c>
      <c r="D4129" t="inlineStr">
        <is>
          <t>2026-Q2</t>
        </is>
      </c>
      <c r="E4129" t="inlineStr">
        <is>
          <t>T03</t>
        </is>
      </c>
      <c r="F4129" t="inlineStr">
        <is>
          <t>Mert Demir</t>
        </is>
      </c>
      <c r="G4129" t="inlineStr">
        <is>
          <t>Ege</t>
        </is>
      </c>
      <c r="H4129" t="inlineStr">
        <is>
          <t>EM-SGT-01</t>
        </is>
      </c>
      <c r="I4129" t="inlineStr">
        <is>
          <t>Otomatik Sigorta C16 (12'li)</t>
        </is>
      </c>
      <c r="J4129" t="inlineStr">
        <is>
          <t>Koruma</t>
        </is>
      </c>
      <c r="K4129" t="inlineStr">
        <is>
          <t>Bayi</t>
        </is>
      </c>
      <c r="L4129" t="n">
        <v>10</v>
      </c>
      <c r="M4129" s="57" t="n">
        <v>434</v>
      </c>
      <c r="N4129" t="inlineStr">
        <is>
          <t>TL</t>
        </is>
      </c>
      <c r="O4129" s="58" t="n">
        <v>0</v>
      </c>
      <c r="P4129" t="n">
        <v>0</v>
      </c>
      <c r="Q4129" s="59" t="n">
        <v>240</v>
      </c>
      <c r="R4129" s="60">
        <f>IF(N4129="TL",1,IF(N4129="USD",VLOOKUP(C4129,$X$2:$Z$19,2,FALSE),VLOOKUP(C4129,$X$2:$Z$19,3,FALSE)))</f>
        <v/>
      </c>
      <c r="S4129" s="61">
        <f>IF(P4129=1,0,L4129*M4129*R4129*(1-O4129/100))</f>
        <v/>
      </c>
      <c r="T4129" s="61">
        <f>IF(P4129=1,0,L4129*Q4129)</f>
        <v/>
      </c>
      <c r="U4129" s="61">
        <f>S4129-T4129</f>
        <v/>
      </c>
    </row>
    <row r="4130">
      <c r="A4130" t="inlineStr">
        <is>
          <t>S004129</t>
        </is>
      </c>
      <c r="B4130" t="inlineStr">
        <is>
          <t>2026-04-28</t>
        </is>
      </c>
      <c r="C4130" t="inlineStr">
        <is>
          <t>2026-04</t>
        </is>
      </c>
      <c r="D4130" t="inlineStr">
        <is>
          <t>2026-Q2</t>
        </is>
      </c>
      <c r="E4130" t="inlineStr">
        <is>
          <t>T03</t>
        </is>
      </c>
      <c r="F4130" t="inlineStr">
        <is>
          <t>Mert Demir</t>
        </is>
      </c>
      <c r="G4130" t="inlineStr">
        <is>
          <t>Ege</t>
        </is>
      </c>
      <c r="H4130" t="inlineStr">
        <is>
          <t>EM-SGT-01</t>
        </is>
      </c>
      <c r="I4130" t="inlineStr">
        <is>
          <t>Otomatik Sigorta C16 (12'li)</t>
        </is>
      </c>
      <c r="J4130" t="inlineStr">
        <is>
          <t>Koruma</t>
        </is>
      </c>
      <c r="K4130" t="inlineStr">
        <is>
          <t>Kurumsal</t>
        </is>
      </c>
      <c r="L4130" t="n">
        <v>16</v>
      </c>
      <c r="M4130" s="57" t="n">
        <v>447</v>
      </c>
      <c r="N4130" t="inlineStr">
        <is>
          <t>TL</t>
        </is>
      </c>
      <c r="O4130" s="58" t="n">
        <v>0</v>
      </c>
      <c r="P4130" t="n">
        <v>0</v>
      </c>
      <c r="Q4130" s="59" t="n">
        <v>240</v>
      </c>
      <c r="R4130" s="60">
        <f>IF(N4130="TL",1,IF(N4130="USD",VLOOKUP(C4130,$X$2:$Z$19,2,FALSE),VLOOKUP(C4130,$X$2:$Z$19,3,FALSE)))</f>
        <v/>
      </c>
      <c r="S4130" s="61">
        <f>IF(P4130=1,0,L4130*M4130*R4130*(1-O4130/100))</f>
        <v/>
      </c>
      <c r="T4130" s="61">
        <f>IF(P4130=1,0,L4130*Q4130)</f>
        <v/>
      </c>
      <c r="U4130" s="61">
        <f>S4130-T4130</f>
        <v/>
      </c>
    </row>
    <row r="4131">
      <c r="A4131" t="inlineStr">
        <is>
          <t>S004130</t>
        </is>
      </c>
      <c r="B4131" t="inlineStr">
        <is>
          <t>2026-04-05</t>
        </is>
      </c>
      <c r="C4131" t="inlineStr">
        <is>
          <t>2026-04</t>
        </is>
      </c>
      <c r="D4131" t="inlineStr">
        <is>
          <t>2026-Q2</t>
        </is>
      </c>
      <c r="E4131" t="inlineStr">
        <is>
          <t>T03</t>
        </is>
      </c>
      <c r="F4131" t="inlineStr">
        <is>
          <t>Mert Demir</t>
        </is>
      </c>
      <c r="G4131" t="inlineStr">
        <is>
          <t>Ege</t>
        </is>
      </c>
      <c r="H4131" t="inlineStr">
        <is>
          <t>EM-SGT-01</t>
        </is>
      </c>
      <c r="I4131" t="inlineStr">
        <is>
          <t>Otomatik Sigorta C16 (12'li)</t>
        </is>
      </c>
      <c r="J4131" t="inlineStr">
        <is>
          <t>Koruma</t>
        </is>
      </c>
      <c r="K4131" t="inlineStr">
        <is>
          <t>Kurumsal</t>
        </is>
      </c>
      <c r="L4131" t="n">
        <v>9</v>
      </c>
      <c r="M4131" s="57" t="n">
        <v>453</v>
      </c>
      <c r="N4131" t="inlineStr">
        <is>
          <t>TL</t>
        </is>
      </c>
      <c r="O4131" s="58" t="n">
        <v>12</v>
      </c>
      <c r="P4131" t="n">
        <v>0</v>
      </c>
      <c r="Q4131" s="59" t="n">
        <v>240</v>
      </c>
      <c r="R4131" s="60">
        <f>IF(N4131="TL",1,IF(N4131="USD",VLOOKUP(C4131,$X$2:$Z$19,2,FALSE),VLOOKUP(C4131,$X$2:$Z$19,3,FALSE)))</f>
        <v/>
      </c>
      <c r="S4131" s="61">
        <f>IF(P4131=1,0,L4131*M4131*R4131*(1-O4131/100))</f>
        <v/>
      </c>
      <c r="T4131" s="61">
        <f>IF(P4131=1,0,L4131*Q4131)</f>
        <v/>
      </c>
      <c r="U4131" s="61">
        <f>S4131-T4131</f>
        <v/>
      </c>
    </row>
    <row r="4132">
      <c r="A4132" t="inlineStr">
        <is>
          <t>S004131</t>
        </is>
      </c>
      <c r="B4132" t="inlineStr">
        <is>
          <t>2026-04-01</t>
        </is>
      </c>
      <c r="C4132" t="inlineStr">
        <is>
          <t>2026-04</t>
        </is>
      </c>
      <c r="D4132" t="inlineStr">
        <is>
          <t>2026-Q2</t>
        </is>
      </c>
      <c r="E4132" t="inlineStr">
        <is>
          <t>T03</t>
        </is>
      </c>
      <c r="F4132" t="inlineStr">
        <is>
          <t>Mert Demir</t>
        </is>
      </c>
      <c r="G4132" t="inlineStr">
        <is>
          <t>Ege</t>
        </is>
      </c>
      <c r="H4132" t="inlineStr">
        <is>
          <t>EM-PNO-12</t>
        </is>
      </c>
      <c r="I4132" t="inlineStr">
        <is>
          <t>Sıva Üstü Dağıtım Panosu 24'lü</t>
        </is>
      </c>
      <c r="J4132" t="inlineStr">
        <is>
          <t>Pano</t>
        </is>
      </c>
      <c r="K4132" t="inlineStr">
        <is>
          <t>Proje</t>
        </is>
      </c>
      <c r="L4132" t="n">
        <v>2</v>
      </c>
      <c r="M4132" s="57" t="n">
        <v>1983</v>
      </c>
      <c r="N4132" t="inlineStr">
        <is>
          <t>TL</t>
        </is>
      </c>
      <c r="O4132" s="58" t="n">
        <v>8</v>
      </c>
      <c r="P4132" t="n">
        <v>0</v>
      </c>
      <c r="Q4132" s="59" t="n">
        <v>1180</v>
      </c>
      <c r="R4132" s="60">
        <f>IF(N4132="TL",1,IF(N4132="USD",VLOOKUP(C4132,$X$2:$Z$19,2,FALSE),VLOOKUP(C4132,$X$2:$Z$19,3,FALSE)))</f>
        <v/>
      </c>
      <c r="S4132" s="61">
        <f>IF(P4132=1,0,L4132*M4132*R4132*(1-O4132/100))</f>
        <v/>
      </c>
      <c r="T4132" s="61">
        <f>IF(P4132=1,0,L4132*Q4132)</f>
        <v/>
      </c>
      <c r="U4132" s="61">
        <f>S4132-T4132</f>
        <v/>
      </c>
    </row>
    <row r="4133">
      <c r="A4133" t="inlineStr">
        <is>
          <t>S004132</t>
        </is>
      </c>
      <c r="B4133" t="inlineStr">
        <is>
          <t>2026-04-07</t>
        </is>
      </c>
      <c r="C4133" t="inlineStr">
        <is>
          <t>2026-04</t>
        </is>
      </c>
      <c r="D4133" t="inlineStr">
        <is>
          <t>2026-Q2</t>
        </is>
      </c>
      <c r="E4133" t="inlineStr">
        <is>
          <t>T03</t>
        </is>
      </c>
      <c r="F4133" t="inlineStr">
        <is>
          <t>Mert Demir</t>
        </is>
      </c>
      <c r="G4133" t="inlineStr">
        <is>
          <t>Ege</t>
        </is>
      </c>
      <c r="H4133" t="inlineStr">
        <is>
          <t>EM-UPS-10</t>
        </is>
      </c>
      <c r="I4133" t="inlineStr">
        <is>
          <t>Kesintisiz Güç Kaynağı 3 kVA</t>
        </is>
      </c>
      <c r="J4133" t="inlineStr">
        <is>
          <t>Güç</t>
        </is>
      </c>
      <c r="K4133" t="inlineStr">
        <is>
          <t>Perakende</t>
        </is>
      </c>
      <c r="L4133" t="n">
        <v>3</v>
      </c>
      <c r="M4133" s="57" t="n">
        <v>12838</v>
      </c>
      <c r="N4133" t="inlineStr">
        <is>
          <t>TL</t>
        </is>
      </c>
      <c r="O4133" s="58" t="n">
        <v>8</v>
      </c>
      <c r="P4133" t="n">
        <v>0</v>
      </c>
      <c r="Q4133" s="59" t="n">
        <v>8200</v>
      </c>
      <c r="R4133" s="60">
        <f>IF(N4133="TL",1,IF(N4133="USD",VLOOKUP(C4133,$X$2:$Z$19,2,FALSE),VLOOKUP(C4133,$X$2:$Z$19,3,FALSE)))</f>
        <v/>
      </c>
      <c r="S4133" s="61">
        <f>IF(P4133=1,0,L4133*M4133*R4133*(1-O4133/100))</f>
        <v/>
      </c>
      <c r="T4133" s="61">
        <f>IF(P4133=1,0,L4133*Q4133)</f>
        <v/>
      </c>
      <c r="U4133" s="61">
        <f>S4133-T4133</f>
        <v/>
      </c>
    </row>
    <row r="4134">
      <c r="A4134" t="inlineStr">
        <is>
          <t>S004133</t>
        </is>
      </c>
      <c r="B4134" t="inlineStr">
        <is>
          <t>2026-04-11</t>
        </is>
      </c>
      <c r="C4134" t="inlineStr">
        <is>
          <t>2026-04</t>
        </is>
      </c>
      <c r="D4134" t="inlineStr">
        <is>
          <t>2026-Q2</t>
        </is>
      </c>
      <c r="E4134" t="inlineStr">
        <is>
          <t>T03</t>
        </is>
      </c>
      <c r="F4134" t="inlineStr">
        <is>
          <t>Mert Demir</t>
        </is>
      </c>
      <c r="G4134" t="inlineStr">
        <is>
          <t>Ege</t>
        </is>
      </c>
      <c r="H4134" t="inlineStr">
        <is>
          <t>EM-TRF-05</t>
        </is>
      </c>
      <c r="I4134" t="inlineStr">
        <is>
          <t>İzole Trafo 1 kVA</t>
        </is>
      </c>
      <c r="J4134" t="inlineStr">
        <is>
          <t>Güç</t>
        </is>
      </c>
      <c r="K4134" t="inlineStr">
        <is>
          <t>Kurumsal</t>
        </is>
      </c>
      <c r="L4134" t="n">
        <v>12</v>
      </c>
      <c r="M4134" s="57" t="n">
        <v>6841</v>
      </c>
      <c r="N4134" t="inlineStr">
        <is>
          <t>TL</t>
        </is>
      </c>
      <c r="O4134" s="58" t="n">
        <v>5</v>
      </c>
      <c r="P4134" t="n">
        <v>0</v>
      </c>
      <c r="Q4134" s="59" t="n">
        <v>3900</v>
      </c>
      <c r="R4134" s="60">
        <f>IF(N4134="TL",1,IF(N4134="USD",VLOOKUP(C4134,$X$2:$Z$19,2,FALSE),VLOOKUP(C4134,$X$2:$Z$19,3,FALSE)))</f>
        <v/>
      </c>
      <c r="S4134" s="61">
        <f>IF(P4134=1,0,L4134*M4134*R4134*(1-O4134/100))</f>
        <v/>
      </c>
      <c r="T4134" s="61">
        <f>IF(P4134=1,0,L4134*Q4134)</f>
        <v/>
      </c>
      <c r="U4134" s="61">
        <f>S4134-T4134</f>
        <v/>
      </c>
    </row>
    <row r="4135">
      <c r="A4135" t="inlineStr">
        <is>
          <t>S004134</t>
        </is>
      </c>
      <c r="B4135" t="inlineStr">
        <is>
          <t>2026-04-07</t>
        </is>
      </c>
      <c r="C4135" t="inlineStr">
        <is>
          <t>2026-04</t>
        </is>
      </c>
      <c r="D4135" t="inlineStr">
        <is>
          <t>2026-Q2</t>
        </is>
      </c>
      <c r="E4135" t="inlineStr">
        <is>
          <t>T03</t>
        </is>
      </c>
      <c r="F4135" t="inlineStr">
        <is>
          <t>Mert Demir</t>
        </is>
      </c>
      <c r="G4135" t="inlineStr">
        <is>
          <t>Ege</t>
        </is>
      </c>
      <c r="H4135" t="inlineStr">
        <is>
          <t>EM-UPS-10</t>
        </is>
      </c>
      <c r="I4135" t="inlineStr">
        <is>
          <t>Kesintisiz Güç Kaynağı 3 kVA</t>
        </is>
      </c>
      <c r="J4135" t="inlineStr">
        <is>
          <t>Güç</t>
        </is>
      </c>
      <c r="K4135" t="inlineStr">
        <is>
          <t>Bayi</t>
        </is>
      </c>
      <c r="L4135" t="n">
        <v>3</v>
      </c>
      <c r="M4135" s="57" t="n">
        <v>12714</v>
      </c>
      <c r="N4135" t="inlineStr">
        <is>
          <t>TL</t>
        </is>
      </c>
      <c r="O4135" s="58" t="n">
        <v>12</v>
      </c>
      <c r="P4135" t="n">
        <v>0</v>
      </c>
      <c r="Q4135" s="59" t="n">
        <v>8200</v>
      </c>
      <c r="R4135" s="60">
        <f>IF(N4135="TL",1,IF(N4135="USD",VLOOKUP(C4135,$X$2:$Z$19,2,FALSE),VLOOKUP(C4135,$X$2:$Z$19,3,FALSE)))</f>
        <v/>
      </c>
      <c r="S4135" s="61">
        <f>IF(P4135=1,0,L4135*M4135*R4135*(1-O4135/100))</f>
        <v/>
      </c>
      <c r="T4135" s="61">
        <f>IF(P4135=1,0,L4135*Q4135)</f>
        <v/>
      </c>
      <c r="U4135" s="61">
        <f>S4135-T4135</f>
        <v/>
      </c>
    </row>
    <row r="4136">
      <c r="A4136" t="inlineStr">
        <is>
          <t>S004135</t>
        </is>
      </c>
      <c r="B4136" t="inlineStr">
        <is>
          <t>2026-04-03</t>
        </is>
      </c>
      <c r="C4136" t="inlineStr">
        <is>
          <t>2026-04</t>
        </is>
      </c>
      <c r="D4136" t="inlineStr">
        <is>
          <t>2026-Q2</t>
        </is>
      </c>
      <c r="E4136" t="inlineStr">
        <is>
          <t>T03</t>
        </is>
      </c>
      <c r="F4136" t="inlineStr">
        <is>
          <t>Mert Demir</t>
        </is>
      </c>
      <c r="G4136" t="inlineStr">
        <is>
          <t>Ege</t>
        </is>
      </c>
      <c r="H4136" t="inlineStr">
        <is>
          <t>EM-KBL-25</t>
        </is>
      </c>
      <c r="I4136" t="inlineStr">
        <is>
          <t>NYY Kablo 4x6 (100 m)</t>
        </is>
      </c>
      <c r="J4136" t="inlineStr">
        <is>
          <t>Kablo</t>
        </is>
      </c>
      <c r="K4136" t="inlineStr">
        <is>
          <t>Bayi</t>
        </is>
      </c>
      <c r="L4136" t="n">
        <v>23</v>
      </c>
      <c r="M4136" s="57" t="n">
        <v>3564</v>
      </c>
      <c r="N4136" t="inlineStr">
        <is>
          <t>TL</t>
        </is>
      </c>
      <c r="O4136" s="58" t="n">
        <v>5</v>
      </c>
      <c r="P4136" t="n">
        <v>0</v>
      </c>
      <c r="Q4136" s="59" t="n">
        <v>2150</v>
      </c>
      <c r="R4136" s="60">
        <f>IF(N4136="TL",1,IF(N4136="USD",VLOOKUP(C4136,$X$2:$Z$19,2,FALSE),VLOOKUP(C4136,$X$2:$Z$19,3,FALSE)))</f>
        <v/>
      </c>
      <c r="S4136" s="61">
        <f>IF(P4136=1,0,L4136*M4136*R4136*(1-O4136/100))</f>
        <v/>
      </c>
      <c r="T4136" s="61">
        <f>IF(P4136=1,0,L4136*Q4136)</f>
        <v/>
      </c>
      <c r="U4136" s="61">
        <f>S4136-T4136</f>
        <v/>
      </c>
    </row>
    <row r="4137">
      <c r="A4137" t="inlineStr">
        <is>
          <t>S004136</t>
        </is>
      </c>
      <c r="B4137" t="inlineStr">
        <is>
          <t>2026-04-25</t>
        </is>
      </c>
      <c r="C4137" t="inlineStr">
        <is>
          <t>2026-04</t>
        </is>
      </c>
      <c r="D4137" t="inlineStr">
        <is>
          <t>2026-Q2</t>
        </is>
      </c>
      <c r="E4137" t="inlineStr">
        <is>
          <t>T03</t>
        </is>
      </c>
      <c r="F4137" t="inlineStr">
        <is>
          <t>Mert Demir</t>
        </is>
      </c>
      <c r="G4137" t="inlineStr">
        <is>
          <t>Ege</t>
        </is>
      </c>
      <c r="H4137" t="inlineStr">
        <is>
          <t>EM-KBL-25</t>
        </is>
      </c>
      <c r="I4137" t="inlineStr">
        <is>
          <t>NYY Kablo 4x6 (100 m)</t>
        </is>
      </c>
      <c r="J4137" t="inlineStr">
        <is>
          <t>Kablo</t>
        </is>
      </c>
      <c r="K4137" t="inlineStr">
        <is>
          <t>Bayi</t>
        </is>
      </c>
      <c r="L4137" t="n">
        <v>1</v>
      </c>
      <c r="M4137" s="57" t="n">
        <v>3440</v>
      </c>
      <c r="N4137" t="inlineStr">
        <is>
          <t>TL</t>
        </is>
      </c>
      <c r="O4137" s="58" t="n">
        <v>12</v>
      </c>
      <c r="P4137" t="n">
        <v>0</v>
      </c>
      <c r="Q4137" s="59" t="n">
        <v>2150</v>
      </c>
      <c r="R4137" s="60">
        <f>IF(N4137="TL",1,IF(N4137="USD",VLOOKUP(C4137,$X$2:$Z$19,2,FALSE),VLOOKUP(C4137,$X$2:$Z$19,3,FALSE)))</f>
        <v/>
      </c>
      <c r="S4137" s="61">
        <f>IF(P4137=1,0,L4137*M4137*R4137*(1-O4137/100))</f>
        <v/>
      </c>
      <c r="T4137" s="61">
        <f>IF(P4137=1,0,L4137*Q4137)</f>
        <v/>
      </c>
      <c r="U4137" s="61">
        <f>S4137-T4137</f>
        <v/>
      </c>
    </row>
    <row r="4138">
      <c r="A4138" t="inlineStr">
        <is>
          <t>S004137</t>
        </is>
      </c>
      <c r="B4138" t="inlineStr">
        <is>
          <t>2026-04-22</t>
        </is>
      </c>
      <c r="C4138" t="inlineStr">
        <is>
          <t>2026-04</t>
        </is>
      </c>
      <c r="D4138" t="inlineStr">
        <is>
          <t>2026-Q2</t>
        </is>
      </c>
      <c r="E4138" t="inlineStr">
        <is>
          <t>T03</t>
        </is>
      </c>
      <c r="F4138" t="inlineStr">
        <is>
          <t>Mert Demir</t>
        </is>
      </c>
      <c r="G4138" t="inlineStr">
        <is>
          <t>Ege</t>
        </is>
      </c>
      <c r="H4138" t="inlineStr">
        <is>
          <t>EM-PNO-12</t>
        </is>
      </c>
      <c r="I4138" t="inlineStr">
        <is>
          <t>Sıva Üstü Dağıtım Panosu 24'lü</t>
        </is>
      </c>
      <c r="J4138" t="inlineStr">
        <is>
          <t>Pano</t>
        </is>
      </c>
      <c r="K4138" t="inlineStr">
        <is>
          <t>Kurumsal</t>
        </is>
      </c>
      <c r="L4138" t="n">
        <v>13</v>
      </c>
      <c r="M4138" s="57" t="n">
        <v>1954</v>
      </c>
      <c r="N4138" t="inlineStr">
        <is>
          <t>TL</t>
        </is>
      </c>
      <c r="O4138" s="58" t="n">
        <v>18</v>
      </c>
      <c r="P4138" t="n">
        <v>0</v>
      </c>
      <c r="Q4138" s="59" t="n">
        <v>1180</v>
      </c>
      <c r="R4138" s="60">
        <f>IF(N4138="TL",1,IF(N4138="USD",VLOOKUP(C4138,$X$2:$Z$19,2,FALSE),VLOOKUP(C4138,$X$2:$Z$19,3,FALSE)))</f>
        <v/>
      </c>
      <c r="S4138" s="61">
        <f>IF(P4138=1,0,L4138*M4138*R4138*(1-O4138/100))</f>
        <v/>
      </c>
      <c r="T4138" s="61">
        <f>IF(P4138=1,0,L4138*Q4138)</f>
        <v/>
      </c>
      <c r="U4138" s="61">
        <f>S4138-T4138</f>
        <v/>
      </c>
    </row>
    <row r="4139">
      <c r="A4139" t="inlineStr">
        <is>
          <t>S004138</t>
        </is>
      </c>
      <c r="B4139" t="inlineStr">
        <is>
          <t>2026-04-05</t>
        </is>
      </c>
      <c r="C4139" t="inlineStr">
        <is>
          <t>2026-04</t>
        </is>
      </c>
      <c r="D4139" t="inlineStr">
        <is>
          <t>2026-Q2</t>
        </is>
      </c>
      <c r="E4139" t="inlineStr">
        <is>
          <t>T03</t>
        </is>
      </c>
      <c r="F4139" t="inlineStr">
        <is>
          <t>Mert Demir</t>
        </is>
      </c>
      <c r="G4139" t="inlineStr">
        <is>
          <t>Ege</t>
        </is>
      </c>
      <c r="H4139" t="inlineStr">
        <is>
          <t>EM-TOP-08</t>
        </is>
      </c>
      <c r="I4139" t="inlineStr">
        <is>
          <t>Topraklama Seti</t>
        </is>
      </c>
      <c r="J4139" t="inlineStr">
        <is>
          <t>Koruma</t>
        </is>
      </c>
      <c r="K4139" t="inlineStr">
        <is>
          <t>Bayi</t>
        </is>
      </c>
      <c r="L4139" t="n">
        <v>1</v>
      </c>
      <c r="M4139" s="57" t="n">
        <v>891</v>
      </c>
      <c r="N4139" t="inlineStr">
        <is>
          <t>TL</t>
        </is>
      </c>
      <c r="O4139" s="58" t="n">
        <v>5</v>
      </c>
      <c r="P4139" t="n">
        <v>0</v>
      </c>
      <c r="Q4139" s="59" t="n">
        <v>540</v>
      </c>
      <c r="R4139" s="60">
        <f>IF(N4139="TL",1,IF(N4139="USD",VLOOKUP(C4139,$X$2:$Z$19,2,FALSE),VLOOKUP(C4139,$X$2:$Z$19,3,FALSE)))</f>
        <v/>
      </c>
      <c r="S4139" s="61">
        <f>IF(P4139=1,0,L4139*M4139*R4139*(1-O4139/100))</f>
        <v/>
      </c>
      <c r="T4139" s="61">
        <f>IF(P4139=1,0,L4139*Q4139)</f>
        <v/>
      </c>
      <c r="U4139" s="61">
        <f>S4139-T4139</f>
        <v/>
      </c>
    </row>
    <row r="4140">
      <c r="A4140" t="inlineStr">
        <is>
          <t>S004139</t>
        </is>
      </c>
      <c r="B4140" t="inlineStr">
        <is>
          <t>2026-04-25</t>
        </is>
      </c>
      <c r="C4140" t="inlineStr">
        <is>
          <t>2026-04</t>
        </is>
      </c>
      <c r="D4140" t="inlineStr">
        <is>
          <t>2026-Q2</t>
        </is>
      </c>
      <c r="E4140" t="inlineStr">
        <is>
          <t>T03</t>
        </is>
      </c>
      <c r="F4140" t="inlineStr">
        <is>
          <t>Mert Demir</t>
        </is>
      </c>
      <c r="G4140" t="inlineStr">
        <is>
          <t>Ege</t>
        </is>
      </c>
      <c r="H4140" t="inlineStr">
        <is>
          <t>EM-PNO-12</t>
        </is>
      </c>
      <c r="I4140" t="inlineStr">
        <is>
          <t>Sıva Üstü Dağıtım Panosu 24'lü</t>
        </is>
      </c>
      <c r="J4140" t="inlineStr">
        <is>
          <t>Pano</t>
        </is>
      </c>
      <c r="K4140" t="inlineStr">
        <is>
          <t>Bayi</t>
        </is>
      </c>
      <c r="L4140" t="n">
        <v>4</v>
      </c>
      <c r="M4140" s="57" t="n">
        <v>2061</v>
      </c>
      <c r="N4140" t="inlineStr">
        <is>
          <t>TL</t>
        </is>
      </c>
      <c r="O4140" s="58" t="n">
        <v>0</v>
      </c>
      <c r="P4140" t="n">
        <v>0</v>
      </c>
      <c r="Q4140" s="59" t="n">
        <v>1180</v>
      </c>
      <c r="R4140" s="60">
        <f>IF(N4140="TL",1,IF(N4140="USD",VLOOKUP(C4140,$X$2:$Z$19,2,FALSE),VLOOKUP(C4140,$X$2:$Z$19,3,FALSE)))</f>
        <v/>
      </c>
      <c r="S4140" s="61">
        <f>IF(P4140=1,0,L4140*M4140*R4140*(1-O4140/100))</f>
        <v/>
      </c>
      <c r="T4140" s="61">
        <f>IF(P4140=1,0,L4140*Q4140)</f>
        <v/>
      </c>
      <c r="U4140" s="61">
        <f>S4140-T4140</f>
        <v/>
      </c>
    </row>
    <row r="4141">
      <c r="A4141" t="inlineStr">
        <is>
          <t>S004140</t>
        </is>
      </c>
      <c r="B4141" t="inlineStr">
        <is>
          <t>2026-04-04</t>
        </is>
      </c>
      <c r="C4141" t="inlineStr">
        <is>
          <t>2026-04</t>
        </is>
      </c>
      <c r="D4141" t="inlineStr">
        <is>
          <t>2026-Q2</t>
        </is>
      </c>
      <c r="E4141" t="inlineStr">
        <is>
          <t>T04</t>
        </is>
      </c>
      <c r="F4141" t="inlineStr">
        <is>
          <t>Selin Şahin</t>
        </is>
      </c>
      <c r="G4141" t="inlineStr">
        <is>
          <t>Akdeniz</t>
        </is>
      </c>
      <c r="H4141" t="inlineStr">
        <is>
          <t>EM-AYD-18</t>
        </is>
      </c>
      <c r="I4141" t="inlineStr">
        <is>
          <t>LED Ampul 18W (10'lu)</t>
        </is>
      </c>
      <c r="J4141" t="inlineStr">
        <is>
          <t>Aydınlatma</t>
        </is>
      </c>
      <c r="K4141" t="inlineStr">
        <is>
          <t>Perakende</t>
        </is>
      </c>
      <c r="L4141" t="n">
        <v>120</v>
      </c>
      <c r="M4141" s="57" t="n">
        <v>207</v>
      </c>
      <c r="N4141" t="inlineStr">
        <is>
          <t>TL</t>
        </is>
      </c>
      <c r="O4141" s="58" t="n">
        <v>0</v>
      </c>
      <c r="P4141" t="n">
        <v>0</v>
      </c>
      <c r="Q4141" s="59" t="n">
        <v>95</v>
      </c>
      <c r="R4141" s="60">
        <f>IF(N4141="TL",1,IF(N4141="USD",VLOOKUP(C4141,$X$2:$Z$19,2,FALSE),VLOOKUP(C4141,$X$2:$Z$19,3,FALSE)))</f>
        <v/>
      </c>
      <c r="S4141" s="61">
        <f>IF(P4141=1,0,L4141*M4141*R4141*(1-O4141/100))</f>
        <v/>
      </c>
      <c r="T4141" s="61">
        <f>IF(P4141=1,0,L4141*Q4141)</f>
        <v/>
      </c>
      <c r="U4141" s="61">
        <f>S4141-T4141</f>
        <v/>
      </c>
    </row>
    <row r="4142">
      <c r="A4142" t="inlineStr">
        <is>
          <t>S004141</t>
        </is>
      </c>
      <c r="B4142" t="inlineStr">
        <is>
          <t>2026-04-08</t>
        </is>
      </c>
      <c r="C4142" t="inlineStr">
        <is>
          <t>2026-04</t>
        </is>
      </c>
      <c r="D4142" t="inlineStr">
        <is>
          <t>2026-Q2</t>
        </is>
      </c>
      <c r="E4142" t="inlineStr">
        <is>
          <t>T04</t>
        </is>
      </c>
      <c r="F4142" t="inlineStr">
        <is>
          <t>Selin Şahin</t>
        </is>
      </c>
      <c r="G4142" t="inlineStr">
        <is>
          <t>Akdeniz</t>
        </is>
      </c>
      <c r="H4142" t="inlineStr">
        <is>
          <t>EM-TOP-08</t>
        </is>
      </c>
      <c r="I4142" t="inlineStr">
        <is>
          <t>Topraklama Seti</t>
        </is>
      </c>
      <c r="J4142" t="inlineStr">
        <is>
          <t>Koruma</t>
        </is>
      </c>
      <c r="K4142" t="inlineStr">
        <is>
          <t>Proje</t>
        </is>
      </c>
      <c r="L4142" t="n">
        <v>1</v>
      </c>
      <c r="M4142" s="57" t="n">
        <v>923</v>
      </c>
      <c r="N4142" t="inlineStr">
        <is>
          <t>TL</t>
        </is>
      </c>
      <c r="O4142" s="58" t="n">
        <v>8</v>
      </c>
      <c r="P4142" t="n">
        <v>0</v>
      </c>
      <c r="Q4142" s="59" t="n">
        <v>540</v>
      </c>
      <c r="R4142" s="60">
        <f>IF(N4142="TL",1,IF(N4142="USD",VLOOKUP(C4142,$X$2:$Z$19,2,FALSE),VLOOKUP(C4142,$X$2:$Z$19,3,FALSE)))</f>
        <v/>
      </c>
      <c r="S4142" s="61">
        <f>IF(P4142=1,0,L4142*M4142*R4142*(1-O4142/100))</f>
        <v/>
      </c>
      <c r="T4142" s="61">
        <f>IF(P4142=1,0,L4142*Q4142)</f>
        <v/>
      </c>
      <c r="U4142" s="61">
        <f>S4142-T4142</f>
        <v/>
      </c>
    </row>
    <row r="4143">
      <c r="A4143" t="inlineStr">
        <is>
          <t>S004142</t>
        </is>
      </c>
      <c r="B4143" t="inlineStr">
        <is>
          <t>2026-04-17</t>
        </is>
      </c>
      <c r="C4143" t="inlineStr">
        <is>
          <t>2026-04</t>
        </is>
      </c>
      <c r="D4143" t="inlineStr">
        <is>
          <t>2026-Q2</t>
        </is>
      </c>
      <c r="E4143" t="inlineStr">
        <is>
          <t>T04</t>
        </is>
      </c>
      <c r="F4143" t="inlineStr">
        <is>
          <t>Selin Şahin</t>
        </is>
      </c>
      <c r="G4143" t="inlineStr">
        <is>
          <t>Akdeniz</t>
        </is>
      </c>
      <c r="H4143" t="inlineStr">
        <is>
          <t>EM-TOP-08</t>
        </is>
      </c>
      <c r="I4143" t="inlineStr">
        <is>
          <t>Topraklama Seti</t>
        </is>
      </c>
      <c r="J4143" t="inlineStr">
        <is>
          <t>Koruma</t>
        </is>
      </c>
      <c r="K4143" t="inlineStr">
        <is>
          <t>Bayi</t>
        </is>
      </c>
      <c r="L4143" t="n">
        <v>9</v>
      </c>
      <c r="M4143" s="57" t="n">
        <v>920</v>
      </c>
      <c r="N4143" t="inlineStr">
        <is>
          <t>TL</t>
        </is>
      </c>
      <c r="O4143" s="58" t="n">
        <v>5</v>
      </c>
      <c r="P4143" t="n">
        <v>0</v>
      </c>
      <c r="Q4143" s="59" t="n">
        <v>540</v>
      </c>
      <c r="R4143" s="60">
        <f>IF(N4143="TL",1,IF(N4143="USD",VLOOKUP(C4143,$X$2:$Z$19,2,FALSE),VLOOKUP(C4143,$X$2:$Z$19,3,FALSE)))</f>
        <v/>
      </c>
      <c r="S4143" s="61">
        <f>IF(P4143=1,0,L4143*M4143*R4143*(1-O4143/100))</f>
        <v/>
      </c>
      <c r="T4143" s="61">
        <f>IF(P4143=1,0,L4143*Q4143)</f>
        <v/>
      </c>
      <c r="U4143" s="61">
        <f>S4143-T4143</f>
        <v/>
      </c>
    </row>
    <row r="4144">
      <c r="A4144" t="inlineStr">
        <is>
          <t>S004143</t>
        </is>
      </c>
      <c r="B4144" t="inlineStr">
        <is>
          <t>2026-04-13</t>
        </is>
      </c>
      <c r="C4144" t="inlineStr">
        <is>
          <t>2026-04</t>
        </is>
      </c>
      <c r="D4144" t="inlineStr">
        <is>
          <t>2026-Q2</t>
        </is>
      </c>
      <c r="E4144" t="inlineStr">
        <is>
          <t>T04</t>
        </is>
      </c>
      <c r="F4144" t="inlineStr">
        <is>
          <t>Selin Şahin</t>
        </is>
      </c>
      <c r="G4144" t="inlineStr">
        <is>
          <t>Akdeniz</t>
        </is>
      </c>
      <c r="H4144" t="inlineStr">
        <is>
          <t>EM-KND-03</t>
        </is>
      </c>
      <c r="I4144" t="inlineStr">
        <is>
          <t>Kablo Kanalı 40x40 (2 m)</t>
        </is>
      </c>
      <c r="J4144" t="inlineStr">
        <is>
          <t>Tesisat</t>
        </is>
      </c>
      <c r="K4144" t="inlineStr">
        <is>
          <t>Kurumsal</t>
        </is>
      </c>
      <c r="L4144" t="n">
        <v>85</v>
      </c>
      <c r="M4144" s="57" t="n">
        <v>134</v>
      </c>
      <c r="N4144" t="inlineStr">
        <is>
          <t>TL</t>
        </is>
      </c>
      <c r="O4144" s="58" t="n">
        <v>0</v>
      </c>
      <c r="P4144" t="n">
        <v>0</v>
      </c>
      <c r="Q4144" s="59" t="n">
        <v>65</v>
      </c>
      <c r="R4144" s="60">
        <f>IF(N4144="TL",1,IF(N4144="USD",VLOOKUP(C4144,$X$2:$Z$19,2,FALSE),VLOOKUP(C4144,$X$2:$Z$19,3,FALSE)))</f>
        <v/>
      </c>
      <c r="S4144" s="61">
        <f>IF(P4144=1,0,L4144*M4144*R4144*(1-O4144/100))</f>
        <v/>
      </c>
      <c r="T4144" s="61">
        <f>IF(P4144=1,0,L4144*Q4144)</f>
        <v/>
      </c>
      <c r="U4144" s="61">
        <f>S4144-T4144</f>
        <v/>
      </c>
    </row>
    <row r="4145">
      <c r="A4145" t="inlineStr">
        <is>
          <t>S004144</t>
        </is>
      </c>
      <c r="B4145" t="inlineStr">
        <is>
          <t>2026-04-19</t>
        </is>
      </c>
      <c r="C4145" t="inlineStr">
        <is>
          <t>2026-04</t>
        </is>
      </c>
      <c r="D4145" t="inlineStr">
        <is>
          <t>2026-Q2</t>
        </is>
      </c>
      <c r="E4145" t="inlineStr">
        <is>
          <t>T04</t>
        </is>
      </c>
      <c r="F4145" t="inlineStr">
        <is>
          <t>Selin Şahin</t>
        </is>
      </c>
      <c r="G4145" t="inlineStr">
        <is>
          <t>Akdeniz</t>
        </is>
      </c>
      <c r="H4145" t="inlineStr">
        <is>
          <t>EM-KBL-16</t>
        </is>
      </c>
      <c r="I4145" t="inlineStr">
        <is>
          <t>NYM Kablo 3x2,5 (100 m)</t>
        </is>
      </c>
      <c r="J4145" t="inlineStr">
        <is>
          <t>Kablo</t>
        </is>
      </c>
      <c r="K4145" t="inlineStr">
        <is>
          <t>Proje</t>
        </is>
      </c>
      <c r="L4145" t="n">
        <v>78</v>
      </c>
      <c r="M4145" s="57" t="n">
        <v>1265</v>
      </c>
      <c r="N4145" t="inlineStr">
        <is>
          <t>TL</t>
        </is>
      </c>
      <c r="O4145" s="58" t="n">
        <v>0</v>
      </c>
      <c r="P4145" t="n">
        <v>1</v>
      </c>
      <c r="Q4145" s="59" t="n">
        <v>820</v>
      </c>
      <c r="R4145" s="60">
        <f>IF(N4145="TL",1,IF(N4145="USD",VLOOKUP(C4145,$X$2:$Z$19,2,FALSE),VLOOKUP(C4145,$X$2:$Z$19,3,FALSE)))</f>
        <v/>
      </c>
      <c r="S4145" s="61">
        <f>IF(P4145=1,0,L4145*M4145*R4145*(1-O4145/100))</f>
        <v/>
      </c>
      <c r="T4145" s="61">
        <f>IF(P4145=1,0,L4145*Q4145)</f>
        <v/>
      </c>
      <c r="U4145" s="61">
        <f>S4145-T4145</f>
        <v/>
      </c>
    </row>
    <row r="4146">
      <c r="A4146" t="inlineStr">
        <is>
          <t>S004145</t>
        </is>
      </c>
      <c r="B4146" t="inlineStr">
        <is>
          <t>2026-04-01</t>
        </is>
      </c>
      <c r="C4146" t="inlineStr">
        <is>
          <t>2026-04</t>
        </is>
      </c>
      <c r="D4146" t="inlineStr">
        <is>
          <t>2026-Q2</t>
        </is>
      </c>
      <c r="E4146" t="inlineStr">
        <is>
          <t>T04</t>
        </is>
      </c>
      <c r="F4146" t="inlineStr">
        <is>
          <t>Selin Şahin</t>
        </is>
      </c>
      <c r="G4146" t="inlineStr">
        <is>
          <t>Akdeniz</t>
        </is>
      </c>
      <c r="H4146" t="inlineStr">
        <is>
          <t>EM-KBL-25</t>
        </is>
      </c>
      <c r="I4146" t="inlineStr">
        <is>
          <t>NYY Kablo 4x6 (100 m)</t>
        </is>
      </c>
      <c r="J4146" t="inlineStr">
        <is>
          <t>Kablo</t>
        </is>
      </c>
      <c r="K4146" t="inlineStr">
        <is>
          <t>Kurumsal</t>
        </is>
      </c>
      <c r="L4146" t="n">
        <v>1</v>
      </c>
      <c r="M4146" s="57" t="n">
        <v>3449</v>
      </c>
      <c r="N4146" t="inlineStr">
        <is>
          <t>TL</t>
        </is>
      </c>
      <c r="O4146" s="58" t="n">
        <v>5</v>
      </c>
      <c r="P4146" t="n">
        <v>0</v>
      </c>
      <c r="Q4146" s="59" t="n">
        <v>2150</v>
      </c>
      <c r="R4146" s="60">
        <f>IF(N4146="TL",1,IF(N4146="USD",VLOOKUP(C4146,$X$2:$Z$19,2,FALSE),VLOOKUP(C4146,$X$2:$Z$19,3,FALSE)))</f>
        <v/>
      </c>
      <c r="S4146" s="61">
        <f>IF(P4146=1,0,L4146*M4146*R4146*(1-O4146/100))</f>
        <v/>
      </c>
      <c r="T4146" s="61">
        <f>IF(P4146=1,0,L4146*Q4146)</f>
        <v/>
      </c>
      <c r="U4146" s="61">
        <f>S4146-T4146</f>
        <v/>
      </c>
    </row>
    <row r="4147">
      <c r="A4147" t="inlineStr">
        <is>
          <t>S004146</t>
        </is>
      </c>
      <c r="B4147" t="inlineStr">
        <is>
          <t>2026-04-15</t>
        </is>
      </c>
      <c r="C4147" t="inlineStr">
        <is>
          <t>2026-04</t>
        </is>
      </c>
      <c r="D4147" t="inlineStr">
        <is>
          <t>2026-Q2</t>
        </is>
      </c>
      <c r="E4147" t="inlineStr">
        <is>
          <t>T04</t>
        </is>
      </c>
      <c r="F4147" t="inlineStr">
        <is>
          <t>Selin Şahin</t>
        </is>
      </c>
      <c r="G4147" t="inlineStr">
        <is>
          <t>Akdeniz</t>
        </is>
      </c>
      <c r="H4147" t="inlineStr">
        <is>
          <t>EM-KND-03</t>
        </is>
      </c>
      <c r="I4147" t="inlineStr">
        <is>
          <t>Kablo Kanalı 40x40 (2 m)</t>
        </is>
      </c>
      <c r="J4147" t="inlineStr">
        <is>
          <t>Tesisat</t>
        </is>
      </c>
      <c r="K4147" t="inlineStr">
        <is>
          <t>Kurumsal</t>
        </is>
      </c>
      <c r="L4147" t="n">
        <v>5</v>
      </c>
      <c r="M4147" s="57" t="n">
        <v>128</v>
      </c>
      <c r="N4147" t="inlineStr">
        <is>
          <t>TL</t>
        </is>
      </c>
      <c r="O4147" s="58" t="n">
        <v>5</v>
      </c>
      <c r="P4147" t="n">
        <v>0</v>
      </c>
      <c r="Q4147" s="59" t="n">
        <v>65</v>
      </c>
      <c r="R4147" s="60">
        <f>IF(N4147="TL",1,IF(N4147="USD",VLOOKUP(C4147,$X$2:$Z$19,2,FALSE),VLOOKUP(C4147,$X$2:$Z$19,3,FALSE)))</f>
        <v/>
      </c>
      <c r="S4147" s="61">
        <f>IF(P4147=1,0,L4147*M4147*R4147*(1-O4147/100))</f>
        <v/>
      </c>
      <c r="T4147" s="61">
        <f>IF(P4147=1,0,L4147*Q4147)</f>
        <v/>
      </c>
      <c r="U4147" s="61">
        <f>S4147-T4147</f>
        <v/>
      </c>
    </row>
    <row r="4148">
      <c r="A4148" t="inlineStr">
        <is>
          <t>S004147</t>
        </is>
      </c>
      <c r="B4148" t="inlineStr">
        <is>
          <t>2026-04-22</t>
        </is>
      </c>
      <c r="C4148" t="inlineStr">
        <is>
          <t>2026-04</t>
        </is>
      </c>
      <c r="D4148" t="inlineStr">
        <is>
          <t>2026-Q2</t>
        </is>
      </c>
      <c r="E4148" t="inlineStr">
        <is>
          <t>T04</t>
        </is>
      </c>
      <c r="F4148" t="inlineStr">
        <is>
          <t>Selin Şahin</t>
        </is>
      </c>
      <c r="G4148" t="inlineStr">
        <is>
          <t>Akdeniz</t>
        </is>
      </c>
      <c r="H4148" t="inlineStr">
        <is>
          <t>EM-PRZ-02</t>
        </is>
      </c>
      <c r="I4148" t="inlineStr">
        <is>
          <t>Priz-Anahtar Seti (20'li)</t>
        </is>
      </c>
      <c r="J4148" t="inlineStr">
        <is>
          <t>Anahtar</t>
        </is>
      </c>
      <c r="K4148" t="inlineStr">
        <is>
          <t>Bayi</t>
        </is>
      </c>
      <c r="L4148" t="n">
        <v>3</v>
      </c>
      <c r="M4148" s="57" t="n">
        <v>561</v>
      </c>
      <c r="N4148" t="inlineStr">
        <is>
          <t>TL</t>
        </is>
      </c>
      <c r="O4148" s="58" t="n">
        <v>8</v>
      </c>
      <c r="P4148" t="n">
        <v>1</v>
      </c>
      <c r="Q4148" s="59" t="n">
        <v>310</v>
      </c>
      <c r="R4148" s="60">
        <f>IF(N4148="TL",1,IF(N4148="USD",VLOOKUP(C4148,$X$2:$Z$19,2,FALSE),VLOOKUP(C4148,$X$2:$Z$19,3,FALSE)))</f>
        <v/>
      </c>
      <c r="S4148" s="61">
        <f>IF(P4148=1,0,L4148*M4148*R4148*(1-O4148/100))</f>
        <v/>
      </c>
      <c r="T4148" s="61">
        <f>IF(P4148=1,0,L4148*Q4148)</f>
        <v/>
      </c>
      <c r="U4148" s="61">
        <f>S4148-T4148</f>
        <v/>
      </c>
    </row>
    <row r="4149">
      <c r="A4149" t="inlineStr">
        <is>
          <t>S004148</t>
        </is>
      </c>
      <c r="B4149" t="inlineStr">
        <is>
          <t>2026-04-25</t>
        </is>
      </c>
      <c r="C4149" t="inlineStr">
        <is>
          <t>2026-04</t>
        </is>
      </c>
      <c r="D4149" t="inlineStr">
        <is>
          <t>2026-Q2</t>
        </is>
      </c>
      <c r="E4149" t="inlineStr">
        <is>
          <t>T04</t>
        </is>
      </c>
      <c r="F4149" t="inlineStr">
        <is>
          <t>Selin Şahin</t>
        </is>
      </c>
      <c r="G4149" t="inlineStr">
        <is>
          <t>Akdeniz</t>
        </is>
      </c>
      <c r="H4149" t="inlineStr">
        <is>
          <t>EM-KBL-25</t>
        </is>
      </c>
      <c r="I4149" t="inlineStr">
        <is>
          <t>NYY Kablo 4x6 (100 m)</t>
        </is>
      </c>
      <c r="J4149" t="inlineStr">
        <is>
          <t>Kablo</t>
        </is>
      </c>
      <c r="K4149" t="inlineStr">
        <is>
          <t>Proje</t>
        </is>
      </c>
      <c r="L4149" t="n">
        <v>4</v>
      </c>
      <c r="M4149" s="57" t="n">
        <v>3417</v>
      </c>
      <c r="N4149" t="inlineStr">
        <is>
          <t>TL</t>
        </is>
      </c>
      <c r="O4149" s="58" t="n">
        <v>8</v>
      </c>
      <c r="P4149" t="n">
        <v>0</v>
      </c>
      <c r="Q4149" s="59" t="n">
        <v>2150</v>
      </c>
      <c r="R4149" s="60">
        <f>IF(N4149="TL",1,IF(N4149="USD",VLOOKUP(C4149,$X$2:$Z$19,2,FALSE),VLOOKUP(C4149,$X$2:$Z$19,3,FALSE)))</f>
        <v/>
      </c>
      <c r="S4149" s="61">
        <f>IF(P4149=1,0,L4149*M4149*R4149*(1-O4149/100))</f>
        <v/>
      </c>
      <c r="T4149" s="61">
        <f>IF(P4149=1,0,L4149*Q4149)</f>
        <v/>
      </c>
      <c r="U4149" s="61">
        <f>S4149-T4149</f>
        <v/>
      </c>
    </row>
    <row r="4150">
      <c r="A4150" t="inlineStr">
        <is>
          <t>S004149</t>
        </is>
      </c>
      <c r="B4150" t="inlineStr">
        <is>
          <t>2026-04-06</t>
        </is>
      </c>
      <c r="C4150" t="inlineStr">
        <is>
          <t>2026-04</t>
        </is>
      </c>
      <c r="D4150" t="inlineStr">
        <is>
          <t>2026-Q2</t>
        </is>
      </c>
      <c r="E4150" t="inlineStr">
        <is>
          <t>T04</t>
        </is>
      </c>
      <c r="F4150" t="inlineStr">
        <is>
          <t>Selin Şahin</t>
        </is>
      </c>
      <c r="G4150" t="inlineStr">
        <is>
          <t>Akdeniz</t>
        </is>
      </c>
      <c r="H4150" t="inlineStr">
        <is>
          <t>EM-TOP-08</t>
        </is>
      </c>
      <c r="I4150" t="inlineStr">
        <is>
          <t>Topraklama Seti</t>
        </is>
      </c>
      <c r="J4150" t="inlineStr">
        <is>
          <t>Koruma</t>
        </is>
      </c>
      <c r="K4150" t="inlineStr">
        <is>
          <t>Proje</t>
        </is>
      </c>
      <c r="L4150" t="n">
        <v>10</v>
      </c>
      <c r="M4150" s="57" t="n">
        <v>889</v>
      </c>
      <c r="N4150" t="inlineStr">
        <is>
          <t>TL</t>
        </is>
      </c>
      <c r="O4150" s="58" t="n">
        <v>8</v>
      </c>
      <c r="P4150" t="n">
        <v>0</v>
      </c>
      <c r="Q4150" s="59" t="n">
        <v>540</v>
      </c>
      <c r="R4150" s="60">
        <f>IF(N4150="TL",1,IF(N4150="USD",VLOOKUP(C4150,$X$2:$Z$19,2,FALSE),VLOOKUP(C4150,$X$2:$Z$19,3,FALSE)))</f>
        <v/>
      </c>
      <c r="S4150" s="61">
        <f>IF(P4150=1,0,L4150*M4150*R4150*(1-O4150/100))</f>
        <v/>
      </c>
      <c r="T4150" s="61">
        <f>IF(P4150=1,0,L4150*Q4150)</f>
        <v/>
      </c>
      <c r="U4150" s="61">
        <f>S4150-T4150</f>
        <v/>
      </c>
    </row>
    <row r="4151">
      <c r="A4151" t="inlineStr">
        <is>
          <t>S004150</t>
        </is>
      </c>
      <c r="B4151" t="inlineStr">
        <is>
          <t>2026-04-18</t>
        </is>
      </c>
      <c r="C4151" t="inlineStr">
        <is>
          <t>2026-04</t>
        </is>
      </c>
      <c r="D4151" t="inlineStr">
        <is>
          <t>2026-Q2</t>
        </is>
      </c>
      <c r="E4151" t="inlineStr">
        <is>
          <t>T04</t>
        </is>
      </c>
      <c r="F4151" t="inlineStr">
        <is>
          <t>Selin Şahin</t>
        </is>
      </c>
      <c r="G4151" t="inlineStr">
        <is>
          <t>Akdeniz</t>
        </is>
      </c>
      <c r="H4151" t="inlineStr">
        <is>
          <t>EM-KBL-25</t>
        </is>
      </c>
      <c r="I4151" t="inlineStr">
        <is>
          <t>NYY Kablo 4x6 (100 m)</t>
        </is>
      </c>
      <c r="J4151" t="inlineStr">
        <is>
          <t>Kablo</t>
        </is>
      </c>
      <c r="K4151" t="inlineStr">
        <is>
          <t>Proje</t>
        </is>
      </c>
      <c r="L4151" t="n">
        <v>2</v>
      </c>
      <c r="M4151" s="57" t="n">
        <v>3402</v>
      </c>
      <c r="N4151" t="inlineStr">
        <is>
          <t>TL</t>
        </is>
      </c>
      <c r="O4151" s="58" t="n">
        <v>5</v>
      </c>
      <c r="P4151" t="n">
        <v>0</v>
      </c>
      <c r="Q4151" s="59" t="n">
        <v>2150</v>
      </c>
      <c r="R4151" s="60">
        <f>IF(N4151="TL",1,IF(N4151="USD",VLOOKUP(C4151,$X$2:$Z$19,2,FALSE),VLOOKUP(C4151,$X$2:$Z$19,3,FALSE)))</f>
        <v/>
      </c>
      <c r="S4151" s="61">
        <f>IF(P4151=1,0,L4151*M4151*R4151*(1-O4151/100))</f>
        <v/>
      </c>
      <c r="T4151" s="61">
        <f>IF(P4151=1,0,L4151*Q4151)</f>
        <v/>
      </c>
      <c r="U4151" s="61">
        <f>S4151-T4151</f>
        <v/>
      </c>
    </row>
    <row r="4152">
      <c r="A4152" t="inlineStr">
        <is>
          <t>S004151</t>
        </is>
      </c>
      <c r="B4152" t="inlineStr">
        <is>
          <t>2026-04-17</t>
        </is>
      </c>
      <c r="C4152" t="inlineStr">
        <is>
          <t>2026-04</t>
        </is>
      </c>
      <c r="D4152" t="inlineStr">
        <is>
          <t>2026-Q2</t>
        </is>
      </c>
      <c r="E4152" t="inlineStr">
        <is>
          <t>T04</t>
        </is>
      </c>
      <c r="F4152" t="inlineStr">
        <is>
          <t>Selin Şahin</t>
        </is>
      </c>
      <c r="G4152" t="inlineStr">
        <is>
          <t>Akdeniz</t>
        </is>
      </c>
      <c r="H4152" t="inlineStr">
        <is>
          <t>EM-KND-03</t>
        </is>
      </c>
      <c r="I4152" t="inlineStr">
        <is>
          <t>Kablo Kanalı 40x40 (2 m)</t>
        </is>
      </c>
      <c r="J4152" t="inlineStr">
        <is>
          <t>Tesisat</t>
        </is>
      </c>
      <c r="K4152" t="inlineStr">
        <is>
          <t>Bayi</t>
        </is>
      </c>
      <c r="L4152" t="n">
        <v>4</v>
      </c>
      <c r="M4152" s="57" t="n">
        <v>134</v>
      </c>
      <c r="N4152" t="inlineStr">
        <is>
          <t>TL</t>
        </is>
      </c>
      <c r="O4152" s="58" t="n">
        <v>5</v>
      </c>
      <c r="P4152" t="n">
        <v>0</v>
      </c>
      <c r="Q4152" s="59" t="n">
        <v>65</v>
      </c>
      <c r="R4152" s="60">
        <f>IF(N4152="TL",1,IF(N4152="USD",VLOOKUP(C4152,$X$2:$Z$19,2,FALSE),VLOOKUP(C4152,$X$2:$Z$19,3,FALSE)))</f>
        <v/>
      </c>
      <c r="S4152" s="61">
        <f>IF(P4152=1,0,L4152*M4152*R4152*(1-O4152/100))</f>
        <v/>
      </c>
      <c r="T4152" s="61">
        <f>IF(P4152=1,0,L4152*Q4152)</f>
        <v/>
      </c>
      <c r="U4152" s="61">
        <f>S4152-T4152</f>
        <v/>
      </c>
    </row>
    <row r="4153">
      <c r="A4153" t="inlineStr">
        <is>
          <t>S004152</t>
        </is>
      </c>
      <c r="B4153" t="inlineStr">
        <is>
          <t>2026-04-10</t>
        </is>
      </c>
      <c r="C4153" t="inlineStr">
        <is>
          <t>2026-04</t>
        </is>
      </c>
      <c r="D4153" t="inlineStr">
        <is>
          <t>2026-Q2</t>
        </is>
      </c>
      <c r="E4153" t="inlineStr">
        <is>
          <t>T04</t>
        </is>
      </c>
      <c r="F4153" t="inlineStr">
        <is>
          <t>Selin Şahin</t>
        </is>
      </c>
      <c r="G4153" t="inlineStr">
        <is>
          <t>Akdeniz</t>
        </is>
      </c>
      <c r="H4153" t="inlineStr">
        <is>
          <t>EM-TRF-05</t>
        </is>
      </c>
      <c r="I4153" t="inlineStr">
        <is>
          <t>İzole Trafo 1 kVA</t>
        </is>
      </c>
      <c r="J4153" t="inlineStr">
        <is>
          <t>Güç</t>
        </is>
      </c>
      <c r="K4153" t="inlineStr">
        <is>
          <t>Perakende</t>
        </is>
      </c>
      <c r="L4153" t="n">
        <v>2</v>
      </c>
      <c r="M4153" s="57" t="n">
        <v>6862</v>
      </c>
      <c r="N4153" t="inlineStr">
        <is>
          <t>TL</t>
        </is>
      </c>
      <c r="O4153" s="58" t="n">
        <v>12</v>
      </c>
      <c r="P4153" t="n">
        <v>1</v>
      </c>
      <c r="Q4153" s="59" t="n">
        <v>3900</v>
      </c>
      <c r="R4153" s="60">
        <f>IF(N4153="TL",1,IF(N4153="USD",VLOOKUP(C4153,$X$2:$Z$19,2,FALSE),VLOOKUP(C4153,$X$2:$Z$19,3,FALSE)))</f>
        <v/>
      </c>
      <c r="S4153" s="61">
        <f>IF(P4153=1,0,L4153*M4153*R4153*(1-O4153/100))</f>
        <v/>
      </c>
      <c r="T4153" s="61">
        <f>IF(P4153=1,0,L4153*Q4153)</f>
        <v/>
      </c>
      <c r="U4153" s="61">
        <f>S4153-T4153</f>
        <v/>
      </c>
    </row>
    <row r="4154">
      <c r="A4154" t="inlineStr">
        <is>
          <t>S004153</t>
        </is>
      </c>
      <c r="B4154" t="inlineStr">
        <is>
          <t>2026-04-04</t>
        </is>
      </c>
      <c r="C4154" t="inlineStr">
        <is>
          <t>2026-04</t>
        </is>
      </c>
      <c r="D4154" t="inlineStr">
        <is>
          <t>2026-Q2</t>
        </is>
      </c>
      <c r="E4154" t="inlineStr">
        <is>
          <t>T04</t>
        </is>
      </c>
      <c r="F4154" t="inlineStr">
        <is>
          <t>Selin Şahin</t>
        </is>
      </c>
      <c r="G4154" t="inlineStr">
        <is>
          <t>Akdeniz</t>
        </is>
      </c>
      <c r="H4154" t="inlineStr">
        <is>
          <t>EM-SNS-06</t>
        </is>
      </c>
      <c r="I4154" t="inlineStr">
        <is>
          <t>Hareket Sensörü PIR</t>
        </is>
      </c>
      <c r="J4154" t="inlineStr">
        <is>
          <t>Otomasyon</t>
        </is>
      </c>
      <c r="K4154" t="inlineStr">
        <is>
          <t>Perakende</t>
        </is>
      </c>
      <c r="L4154" t="n">
        <v>3</v>
      </c>
      <c r="M4154" s="57" t="n">
        <v>251</v>
      </c>
      <c r="N4154" t="inlineStr">
        <is>
          <t>TL</t>
        </is>
      </c>
      <c r="O4154" s="58" t="n">
        <v>0</v>
      </c>
      <c r="P4154" t="n">
        <v>0</v>
      </c>
      <c r="Q4154" s="59" t="n">
        <v>120</v>
      </c>
      <c r="R4154" s="60">
        <f>IF(N4154="TL",1,IF(N4154="USD",VLOOKUP(C4154,$X$2:$Z$19,2,FALSE),VLOOKUP(C4154,$X$2:$Z$19,3,FALSE)))</f>
        <v/>
      </c>
      <c r="S4154" s="61">
        <f>IF(P4154=1,0,L4154*M4154*R4154*(1-O4154/100))</f>
        <v/>
      </c>
      <c r="T4154" s="61">
        <f>IF(P4154=1,0,L4154*Q4154)</f>
        <v/>
      </c>
      <c r="U4154" s="61">
        <f>S4154-T4154</f>
        <v/>
      </c>
    </row>
    <row r="4155">
      <c r="A4155" t="inlineStr">
        <is>
          <t>S004154</t>
        </is>
      </c>
      <c r="B4155" t="inlineStr">
        <is>
          <t>2026-04-23</t>
        </is>
      </c>
      <c r="C4155" t="inlineStr">
        <is>
          <t>2026-04</t>
        </is>
      </c>
      <c r="D4155" t="inlineStr">
        <is>
          <t>2026-Q2</t>
        </is>
      </c>
      <c r="E4155" t="inlineStr">
        <is>
          <t>T04</t>
        </is>
      </c>
      <c r="F4155" t="inlineStr">
        <is>
          <t>Selin Şahin</t>
        </is>
      </c>
      <c r="G4155" t="inlineStr">
        <is>
          <t>Akdeniz</t>
        </is>
      </c>
      <c r="H4155" t="inlineStr">
        <is>
          <t>EM-TOP-08</t>
        </is>
      </c>
      <c r="I4155" t="inlineStr">
        <is>
          <t>Topraklama Seti</t>
        </is>
      </c>
      <c r="J4155" t="inlineStr">
        <is>
          <t>Koruma</t>
        </is>
      </c>
      <c r="K4155" t="inlineStr">
        <is>
          <t>Proje</t>
        </is>
      </c>
      <c r="L4155" t="n">
        <v>4</v>
      </c>
      <c r="M4155" s="57" t="n">
        <v>929</v>
      </c>
      <c r="N4155" t="inlineStr">
        <is>
          <t>TL</t>
        </is>
      </c>
      <c r="O4155" s="58" t="n">
        <v>5</v>
      </c>
      <c r="P4155" t="n">
        <v>0</v>
      </c>
      <c r="Q4155" s="59" t="n">
        <v>540</v>
      </c>
      <c r="R4155" s="60">
        <f>IF(N4155="TL",1,IF(N4155="USD",VLOOKUP(C4155,$X$2:$Z$19,2,FALSE),VLOOKUP(C4155,$X$2:$Z$19,3,FALSE)))</f>
        <v/>
      </c>
      <c r="S4155" s="61">
        <f>IF(P4155=1,0,L4155*M4155*R4155*(1-O4155/100))</f>
        <v/>
      </c>
      <c r="T4155" s="61">
        <f>IF(P4155=1,0,L4155*Q4155)</f>
        <v/>
      </c>
      <c r="U4155" s="61">
        <f>S4155-T4155</f>
        <v/>
      </c>
    </row>
    <row r="4156">
      <c r="A4156" t="inlineStr">
        <is>
          <t>S004155</t>
        </is>
      </c>
      <c r="B4156" t="inlineStr">
        <is>
          <t>2026-04-15</t>
        </is>
      </c>
      <c r="C4156" t="inlineStr">
        <is>
          <t>2026-04</t>
        </is>
      </c>
      <c r="D4156" t="inlineStr">
        <is>
          <t>2026-Q2</t>
        </is>
      </c>
      <c r="E4156" t="inlineStr">
        <is>
          <t>T04</t>
        </is>
      </c>
      <c r="F4156" t="inlineStr">
        <is>
          <t>Selin Şahin</t>
        </is>
      </c>
      <c r="G4156" t="inlineStr">
        <is>
          <t>Akdeniz</t>
        </is>
      </c>
      <c r="H4156" t="inlineStr">
        <is>
          <t>EM-KBL-25</t>
        </is>
      </c>
      <c r="I4156" t="inlineStr">
        <is>
          <t>NYY Kablo 4x6 (100 m)</t>
        </is>
      </c>
      <c r="J4156" t="inlineStr">
        <is>
          <t>Kablo</t>
        </is>
      </c>
      <c r="K4156" t="inlineStr">
        <is>
          <t>Perakende</t>
        </is>
      </c>
      <c r="L4156" t="n">
        <v>13</v>
      </c>
      <c r="M4156" s="57" t="n">
        <v>3574</v>
      </c>
      <c r="N4156" t="inlineStr">
        <is>
          <t>TL</t>
        </is>
      </c>
      <c r="O4156" s="58" t="n">
        <v>5</v>
      </c>
      <c r="P4156" t="n">
        <v>0</v>
      </c>
      <c r="Q4156" s="59" t="n">
        <v>2150</v>
      </c>
      <c r="R4156" s="60">
        <f>IF(N4156="TL",1,IF(N4156="USD",VLOOKUP(C4156,$X$2:$Z$19,2,FALSE),VLOOKUP(C4156,$X$2:$Z$19,3,FALSE)))</f>
        <v/>
      </c>
      <c r="S4156" s="61">
        <f>IF(P4156=1,0,L4156*M4156*R4156*(1-O4156/100))</f>
        <v/>
      </c>
      <c r="T4156" s="61">
        <f>IF(P4156=1,0,L4156*Q4156)</f>
        <v/>
      </c>
      <c r="U4156" s="61">
        <f>S4156-T4156</f>
        <v/>
      </c>
    </row>
    <row r="4157">
      <c r="A4157" t="inlineStr">
        <is>
          <t>S004156</t>
        </is>
      </c>
      <c r="B4157" t="inlineStr">
        <is>
          <t>2026-04-03</t>
        </is>
      </c>
      <c r="C4157" t="inlineStr">
        <is>
          <t>2026-04</t>
        </is>
      </c>
      <c r="D4157" t="inlineStr">
        <is>
          <t>2026-Q2</t>
        </is>
      </c>
      <c r="E4157" t="inlineStr">
        <is>
          <t>T04</t>
        </is>
      </c>
      <c r="F4157" t="inlineStr">
        <is>
          <t>Selin Şahin</t>
        </is>
      </c>
      <c r="G4157" t="inlineStr">
        <is>
          <t>Akdeniz</t>
        </is>
      </c>
      <c r="H4157" t="inlineStr">
        <is>
          <t>EM-KBL-25</t>
        </is>
      </c>
      <c r="I4157" t="inlineStr">
        <is>
          <t>NYY Kablo 4x6 (100 m)</t>
        </is>
      </c>
      <c r="J4157" t="inlineStr">
        <is>
          <t>Kablo</t>
        </is>
      </c>
      <c r="K4157" t="inlineStr">
        <is>
          <t>Proje</t>
        </is>
      </c>
      <c r="L4157" t="n">
        <v>2</v>
      </c>
      <c r="M4157" s="57" t="n">
        <v>3412</v>
      </c>
      <c r="N4157" t="inlineStr">
        <is>
          <t>TL</t>
        </is>
      </c>
      <c r="O4157" s="58" t="n">
        <v>12</v>
      </c>
      <c r="P4157" t="n">
        <v>0</v>
      </c>
      <c r="Q4157" s="59" t="n">
        <v>2150</v>
      </c>
      <c r="R4157" s="60">
        <f>IF(N4157="TL",1,IF(N4157="USD",VLOOKUP(C4157,$X$2:$Z$19,2,FALSE),VLOOKUP(C4157,$X$2:$Z$19,3,FALSE)))</f>
        <v/>
      </c>
      <c r="S4157" s="61">
        <f>IF(P4157=1,0,L4157*M4157*R4157*(1-O4157/100))</f>
        <v/>
      </c>
      <c r="T4157" s="61">
        <f>IF(P4157=1,0,L4157*Q4157)</f>
        <v/>
      </c>
      <c r="U4157" s="61">
        <f>S4157-T4157</f>
        <v/>
      </c>
    </row>
    <row r="4158">
      <c r="A4158" t="inlineStr">
        <is>
          <t>S004157</t>
        </is>
      </c>
      <c r="B4158" t="inlineStr">
        <is>
          <t>2026-04-16</t>
        </is>
      </c>
      <c r="C4158" t="inlineStr">
        <is>
          <t>2026-04</t>
        </is>
      </c>
      <c r="D4158" t="inlineStr">
        <is>
          <t>2026-Q2</t>
        </is>
      </c>
      <c r="E4158" t="inlineStr">
        <is>
          <t>T04</t>
        </is>
      </c>
      <c r="F4158" t="inlineStr">
        <is>
          <t>Selin Şahin</t>
        </is>
      </c>
      <c r="G4158" t="inlineStr">
        <is>
          <t>Akdeniz</t>
        </is>
      </c>
      <c r="H4158" t="inlineStr">
        <is>
          <t>EM-PNO-12</t>
        </is>
      </c>
      <c r="I4158" t="inlineStr">
        <is>
          <t>Sıva Üstü Dağıtım Panosu 24'lü</t>
        </is>
      </c>
      <c r="J4158" t="inlineStr">
        <is>
          <t>Pano</t>
        </is>
      </c>
      <c r="K4158" t="inlineStr">
        <is>
          <t>Kurumsal</t>
        </is>
      </c>
      <c r="L4158" t="n">
        <v>2</v>
      </c>
      <c r="M4158" s="57" t="n">
        <v>1954</v>
      </c>
      <c r="N4158" t="inlineStr">
        <is>
          <t>TL</t>
        </is>
      </c>
      <c r="O4158" s="58" t="n">
        <v>5</v>
      </c>
      <c r="P4158" t="n">
        <v>0</v>
      </c>
      <c r="Q4158" s="59" t="n">
        <v>1180</v>
      </c>
      <c r="R4158" s="60">
        <f>IF(N4158="TL",1,IF(N4158="USD",VLOOKUP(C4158,$X$2:$Z$19,2,FALSE),VLOOKUP(C4158,$X$2:$Z$19,3,FALSE)))</f>
        <v/>
      </c>
      <c r="S4158" s="61">
        <f>IF(P4158=1,0,L4158*M4158*R4158*(1-O4158/100))</f>
        <v/>
      </c>
      <c r="T4158" s="61">
        <f>IF(P4158=1,0,L4158*Q4158)</f>
        <v/>
      </c>
      <c r="U4158" s="61">
        <f>S4158-T4158</f>
        <v/>
      </c>
    </row>
    <row r="4159">
      <c r="A4159" t="inlineStr">
        <is>
          <t>S004158</t>
        </is>
      </c>
      <c r="B4159" t="inlineStr">
        <is>
          <t>2026-04-15</t>
        </is>
      </c>
      <c r="C4159" t="inlineStr">
        <is>
          <t>2026-04</t>
        </is>
      </c>
      <c r="D4159" t="inlineStr">
        <is>
          <t>2026-Q2</t>
        </is>
      </c>
      <c r="E4159" t="inlineStr">
        <is>
          <t>T04</t>
        </is>
      </c>
      <c r="F4159" t="inlineStr">
        <is>
          <t>Selin Şahin</t>
        </is>
      </c>
      <c r="G4159" t="inlineStr">
        <is>
          <t>Akdeniz</t>
        </is>
      </c>
      <c r="H4159" t="inlineStr">
        <is>
          <t>EM-TRF-05</t>
        </is>
      </c>
      <c r="I4159" t="inlineStr">
        <is>
          <t>İzole Trafo 1 kVA</t>
        </is>
      </c>
      <c r="J4159" t="inlineStr">
        <is>
          <t>Güç</t>
        </is>
      </c>
      <c r="K4159" t="inlineStr">
        <is>
          <t>Proje</t>
        </is>
      </c>
      <c r="L4159" t="n">
        <v>9</v>
      </c>
      <c r="M4159" s="57" t="n">
        <v>6361</v>
      </c>
      <c r="N4159" t="inlineStr">
        <is>
          <t>TL</t>
        </is>
      </c>
      <c r="O4159" s="58" t="n">
        <v>8</v>
      </c>
      <c r="P4159" t="n">
        <v>0</v>
      </c>
      <c r="Q4159" s="59" t="n">
        <v>3900</v>
      </c>
      <c r="R4159" s="60">
        <f>IF(N4159="TL",1,IF(N4159="USD",VLOOKUP(C4159,$X$2:$Z$19,2,FALSE),VLOOKUP(C4159,$X$2:$Z$19,3,FALSE)))</f>
        <v/>
      </c>
      <c r="S4159" s="61">
        <f>IF(P4159=1,0,L4159*M4159*R4159*(1-O4159/100))</f>
        <v/>
      </c>
      <c r="T4159" s="61">
        <f>IF(P4159=1,0,L4159*Q4159)</f>
        <v/>
      </c>
      <c r="U4159" s="61">
        <f>S4159-T4159</f>
        <v/>
      </c>
    </row>
    <row r="4160">
      <c r="A4160" t="inlineStr">
        <is>
          <t>S004159</t>
        </is>
      </c>
      <c r="B4160" t="inlineStr">
        <is>
          <t>2026-04-16</t>
        </is>
      </c>
      <c r="C4160" t="inlineStr">
        <is>
          <t>2026-04</t>
        </is>
      </c>
      <c r="D4160" t="inlineStr">
        <is>
          <t>2026-Q2</t>
        </is>
      </c>
      <c r="E4160" t="inlineStr">
        <is>
          <t>T04</t>
        </is>
      </c>
      <c r="F4160" t="inlineStr">
        <is>
          <t>Selin Şahin</t>
        </is>
      </c>
      <c r="G4160" t="inlineStr">
        <is>
          <t>Akdeniz</t>
        </is>
      </c>
      <c r="H4160" t="inlineStr">
        <is>
          <t>EM-KND-03</t>
        </is>
      </c>
      <c r="I4160" t="inlineStr">
        <is>
          <t>Kablo Kanalı 40x40 (2 m)</t>
        </is>
      </c>
      <c r="J4160" t="inlineStr">
        <is>
          <t>Tesisat</t>
        </is>
      </c>
      <c r="K4160" t="inlineStr">
        <is>
          <t>Bayi</t>
        </is>
      </c>
      <c r="L4160" t="n">
        <v>20</v>
      </c>
      <c r="M4160" s="57" t="n">
        <v>134</v>
      </c>
      <c r="N4160" t="inlineStr">
        <is>
          <t>TL</t>
        </is>
      </c>
      <c r="O4160" s="58" t="n">
        <v>0</v>
      </c>
      <c r="P4160" t="n">
        <v>0</v>
      </c>
      <c r="Q4160" s="59" t="n">
        <v>65</v>
      </c>
      <c r="R4160" s="60">
        <f>IF(N4160="TL",1,IF(N4160="USD",VLOOKUP(C4160,$X$2:$Z$19,2,FALSE),VLOOKUP(C4160,$X$2:$Z$19,3,FALSE)))</f>
        <v/>
      </c>
      <c r="S4160" s="61">
        <f>IF(P4160=1,0,L4160*M4160*R4160*(1-O4160/100))</f>
        <v/>
      </c>
      <c r="T4160" s="61">
        <f>IF(P4160=1,0,L4160*Q4160)</f>
        <v/>
      </c>
      <c r="U4160" s="61">
        <f>S4160-T4160</f>
        <v/>
      </c>
    </row>
    <row r="4161">
      <c r="A4161" t="inlineStr">
        <is>
          <t>S004160</t>
        </is>
      </c>
      <c r="B4161" t="inlineStr">
        <is>
          <t>2026-04-16</t>
        </is>
      </c>
      <c r="C4161" t="inlineStr">
        <is>
          <t>2026-04</t>
        </is>
      </c>
      <c r="D4161" t="inlineStr">
        <is>
          <t>2026-Q2</t>
        </is>
      </c>
      <c r="E4161" t="inlineStr">
        <is>
          <t>T04</t>
        </is>
      </c>
      <c r="F4161" t="inlineStr">
        <is>
          <t>Selin Şahin</t>
        </is>
      </c>
      <c r="G4161" t="inlineStr">
        <is>
          <t>Akdeniz</t>
        </is>
      </c>
      <c r="H4161" t="inlineStr">
        <is>
          <t>EM-UPS-10</t>
        </is>
      </c>
      <c r="I4161" t="inlineStr">
        <is>
          <t>Kesintisiz Güç Kaynağı 3 kVA</t>
        </is>
      </c>
      <c r="J4161" t="inlineStr">
        <is>
          <t>Güç</t>
        </is>
      </c>
      <c r="K4161" t="inlineStr">
        <is>
          <t>Perakende</t>
        </is>
      </c>
      <c r="L4161" t="n">
        <v>4</v>
      </c>
      <c r="M4161" s="57" t="n">
        <v>13196</v>
      </c>
      <c r="N4161" t="inlineStr">
        <is>
          <t>TL</t>
        </is>
      </c>
      <c r="O4161" s="58" t="n">
        <v>5</v>
      </c>
      <c r="P4161" t="n">
        <v>0</v>
      </c>
      <c r="Q4161" s="59" t="n">
        <v>8200</v>
      </c>
      <c r="R4161" s="60">
        <f>IF(N4161="TL",1,IF(N4161="USD",VLOOKUP(C4161,$X$2:$Z$19,2,FALSE),VLOOKUP(C4161,$X$2:$Z$19,3,FALSE)))</f>
        <v/>
      </c>
      <c r="S4161" s="61">
        <f>IF(P4161=1,0,L4161*M4161*R4161*(1-O4161/100))</f>
        <v/>
      </c>
      <c r="T4161" s="61">
        <f>IF(P4161=1,0,L4161*Q4161)</f>
        <v/>
      </c>
      <c r="U4161" s="61">
        <f>S4161-T4161</f>
        <v/>
      </c>
    </row>
    <row r="4162">
      <c r="A4162" t="inlineStr">
        <is>
          <t>S004161</t>
        </is>
      </c>
      <c r="B4162" t="inlineStr">
        <is>
          <t>2026-04-14</t>
        </is>
      </c>
      <c r="C4162" t="inlineStr">
        <is>
          <t>2026-04</t>
        </is>
      </c>
      <c r="D4162" t="inlineStr">
        <is>
          <t>2026-Q2</t>
        </is>
      </c>
      <c r="E4162" t="inlineStr">
        <is>
          <t>T04</t>
        </is>
      </c>
      <c r="F4162" t="inlineStr">
        <is>
          <t>Selin Şahin</t>
        </is>
      </c>
      <c r="G4162" t="inlineStr">
        <is>
          <t>Akdeniz</t>
        </is>
      </c>
      <c r="H4162" t="inlineStr">
        <is>
          <t>EM-SNS-06</t>
        </is>
      </c>
      <c r="I4162" t="inlineStr">
        <is>
          <t>Hareket Sensörü PIR</t>
        </is>
      </c>
      <c r="J4162" t="inlineStr">
        <is>
          <t>Otomasyon</t>
        </is>
      </c>
      <c r="K4162" t="inlineStr">
        <is>
          <t>Kurumsal</t>
        </is>
      </c>
      <c r="L4162" t="n">
        <v>4</v>
      </c>
      <c r="M4162" s="57" t="n">
        <v>263</v>
      </c>
      <c r="N4162" t="inlineStr">
        <is>
          <t>TL</t>
        </is>
      </c>
      <c r="O4162" s="58" t="n">
        <v>18</v>
      </c>
      <c r="P4162" t="n">
        <v>0</v>
      </c>
      <c r="Q4162" s="59" t="n">
        <v>120</v>
      </c>
      <c r="R4162" s="60">
        <f>IF(N4162="TL",1,IF(N4162="USD",VLOOKUP(C4162,$X$2:$Z$19,2,FALSE),VLOOKUP(C4162,$X$2:$Z$19,3,FALSE)))</f>
        <v/>
      </c>
      <c r="S4162" s="61">
        <f>IF(P4162=1,0,L4162*M4162*R4162*(1-O4162/100))</f>
        <v/>
      </c>
      <c r="T4162" s="61">
        <f>IF(P4162=1,0,L4162*Q4162)</f>
        <v/>
      </c>
      <c r="U4162" s="61">
        <f>S4162-T4162</f>
        <v/>
      </c>
    </row>
    <row r="4163">
      <c r="A4163" t="inlineStr">
        <is>
          <t>S004162</t>
        </is>
      </c>
      <c r="B4163" t="inlineStr">
        <is>
          <t>2026-04-21</t>
        </is>
      </c>
      <c r="C4163" t="inlineStr">
        <is>
          <t>2026-04</t>
        </is>
      </c>
      <c r="D4163" t="inlineStr">
        <is>
          <t>2026-Q2</t>
        </is>
      </c>
      <c r="E4163" t="inlineStr">
        <is>
          <t>T05</t>
        </is>
      </c>
      <c r="F4163" t="inlineStr">
        <is>
          <t>Burak Çelik</t>
        </is>
      </c>
      <c r="G4163" t="inlineStr">
        <is>
          <t>İhracat-Körfez</t>
        </is>
      </c>
      <c r="H4163" t="inlineStr">
        <is>
          <t>EM-KBL-16</t>
        </is>
      </c>
      <c r="I4163" t="inlineStr">
        <is>
          <t>NYM Kablo 3x2,5 (100 m)</t>
        </is>
      </c>
      <c r="J4163" t="inlineStr">
        <is>
          <t>Kablo</t>
        </is>
      </c>
      <c r="K4163" t="inlineStr">
        <is>
          <t>Proje</t>
        </is>
      </c>
      <c r="L4163" t="n">
        <v>12</v>
      </c>
      <c r="M4163" s="57" t="n">
        <v>27.29</v>
      </c>
      <c r="N4163" t="inlineStr">
        <is>
          <t>USD</t>
        </is>
      </c>
      <c r="O4163" s="58" t="n">
        <v>18</v>
      </c>
      <c r="P4163" t="n">
        <v>0</v>
      </c>
      <c r="Q4163" s="59" t="n">
        <v>820</v>
      </c>
      <c r="R4163" s="60">
        <f>IF(N4163="TL",1,IF(N4163="USD",VLOOKUP(C4163,$X$2:$Z$19,2,FALSE),VLOOKUP(C4163,$X$2:$Z$19,3,FALSE)))</f>
        <v/>
      </c>
      <c r="S4163" s="61">
        <f>IF(P4163=1,0,L4163*M4163*R4163*(1-O4163/100))</f>
        <v/>
      </c>
      <c r="T4163" s="61">
        <f>IF(P4163=1,0,L4163*Q4163)</f>
        <v/>
      </c>
      <c r="U4163" s="61">
        <f>S4163-T4163</f>
        <v/>
      </c>
    </row>
    <row r="4164">
      <c r="A4164" t="inlineStr">
        <is>
          <t>S004163</t>
        </is>
      </c>
      <c r="B4164" t="inlineStr">
        <is>
          <t>2026-04-02</t>
        </is>
      </c>
      <c r="C4164" t="inlineStr">
        <is>
          <t>2026-04</t>
        </is>
      </c>
      <c r="D4164" t="inlineStr">
        <is>
          <t>2026-Q2</t>
        </is>
      </c>
      <c r="E4164" t="inlineStr">
        <is>
          <t>T05</t>
        </is>
      </c>
      <c r="F4164" t="inlineStr">
        <is>
          <t>Burak Çelik</t>
        </is>
      </c>
      <c r="G4164" t="inlineStr">
        <is>
          <t>İhracat-Körfez</t>
        </is>
      </c>
      <c r="H4164" t="inlineStr">
        <is>
          <t>EM-TRF-05</t>
        </is>
      </c>
      <c r="I4164" t="inlineStr">
        <is>
          <t>İzole Trafo 1 kVA</t>
        </is>
      </c>
      <c r="J4164" t="inlineStr">
        <is>
          <t>Güç</t>
        </is>
      </c>
      <c r="K4164" t="inlineStr">
        <is>
          <t>Kurumsal</t>
        </is>
      </c>
      <c r="L4164" t="n">
        <v>9</v>
      </c>
      <c r="M4164" s="57" t="n">
        <v>132.71</v>
      </c>
      <c r="N4164" t="inlineStr">
        <is>
          <t>USD</t>
        </is>
      </c>
      <c r="O4164" s="58" t="n">
        <v>8</v>
      </c>
      <c r="P4164" t="n">
        <v>0</v>
      </c>
      <c r="Q4164" s="59" t="n">
        <v>3900</v>
      </c>
      <c r="R4164" s="60">
        <f>IF(N4164="TL",1,IF(N4164="USD",VLOOKUP(C4164,$X$2:$Z$19,2,FALSE),VLOOKUP(C4164,$X$2:$Z$19,3,FALSE)))</f>
        <v/>
      </c>
      <c r="S4164" s="61">
        <f>IF(P4164=1,0,L4164*M4164*R4164*(1-O4164/100))</f>
        <v/>
      </c>
      <c r="T4164" s="61">
        <f>IF(P4164=1,0,L4164*Q4164)</f>
        <v/>
      </c>
      <c r="U4164" s="61">
        <f>S4164-T4164</f>
        <v/>
      </c>
    </row>
    <row r="4165">
      <c r="A4165" t="inlineStr">
        <is>
          <t>S004164</t>
        </is>
      </c>
      <c r="B4165" t="inlineStr">
        <is>
          <t>2026-04-20</t>
        </is>
      </c>
      <c r="C4165" t="inlineStr">
        <is>
          <t>2026-04</t>
        </is>
      </c>
      <c r="D4165" t="inlineStr">
        <is>
          <t>2026-Q2</t>
        </is>
      </c>
      <c r="E4165" t="inlineStr">
        <is>
          <t>T05</t>
        </is>
      </c>
      <c r="F4165" t="inlineStr">
        <is>
          <t>Burak Çelik</t>
        </is>
      </c>
      <c r="G4165" t="inlineStr">
        <is>
          <t>İhracat-Körfez</t>
        </is>
      </c>
      <c r="H4165" t="inlineStr">
        <is>
          <t>EM-TRF-05</t>
        </is>
      </c>
      <c r="I4165" t="inlineStr">
        <is>
          <t>İzole Trafo 1 kVA</t>
        </is>
      </c>
      <c r="J4165" t="inlineStr">
        <is>
          <t>Güç</t>
        </is>
      </c>
      <c r="K4165" t="inlineStr">
        <is>
          <t>Proje</t>
        </is>
      </c>
      <c r="L4165" t="n">
        <v>18</v>
      </c>
      <c r="M4165" s="57" t="n">
        <v>139.57</v>
      </c>
      <c r="N4165" t="inlineStr">
        <is>
          <t>USD</t>
        </is>
      </c>
      <c r="O4165" s="58" t="n">
        <v>0</v>
      </c>
      <c r="P4165" t="n">
        <v>0</v>
      </c>
      <c r="Q4165" s="59" t="n">
        <v>3900</v>
      </c>
      <c r="R4165" s="60">
        <f>IF(N4165="TL",1,IF(N4165="USD",VLOOKUP(C4165,$X$2:$Z$19,2,FALSE),VLOOKUP(C4165,$X$2:$Z$19,3,FALSE)))</f>
        <v/>
      </c>
      <c r="S4165" s="61">
        <f>IF(P4165=1,0,L4165*M4165*R4165*(1-O4165/100))</f>
        <v/>
      </c>
      <c r="T4165" s="61">
        <f>IF(P4165=1,0,L4165*Q4165)</f>
        <v/>
      </c>
      <c r="U4165" s="61">
        <f>S4165-T4165</f>
        <v/>
      </c>
    </row>
    <row r="4166">
      <c r="A4166" t="inlineStr">
        <is>
          <t>S004165</t>
        </is>
      </c>
      <c r="B4166" t="inlineStr">
        <is>
          <t>2026-04-16</t>
        </is>
      </c>
      <c r="C4166" t="inlineStr">
        <is>
          <t>2026-04</t>
        </is>
      </c>
      <c r="D4166" t="inlineStr">
        <is>
          <t>2026-Q2</t>
        </is>
      </c>
      <c r="E4166" t="inlineStr">
        <is>
          <t>T05</t>
        </is>
      </c>
      <c r="F4166" t="inlineStr">
        <is>
          <t>Burak Çelik</t>
        </is>
      </c>
      <c r="G4166" t="inlineStr">
        <is>
          <t>İhracat-Körfez</t>
        </is>
      </c>
      <c r="H4166" t="inlineStr">
        <is>
          <t>EM-PNO-12</t>
        </is>
      </c>
      <c r="I4166" t="inlineStr">
        <is>
          <t>Sıva Üstü Dağıtım Panosu 24'lü</t>
        </is>
      </c>
      <c r="J4166" t="inlineStr">
        <is>
          <t>Pano</t>
        </is>
      </c>
      <c r="K4166" t="inlineStr">
        <is>
          <t>Bayi</t>
        </is>
      </c>
      <c r="L4166" t="n">
        <v>24</v>
      </c>
      <c r="M4166" s="57" t="n">
        <v>41.73</v>
      </c>
      <c r="N4166" t="inlineStr">
        <is>
          <t>USD</t>
        </is>
      </c>
      <c r="O4166" s="58" t="n">
        <v>12</v>
      </c>
      <c r="P4166" t="n">
        <v>0</v>
      </c>
      <c r="Q4166" s="59" t="n">
        <v>1180</v>
      </c>
      <c r="R4166" s="60">
        <f>IF(N4166="TL",1,IF(N4166="USD",VLOOKUP(C4166,$X$2:$Z$19,2,FALSE),VLOOKUP(C4166,$X$2:$Z$19,3,FALSE)))</f>
        <v/>
      </c>
      <c r="S4166" s="61">
        <f>IF(P4166=1,0,L4166*M4166*R4166*(1-O4166/100))</f>
        <v/>
      </c>
      <c r="T4166" s="61">
        <f>IF(P4166=1,0,L4166*Q4166)</f>
        <v/>
      </c>
      <c r="U4166" s="61">
        <f>S4166-T4166</f>
        <v/>
      </c>
    </row>
    <row r="4167">
      <c r="A4167" t="inlineStr">
        <is>
          <t>S004166</t>
        </is>
      </c>
      <c r="B4167" t="inlineStr">
        <is>
          <t>2026-04-27</t>
        </is>
      </c>
      <c r="C4167" t="inlineStr">
        <is>
          <t>2026-04</t>
        </is>
      </c>
      <c r="D4167" t="inlineStr">
        <is>
          <t>2026-Q2</t>
        </is>
      </c>
      <c r="E4167" t="inlineStr">
        <is>
          <t>T05</t>
        </is>
      </c>
      <c r="F4167" t="inlineStr">
        <is>
          <t>Burak Çelik</t>
        </is>
      </c>
      <c r="G4167" t="inlineStr">
        <is>
          <t>İhracat-Körfez</t>
        </is>
      </c>
      <c r="H4167" t="inlineStr">
        <is>
          <t>EM-AYD-18</t>
        </is>
      </c>
      <c r="I4167" t="inlineStr">
        <is>
          <t>LED Ampul 18W (10'lu)</t>
        </is>
      </c>
      <c r="J4167" t="inlineStr">
        <is>
          <t>Aydınlatma</t>
        </is>
      </c>
      <c r="K4167" t="inlineStr">
        <is>
          <t>Bayi</t>
        </is>
      </c>
      <c r="L4167" t="n">
        <v>11</v>
      </c>
      <c r="M4167" s="57" t="n">
        <v>4.28</v>
      </c>
      <c r="N4167" t="inlineStr">
        <is>
          <t>USD</t>
        </is>
      </c>
      <c r="O4167" s="58" t="n">
        <v>0</v>
      </c>
      <c r="P4167" t="n">
        <v>0</v>
      </c>
      <c r="Q4167" s="59" t="n">
        <v>95</v>
      </c>
      <c r="R4167" s="60">
        <f>IF(N4167="TL",1,IF(N4167="USD",VLOOKUP(C4167,$X$2:$Z$19,2,FALSE),VLOOKUP(C4167,$X$2:$Z$19,3,FALSE)))</f>
        <v/>
      </c>
      <c r="S4167" s="61">
        <f>IF(P4167=1,0,L4167*M4167*R4167*(1-O4167/100))</f>
        <v/>
      </c>
      <c r="T4167" s="61">
        <f>IF(P4167=1,0,L4167*Q4167)</f>
        <v/>
      </c>
      <c r="U4167" s="61">
        <f>S4167-T4167</f>
        <v/>
      </c>
    </row>
    <row r="4168">
      <c r="A4168" t="inlineStr">
        <is>
          <t>S004167</t>
        </is>
      </c>
      <c r="B4168" t="inlineStr">
        <is>
          <t>2026-04-03</t>
        </is>
      </c>
      <c r="C4168" t="inlineStr">
        <is>
          <t>2026-04</t>
        </is>
      </c>
      <c r="D4168" t="inlineStr">
        <is>
          <t>2026-Q2</t>
        </is>
      </c>
      <c r="E4168" t="inlineStr">
        <is>
          <t>T05</t>
        </is>
      </c>
      <c r="F4168" t="inlineStr">
        <is>
          <t>Burak Çelik</t>
        </is>
      </c>
      <c r="G4168" t="inlineStr">
        <is>
          <t>İhracat-Körfez</t>
        </is>
      </c>
      <c r="H4168" t="inlineStr">
        <is>
          <t>EM-SNS-06</t>
        </is>
      </c>
      <c r="I4168" t="inlineStr">
        <is>
          <t>Hareket Sensörü PIR</t>
        </is>
      </c>
      <c r="J4168" t="inlineStr">
        <is>
          <t>Otomasyon</t>
        </is>
      </c>
      <c r="K4168" t="inlineStr">
        <is>
          <t>Bayi</t>
        </is>
      </c>
      <c r="L4168" t="n">
        <v>3</v>
      </c>
      <c r="M4168" s="57" t="n">
        <v>5.19</v>
      </c>
      <c r="N4168" t="inlineStr">
        <is>
          <t>USD</t>
        </is>
      </c>
      <c r="O4168" s="58" t="n">
        <v>8</v>
      </c>
      <c r="P4168" t="n">
        <v>0</v>
      </c>
      <c r="Q4168" s="59" t="n">
        <v>120</v>
      </c>
      <c r="R4168" s="60">
        <f>IF(N4168="TL",1,IF(N4168="USD",VLOOKUP(C4168,$X$2:$Z$19,2,FALSE),VLOOKUP(C4168,$X$2:$Z$19,3,FALSE)))</f>
        <v/>
      </c>
      <c r="S4168" s="61">
        <f>IF(P4168=1,0,L4168*M4168*R4168*(1-O4168/100))</f>
        <v/>
      </c>
      <c r="T4168" s="61">
        <f>IF(P4168=1,0,L4168*Q4168)</f>
        <v/>
      </c>
      <c r="U4168" s="61">
        <f>S4168-T4168</f>
        <v/>
      </c>
    </row>
    <row r="4169">
      <c r="A4169" t="inlineStr">
        <is>
          <t>S004168</t>
        </is>
      </c>
      <c r="B4169" t="inlineStr">
        <is>
          <t>2026-04-05</t>
        </is>
      </c>
      <c r="C4169" t="inlineStr">
        <is>
          <t>2026-04</t>
        </is>
      </c>
      <c r="D4169" t="inlineStr">
        <is>
          <t>2026-Q2</t>
        </is>
      </c>
      <c r="E4169" t="inlineStr">
        <is>
          <t>T05</t>
        </is>
      </c>
      <c r="F4169" t="inlineStr">
        <is>
          <t>Burak Çelik</t>
        </is>
      </c>
      <c r="G4169" t="inlineStr">
        <is>
          <t>İhracat-Körfez</t>
        </is>
      </c>
      <c r="H4169" t="inlineStr">
        <is>
          <t>EM-KND-03</t>
        </is>
      </c>
      <c r="I4169" t="inlineStr">
        <is>
          <t>Kablo Kanalı 40x40 (2 m)</t>
        </is>
      </c>
      <c r="J4169" t="inlineStr">
        <is>
          <t>Tesisat</t>
        </is>
      </c>
      <c r="K4169" t="inlineStr">
        <is>
          <t>Kurumsal</t>
        </is>
      </c>
      <c r="L4169" t="n">
        <v>1</v>
      </c>
      <c r="M4169" s="57" t="n">
        <v>2.7</v>
      </c>
      <c r="N4169" t="inlineStr">
        <is>
          <t>USD</t>
        </is>
      </c>
      <c r="O4169" s="58" t="n">
        <v>8</v>
      </c>
      <c r="P4169" t="n">
        <v>0</v>
      </c>
      <c r="Q4169" s="59" t="n">
        <v>65</v>
      </c>
      <c r="R4169" s="60">
        <f>IF(N4169="TL",1,IF(N4169="USD",VLOOKUP(C4169,$X$2:$Z$19,2,FALSE),VLOOKUP(C4169,$X$2:$Z$19,3,FALSE)))</f>
        <v/>
      </c>
      <c r="S4169" s="61">
        <f>IF(P4169=1,0,L4169*M4169*R4169*(1-O4169/100))</f>
        <v/>
      </c>
      <c r="T4169" s="61">
        <f>IF(P4169=1,0,L4169*Q4169)</f>
        <v/>
      </c>
      <c r="U4169" s="61">
        <f>S4169-T4169</f>
        <v/>
      </c>
    </row>
    <row r="4170">
      <c r="A4170" t="inlineStr">
        <is>
          <t>S004169</t>
        </is>
      </c>
      <c r="B4170" t="inlineStr">
        <is>
          <t>2026-04-23</t>
        </is>
      </c>
      <c r="C4170" t="inlineStr">
        <is>
          <t>2026-04</t>
        </is>
      </c>
      <c r="D4170" t="inlineStr">
        <is>
          <t>2026-Q2</t>
        </is>
      </c>
      <c r="E4170" t="inlineStr">
        <is>
          <t>T05</t>
        </is>
      </c>
      <c r="F4170" t="inlineStr">
        <is>
          <t>Burak Çelik</t>
        </is>
      </c>
      <c r="G4170" t="inlineStr">
        <is>
          <t>İhracat-Körfez</t>
        </is>
      </c>
      <c r="H4170" t="inlineStr">
        <is>
          <t>EM-KBL-16</t>
        </is>
      </c>
      <c r="I4170" t="inlineStr">
        <is>
          <t>NYM Kablo 3x2,5 (100 m)</t>
        </is>
      </c>
      <c r="J4170" t="inlineStr">
        <is>
          <t>Kablo</t>
        </is>
      </c>
      <c r="K4170" t="inlineStr">
        <is>
          <t>Perakende</t>
        </is>
      </c>
      <c r="L4170" t="n">
        <v>59</v>
      </c>
      <c r="M4170" s="57" t="n">
        <v>26.8</v>
      </c>
      <c r="N4170" t="inlineStr">
        <is>
          <t>USD</t>
        </is>
      </c>
      <c r="O4170" s="58" t="n">
        <v>12</v>
      </c>
      <c r="P4170" t="n">
        <v>0</v>
      </c>
      <c r="Q4170" s="59" t="n">
        <v>820</v>
      </c>
      <c r="R4170" s="60">
        <f>IF(N4170="TL",1,IF(N4170="USD",VLOOKUP(C4170,$X$2:$Z$19,2,FALSE),VLOOKUP(C4170,$X$2:$Z$19,3,FALSE)))</f>
        <v/>
      </c>
      <c r="S4170" s="61">
        <f>IF(P4170=1,0,L4170*M4170*R4170*(1-O4170/100))</f>
        <v/>
      </c>
      <c r="T4170" s="61">
        <f>IF(P4170=1,0,L4170*Q4170)</f>
        <v/>
      </c>
      <c r="U4170" s="61">
        <f>S4170-T4170</f>
        <v/>
      </c>
    </row>
    <row r="4171">
      <c r="A4171" t="inlineStr">
        <is>
          <t>S004170</t>
        </is>
      </c>
      <c r="B4171" t="inlineStr">
        <is>
          <t>2026-04-23</t>
        </is>
      </c>
      <c r="C4171" t="inlineStr">
        <is>
          <t>2026-04</t>
        </is>
      </c>
      <c r="D4171" t="inlineStr">
        <is>
          <t>2026-Q2</t>
        </is>
      </c>
      <c r="E4171" t="inlineStr">
        <is>
          <t>T05</t>
        </is>
      </c>
      <c r="F4171" t="inlineStr">
        <is>
          <t>Burak Çelik</t>
        </is>
      </c>
      <c r="G4171" t="inlineStr">
        <is>
          <t>İhracat-Körfez</t>
        </is>
      </c>
      <c r="H4171" t="inlineStr">
        <is>
          <t>EM-SNS-06</t>
        </is>
      </c>
      <c r="I4171" t="inlineStr">
        <is>
          <t>Hareket Sensörü PIR</t>
        </is>
      </c>
      <c r="J4171" t="inlineStr">
        <is>
          <t>Otomasyon</t>
        </is>
      </c>
      <c r="K4171" t="inlineStr">
        <is>
          <t>Proje</t>
        </is>
      </c>
      <c r="L4171" t="n">
        <v>61</v>
      </c>
      <c r="M4171" s="57" t="n">
        <v>5.36</v>
      </c>
      <c r="N4171" t="inlineStr">
        <is>
          <t>USD</t>
        </is>
      </c>
      <c r="O4171" s="58" t="n">
        <v>8</v>
      </c>
      <c r="P4171" t="n">
        <v>0</v>
      </c>
      <c r="Q4171" s="59" t="n">
        <v>120</v>
      </c>
      <c r="R4171" s="60">
        <f>IF(N4171="TL",1,IF(N4171="USD",VLOOKUP(C4171,$X$2:$Z$19,2,FALSE),VLOOKUP(C4171,$X$2:$Z$19,3,FALSE)))</f>
        <v/>
      </c>
      <c r="S4171" s="61">
        <f>IF(P4171=1,0,L4171*M4171*R4171*(1-O4171/100))</f>
        <v/>
      </c>
      <c r="T4171" s="61">
        <f>IF(P4171=1,0,L4171*Q4171)</f>
        <v/>
      </c>
      <c r="U4171" s="61">
        <f>S4171-T4171</f>
        <v/>
      </c>
    </row>
    <row r="4172">
      <c r="A4172" t="inlineStr">
        <is>
          <t>S004171</t>
        </is>
      </c>
      <c r="B4172" t="inlineStr">
        <is>
          <t>2026-04-02</t>
        </is>
      </c>
      <c r="C4172" t="inlineStr">
        <is>
          <t>2026-04</t>
        </is>
      </c>
      <c r="D4172" t="inlineStr">
        <is>
          <t>2026-Q2</t>
        </is>
      </c>
      <c r="E4172" t="inlineStr">
        <is>
          <t>T05</t>
        </is>
      </c>
      <c r="F4172" t="inlineStr">
        <is>
          <t>Burak Çelik</t>
        </is>
      </c>
      <c r="G4172" t="inlineStr">
        <is>
          <t>İhracat-Körfez</t>
        </is>
      </c>
      <c r="H4172" t="inlineStr">
        <is>
          <t>EM-SNS-06</t>
        </is>
      </c>
      <c r="I4172" t="inlineStr">
        <is>
          <t>Hareket Sensörü PIR</t>
        </is>
      </c>
      <c r="J4172" t="inlineStr">
        <is>
          <t>Otomasyon</t>
        </is>
      </c>
      <c r="K4172" t="inlineStr">
        <is>
          <t>Bayi</t>
        </is>
      </c>
      <c r="L4172" t="n">
        <v>3</v>
      </c>
      <c r="M4172" s="57" t="n">
        <v>5.17</v>
      </c>
      <c r="N4172" t="inlineStr">
        <is>
          <t>USD</t>
        </is>
      </c>
      <c r="O4172" s="58" t="n">
        <v>18</v>
      </c>
      <c r="P4172" t="n">
        <v>0</v>
      </c>
      <c r="Q4172" s="59" t="n">
        <v>120</v>
      </c>
      <c r="R4172" s="60">
        <f>IF(N4172="TL",1,IF(N4172="USD",VLOOKUP(C4172,$X$2:$Z$19,2,FALSE),VLOOKUP(C4172,$X$2:$Z$19,3,FALSE)))</f>
        <v/>
      </c>
      <c r="S4172" s="61">
        <f>IF(P4172=1,0,L4172*M4172*R4172*(1-O4172/100))</f>
        <v/>
      </c>
      <c r="T4172" s="61">
        <f>IF(P4172=1,0,L4172*Q4172)</f>
        <v/>
      </c>
      <c r="U4172" s="61">
        <f>S4172-T4172</f>
        <v/>
      </c>
    </row>
    <row r="4173">
      <c r="A4173" t="inlineStr">
        <is>
          <t>S004172</t>
        </is>
      </c>
      <c r="B4173" t="inlineStr">
        <is>
          <t>2026-04-15</t>
        </is>
      </c>
      <c r="C4173" t="inlineStr">
        <is>
          <t>2026-04</t>
        </is>
      </c>
      <c r="D4173" t="inlineStr">
        <is>
          <t>2026-Q2</t>
        </is>
      </c>
      <c r="E4173" t="inlineStr">
        <is>
          <t>T05</t>
        </is>
      </c>
      <c r="F4173" t="inlineStr">
        <is>
          <t>Burak Çelik</t>
        </is>
      </c>
      <c r="G4173" t="inlineStr">
        <is>
          <t>İhracat-Körfez</t>
        </is>
      </c>
      <c r="H4173" t="inlineStr">
        <is>
          <t>EM-AYD-40</t>
        </is>
      </c>
      <c r="I4173" t="inlineStr">
        <is>
          <t>LED Panel Armatür 40W</t>
        </is>
      </c>
      <c r="J4173" t="inlineStr">
        <is>
          <t>Aydınlatma</t>
        </is>
      </c>
      <c r="K4173" t="inlineStr">
        <is>
          <t>Kurumsal</t>
        </is>
      </c>
      <c r="L4173" t="n">
        <v>1</v>
      </c>
      <c r="M4173" s="57" t="n">
        <v>7.6</v>
      </c>
      <c r="N4173" t="inlineStr">
        <is>
          <t>USD</t>
        </is>
      </c>
      <c r="O4173" s="58" t="n">
        <v>0</v>
      </c>
      <c r="P4173" t="n">
        <v>1</v>
      </c>
      <c r="Q4173" s="59" t="n">
        <v>190</v>
      </c>
      <c r="R4173" s="60">
        <f>IF(N4173="TL",1,IF(N4173="USD",VLOOKUP(C4173,$X$2:$Z$19,2,FALSE),VLOOKUP(C4173,$X$2:$Z$19,3,FALSE)))</f>
        <v/>
      </c>
      <c r="S4173" s="61">
        <f>IF(P4173=1,0,L4173*M4173*R4173*(1-O4173/100))</f>
        <v/>
      </c>
      <c r="T4173" s="61">
        <f>IF(P4173=1,0,L4173*Q4173)</f>
        <v/>
      </c>
      <c r="U4173" s="61">
        <f>S4173-T4173</f>
        <v/>
      </c>
    </row>
    <row r="4174">
      <c r="A4174" t="inlineStr">
        <is>
          <t>S004173</t>
        </is>
      </c>
      <c r="B4174" t="inlineStr">
        <is>
          <t>2026-04-27</t>
        </is>
      </c>
      <c r="C4174" t="inlineStr">
        <is>
          <t>2026-04</t>
        </is>
      </c>
      <c r="D4174" t="inlineStr">
        <is>
          <t>2026-Q2</t>
        </is>
      </c>
      <c r="E4174" t="inlineStr">
        <is>
          <t>T05</t>
        </is>
      </c>
      <c r="F4174" t="inlineStr">
        <is>
          <t>Burak Çelik</t>
        </is>
      </c>
      <c r="G4174" t="inlineStr">
        <is>
          <t>İhracat-Körfez</t>
        </is>
      </c>
      <c r="H4174" t="inlineStr">
        <is>
          <t>EM-AYD-40</t>
        </is>
      </c>
      <c r="I4174" t="inlineStr">
        <is>
          <t>LED Panel Armatür 40W</t>
        </is>
      </c>
      <c r="J4174" t="inlineStr">
        <is>
          <t>Aydınlatma</t>
        </is>
      </c>
      <c r="K4174" t="inlineStr">
        <is>
          <t>Perakende</t>
        </is>
      </c>
      <c r="L4174" t="n">
        <v>1</v>
      </c>
      <c r="M4174" s="57" t="n">
        <v>7.54</v>
      </c>
      <c r="N4174" t="inlineStr">
        <is>
          <t>USD</t>
        </is>
      </c>
      <c r="O4174" s="58" t="n">
        <v>8</v>
      </c>
      <c r="P4174" t="n">
        <v>0</v>
      </c>
      <c r="Q4174" s="59" t="n">
        <v>190</v>
      </c>
      <c r="R4174" s="60">
        <f>IF(N4174="TL",1,IF(N4174="USD",VLOOKUP(C4174,$X$2:$Z$19,2,FALSE),VLOOKUP(C4174,$X$2:$Z$19,3,FALSE)))</f>
        <v/>
      </c>
      <c r="S4174" s="61">
        <f>IF(P4174=1,0,L4174*M4174*R4174*(1-O4174/100))</f>
        <v/>
      </c>
      <c r="T4174" s="61">
        <f>IF(P4174=1,0,L4174*Q4174)</f>
        <v/>
      </c>
      <c r="U4174" s="61">
        <f>S4174-T4174</f>
        <v/>
      </c>
    </row>
    <row r="4175">
      <c r="A4175" t="inlineStr">
        <is>
          <t>S004174</t>
        </is>
      </c>
      <c r="B4175" t="inlineStr">
        <is>
          <t>2026-04-24</t>
        </is>
      </c>
      <c r="C4175" t="inlineStr">
        <is>
          <t>2026-04</t>
        </is>
      </c>
      <c r="D4175" t="inlineStr">
        <is>
          <t>2026-Q2</t>
        </is>
      </c>
      <c r="E4175" t="inlineStr">
        <is>
          <t>T05</t>
        </is>
      </c>
      <c r="F4175" t="inlineStr">
        <is>
          <t>Burak Çelik</t>
        </is>
      </c>
      <c r="G4175" t="inlineStr">
        <is>
          <t>İhracat-Körfez</t>
        </is>
      </c>
      <c r="H4175" t="inlineStr">
        <is>
          <t>EM-AYD-40</t>
        </is>
      </c>
      <c r="I4175" t="inlineStr">
        <is>
          <t>LED Panel Armatür 40W</t>
        </is>
      </c>
      <c r="J4175" t="inlineStr">
        <is>
          <t>Aydınlatma</t>
        </is>
      </c>
      <c r="K4175" t="inlineStr">
        <is>
          <t>Proje</t>
        </is>
      </c>
      <c r="L4175" t="n">
        <v>25</v>
      </c>
      <c r="M4175" s="57" t="n">
        <v>7.38</v>
      </c>
      <c r="N4175" t="inlineStr">
        <is>
          <t>USD</t>
        </is>
      </c>
      <c r="O4175" s="58" t="n">
        <v>0</v>
      </c>
      <c r="P4175" t="n">
        <v>0</v>
      </c>
      <c r="Q4175" s="59" t="n">
        <v>190</v>
      </c>
      <c r="R4175" s="60">
        <f>IF(N4175="TL",1,IF(N4175="USD",VLOOKUP(C4175,$X$2:$Z$19,2,FALSE),VLOOKUP(C4175,$X$2:$Z$19,3,FALSE)))</f>
        <v/>
      </c>
      <c r="S4175" s="61">
        <f>IF(P4175=1,0,L4175*M4175*R4175*(1-O4175/100))</f>
        <v/>
      </c>
      <c r="T4175" s="61">
        <f>IF(P4175=1,0,L4175*Q4175)</f>
        <v/>
      </c>
      <c r="U4175" s="61">
        <f>S4175-T4175</f>
        <v/>
      </c>
    </row>
    <row r="4176">
      <c r="A4176" t="inlineStr">
        <is>
          <t>S004175</t>
        </is>
      </c>
      <c r="B4176" t="inlineStr">
        <is>
          <t>2026-04-20</t>
        </is>
      </c>
      <c r="C4176" t="inlineStr">
        <is>
          <t>2026-04</t>
        </is>
      </c>
      <c r="D4176" t="inlineStr">
        <is>
          <t>2026-Q2</t>
        </is>
      </c>
      <c r="E4176" t="inlineStr">
        <is>
          <t>T05</t>
        </is>
      </c>
      <c r="F4176" t="inlineStr">
        <is>
          <t>Burak Çelik</t>
        </is>
      </c>
      <c r="G4176" t="inlineStr">
        <is>
          <t>İhracat-Körfez</t>
        </is>
      </c>
      <c r="H4176" t="inlineStr">
        <is>
          <t>EM-PNO-12</t>
        </is>
      </c>
      <c r="I4176" t="inlineStr">
        <is>
          <t>Sıva Üstü Dağıtım Panosu 24'lü</t>
        </is>
      </c>
      <c r="J4176" t="inlineStr">
        <is>
          <t>Pano</t>
        </is>
      </c>
      <c r="K4176" t="inlineStr">
        <is>
          <t>Proje</t>
        </is>
      </c>
      <c r="L4176" t="n">
        <v>1</v>
      </c>
      <c r="M4176" s="57" t="n">
        <v>43.39</v>
      </c>
      <c r="N4176" t="inlineStr">
        <is>
          <t>USD</t>
        </is>
      </c>
      <c r="O4176" s="58" t="n">
        <v>0</v>
      </c>
      <c r="P4176" t="n">
        <v>0</v>
      </c>
      <c r="Q4176" s="59" t="n">
        <v>1180</v>
      </c>
      <c r="R4176" s="60">
        <f>IF(N4176="TL",1,IF(N4176="USD",VLOOKUP(C4176,$X$2:$Z$19,2,FALSE),VLOOKUP(C4176,$X$2:$Z$19,3,FALSE)))</f>
        <v/>
      </c>
      <c r="S4176" s="61">
        <f>IF(P4176=1,0,L4176*M4176*R4176*(1-O4176/100))</f>
        <v/>
      </c>
      <c r="T4176" s="61">
        <f>IF(P4176=1,0,L4176*Q4176)</f>
        <v/>
      </c>
      <c r="U4176" s="61">
        <f>S4176-T4176</f>
        <v/>
      </c>
    </row>
    <row r="4177">
      <c r="A4177" t="inlineStr">
        <is>
          <t>S004176</t>
        </is>
      </c>
      <c r="B4177" t="inlineStr">
        <is>
          <t>2026-04-05</t>
        </is>
      </c>
      <c r="C4177" t="inlineStr">
        <is>
          <t>2026-04</t>
        </is>
      </c>
      <c r="D4177" t="inlineStr">
        <is>
          <t>2026-Q2</t>
        </is>
      </c>
      <c r="E4177" t="inlineStr">
        <is>
          <t>T06</t>
        </is>
      </c>
      <c r="F4177" t="inlineStr">
        <is>
          <t>Gizem Aydın</t>
        </is>
      </c>
      <c r="G4177" t="inlineStr">
        <is>
          <t>İhracat-Avrupa</t>
        </is>
      </c>
      <c r="H4177" t="inlineStr">
        <is>
          <t>EM-KBL-25</t>
        </is>
      </c>
      <c r="I4177" t="inlineStr">
        <is>
          <t>NYY Kablo 4x6 (100 m)</t>
        </is>
      </c>
      <c r="J4177" t="inlineStr">
        <is>
          <t>Kablo</t>
        </is>
      </c>
      <c r="K4177" t="inlineStr">
        <is>
          <t>Perakende</t>
        </is>
      </c>
      <c r="L4177" t="n">
        <v>2</v>
      </c>
      <c r="M4177" s="57" t="n">
        <v>67.88</v>
      </c>
      <c r="N4177" t="inlineStr">
        <is>
          <t>EUR</t>
        </is>
      </c>
      <c r="O4177" s="58" t="n">
        <v>12</v>
      </c>
      <c r="P4177" t="n">
        <v>0</v>
      </c>
      <c r="Q4177" s="59" t="n">
        <v>2150</v>
      </c>
      <c r="R4177" s="60">
        <f>IF(N4177="TL",1,IF(N4177="USD",VLOOKUP(C4177,$X$2:$Z$19,2,FALSE),VLOOKUP(C4177,$X$2:$Z$19,3,FALSE)))</f>
        <v/>
      </c>
      <c r="S4177" s="61">
        <f>IF(P4177=1,0,L4177*M4177*R4177*(1-O4177/100))</f>
        <v/>
      </c>
      <c r="T4177" s="61">
        <f>IF(P4177=1,0,L4177*Q4177)</f>
        <v/>
      </c>
      <c r="U4177" s="61">
        <f>S4177-T4177</f>
        <v/>
      </c>
    </row>
    <row r="4178">
      <c r="A4178" t="inlineStr">
        <is>
          <t>S004177</t>
        </is>
      </c>
      <c r="B4178" t="inlineStr">
        <is>
          <t>2026-04-05</t>
        </is>
      </c>
      <c r="C4178" t="inlineStr">
        <is>
          <t>2026-04</t>
        </is>
      </c>
      <c r="D4178" t="inlineStr">
        <is>
          <t>2026-Q2</t>
        </is>
      </c>
      <c r="E4178" t="inlineStr">
        <is>
          <t>T06</t>
        </is>
      </c>
      <c r="F4178" t="inlineStr">
        <is>
          <t>Gizem Aydın</t>
        </is>
      </c>
      <c r="G4178" t="inlineStr">
        <is>
          <t>İhracat-Avrupa</t>
        </is>
      </c>
      <c r="H4178" t="inlineStr">
        <is>
          <t>EM-PRZ-02</t>
        </is>
      </c>
      <c r="I4178" t="inlineStr">
        <is>
          <t>Priz-Anahtar Seti (20'li)</t>
        </is>
      </c>
      <c r="J4178" t="inlineStr">
        <is>
          <t>Anahtar</t>
        </is>
      </c>
      <c r="K4178" t="inlineStr">
        <is>
          <t>Perakende</t>
        </is>
      </c>
      <c r="L4178" t="n">
        <v>1</v>
      </c>
      <c r="M4178" s="57" t="n">
        <v>11.28</v>
      </c>
      <c r="N4178" t="inlineStr">
        <is>
          <t>EUR</t>
        </is>
      </c>
      <c r="O4178" s="58" t="n">
        <v>18</v>
      </c>
      <c r="P4178" t="n">
        <v>0</v>
      </c>
      <c r="Q4178" s="59" t="n">
        <v>310</v>
      </c>
      <c r="R4178" s="60">
        <f>IF(N4178="TL",1,IF(N4178="USD",VLOOKUP(C4178,$X$2:$Z$19,2,FALSE),VLOOKUP(C4178,$X$2:$Z$19,3,FALSE)))</f>
        <v/>
      </c>
      <c r="S4178" s="61">
        <f>IF(P4178=1,0,L4178*M4178*R4178*(1-O4178/100))</f>
        <v/>
      </c>
      <c r="T4178" s="61">
        <f>IF(P4178=1,0,L4178*Q4178)</f>
        <v/>
      </c>
      <c r="U4178" s="61">
        <f>S4178-T4178</f>
        <v/>
      </c>
    </row>
    <row r="4179">
      <c r="A4179" t="inlineStr">
        <is>
          <t>S004178</t>
        </is>
      </c>
      <c r="B4179" t="inlineStr">
        <is>
          <t>2026-04-21</t>
        </is>
      </c>
      <c r="C4179" t="inlineStr">
        <is>
          <t>2026-04</t>
        </is>
      </c>
      <c r="D4179" t="inlineStr">
        <is>
          <t>2026-Q2</t>
        </is>
      </c>
      <c r="E4179" t="inlineStr">
        <is>
          <t>T06</t>
        </is>
      </c>
      <c r="F4179" t="inlineStr">
        <is>
          <t>Gizem Aydın</t>
        </is>
      </c>
      <c r="G4179" t="inlineStr">
        <is>
          <t>İhracat-Avrupa</t>
        </is>
      </c>
      <c r="H4179" t="inlineStr">
        <is>
          <t>EM-UPS-10</t>
        </is>
      </c>
      <c r="I4179" t="inlineStr">
        <is>
          <t>Kesintisiz Güç Kaynağı 3 kVA</t>
        </is>
      </c>
      <c r="J4179" t="inlineStr">
        <is>
          <t>Güç</t>
        </is>
      </c>
      <c r="K4179" t="inlineStr">
        <is>
          <t>Proje</t>
        </is>
      </c>
      <c r="L4179" t="n">
        <v>1</v>
      </c>
      <c r="M4179" s="57" t="n">
        <v>264.03</v>
      </c>
      <c r="N4179" t="inlineStr">
        <is>
          <t>EUR</t>
        </is>
      </c>
      <c r="O4179" s="58" t="n">
        <v>8</v>
      </c>
      <c r="P4179" t="n">
        <v>0</v>
      </c>
      <c r="Q4179" s="59" t="n">
        <v>8200</v>
      </c>
      <c r="R4179" s="60">
        <f>IF(N4179="TL",1,IF(N4179="USD",VLOOKUP(C4179,$X$2:$Z$19,2,FALSE),VLOOKUP(C4179,$X$2:$Z$19,3,FALSE)))</f>
        <v/>
      </c>
      <c r="S4179" s="61">
        <f>IF(P4179=1,0,L4179*M4179*R4179*(1-O4179/100))</f>
        <v/>
      </c>
      <c r="T4179" s="61">
        <f>IF(P4179=1,0,L4179*Q4179)</f>
        <v/>
      </c>
      <c r="U4179" s="61">
        <f>S4179-T4179</f>
        <v/>
      </c>
    </row>
    <row r="4180">
      <c r="A4180" t="inlineStr">
        <is>
          <t>S004179</t>
        </is>
      </c>
      <c r="B4180" t="inlineStr">
        <is>
          <t>2026-04-14</t>
        </is>
      </c>
      <c r="C4180" t="inlineStr">
        <is>
          <t>2026-04</t>
        </is>
      </c>
      <c r="D4180" t="inlineStr">
        <is>
          <t>2026-Q2</t>
        </is>
      </c>
      <c r="E4180" t="inlineStr">
        <is>
          <t>T06</t>
        </is>
      </c>
      <c r="F4180" t="inlineStr">
        <is>
          <t>Gizem Aydın</t>
        </is>
      </c>
      <c r="G4180" t="inlineStr">
        <is>
          <t>İhracat-Avrupa</t>
        </is>
      </c>
      <c r="H4180" t="inlineStr">
        <is>
          <t>EM-KBL-16</t>
        </is>
      </c>
      <c r="I4180" t="inlineStr">
        <is>
          <t>NYM Kablo 3x2,5 (100 m)</t>
        </is>
      </c>
      <c r="J4180" t="inlineStr">
        <is>
          <t>Kablo</t>
        </is>
      </c>
      <c r="K4180" t="inlineStr">
        <is>
          <t>Bayi</t>
        </is>
      </c>
      <c r="L4180" t="n">
        <v>14</v>
      </c>
      <c r="M4180" s="57" t="n">
        <v>26.78</v>
      </c>
      <c r="N4180" t="inlineStr">
        <is>
          <t>EUR</t>
        </is>
      </c>
      <c r="O4180" s="58" t="n">
        <v>8</v>
      </c>
      <c r="P4180" t="n">
        <v>0</v>
      </c>
      <c r="Q4180" s="59" t="n">
        <v>820</v>
      </c>
      <c r="R4180" s="60">
        <f>IF(N4180="TL",1,IF(N4180="USD",VLOOKUP(C4180,$X$2:$Z$19,2,FALSE),VLOOKUP(C4180,$X$2:$Z$19,3,FALSE)))</f>
        <v/>
      </c>
      <c r="S4180" s="61">
        <f>IF(P4180=1,0,L4180*M4180*R4180*(1-O4180/100))</f>
        <v/>
      </c>
      <c r="T4180" s="61">
        <f>IF(P4180=1,0,L4180*Q4180)</f>
        <v/>
      </c>
      <c r="U4180" s="61">
        <f>S4180-T4180</f>
        <v/>
      </c>
    </row>
    <row r="4181">
      <c r="A4181" t="inlineStr">
        <is>
          <t>S004180</t>
        </is>
      </c>
      <c r="B4181" t="inlineStr">
        <is>
          <t>2026-04-14</t>
        </is>
      </c>
      <c r="C4181" t="inlineStr">
        <is>
          <t>2026-04</t>
        </is>
      </c>
      <c r="D4181" t="inlineStr">
        <is>
          <t>2026-Q2</t>
        </is>
      </c>
      <c r="E4181" t="inlineStr">
        <is>
          <t>T06</t>
        </is>
      </c>
      <c r="F4181" t="inlineStr">
        <is>
          <t>Gizem Aydın</t>
        </is>
      </c>
      <c r="G4181" t="inlineStr">
        <is>
          <t>İhracat-Avrupa</t>
        </is>
      </c>
      <c r="H4181" t="inlineStr">
        <is>
          <t>EM-SGT-01</t>
        </is>
      </c>
      <c r="I4181" t="inlineStr">
        <is>
          <t>Otomatik Sigorta C16 (12'li)</t>
        </is>
      </c>
      <c r="J4181" t="inlineStr">
        <is>
          <t>Koruma</t>
        </is>
      </c>
      <c r="K4181" t="inlineStr">
        <is>
          <t>Kurumsal</t>
        </is>
      </c>
      <c r="L4181" t="n">
        <v>2</v>
      </c>
      <c r="M4181" s="57" t="n">
        <v>8.43</v>
      </c>
      <c r="N4181" t="inlineStr">
        <is>
          <t>EUR</t>
        </is>
      </c>
      <c r="O4181" s="58" t="n">
        <v>8</v>
      </c>
      <c r="P4181" t="n">
        <v>0</v>
      </c>
      <c r="Q4181" s="59" t="n">
        <v>240</v>
      </c>
      <c r="R4181" s="60">
        <f>IF(N4181="TL",1,IF(N4181="USD",VLOOKUP(C4181,$X$2:$Z$19,2,FALSE),VLOOKUP(C4181,$X$2:$Z$19,3,FALSE)))</f>
        <v/>
      </c>
      <c r="S4181" s="61">
        <f>IF(P4181=1,0,L4181*M4181*R4181*(1-O4181/100))</f>
        <v/>
      </c>
      <c r="T4181" s="61">
        <f>IF(P4181=1,0,L4181*Q4181)</f>
        <v/>
      </c>
      <c r="U4181" s="61">
        <f>S4181-T4181</f>
        <v/>
      </c>
    </row>
    <row r="4182">
      <c r="A4182" t="inlineStr">
        <is>
          <t>S004181</t>
        </is>
      </c>
      <c r="B4182" t="inlineStr">
        <is>
          <t>2026-04-28</t>
        </is>
      </c>
      <c r="C4182" t="inlineStr">
        <is>
          <t>2026-04</t>
        </is>
      </c>
      <c r="D4182" t="inlineStr">
        <is>
          <t>2026-Q2</t>
        </is>
      </c>
      <c r="E4182" t="inlineStr">
        <is>
          <t>T06</t>
        </is>
      </c>
      <c r="F4182" t="inlineStr">
        <is>
          <t>Gizem Aydın</t>
        </is>
      </c>
      <c r="G4182" t="inlineStr">
        <is>
          <t>İhracat-Avrupa</t>
        </is>
      </c>
      <c r="H4182" t="inlineStr">
        <is>
          <t>EM-UPS-10</t>
        </is>
      </c>
      <c r="I4182" t="inlineStr">
        <is>
          <t>Kesintisiz Güç Kaynağı 3 kVA</t>
        </is>
      </c>
      <c r="J4182" t="inlineStr">
        <is>
          <t>Güç</t>
        </is>
      </c>
      <c r="K4182" t="inlineStr">
        <is>
          <t>Proje</t>
        </is>
      </c>
      <c r="L4182" t="n">
        <v>3</v>
      </c>
      <c r="M4182" s="57" t="n">
        <v>267.14</v>
      </c>
      <c r="N4182" t="inlineStr">
        <is>
          <t>EUR</t>
        </is>
      </c>
      <c r="O4182" s="58" t="n">
        <v>8</v>
      </c>
      <c r="P4182" t="n">
        <v>0</v>
      </c>
      <c r="Q4182" s="59" t="n">
        <v>8200</v>
      </c>
      <c r="R4182" s="60">
        <f>IF(N4182="TL",1,IF(N4182="USD",VLOOKUP(C4182,$X$2:$Z$19,2,FALSE),VLOOKUP(C4182,$X$2:$Z$19,3,FALSE)))</f>
        <v/>
      </c>
      <c r="S4182" s="61">
        <f>IF(P4182=1,0,L4182*M4182*R4182*(1-O4182/100))</f>
        <v/>
      </c>
      <c r="T4182" s="61">
        <f>IF(P4182=1,0,L4182*Q4182)</f>
        <v/>
      </c>
      <c r="U4182" s="61">
        <f>S4182-T4182</f>
        <v/>
      </c>
    </row>
    <row r="4183">
      <c r="A4183" t="inlineStr">
        <is>
          <t>S004182</t>
        </is>
      </c>
      <c r="B4183" t="inlineStr">
        <is>
          <t>2026-04-04</t>
        </is>
      </c>
      <c r="C4183" t="inlineStr">
        <is>
          <t>2026-04</t>
        </is>
      </c>
      <c r="D4183" t="inlineStr">
        <is>
          <t>2026-Q2</t>
        </is>
      </c>
      <c r="E4183" t="inlineStr">
        <is>
          <t>T06</t>
        </is>
      </c>
      <c r="F4183" t="inlineStr">
        <is>
          <t>Gizem Aydın</t>
        </is>
      </c>
      <c r="G4183" t="inlineStr">
        <is>
          <t>İhracat-Avrupa</t>
        </is>
      </c>
      <c r="H4183" t="inlineStr">
        <is>
          <t>EM-KND-03</t>
        </is>
      </c>
      <c r="I4183" t="inlineStr">
        <is>
          <t>Kablo Kanalı 40x40 (2 m)</t>
        </is>
      </c>
      <c r="J4183" t="inlineStr">
        <is>
          <t>Tesisat</t>
        </is>
      </c>
      <c r="K4183" t="inlineStr">
        <is>
          <t>Bayi</t>
        </is>
      </c>
      <c r="L4183" t="n">
        <v>18</v>
      </c>
      <c r="M4183" s="57" t="n">
        <v>2.64</v>
      </c>
      <c r="N4183" t="inlineStr">
        <is>
          <t>EUR</t>
        </is>
      </c>
      <c r="O4183" s="58" t="n">
        <v>8</v>
      </c>
      <c r="P4183" t="n">
        <v>0</v>
      </c>
      <c r="Q4183" s="59" t="n">
        <v>65</v>
      </c>
      <c r="R4183" s="60">
        <f>IF(N4183="TL",1,IF(N4183="USD",VLOOKUP(C4183,$X$2:$Z$19,2,FALSE),VLOOKUP(C4183,$X$2:$Z$19,3,FALSE)))</f>
        <v/>
      </c>
      <c r="S4183" s="61">
        <f>IF(P4183=1,0,L4183*M4183*R4183*(1-O4183/100))</f>
        <v/>
      </c>
      <c r="T4183" s="61">
        <f>IF(P4183=1,0,L4183*Q4183)</f>
        <v/>
      </c>
      <c r="U4183" s="61">
        <f>S4183-T4183</f>
        <v/>
      </c>
    </row>
    <row r="4184">
      <c r="A4184" t="inlineStr">
        <is>
          <t>S004183</t>
        </is>
      </c>
      <c r="B4184" t="inlineStr">
        <is>
          <t>2026-04-22</t>
        </is>
      </c>
      <c r="C4184" t="inlineStr">
        <is>
          <t>2026-04</t>
        </is>
      </c>
      <c r="D4184" t="inlineStr">
        <is>
          <t>2026-Q2</t>
        </is>
      </c>
      <c r="E4184" t="inlineStr">
        <is>
          <t>T06</t>
        </is>
      </c>
      <c r="F4184" t="inlineStr">
        <is>
          <t>Gizem Aydın</t>
        </is>
      </c>
      <c r="G4184" t="inlineStr">
        <is>
          <t>İhracat-Avrupa</t>
        </is>
      </c>
      <c r="H4184" t="inlineStr">
        <is>
          <t>EM-PNO-12</t>
        </is>
      </c>
      <c r="I4184" t="inlineStr">
        <is>
          <t>Sıva Üstü Dağıtım Panosu 24'lü</t>
        </is>
      </c>
      <c r="J4184" t="inlineStr">
        <is>
          <t>Pano</t>
        </is>
      </c>
      <c r="K4184" t="inlineStr">
        <is>
          <t>Proje</t>
        </is>
      </c>
      <c r="L4184" t="n">
        <v>18</v>
      </c>
      <c r="M4184" s="57" t="n">
        <v>41.98</v>
      </c>
      <c r="N4184" t="inlineStr">
        <is>
          <t>EUR</t>
        </is>
      </c>
      <c r="O4184" s="58" t="n">
        <v>5</v>
      </c>
      <c r="P4184" t="n">
        <v>0</v>
      </c>
      <c r="Q4184" s="59" t="n">
        <v>1180</v>
      </c>
      <c r="R4184" s="60">
        <f>IF(N4184="TL",1,IF(N4184="USD",VLOOKUP(C4184,$X$2:$Z$19,2,FALSE),VLOOKUP(C4184,$X$2:$Z$19,3,FALSE)))</f>
        <v/>
      </c>
      <c r="S4184" s="61">
        <f>IF(P4184=1,0,L4184*M4184*R4184*(1-O4184/100))</f>
        <v/>
      </c>
      <c r="T4184" s="61">
        <f>IF(P4184=1,0,L4184*Q4184)</f>
        <v/>
      </c>
      <c r="U4184" s="61">
        <f>S4184-T4184</f>
        <v/>
      </c>
    </row>
    <row r="4185">
      <c r="A4185" t="inlineStr">
        <is>
          <t>S004184</t>
        </is>
      </c>
      <c r="B4185" t="inlineStr">
        <is>
          <t>2026-04-06</t>
        </is>
      </c>
      <c r="C4185" t="inlineStr">
        <is>
          <t>2026-04</t>
        </is>
      </c>
      <c r="D4185" t="inlineStr">
        <is>
          <t>2026-Q2</t>
        </is>
      </c>
      <c r="E4185" t="inlineStr">
        <is>
          <t>T06</t>
        </is>
      </c>
      <c r="F4185" t="inlineStr">
        <is>
          <t>Gizem Aydın</t>
        </is>
      </c>
      <c r="G4185" t="inlineStr">
        <is>
          <t>İhracat-Avrupa</t>
        </is>
      </c>
      <c r="H4185" t="inlineStr">
        <is>
          <t>EM-PRZ-02</t>
        </is>
      </c>
      <c r="I4185" t="inlineStr">
        <is>
          <t>Priz-Anahtar Seti (20'li)</t>
        </is>
      </c>
      <c r="J4185" t="inlineStr">
        <is>
          <t>Anahtar</t>
        </is>
      </c>
      <c r="K4185" t="inlineStr">
        <is>
          <t>Proje</t>
        </is>
      </c>
      <c r="L4185" t="n">
        <v>21</v>
      </c>
      <c r="M4185" s="57" t="n">
        <v>11.53</v>
      </c>
      <c r="N4185" t="inlineStr">
        <is>
          <t>EUR</t>
        </is>
      </c>
      <c r="O4185" s="58" t="n">
        <v>0</v>
      </c>
      <c r="P4185" t="n">
        <v>1</v>
      </c>
      <c r="Q4185" s="59" t="n">
        <v>310</v>
      </c>
      <c r="R4185" s="60">
        <f>IF(N4185="TL",1,IF(N4185="USD",VLOOKUP(C4185,$X$2:$Z$19,2,FALSE),VLOOKUP(C4185,$X$2:$Z$19,3,FALSE)))</f>
        <v/>
      </c>
      <c r="S4185" s="61">
        <f>IF(P4185=1,0,L4185*M4185*R4185*(1-O4185/100))</f>
        <v/>
      </c>
      <c r="T4185" s="61">
        <f>IF(P4185=1,0,L4185*Q4185)</f>
        <v/>
      </c>
      <c r="U4185" s="61">
        <f>S4185-T4185</f>
        <v/>
      </c>
    </row>
    <row r="4186">
      <c r="A4186" t="inlineStr">
        <is>
          <t>S004185</t>
        </is>
      </c>
      <c r="B4186" t="inlineStr">
        <is>
          <t>2026-04-01</t>
        </is>
      </c>
      <c r="C4186" t="inlineStr">
        <is>
          <t>2026-04</t>
        </is>
      </c>
      <c r="D4186" t="inlineStr">
        <is>
          <t>2026-Q2</t>
        </is>
      </c>
      <c r="E4186" t="inlineStr">
        <is>
          <t>T06</t>
        </is>
      </c>
      <c r="F4186" t="inlineStr">
        <is>
          <t>Gizem Aydın</t>
        </is>
      </c>
      <c r="G4186" t="inlineStr">
        <is>
          <t>İhracat-Avrupa</t>
        </is>
      </c>
      <c r="H4186" t="inlineStr">
        <is>
          <t>EM-AYD-40</t>
        </is>
      </c>
      <c r="I4186" t="inlineStr">
        <is>
          <t>LED Panel Armatür 40W</t>
        </is>
      </c>
      <c r="J4186" t="inlineStr">
        <is>
          <t>Aydınlatma</t>
        </is>
      </c>
      <c r="K4186" t="inlineStr">
        <is>
          <t>Bayi</t>
        </is>
      </c>
      <c r="L4186" t="n">
        <v>75</v>
      </c>
      <c r="M4186" s="57" t="n">
        <v>7.34</v>
      </c>
      <c r="N4186" t="inlineStr">
        <is>
          <t>EUR</t>
        </is>
      </c>
      <c r="O4186" s="58" t="n">
        <v>12</v>
      </c>
      <c r="P4186" t="n">
        <v>0</v>
      </c>
      <c r="Q4186" s="59" t="n">
        <v>190</v>
      </c>
      <c r="R4186" s="60">
        <f>IF(N4186="TL",1,IF(N4186="USD",VLOOKUP(C4186,$X$2:$Z$19,2,FALSE),VLOOKUP(C4186,$X$2:$Z$19,3,FALSE)))</f>
        <v/>
      </c>
      <c r="S4186" s="61">
        <f>IF(P4186=1,0,L4186*M4186*R4186*(1-O4186/100))</f>
        <v/>
      </c>
      <c r="T4186" s="61">
        <f>IF(P4186=1,0,L4186*Q4186)</f>
        <v/>
      </c>
      <c r="U4186" s="61">
        <f>S4186-T4186</f>
        <v/>
      </c>
    </row>
    <row r="4187">
      <c r="A4187" t="inlineStr">
        <is>
          <t>S004186</t>
        </is>
      </c>
      <c r="B4187" t="inlineStr">
        <is>
          <t>2026-04-17</t>
        </is>
      </c>
      <c r="C4187" t="inlineStr">
        <is>
          <t>2026-04</t>
        </is>
      </c>
      <c r="D4187" t="inlineStr">
        <is>
          <t>2026-Q2</t>
        </is>
      </c>
      <c r="E4187" t="inlineStr">
        <is>
          <t>T06</t>
        </is>
      </c>
      <c r="F4187" t="inlineStr">
        <is>
          <t>Gizem Aydın</t>
        </is>
      </c>
      <c r="G4187" t="inlineStr">
        <is>
          <t>İhracat-Avrupa</t>
        </is>
      </c>
      <c r="H4187" t="inlineStr">
        <is>
          <t>EM-AYD-18</t>
        </is>
      </c>
      <c r="I4187" t="inlineStr">
        <is>
          <t>LED Ampul 18W (10'lu)</t>
        </is>
      </c>
      <c r="J4187" t="inlineStr">
        <is>
          <t>Aydınlatma</t>
        </is>
      </c>
      <c r="K4187" t="inlineStr">
        <is>
          <t>Perakende</t>
        </is>
      </c>
      <c r="L4187" t="n">
        <v>4</v>
      </c>
      <c r="M4187" s="57" t="n">
        <v>4.18</v>
      </c>
      <c r="N4187" t="inlineStr">
        <is>
          <t>EUR</t>
        </is>
      </c>
      <c r="O4187" s="58" t="n">
        <v>5</v>
      </c>
      <c r="P4187" t="n">
        <v>0</v>
      </c>
      <c r="Q4187" s="59" t="n">
        <v>95</v>
      </c>
      <c r="R4187" s="60">
        <f>IF(N4187="TL",1,IF(N4187="USD",VLOOKUP(C4187,$X$2:$Z$19,2,FALSE),VLOOKUP(C4187,$X$2:$Z$19,3,FALSE)))</f>
        <v/>
      </c>
      <c r="S4187" s="61">
        <f>IF(P4187=1,0,L4187*M4187*R4187*(1-O4187/100))</f>
        <v/>
      </c>
      <c r="T4187" s="61">
        <f>IF(P4187=1,0,L4187*Q4187)</f>
        <v/>
      </c>
      <c r="U4187" s="61">
        <f>S4187-T4187</f>
        <v/>
      </c>
    </row>
    <row r="4188">
      <c r="A4188" t="inlineStr">
        <is>
          <t>S004187</t>
        </is>
      </c>
      <c r="B4188" t="inlineStr">
        <is>
          <t>2026-04-14</t>
        </is>
      </c>
      <c r="C4188" t="inlineStr">
        <is>
          <t>2026-04</t>
        </is>
      </c>
      <c r="D4188" t="inlineStr">
        <is>
          <t>2026-Q2</t>
        </is>
      </c>
      <c r="E4188" t="inlineStr">
        <is>
          <t>T07</t>
        </is>
      </c>
      <c r="F4188" t="inlineStr">
        <is>
          <t>Onur Arslan</t>
        </is>
      </c>
      <c r="G4188" t="inlineStr">
        <is>
          <t>Marmara</t>
        </is>
      </c>
      <c r="H4188" t="inlineStr">
        <is>
          <t>EM-TOP-08</t>
        </is>
      </c>
      <c r="I4188" t="inlineStr">
        <is>
          <t>Topraklama Seti</t>
        </is>
      </c>
      <c r="J4188" t="inlineStr">
        <is>
          <t>Koruma</t>
        </is>
      </c>
      <c r="K4188" t="inlineStr">
        <is>
          <t>Bayi</t>
        </is>
      </c>
      <c r="L4188" t="n">
        <v>1</v>
      </c>
      <c r="M4188" s="57" t="n">
        <v>905</v>
      </c>
      <c r="N4188" t="inlineStr">
        <is>
          <t>TL</t>
        </is>
      </c>
      <c r="O4188" s="58" t="n">
        <v>0</v>
      </c>
      <c r="P4188" t="n">
        <v>0</v>
      </c>
      <c r="Q4188" s="59" t="n">
        <v>540</v>
      </c>
      <c r="R4188" s="60">
        <f>IF(N4188="TL",1,IF(N4188="USD",VLOOKUP(C4188,$X$2:$Z$19,2,FALSE),VLOOKUP(C4188,$X$2:$Z$19,3,FALSE)))</f>
        <v/>
      </c>
      <c r="S4188" s="61">
        <f>IF(P4188=1,0,L4188*M4188*R4188*(1-O4188/100))</f>
        <v/>
      </c>
      <c r="T4188" s="61">
        <f>IF(P4188=1,0,L4188*Q4188)</f>
        <v/>
      </c>
      <c r="U4188" s="61">
        <f>S4188-T4188</f>
        <v/>
      </c>
    </row>
    <row r="4189">
      <c r="A4189" t="inlineStr">
        <is>
          <t>S004188</t>
        </is>
      </c>
      <c r="B4189" t="inlineStr">
        <is>
          <t>2026-04-06</t>
        </is>
      </c>
      <c r="C4189" t="inlineStr">
        <is>
          <t>2026-04</t>
        </is>
      </c>
      <c r="D4189" t="inlineStr">
        <is>
          <t>2026-Q2</t>
        </is>
      </c>
      <c r="E4189" t="inlineStr">
        <is>
          <t>T07</t>
        </is>
      </c>
      <c r="F4189" t="inlineStr">
        <is>
          <t>Onur Arslan</t>
        </is>
      </c>
      <c r="G4189" t="inlineStr">
        <is>
          <t>Marmara</t>
        </is>
      </c>
      <c r="H4189" t="inlineStr">
        <is>
          <t>EM-SGT-01</t>
        </is>
      </c>
      <c r="I4189" t="inlineStr">
        <is>
          <t>Otomatik Sigorta C16 (12'li)</t>
        </is>
      </c>
      <c r="J4189" t="inlineStr">
        <is>
          <t>Koruma</t>
        </is>
      </c>
      <c r="K4189" t="inlineStr">
        <is>
          <t>Bayi</t>
        </is>
      </c>
      <c r="L4189" t="n">
        <v>24</v>
      </c>
      <c r="M4189" s="57" t="n">
        <v>452</v>
      </c>
      <c r="N4189" t="inlineStr">
        <is>
          <t>TL</t>
        </is>
      </c>
      <c r="O4189" s="58" t="n">
        <v>18</v>
      </c>
      <c r="P4189" t="n">
        <v>0</v>
      </c>
      <c r="Q4189" s="59" t="n">
        <v>240</v>
      </c>
      <c r="R4189" s="60">
        <f>IF(N4189="TL",1,IF(N4189="USD",VLOOKUP(C4189,$X$2:$Z$19,2,FALSE),VLOOKUP(C4189,$X$2:$Z$19,3,FALSE)))</f>
        <v/>
      </c>
      <c r="S4189" s="61">
        <f>IF(P4189=1,0,L4189*M4189*R4189*(1-O4189/100))</f>
        <v/>
      </c>
      <c r="T4189" s="61">
        <f>IF(P4189=1,0,L4189*Q4189)</f>
        <v/>
      </c>
      <c r="U4189" s="61">
        <f>S4189-T4189</f>
        <v/>
      </c>
    </row>
    <row r="4190">
      <c r="A4190" t="inlineStr">
        <is>
          <t>S004189</t>
        </is>
      </c>
      <c r="B4190" t="inlineStr">
        <is>
          <t>2026-04-28</t>
        </is>
      </c>
      <c r="C4190" t="inlineStr">
        <is>
          <t>2026-04</t>
        </is>
      </c>
      <c r="D4190" t="inlineStr">
        <is>
          <t>2026-Q2</t>
        </is>
      </c>
      <c r="E4190" t="inlineStr">
        <is>
          <t>T07</t>
        </is>
      </c>
      <c r="F4190" t="inlineStr">
        <is>
          <t>Onur Arslan</t>
        </is>
      </c>
      <c r="G4190" t="inlineStr">
        <is>
          <t>Marmara</t>
        </is>
      </c>
      <c r="H4190" t="inlineStr">
        <is>
          <t>EM-KBL-25</t>
        </is>
      </c>
      <c r="I4190" t="inlineStr">
        <is>
          <t>NYY Kablo 4x6 (100 m)</t>
        </is>
      </c>
      <c r="J4190" t="inlineStr">
        <is>
          <t>Kablo</t>
        </is>
      </c>
      <c r="K4190" t="inlineStr">
        <is>
          <t>Bayi</t>
        </is>
      </c>
      <c r="L4190" t="n">
        <v>11</v>
      </c>
      <c r="M4190" s="57" t="n">
        <v>3533</v>
      </c>
      <c r="N4190" t="inlineStr">
        <is>
          <t>TL</t>
        </is>
      </c>
      <c r="O4190" s="58" t="n">
        <v>0</v>
      </c>
      <c r="P4190" t="n">
        <v>0</v>
      </c>
      <c r="Q4190" s="59" t="n">
        <v>2150</v>
      </c>
      <c r="R4190" s="60">
        <f>IF(N4190="TL",1,IF(N4190="USD",VLOOKUP(C4190,$X$2:$Z$19,2,FALSE),VLOOKUP(C4190,$X$2:$Z$19,3,FALSE)))</f>
        <v/>
      </c>
      <c r="S4190" s="61">
        <f>IF(P4190=1,0,L4190*M4190*R4190*(1-O4190/100))</f>
        <v/>
      </c>
      <c r="T4190" s="61">
        <f>IF(P4190=1,0,L4190*Q4190)</f>
        <v/>
      </c>
      <c r="U4190" s="61">
        <f>S4190-T4190</f>
        <v/>
      </c>
    </row>
    <row r="4191">
      <c r="A4191" t="inlineStr">
        <is>
          <t>S004190</t>
        </is>
      </c>
      <c r="B4191" t="inlineStr">
        <is>
          <t>2026-04-25</t>
        </is>
      </c>
      <c r="C4191" t="inlineStr">
        <is>
          <t>2026-04</t>
        </is>
      </c>
      <c r="D4191" t="inlineStr">
        <is>
          <t>2026-Q2</t>
        </is>
      </c>
      <c r="E4191" t="inlineStr">
        <is>
          <t>T07</t>
        </is>
      </c>
      <c r="F4191" t="inlineStr">
        <is>
          <t>Onur Arslan</t>
        </is>
      </c>
      <c r="G4191" t="inlineStr">
        <is>
          <t>Marmara</t>
        </is>
      </c>
      <c r="H4191" t="inlineStr">
        <is>
          <t>EM-AYD-40</t>
        </is>
      </c>
      <c r="I4191" t="inlineStr">
        <is>
          <t>LED Panel Armatür 40W</t>
        </is>
      </c>
      <c r="J4191" t="inlineStr">
        <is>
          <t>Aydınlatma</t>
        </is>
      </c>
      <c r="K4191" t="inlineStr">
        <is>
          <t>Kurumsal</t>
        </is>
      </c>
      <c r="L4191" t="n">
        <v>16</v>
      </c>
      <c r="M4191" s="57" t="n">
        <v>358</v>
      </c>
      <c r="N4191" t="inlineStr">
        <is>
          <t>TL</t>
        </is>
      </c>
      <c r="O4191" s="58" t="n">
        <v>8</v>
      </c>
      <c r="P4191" t="n">
        <v>0</v>
      </c>
      <c r="Q4191" s="59" t="n">
        <v>190</v>
      </c>
      <c r="R4191" s="60">
        <f>IF(N4191="TL",1,IF(N4191="USD",VLOOKUP(C4191,$X$2:$Z$19,2,FALSE),VLOOKUP(C4191,$X$2:$Z$19,3,FALSE)))</f>
        <v/>
      </c>
      <c r="S4191" s="61">
        <f>IF(P4191=1,0,L4191*M4191*R4191*(1-O4191/100))</f>
        <v/>
      </c>
      <c r="T4191" s="61">
        <f>IF(P4191=1,0,L4191*Q4191)</f>
        <v/>
      </c>
      <c r="U4191" s="61">
        <f>S4191-T4191</f>
        <v/>
      </c>
    </row>
    <row r="4192">
      <c r="A4192" t="inlineStr">
        <is>
          <t>S004191</t>
        </is>
      </c>
      <c r="B4192" t="inlineStr">
        <is>
          <t>2026-04-08</t>
        </is>
      </c>
      <c r="C4192" t="inlineStr">
        <is>
          <t>2026-04</t>
        </is>
      </c>
      <c r="D4192" t="inlineStr">
        <is>
          <t>2026-Q2</t>
        </is>
      </c>
      <c r="E4192" t="inlineStr">
        <is>
          <t>T07</t>
        </is>
      </c>
      <c r="F4192" t="inlineStr">
        <is>
          <t>Onur Arslan</t>
        </is>
      </c>
      <c r="G4192" t="inlineStr">
        <is>
          <t>Marmara</t>
        </is>
      </c>
      <c r="H4192" t="inlineStr">
        <is>
          <t>EM-AYD-18</t>
        </is>
      </c>
      <c r="I4192" t="inlineStr">
        <is>
          <t>LED Ampul 18W (10'lu)</t>
        </is>
      </c>
      <c r="J4192" t="inlineStr">
        <is>
          <t>Aydınlatma</t>
        </is>
      </c>
      <c r="K4192" t="inlineStr">
        <is>
          <t>Proje</t>
        </is>
      </c>
      <c r="L4192" t="n">
        <v>84</v>
      </c>
      <c r="M4192" s="57" t="n">
        <v>203</v>
      </c>
      <c r="N4192" t="inlineStr">
        <is>
          <t>TL</t>
        </is>
      </c>
      <c r="O4192" s="58" t="n">
        <v>0</v>
      </c>
      <c r="P4192" t="n">
        <v>0</v>
      </c>
      <c r="Q4192" s="59" t="n">
        <v>95</v>
      </c>
      <c r="R4192" s="60">
        <f>IF(N4192="TL",1,IF(N4192="USD",VLOOKUP(C4192,$X$2:$Z$19,2,FALSE),VLOOKUP(C4192,$X$2:$Z$19,3,FALSE)))</f>
        <v/>
      </c>
      <c r="S4192" s="61">
        <f>IF(P4192=1,0,L4192*M4192*R4192*(1-O4192/100))</f>
        <v/>
      </c>
      <c r="T4192" s="61">
        <f>IF(P4192=1,0,L4192*Q4192)</f>
        <v/>
      </c>
      <c r="U4192" s="61">
        <f>S4192-T4192</f>
        <v/>
      </c>
    </row>
    <row r="4193">
      <c r="A4193" t="inlineStr">
        <is>
          <t>S004192</t>
        </is>
      </c>
      <c r="B4193" t="inlineStr">
        <is>
          <t>2026-04-28</t>
        </is>
      </c>
      <c r="C4193" t="inlineStr">
        <is>
          <t>2026-04</t>
        </is>
      </c>
      <c r="D4193" t="inlineStr">
        <is>
          <t>2026-Q2</t>
        </is>
      </c>
      <c r="E4193" t="inlineStr">
        <is>
          <t>T07</t>
        </is>
      </c>
      <c r="F4193" t="inlineStr">
        <is>
          <t>Onur Arslan</t>
        </is>
      </c>
      <c r="G4193" t="inlineStr">
        <is>
          <t>Marmara</t>
        </is>
      </c>
      <c r="H4193" t="inlineStr">
        <is>
          <t>EM-SGT-01</t>
        </is>
      </c>
      <c r="I4193" t="inlineStr">
        <is>
          <t>Otomatik Sigorta C16 (12'li)</t>
        </is>
      </c>
      <c r="J4193" t="inlineStr">
        <is>
          <t>Koruma</t>
        </is>
      </c>
      <c r="K4193" t="inlineStr">
        <is>
          <t>Perakende</t>
        </is>
      </c>
      <c r="L4193" t="n">
        <v>18</v>
      </c>
      <c r="M4193" s="57" t="n">
        <v>423</v>
      </c>
      <c r="N4193" t="inlineStr">
        <is>
          <t>TL</t>
        </is>
      </c>
      <c r="O4193" s="58" t="n">
        <v>5</v>
      </c>
      <c r="P4193" t="n">
        <v>0</v>
      </c>
      <c r="Q4193" s="59" t="n">
        <v>240</v>
      </c>
      <c r="R4193" s="60">
        <f>IF(N4193="TL",1,IF(N4193="USD",VLOOKUP(C4193,$X$2:$Z$19,2,FALSE),VLOOKUP(C4193,$X$2:$Z$19,3,FALSE)))</f>
        <v/>
      </c>
      <c r="S4193" s="61">
        <f>IF(P4193=1,0,L4193*M4193*R4193*(1-O4193/100))</f>
        <v/>
      </c>
      <c r="T4193" s="61">
        <f>IF(P4193=1,0,L4193*Q4193)</f>
        <v/>
      </c>
      <c r="U4193" s="61">
        <f>S4193-T4193</f>
        <v/>
      </c>
    </row>
    <row r="4194">
      <c r="A4194" t="inlineStr">
        <is>
          <t>S004193</t>
        </is>
      </c>
      <c r="B4194" t="inlineStr">
        <is>
          <t>2026-04-13</t>
        </is>
      </c>
      <c r="C4194" t="inlineStr">
        <is>
          <t>2026-04</t>
        </is>
      </c>
      <c r="D4194" t="inlineStr">
        <is>
          <t>2026-Q2</t>
        </is>
      </c>
      <c r="E4194" t="inlineStr">
        <is>
          <t>T07</t>
        </is>
      </c>
      <c r="F4194" t="inlineStr">
        <is>
          <t>Onur Arslan</t>
        </is>
      </c>
      <c r="G4194" t="inlineStr">
        <is>
          <t>Marmara</t>
        </is>
      </c>
      <c r="H4194" t="inlineStr">
        <is>
          <t>EM-PNO-12</t>
        </is>
      </c>
      <c r="I4194" t="inlineStr">
        <is>
          <t>Sıva Üstü Dağıtım Panosu 24'lü</t>
        </is>
      </c>
      <c r="J4194" t="inlineStr">
        <is>
          <t>Pano</t>
        </is>
      </c>
      <c r="K4194" t="inlineStr">
        <is>
          <t>Proje</t>
        </is>
      </c>
      <c r="L4194" t="n">
        <v>9</v>
      </c>
      <c r="M4194" s="57" t="n">
        <v>1954</v>
      </c>
      <c r="N4194" t="inlineStr">
        <is>
          <t>TL</t>
        </is>
      </c>
      <c r="O4194" s="58" t="n">
        <v>12</v>
      </c>
      <c r="P4194" t="n">
        <v>0</v>
      </c>
      <c r="Q4194" s="59" t="n">
        <v>1180</v>
      </c>
      <c r="R4194" s="60">
        <f>IF(N4194="TL",1,IF(N4194="USD",VLOOKUP(C4194,$X$2:$Z$19,2,FALSE),VLOOKUP(C4194,$X$2:$Z$19,3,FALSE)))</f>
        <v/>
      </c>
      <c r="S4194" s="61">
        <f>IF(P4194=1,0,L4194*M4194*R4194*(1-O4194/100))</f>
        <v/>
      </c>
      <c r="T4194" s="61">
        <f>IF(P4194=1,0,L4194*Q4194)</f>
        <v/>
      </c>
      <c r="U4194" s="61">
        <f>S4194-T4194</f>
        <v/>
      </c>
    </row>
    <row r="4195">
      <c r="A4195" t="inlineStr">
        <is>
          <t>S004194</t>
        </is>
      </c>
      <c r="B4195" t="inlineStr">
        <is>
          <t>2026-04-22</t>
        </is>
      </c>
      <c r="C4195" t="inlineStr">
        <is>
          <t>2026-04</t>
        </is>
      </c>
      <c r="D4195" t="inlineStr">
        <is>
          <t>2026-Q2</t>
        </is>
      </c>
      <c r="E4195" t="inlineStr">
        <is>
          <t>T07</t>
        </is>
      </c>
      <c r="F4195" t="inlineStr">
        <is>
          <t>Onur Arslan</t>
        </is>
      </c>
      <c r="G4195" t="inlineStr">
        <is>
          <t>Marmara</t>
        </is>
      </c>
      <c r="H4195" t="inlineStr">
        <is>
          <t>EM-KND-03</t>
        </is>
      </c>
      <c r="I4195" t="inlineStr">
        <is>
          <t>Kablo Kanalı 40x40 (2 m)</t>
        </is>
      </c>
      <c r="J4195" t="inlineStr">
        <is>
          <t>Tesisat</t>
        </is>
      </c>
      <c r="K4195" t="inlineStr">
        <is>
          <t>Bayi</t>
        </is>
      </c>
      <c r="L4195" t="n">
        <v>2</v>
      </c>
      <c r="M4195" s="57" t="n">
        <v>133</v>
      </c>
      <c r="N4195" t="inlineStr">
        <is>
          <t>TL</t>
        </is>
      </c>
      <c r="O4195" s="58" t="n">
        <v>0</v>
      </c>
      <c r="P4195" t="n">
        <v>0</v>
      </c>
      <c r="Q4195" s="59" t="n">
        <v>65</v>
      </c>
      <c r="R4195" s="60">
        <f>IF(N4195="TL",1,IF(N4195="USD",VLOOKUP(C4195,$X$2:$Z$19,2,FALSE),VLOOKUP(C4195,$X$2:$Z$19,3,FALSE)))</f>
        <v/>
      </c>
      <c r="S4195" s="61">
        <f>IF(P4195=1,0,L4195*M4195*R4195*(1-O4195/100))</f>
        <v/>
      </c>
      <c r="T4195" s="61">
        <f>IF(P4195=1,0,L4195*Q4195)</f>
        <v/>
      </c>
      <c r="U4195" s="61">
        <f>S4195-T4195</f>
        <v/>
      </c>
    </row>
    <row r="4196">
      <c r="A4196" t="inlineStr">
        <is>
          <t>S004195</t>
        </is>
      </c>
      <c r="B4196" t="inlineStr">
        <is>
          <t>2026-04-05</t>
        </is>
      </c>
      <c r="C4196" t="inlineStr">
        <is>
          <t>2026-04</t>
        </is>
      </c>
      <c r="D4196" t="inlineStr">
        <is>
          <t>2026-Q2</t>
        </is>
      </c>
      <c r="E4196" t="inlineStr">
        <is>
          <t>T07</t>
        </is>
      </c>
      <c r="F4196" t="inlineStr">
        <is>
          <t>Onur Arslan</t>
        </is>
      </c>
      <c r="G4196" t="inlineStr">
        <is>
          <t>Marmara</t>
        </is>
      </c>
      <c r="H4196" t="inlineStr">
        <is>
          <t>EM-KBL-25</t>
        </is>
      </c>
      <c r="I4196" t="inlineStr">
        <is>
          <t>NYY Kablo 4x6 (100 m)</t>
        </is>
      </c>
      <c r="J4196" t="inlineStr">
        <is>
          <t>Kablo</t>
        </is>
      </c>
      <c r="K4196" t="inlineStr">
        <is>
          <t>Proje</t>
        </is>
      </c>
      <c r="L4196" t="n">
        <v>3</v>
      </c>
      <c r="M4196" s="57" t="n">
        <v>3343</v>
      </c>
      <c r="N4196" t="inlineStr">
        <is>
          <t>TL</t>
        </is>
      </c>
      <c r="O4196" s="58" t="n">
        <v>0</v>
      </c>
      <c r="P4196" t="n">
        <v>0</v>
      </c>
      <c r="Q4196" s="59" t="n">
        <v>2150</v>
      </c>
      <c r="R4196" s="60">
        <f>IF(N4196="TL",1,IF(N4196="USD",VLOOKUP(C4196,$X$2:$Z$19,2,FALSE),VLOOKUP(C4196,$X$2:$Z$19,3,FALSE)))</f>
        <v/>
      </c>
      <c r="S4196" s="61">
        <f>IF(P4196=1,0,L4196*M4196*R4196*(1-O4196/100))</f>
        <v/>
      </c>
      <c r="T4196" s="61">
        <f>IF(P4196=1,0,L4196*Q4196)</f>
        <v/>
      </c>
      <c r="U4196" s="61">
        <f>S4196-T4196</f>
        <v/>
      </c>
    </row>
    <row r="4197">
      <c r="A4197" t="inlineStr">
        <is>
          <t>S004196</t>
        </is>
      </c>
      <c r="B4197" t="inlineStr">
        <is>
          <t>2026-04-27</t>
        </is>
      </c>
      <c r="C4197" t="inlineStr">
        <is>
          <t>2026-04</t>
        </is>
      </c>
      <c r="D4197" t="inlineStr">
        <is>
          <t>2026-Q2</t>
        </is>
      </c>
      <c r="E4197" t="inlineStr">
        <is>
          <t>T07</t>
        </is>
      </c>
      <c r="F4197" t="inlineStr">
        <is>
          <t>Onur Arslan</t>
        </is>
      </c>
      <c r="G4197" t="inlineStr">
        <is>
          <t>Marmara</t>
        </is>
      </c>
      <c r="H4197" t="inlineStr">
        <is>
          <t>EM-KBL-16</t>
        </is>
      </c>
      <c r="I4197" t="inlineStr">
        <is>
          <t>NYM Kablo 3x2,5 (100 m)</t>
        </is>
      </c>
      <c r="J4197" t="inlineStr">
        <is>
          <t>Kablo</t>
        </is>
      </c>
      <c r="K4197" t="inlineStr">
        <is>
          <t>Bayi</t>
        </is>
      </c>
      <c r="L4197" t="n">
        <v>2</v>
      </c>
      <c r="M4197" s="57" t="n">
        <v>1310</v>
      </c>
      <c r="N4197" t="inlineStr">
        <is>
          <t>TL</t>
        </is>
      </c>
      <c r="O4197" s="58" t="n">
        <v>5</v>
      </c>
      <c r="P4197" t="n">
        <v>0</v>
      </c>
      <c r="Q4197" s="59" t="n">
        <v>820</v>
      </c>
      <c r="R4197" s="60">
        <f>IF(N4197="TL",1,IF(N4197="USD",VLOOKUP(C4197,$X$2:$Z$19,2,FALSE),VLOOKUP(C4197,$X$2:$Z$19,3,FALSE)))</f>
        <v/>
      </c>
      <c r="S4197" s="61">
        <f>IF(P4197=1,0,L4197*M4197*R4197*(1-O4197/100))</f>
        <v/>
      </c>
      <c r="T4197" s="61">
        <f>IF(P4197=1,0,L4197*Q4197)</f>
        <v/>
      </c>
      <c r="U4197" s="61">
        <f>S4197-T4197</f>
        <v/>
      </c>
    </row>
    <row r="4198">
      <c r="A4198" t="inlineStr">
        <is>
          <t>S004197</t>
        </is>
      </c>
      <c r="B4198" t="inlineStr">
        <is>
          <t>2026-04-12</t>
        </is>
      </c>
      <c r="C4198" t="inlineStr">
        <is>
          <t>2026-04</t>
        </is>
      </c>
      <c r="D4198" t="inlineStr">
        <is>
          <t>2026-Q2</t>
        </is>
      </c>
      <c r="E4198" t="inlineStr">
        <is>
          <t>T07</t>
        </is>
      </c>
      <c r="F4198" t="inlineStr">
        <is>
          <t>Onur Arslan</t>
        </is>
      </c>
      <c r="G4198" t="inlineStr">
        <is>
          <t>Marmara</t>
        </is>
      </c>
      <c r="H4198" t="inlineStr">
        <is>
          <t>EM-KND-03</t>
        </is>
      </c>
      <c r="I4198" t="inlineStr">
        <is>
          <t>Kablo Kanalı 40x40 (2 m)</t>
        </is>
      </c>
      <c r="J4198" t="inlineStr">
        <is>
          <t>Tesisat</t>
        </is>
      </c>
      <c r="K4198" t="inlineStr">
        <is>
          <t>Perakende</t>
        </is>
      </c>
      <c r="L4198" t="n">
        <v>19</v>
      </c>
      <c r="M4198" s="57" t="n">
        <v>131</v>
      </c>
      <c r="N4198" t="inlineStr">
        <is>
          <t>TL</t>
        </is>
      </c>
      <c r="O4198" s="58" t="n">
        <v>5</v>
      </c>
      <c r="P4198" t="n">
        <v>0</v>
      </c>
      <c r="Q4198" s="59" t="n">
        <v>65</v>
      </c>
      <c r="R4198" s="60">
        <f>IF(N4198="TL",1,IF(N4198="USD",VLOOKUP(C4198,$X$2:$Z$19,2,FALSE),VLOOKUP(C4198,$X$2:$Z$19,3,FALSE)))</f>
        <v/>
      </c>
      <c r="S4198" s="61">
        <f>IF(P4198=1,0,L4198*M4198*R4198*(1-O4198/100))</f>
        <v/>
      </c>
      <c r="T4198" s="61">
        <f>IF(P4198=1,0,L4198*Q4198)</f>
        <v/>
      </c>
      <c r="U4198" s="61">
        <f>S4198-T4198</f>
        <v/>
      </c>
    </row>
    <row r="4199">
      <c r="A4199" t="inlineStr">
        <is>
          <t>S004198</t>
        </is>
      </c>
      <c r="B4199" t="inlineStr">
        <is>
          <t>2026-04-09</t>
        </is>
      </c>
      <c r="C4199" t="inlineStr">
        <is>
          <t>2026-04</t>
        </is>
      </c>
      <c r="D4199" t="inlineStr">
        <is>
          <t>2026-Q2</t>
        </is>
      </c>
      <c r="E4199" t="inlineStr">
        <is>
          <t>T07</t>
        </is>
      </c>
      <c r="F4199" t="inlineStr">
        <is>
          <t>Onur Arslan</t>
        </is>
      </c>
      <c r="G4199" t="inlineStr">
        <is>
          <t>Marmara</t>
        </is>
      </c>
      <c r="H4199" t="inlineStr">
        <is>
          <t>EM-TRF-05</t>
        </is>
      </c>
      <c r="I4199" t="inlineStr">
        <is>
          <t>İzole Trafo 1 kVA</t>
        </is>
      </c>
      <c r="J4199" t="inlineStr">
        <is>
          <t>Güç</t>
        </is>
      </c>
      <c r="K4199" t="inlineStr">
        <is>
          <t>Perakende</t>
        </is>
      </c>
      <c r="L4199" t="n">
        <v>64</v>
      </c>
      <c r="M4199" s="57" t="n">
        <v>6816</v>
      </c>
      <c r="N4199" t="inlineStr">
        <is>
          <t>TL</t>
        </is>
      </c>
      <c r="O4199" s="58" t="n">
        <v>8</v>
      </c>
      <c r="P4199" t="n">
        <v>0</v>
      </c>
      <c r="Q4199" s="59" t="n">
        <v>3900</v>
      </c>
      <c r="R4199" s="60">
        <f>IF(N4199="TL",1,IF(N4199="USD",VLOOKUP(C4199,$X$2:$Z$19,2,FALSE),VLOOKUP(C4199,$X$2:$Z$19,3,FALSE)))</f>
        <v/>
      </c>
      <c r="S4199" s="61">
        <f>IF(P4199=1,0,L4199*M4199*R4199*(1-O4199/100))</f>
        <v/>
      </c>
      <c r="T4199" s="61">
        <f>IF(P4199=1,0,L4199*Q4199)</f>
        <v/>
      </c>
      <c r="U4199" s="61">
        <f>S4199-T4199</f>
        <v/>
      </c>
    </row>
    <row r="4200">
      <c r="A4200" t="inlineStr">
        <is>
          <t>S004199</t>
        </is>
      </c>
      <c r="B4200" t="inlineStr">
        <is>
          <t>2026-04-06</t>
        </is>
      </c>
      <c r="C4200" t="inlineStr">
        <is>
          <t>2026-04</t>
        </is>
      </c>
      <c r="D4200" t="inlineStr">
        <is>
          <t>2026-Q2</t>
        </is>
      </c>
      <c r="E4200" t="inlineStr">
        <is>
          <t>T07</t>
        </is>
      </c>
      <c r="F4200" t="inlineStr">
        <is>
          <t>Onur Arslan</t>
        </is>
      </c>
      <c r="G4200" t="inlineStr">
        <is>
          <t>Marmara</t>
        </is>
      </c>
      <c r="H4200" t="inlineStr">
        <is>
          <t>EM-AYD-18</t>
        </is>
      </c>
      <c r="I4200" t="inlineStr">
        <is>
          <t>LED Ampul 18W (10'lu)</t>
        </is>
      </c>
      <c r="J4200" t="inlineStr">
        <is>
          <t>Aydınlatma</t>
        </is>
      </c>
      <c r="K4200" t="inlineStr">
        <is>
          <t>Proje</t>
        </is>
      </c>
      <c r="L4200" t="n">
        <v>6</v>
      </c>
      <c r="M4200" s="57" t="n">
        <v>200</v>
      </c>
      <c r="N4200" t="inlineStr">
        <is>
          <t>TL</t>
        </is>
      </c>
      <c r="O4200" s="58" t="n">
        <v>8</v>
      </c>
      <c r="P4200" t="n">
        <v>0</v>
      </c>
      <c r="Q4200" s="59" t="n">
        <v>95</v>
      </c>
      <c r="R4200" s="60">
        <f>IF(N4200="TL",1,IF(N4200="USD",VLOOKUP(C4200,$X$2:$Z$19,2,FALSE),VLOOKUP(C4200,$X$2:$Z$19,3,FALSE)))</f>
        <v/>
      </c>
      <c r="S4200" s="61">
        <f>IF(P4200=1,0,L4200*M4200*R4200*(1-O4200/100))</f>
        <v/>
      </c>
      <c r="T4200" s="61">
        <f>IF(P4200=1,0,L4200*Q4200)</f>
        <v/>
      </c>
      <c r="U4200" s="61">
        <f>S4200-T4200</f>
        <v/>
      </c>
    </row>
    <row r="4201">
      <c r="A4201" t="inlineStr">
        <is>
          <t>S004200</t>
        </is>
      </c>
      <c r="B4201" t="inlineStr">
        <is>
          <t>2026-04-09</t>
        </is>
      </c>
      <c r="C4201" t="inlineStr">
        <is>
          <t>2026-04</t>
        </is>
      </c>
      <c r="D4201" t="inlineStr">
        <is>
          <t>2026-Q2</t>
        </is>
      </c>
      <c r="E4201" t="inlineStr">
        <is>
          <t>T07</t>
        </is>
      </c>
      <c r="F4201" t="inlineStr">
        <is>
          <t>Onur Arslan</t>
        </is>
      </c>
      <c r="G4201" t="inlineStr">
        <is>
          <t>Marmara</t>
        </is>
      </c>
      <c r="H4201" t="inlineStr">
        <is>
          <t>EM-AYD-18</t>
        </is>
      </c>
      <c r="I4201" t="inlineStr">
        <is>
          <t>LED Ampul 18W (10'lu)</t>
        </is>
      </c>
      <c r="J4201" t="inlineStr">
        <is>
          <t>Aydınlatma</t>
        </is>
      </c>
      <c r="K4201" t="inlineStr">
        <is>
          <t>Kurumsal</t>
        </is>
      </c>
      <c r="L4201" t="n">
        <v>11</v>
      </c>
      <c r="M4201" s="57" t="n">
        <v>197</v>
      </c>
      <c r="N4201" t="inlineStr">
        <is>
          <t>TL</t>
        </is>
      </c>
      <c r="O4201" s="58" t="n">
        <v>12</v>
      </c>
      <c r="P4201" t="n">
        <v>0</v>
      </c>
      <c r="Q4201" s="59" t="n">
        <v>95</v>
      </c>
      <c r="R4201" s="60">
        <f>IF(N4201="TL",1,IF(N4201="USD",VLOOKUP(C4201,$X$2:$Z$19,2,FALSE),VLOOKUP(C4201,$X$2:$Z$19,3,FALSE)))</f>
        <v/>
      </c>
      <c r="S4201" s="61">
        <f>IF(P4201=1,0,L4201*M4201*R4201*(1-O4201/100))</f>
        <v/>
      </c>
      <c r="T4201" s="61">
        <f>IF(P4201=1,0,L4201*Q4201)</f>
        <v/>
      </c>
      <c r="U4201" s="61">
        <f>S4201-T4201</f>
        <v/>
      </c>
    </row>
    <row r="4202">
      <c r="A4202" t="inlineStr">
        <is>
          <t>S004201</t>
        </is>
      </c>
      <c r="B4202" t="inlineStr">
        <is>
          <t>2026-04-03</t>
        </is>
      </c>
      <c r="C4202" t="inlineStr">
        <is>
          <t>2026-04</t>
        </is>
      </c>
      <c r="D4202" t="inlineStr">
        <is>
          <t>2026-Q2</t>
        </is>
      </c>
      <c r="E4202" t="inlineStr">
        <is>
          <t>T07</t>
        </is>
      </c>
      <c r="F4202" t="inlineStr">
        <is>
          <t>Onur Arslan</t>
        </is>
      </c>
      <c r="G4202" t="inlineStr">
        <is>
          <t>Marmara</t>
        </is>
      </c>
      <c r="H4202" t="inlineStr">
        <is>
          <t>EM-AYD-40</t>
        </is>
      </c>
      <c r="I4202" t="inlineStr">
        <is>
          <t>LED Panel Armatür 40W</t>
        </is>
      </c>
      <c r="J4202" t="inlineStr">
        <is>
          <t>Aydınlatma</t>
        </is>
      </c>
      <c r="K4202" t="inlineStr">
        <is>
          <t>Proje</t>
        </is>
      </c>
      <c r="L4202" t="n">
        <v>1</v>
      </c>
      <c r="M4202" s="57" t="n">
        <v>357</v>
      </c>
      <c r="N4202" t="inlineStr">
        <is>
          <t>TL</t>
        </is>
      </c>
      <c r="O4202" s="58" t="n">
        <v>0</v>
      </c>
      <c r="P4202" t="n">
        <v>0</v>
      </c>
      <c r="Q4202" s="59" t="n">
        <v>190</v>
      </c>
      <c r="R4202" s="60">
        <f>IF(N4202="TL",1,IF(N4202="USD",VLOOKUP(C4202,$X$2:$Z$19,2,FALSE),VLOOKUP(C4202,$X$2:$Z$19,3,FALSE)))</f>
        <v/>
      </c>
      <c r="S4202" s="61">
        <f>IF(P4202=1,0,L4202*M4202*R4202*(1-O4202/100))</f>
        <v/>
      </c>
      <c r="T4202" s="61">
        <f>IF(P4202=1,0,L4202*Q4202)</f>
        <v/>
      </c>
      <c r="U4202" s="61">
        <f>S4202-T4202</f>
        <v/>
      </c>
    </row>
    <row r="4203">
      <c r="A4203" t="inlineStr">
        <is>
          <t>S004202</t>
        </is>
      </c>
      <c r="B4203" t="inlineStr">
        <is>
          <t>2026-04-18</t>
        </is>
      </c>
      <c r="C4203" t="inlineStr">
        <is>
          <t>2026-04</t>
        </is>
      </c>
      <c r="D4203" t="inlineStr">
        <is>
          <t>2026-Q2</t>
        </is>
      </c>
      <c r="E4203" t="inlineStr">
        <is>
          <t>T07</t>
        </is>
      </c>
      <c r="F4203" t="inlineStr">
        <is>
          <t>Onur Arslan</t>
        </is>
      </c>
      <c r="G4203" t="inlineStr">
        <is>
          <t>Marmara</t>
        </is>
      </c>
      <c r="H4203" t="inlineStr">
        <is>
          <t>EM-KBL-16</t>
        </is>
      </c>
      <c r="I4203" t="inlineStr">
        <is>
          <t>NYM Kablo 3x2,5 (100 m)</t>
        </is>
      </c>
      <c r="J4203" t="inlineStr">
        <is>
          <t>Kablo</t>
        </is>
      </c>
      <c r="K4203" t="inlineStr">
        <is>
          <t>Bayi</t>
        </is>
      </c>
      <c r="L4203" t="n">
        <v>5</v>
      </c>
      <c r="M4203" s="57" t="n">
        <v>1267</v>
      </c>
      <c r="N4203" t="inlineStr">
        <is>
          <t>TL</t>
        </is>
      </c>
      <c r="O4203" s="58" t="n">
        <v>5</v>
      </c>
      <c r="P4203" t="n">
        <v>0</v>
      </c>
      <c r="Q4203" s="59" t="n">
        <v>820</v>
      </c>
      <c r="R4203" s="60">
        <f>IF(N4203="TL",1,IF(N4203="USD",VLOOKUP(C4203,$X$2:$Z$19,2,FALSE),VLOOKUP(C4203,$X$2:$Z$19,3,FALSE)))</f>
        <v/>
      </c>
      <c r="S4203" s="61">
        <f>IF(P4203=1,0,L4203*M4203*R4203*(1-O4203/100))</f>
        <v/>
      </c>
      <c r="T4203" s="61">
        <f>IF(P4203=1,0,L4203*Q4203)</f>
        <v/>
      </c>
      <c r="U4203" s="61">
        <f>S4203-T4203</f>
        <v/>
      </c>
    </row>
    <row r="4204">
      <c r="A4204" t="inlineStr">
        <is>
          <t>S004203</t>
        </is>
      </c>
      <c r="B4204" t="inlineStr">
        <is>
          <t>2026-04-12</t>
        </is>
      </c>
      <c r="C4204" t="inlineStr">
        <is>
          <t>2026-04</t>
        </is>
      </c>
      <c r="D4204" t="inlineStr">
        <is>
          <t>2026-Q2</t>
        </is>
      </c>
      <c r="E4204" t="inlineStr">
        <is>
          <t>T07</t>
        </is>
      </c>
      <c r="F4204" t="inlineStr">
        <is>
          <t>Onur Arslan</t>
        </is>
      </c>
      <c r="G4204" t="inlineStr">
        <is>
          <t>Marmara</t>
        </is>
      </c>
      <c r="H4204" t="inlineStr">
        <is>
          <t>EM-PRZ-02</t>
        </is>
      </c>
      <c r="I4204" t="inlineStr">
        <is>
          <t>Priz-Anahtar Seti (20'li)</t>
        </is>
      </c>
      <c r="J4204" t="inlineStr">
        <is>
          <t>Anahtar</t>
        </is>
      </c>
      <c r="K4204" t="inlineStr">
        <is>
          <t>Perakende</t>
        </is>
      </c>
      <c r="L4204" t="n">
        <v>18</v>
      </c>
      <c r="M4204" s="57" t="n">
        <v>576</v>
      </c>
      <c r="N4204" t="inlineStr">
        <is>
          <t>TL</t>
        </is>
      </c>
      <c r="O4204" s="58" t="n">
        <v>12</v>
      </c>
      <c r="P4204" t="n">
        <v>0</v>
      </c>
      <c r="Q4204" s="59" t="n">
        <v>310</v>
      </c>
      <c r="R4204" s="60">
        <f>IF(N4204="TL",1,IF(N4204="USD",VLOOKUP(C4204,$X$2:$Z$19,2,FALSE),VLOOKUP(C4204,$X$2:$Z$19,3,FALSE)))</f>
        <v/>
      </c>
      <c r="S4204" s="61">
        <f>IF(P4204=1,0,L4204*M4204*R4204*(1-O4204/100))</f>
        <v/>
      </c>
      <c r="T4204" s="61">
        <f>IF(P4204=1,0,L4204*Q4204)</f>
        <v/>
      </c>
      <c r="U4204" s="61">
        <f>S4204-T4204</f>
        <v/>
      </c>
    </row>
    <row r="4205">
      <c r="A4205" t="inlineStr">
        <is>
          <t>S004204</t>
        </is>
      </c>
      <c r="B4205" t="inlineStr">
        <is>
          <t>2026-04-19</t>
        </is>
      </c>
      <c r="C4205" t="inlineStr">
        <is>
          <t>2026-04</t>
        </is>
      </c>
      <c r="D4205" t="inlineStr">
        <is>
          <t>2026-Q2</t>
        </is>
      </c>
      <c r="E4205" t="inlineStr">
        <is>
          <t>T07</t>
        </is>
      </c>
      <c r="F4205" t="inlineStr">
        <is>
          <t>Onur Arslan</t>
        </is>
      </c>
      <c r="G4205" t="inlineStr">
        <is>
          <t>Marmara</t>
        </is>
      </c>
      <c r="H4205" t="inlineStr">
        <is>
          <t>EM-AYD-40</t>
        </is>
      </c>
      <c r="I4205" t="inlineStr">
        <is>
          <t>LED Panel Armatür 40W</t>
        </is>
      </c>
      <c r="J4205" t="inlineStr">
        <is>
          <t>Aydınlatma</t>
        </is>
      </c>
      <c r="K4205" t="inlineStr">
        <is>
          <t>Perakende</t>
        </is>
      </c>
      <c r="L4205" t="n">
        <v>1</v>
      </c>
      <c r="M4205" s="57" t="n">
        <v>361</v>
      </c>
      <c r="N4205" t="inlineStr">
        <is>
          <t>TL</t>
        </is>
      </c>
      <c r="O4205" s="58" t="n">
        <v>5</v>
      </c>
      <c r="P4205" t="n">
        <v>0</v>
      </c>
      <c r="Q4205" s="59" t="n">
        <v>190</v>
      </c>
      <c r="R4205" s="60">
        <f>IF(N4205="TL",1,IF(N4205="USD",VLOOKUP(C4205,$X$2:$Z$19,2,FALSE),VLOOKUP(C4205,$X$2:$Z$19,3,FALSE)))</f>
        <v/>
      </c>
      <c r="S4205" s="61">
        <f>IF(P4205=1,0,L4205*M4205*R4205*(1-O4205/100))</f>
        <v/>
      </c>
      <c r="T4205" s="61">
        <f>IF(P4205=1,0,L4205*Q4205)</f>
        <v/>
      </c>
      <c r="U4205" s="61">
        <f>S4205-T4205</f>
        <v/>
      </c>
    </row>
    <row r="4206">
      <c r="A4206" t="inlineStr">
        <is>
          <t>S004205</t>
        </is>
      </c>
      <c r="B4206" t="inlineStr">
        <is>
          <t>2026-04-19</t>
        </is>
      </c>
      <c r="C4206" t="inlineStr">
        <is>
          <t>2026-04</t>
        </is>
      </c>
      <c r="D4206" t="inlineStr">
        <is>
          <t>2026-Q2</t>
        </is>
      </c>
      <c r="E4206" t="inlineStr">
        <is>
          <t>T07</t>
        </is>
      </c>
      <c r="F4206" t="inlineStr">
        <is>
          <t>Onur Arslan</t>
        </is>
      </c>
      <c r="G4206" t="inlineStr">
        <is>
          <t>Marmara</t>
        </is>
      </c>
      <c r="H4206" t="inlineStr">
        <is>
          <t>EM-TOP-08</t>
        </is>
      </c>
      <c r="I4206" t="inlineStr">
        <is>
          <t>Topraklama Seti</t>
        </is>
      </c>
      <c r="J4206" t="inlineStr">
        <is>
          <t>Koruma</t>
        </is>
      </c>
      <c r="K4206" t="inlineStr">
        <is>
          <t>Proje</t>
        </is>
      </c>
      <c r="L4206" t="n">
        <v>5</v>
      </c>
      <c r="M4206" s="57" t="n">
        <v>892</v>
      </c>
      <c r="N4206" t="inlineStr">
        <is>
          <t>TL</t>
        </is>
      </c>
      <c r="O4206" s="58" t="n">
        <v>0</v>
      </c>
      <c r="P4206" t="n">
        <v>0</v>
      </c>
      <c r="Q4206" s="59" t="n">
        <v>540</v>
      </c>
      <c r="R4206" s="60">
        <f>IF(N4206="TL",1,IF(N4206="USD",VLOOKUP(C4206,$X$2:$Z$19,2,FALSE),VLOOKUP(C4206,$X$2:$Z$19,3,FALSE)))</f>
        <v/>
      </c>
      <c r="S4206" s="61">
        <f>IF(P4206=1,0,L4206*M4206*R4206*(1-O4206/100))</f>
        <v/>
      </c>
      <c r="T4206" s="61">
        <f>IF(P4206=1,0,L4206*Q4206)</f>
        <v/>
      </c>
      <c r="U4206" s="61">
        <f>S4206-T4206</f>
        <v/>
      </c>
    </row>
    <row r="4207">
      <c r="A4207" t="inlineStr">
        <is>
          <t>S004206</t>
        </is>
      </c>
      <c r="B4207" t="inlineStr">
        <is>
          <t>2026-04-24</t>
        </is>
      </c>
      <c r="C4207" t="inlineStr">
        <is>
          <t>2026-04</t>
        </is>
      </c>
      <c r="D4207" t="inlineStr">
        <is>
          <t>2026-Q2</t>
        </is>
      </c>
      <c r="E4207" t="inlineStr">
        <is>
          <t>T07</t>
        </is>
      </c>
      <c r="F4207" t="inlineStr">
        <is>
          <t>Onur Arslan</t>
        </is>
      </c>
      <c r="G4207" t="inlineStr">
        <is>
          <t>Marmara</t>
        </is>
      </c>
      <c r="H4207" t="inlineStr">
        <is>
          <t>EM-PNO-12</t>
        </is>
      </c>
      <c r="I4207" t="inlineStr">
        <is>
          <t>Sıva Üstü Dağıtım Panosu 24'lü</t>
        </is>
      </c>
      <c r="J4207" t="inlineStr">
        <is>
          <t>Pano</t>
        </is>
      </c>
      <c r="K4207" t="inlineStr">
        <is>
          <t>Perakende</t>
        </is>
      </c>
      <c r="L4207" t="n">
        <v>99</v>
      </c>
      <c r="M4207" s="57" t="n">
        <v>2033</v>
      </c>
      <c r="N4207" t="inlineStr">
        <is>
          <t>TL</t>
        </is>
      </c>
      <c r="O4207" s="58" t="n">
        <v>8</v>
      </c>
      <c r="P4207" t="n">
        <v>0</v>
      </c>
      <c r="Q4207" s="59" t="n">
        <v>1180</v>
      </c>
      <c r="R4207" s="60">
        <f>IF(N4207="TL",1,IF(N4207="USD",VLOOKUP(C4207,$X$2:$Z$19,2,FALSE),VLOOKUP(C4207,$X$2:$Z$19,3,FALSE)))</f>
        <v/>
      </c>
      <c r="S4207" s="61">
        <f>IF(P4207=1,0,L4207*M4207*R4207*(1-O4207/100))</f>
        <v/>
      </c>
      <c r="T4207" s="61">
        <f>IF(P4207=1,0,L4207*Q4207)</f>
        <v/>
      </c>
      <c r="U4207" s="61">
        <f>S4207-T4207</f>
        <v/>
      </c>
    </row>
    <row r="4208">
      <c r="A4208" t="inlineStr">
        <is>
          <t>S004207</t>
        </is>
      </c>
      <c r="B4208" t="inlineStr">
        <is>
          <t>2026-04-25</t>
        </is>
      </c>
      <c r="C4208" t="inlineStr">
        <is>
          <t>2026-04</t>
        </is>
      </c>
      <c r="D4208" t="inlineStr">
        <is>
          <t>2026-Q2</t>
        </is>
      </c>
      <c r="E4208" t="inlineStr">
        <is>
          <t>T07</t>
        </is>
      </c>
      <c r="F4208" t="inlineStr">
        <is>
          <t>Onur Arslan</t>
        </is>
      </c>
      <c r="G4208" t="inlineStr">
        <is>
          <t>Marmara</t>
        </is>
      </c>
      <c r="H4208" t="inlineStr">
        <is>
          <t>EM-SNS-06</t>
        </is>
      </c>
      <c r="I4208" t="inlineStr">
        <is>
          <t>Hareket Sensörü PIR</t>
        </is>
      </c>
      <c r="J4208" t="inlineStr">
        <is>
          <t>Otomasyon</t>
        </is>
      </c>
      <c r="K4208" t="inlineStr">
        <is>
          <t>Perakende</t>
        </is>
      </c>
      <c r="L4208" t="n">
        <v>23</v>
      </c>
      <c r="M4208" s="57" t="n">
        <v>250</v>
      </c>
      <c r="N4208" t="inlineStr">
        <is>
          <t>TL</t>
        </is>
      </c>
      <c r="O4208" s="58" t="n">
        <v>8</v>
      </c>
      <c r="P4208" t="n">
        <v>0</v>
      </c>
      <c r="Q4208" s="59" t="n">
        <v>120</v>
      </c>
      <c r="R4208" s="60">
        <f>IF(N4208="TL",1,IF(N4208="USD",VLOOKUP(C4208,$X$2:$Z$19,2,FALSE),VLOOKUP(C4208,$X$2:$Z$19,3,FALSE)))</f>
        <v/>
      </c>
      <c r="S4208" s="61">
        <f>IF(P4208=1,0,L4208*M4208*R4208*(1-O4208/100))</f>
        <v/>
      </c>
      <c r="T4208" s="61">
        <f>IF(P4208=1,0,L4208*Q4208)</f>
        <v/>
      </c>
      <c r="U4208" s="61">
        <f>S4208-T4208</f>
        <v/>
      </c>
    </row>
    <row r="4209">
      <c r="A4209" t="inlineStr">
        <is>
          <t>S004208</t>
        </is>
      </c>
      <c r="B4209" t="inlineStr">
        <is>
          <t>2026-04-14</t>
        </is>
      </c>
      <c r="C4209" t="inlineStr">
        <is>
          <t>2026-04</t>
        </is>
      </c>
      <c r="D4209" t="inlineStr">
        <is>
          <t>2026-Q2</t>
        </is>
      </c>
      <c r="E4209" t="inlineStr">
        <is>
          <t>T07</t>
        </is>
      </c>
      <c r="F4209" t="inlineStr">
        <is>
          <t>Onur Arslan</t>
        </is>
      </c>
      <c r="G4209" t="inlineStr">
        <is>
          <t>Marmara</t>
        </is>
      </c>
      <c r="H4209" t="inlineStr">
        <is>
          <t>EM-SGT-01</t>
        </is>
      </c>
      <c r="I4209" t="inlineStr">
        <is>
          <t>Otomatik Sigorta C16 (12'li)</t>
        </is>
      </c>
      <c r="J4209" t="inlineStr">
        <is>
          <t>Koruma</t>
        </is>
      </c>
      <c r="K4209" t="inlineStr">
        <is>
          <t>Bayi</t>
        </is>
      </c>
      <c r="L4209" t="n">
        <v>20</v>
      </c>
      <c r="M4209" s="57" t="n">
        <v>438</v>
      </c>
      <c r="N4209" t="inlineStr">
        <is>
          <t>TL</t>
        </is>
      </c>
      <c r="O4209" s="58" t="n">
        <v>8</v>
      </c>
      <c r="P4209" t="n">
        <v>0</v>
      </c>
      <c r="Q4209" s="59" t="n">
        <v>240</v>
      </c>
      <c r="R4209" s="60">
        <f>IF(N4209="TL",1,IF(N4209="USD",VLOOKUP(C4209,$X$2:$Z$19,2,FALSE),VLOOKUP(C4209,$X$2:$Z$19,3,FALSE)))</f>
        <v/>
      </c>
      <c r="S4209" s="61">
        <f>IF(P4209=1,0,L4209*M4209*R4209*(1-O4209/100))</f>
        <v/>
      </c>
      <c r="T4209" s="61">
        <f>IF(P4209=1,0,L4209*Q4209)</f>
        <v/>
      </c>
      <c r="U4209" s="61">
        <f>S4209-T4209</f>
        <v/>
      </c>
    </row>
    <row r="4210">
      <c r="A4210" t="inlineStr">
        <is>
          <t>S004209</t>
        </is>
      </c>
      <c r="B4210" t="inlineStr">
        <is>
          <t>2026-04-14</t>
        </is>
      </c>
      <c r="C4210" t="inlineStr">
        <is>
          <t>2026-04</t>
        </is>
      </c>
      <c r="D4210" t="inlineStr">
        <is>
          <t>2026-Q2</t>
        </is>
      </c>
      <c r="E4210" t="inlineStr">
        <is>
          <t>T07</t>
        </is>
      </c>
      <c r="F4210" t="inlineStr">
        <is>
          <t>Onur Arslan</t>
        </is>
      </c>
      <c r="G4210" t="inlineStr">
        <is>
          <t>Marmara</t>
        </is>
      </c>
      <c r="H4210" t="inlineStr">
        <is>
          <t>EM-AYD-40</t>
        </is>
      </c>
      <c r="I4210" t="inlineStr">
        <is>
          <t>LED Panel Armatür 40W</t>
        </is>
      </c>
      <c r="J4210" t="inlineStr">
        <is>
          <t>Aydınlatma</t>
        </is>
      </c>
      <c r="K4210" t="inlineStr">
        <is>
          <t>Bayi</t>
        </is>
      </c>
      <c r="L4210" t="n">
        <v>61</v>
      </c>
      <c r="M4210" s="57" t="n">
        <v>350</v>
      </c>
      <c r="N4210" t="inlineStr">
        <is>
          <t>TL</t>
        </is>
      </c>
      <c r="O4210" s="58" t="n">
        <v>18</v>
      </c>
      <c r="P4210" t="n">
        <v>0</v>
      </c>
      <c r="Q4210" s="59" t="n">
        <v>190</v>
      </c>
      <c r="R4210" s="60">
        <f>IF(N4210="TL",1,IF(N4210="USD",VLOOKUP(C4210,$X$2:$Z$19,2,FALSE),VLOOKUP(C4210,$X$2:$Z$19,3,FALSE)))</f>
        <v/>
      </c>
      <c r="S4210" s="61">
        <f>IF(P4210=1,0,L4210*M4210*R4210*(1-O4210/100))</f>
        <v/>
      </c>
      <c r="T4210" s="61">
        <f>IF(P4210=1,0,L4210*Q4210)</f>
        <v/>
      </c>
      <c r="U4210" s="61">
        <f>S4210-T4210</f>
        <v/>
      </c>
    </row>
    <row r="4211">
      <c r="A4211" t="inlineStr">
        <is>
          <t>S004210</t>
        </is>
      </c>
      <c r="B4211" t="inlineStr">
        <is>
          <t>2026-04-10</t>
        </is>
      </c>
      <c r="C4211" t="inlineStr">
        <is>
          <t>2026-04</t>
        </is>
      </c>
      <c r="D4211" t="inlineStr">
        <is>
          <t>2026-Q2</t>
        </is>
      </c>
      <c r="E4211" t="inlineStr">
        <is>
          <t>T07</t>
        </is>
      </c>
      <c r="F4211" t="inlineStr">
        <is>
          <t>Onur Arslan</t>
        </is>
      </c>
      <c r="G4211" t="inlineStr">
        <is>
          <t>Marmara</t>
        </is>
      </c>
      <c r="H4211" t="inlineStr">
        <is>
          <t>EM-PNO-12</t>
        </is>
      </c>
      <c r="I4211" t="inlineStr">
        <is>
          <t>Sıva Üstü Dağıtım Panosu 24'lü</t>
        </is>
      </c>
      <c r="J4211" t="inlineStr">
        <is>
          <t>Pano</t>
        </is>
      </c>
      <c r="K4211" t="inlineStr">
        <is>
          <t>Perakende</t>
        </is>
      </c>
      <c r="L4211" t="n">
        <v>15</v>
      </c>
      <c r="M4211" s="57" t="n">
        <v>2006</v>
      </c>
      <c r="N4211" t="inlineStr">
        <is>
          <t>TL</t>
        </is>
      </c>
      <c r="O4211" s="58" t="n">
        <v>8</v>
      </c>
      <c r="P4211" t="n">
        <v>0</v>
      </c>
      <c r="Q4211" s="59" t="n">
        <v>1180</v>
      </c>
      <c r="R4211" s="60">
        <f>IF(N4211="TL",1,IF(N4211="USD",VLOOKUP(C4211,$X$2:$Z$19,2,FALSE),VLOOKUP(C4211,$X$2:$Z$19,3,FALSE)))</f>
        <v/>
      </c>
      <c r="S4211" s="61">
        <f>IF(P4211=1,0,L4211*M4211*R4211*(1-O4211/100))</f>
        <v/>
      </c>
      <c r="T4211" s="61">
        <f>IF(P4211=1,0,L4211*Q4211)</f>
        <v/>
      </c>
      <c r="U4211" s="61">
        <f>S4211-T4211</f>
        <v/>
      </c>
    </row>
    <row r="4212">
      <c r="A4212" t="inlineStr">
        <is>
          <t>S004211</t>
        </is>
      </c>
      <c r="B4212" t="inlineStr">
        <is>
          <t>2026-04-22</t>
        </is>
      </c>
      <c r="C4212" t="inlineStr">
        <is>
          <t>2026-04</t>
        </is>
      </c>
      <c r="D4212" t="inlineStr">
        <is>
          <t>2026-Q2</t>
        </is>
      </c>
      <c r="E4212" t="inlineStr">
        <is>
          <t>T07</t>
        </is>
      </c>
      <c r="F4212" t="inlineStr">
        <is>
          <t>Onur Arslan</t>
        </is>
      </c>
      <c r="G4212" t="inlineStr">
        <is>
          <t>Marmara</t>
        </is>
      </c>
      <c r="H4212" t="inlineStr">
        <is>
          <t>EM-AYD-40</t>
        </is>
      </c>
      <c r="I4212" t="inlineStr">
        <is>
          <t>LED Panel Armatür 40W</t>
        </is>
      </c>
      <c r="J4212" t="inlineStr">
        <is>
          <t>Aydınlatma</t>
        </is>
      </c>
      <c r="K4212" t="inlineStr">
        <is>
          <t>Bayi</t>
        </is>
      </c>
      <c r="L4212" t="n">
        <v>5</v>
      </c>
      <c r="M4212" s="57" t="n">
        <v>360</v>
      </c>
      <c r="N4212" t="inlineStr">
        <is>
          <t>TL</t>
        </is>
      </c>
      <c r="O4212" s="58" t="n">
        <v>8</v>
      </c>
      <c r="P4212" t="n">
        <v>0</v>
      </c>
      <c r="Q4212" s="59" t="n">
        <v>190</v>
      </c>
      <c r="R4212" s="60">
        <f>IF(N4212="TL",1,IF(N4212="USD",VLOOKUP(C4212,$X$2:$Z$19,2,FALSE),VLOOKUP(C4212,$X$2:$Z$19,3,FALSE)))</f>
        <v/>
      </c>
      <c r="S4212" s="61">
        <f>IF(P4212=1,0,L4212*M4212*R4212*(1-O4212/100))</f>
        <v/>
      </c>
      <c r="T4212" s="61">
        <f>IF(P4212=1,0,L4212*Q4212)</f>
        <v/>
      </c>
      <c r="U4212" s="61">
        <f>S4212-T4212</f>
        <v/>
      </c>
    </row>
    <row r="4213">
      <c r="A4213" t="inlineStr">
        <is>
          <t>S004212</t>
        </is>
      </c>
      <c r="B4213" t="inlineStr">
        <is>
          <t>2026-04-06</t>
        </is>
      </c>
      <c r="C4213" t="inlineStr">
        <is>
          <t>2026-04</t>
        </is>
      </c>
      <c r="D4213" t="inlineStr">
        <is>
          <t>2026-Q2</t>
        </is>
      </c>
      <c r="E4213" t="inlineStr">
        <is>
          <t>T07</t>
        </is>
      </c>
      <c r="F4213" t="inlineStr">
        <is>
          <t>Onur Arslan</t>
        </is>
      </c>
      <c r="G4213" t="inlineStr">
        <is>
          <t>Marmara</t>
        </is>
      </c>
      <c r="H4213" t="inlineStr">
        <is>
          <t>EM-SGT-01</t>
        </is>
      </c>
      <c r="I4213" t="inlineStr">
        <is>
          <t>Otomatik Sigorta C16 (12'li)</t>
        </is>
      </c>
      <c r="J4213" t="inlineStr">
        <is>
          <t>Koruma</t>
        </is>
      </c>
      <c r="K4213" t="inlineStr">
        <is>
          <t>Bayi</t>
        </is>
      </c>
      <c r="L4213" t="n">
        <v>8</v>
      </c>
      <c r="M4213" s="57" t="n">
        <v>424</v>
      </c>
      <c r="N4213" t="inlineStr">
        <is>
          <t>TL</t>
        </is>
      </c>
      <c r="O4213" s="58" t="n">
        <v>18</v>
      </c>
      <c r="P4213" t="n">
        <v>0</v>
      </c>
      <c r="Q4213" s="59" t="n">
        <v>240</v>
      </c>
      <c r="R4213" s="60">
        <f>IF(N4213="TL",1,IF(N4213="USD",VLOOKUP(C4213,$X$2:$Z$19,2,FALSE),VLOOKUP(C4213,$X$2:$Z$19,3,FALSE)))</f>
        <v/>
      </c>
      <c r="S4213" s="61">
        <f>IF(P4213=1,0,L4213*M4213*R4213*(1-O4213/100))</f>
        <v/>
      </c>
      <c r="T4213" s="61">
        <f>IF(P4213=1,0,L4213*Q4213)</f>
        <v/>
      </c>
      <c r="U4213" s="61">
        <f>S4213-T4213</f>
        <v/>
      </c>
    </row>
    <row r="4214">
      <c r="A4214" t="inlineStr">
        <is>
          <t>S004213</t>
        </is>
      </c>
      <c r="B4214" t="inlineStr">
        <is>
          <t>2026-04-18</t>
        </is>
      </c>
      <c r="C4214" t="inlineStr">
        <is>
          <t>2026-04</t>
        </is>
      </c>
      <c r="D4214" t="inlineStr">
        <is>
          <t>2026-Q2</t>
        </is>
      </c>
      <c r="E4214" t="inlineStr">
        <is>
          <t>T07</t>
        </is>
      </c>
      <c r="F4214" t="inlineStr">
        <is>
          <t>Onur Arslan</t>
        </is>
      </c>
      <c r="G4214" t="inlineStr">
        <is>
          <t>Marmara</t>
        </is>
      </c>
      <c r="H4214" t="inlineStr">
        <is>
          <t>EM-AYD-40</t>
        </is>
      </c>
      <c r="I4214" t="inlineStr">
        <is>
          <t>LED Panel Armatür 40W</t>
        </is>
      </c>
      <c r="J4214" t="inlineStr">
        <is>
          <t>Aydınlatma</t>
        </is>
      </c>
      <c r="K4214" t="inlineStr">
        <is>
          <t>Kurumsal</t>
        </is>
      </c>
      <c r="L4214" t="n">
        <v>11</v>
      </c>
      <c r="M4214" s="57" t="n">
        <v>359</v>
      </c>
      <c r="N4214" t="inlineStr">
        <is>
          <t>TL</t>
        </is>
      </c>
      <c r="O4214" s="58" t="n">
        <v>0</v>
      </c>
      <c r="P4214" t="n">
        <v>0</v>
      </c>
      <c r="Q4214" s="59" t="n">
        <v>190</v>
      </c>
      <c r="R4214" s="60">
        <f>IF(N4214="TL",1,IF(N4214="USD",VLOOKUP(C4214,$X$2:$Z$19,2,FALSE),VLOOKUP(C4214,$X$2:$Z$19,3,FALSE)))</f>
        <v/>
      </c>
      <c r="S4214" s="61">
        <f>IF(P4214=1,0,L4214*M4214*R4214*(1-O4214/100))</f>
        <v/>
      </c>
      <c r="T4214" s="61">
        <f>IF(P4214=1,0,L4214*Q4214)</f>
        <v/>
      </c>
      <c r="U4214" s="61">
        <f>S4214-T4214</f>
        <v/>
      </c>
    </row>
    <row r="4215">
      <c r="A4215" t="inlineStr">
        <is>
          <t>S004214</t>
        </is>
      </c>
      <c r="B4215" t="inlineStr">
        <is>
          <t>2026-04-14</t>
        </is>
      </c>
      <c r="C4215" t="inlineStr">
        <is>
          <t>2026-04</t>
        </is>
      </c>
      <c r="D4215" t="inlineStr">
        <is>
          <t>2026-Q2</t>
        </is>
      </c>
      <c r="E4215" t="inlineStr">
        <is>
          <t>T07</t>
        </is>
      </c>
      <c r="F4215" t="inlineStr">
        <is>
          <t>Onur Arslan</t>
        </is>
      </c>
      <c r="G4215" t="inlineStr">
        <is>
          <t>Marmara</t>
        </is>
      </c>
      <c r="H4215" t="inlineStr">
        <is>
          <t>EM-TRF-05</t>
        </is>
      </c>
      <c r="I4215" t="inlineStr">
        <is>
          <t>İzole Trafo 1 kVA</t>
        </is>
      </c>
      <c r="J4215" t="inlineStr">
        <is>
          <t>Güç</t>
        </is>
      </c>
      <c r="K4215" t="inlineStr">
        <is>
          <t>Bayi</t>
        </is>
      </c>
      <c r="L4215" t="n">
        <v>3</v>
      </c>
      <c r="M4215" s="57" t="n">
        <v>6362</v>
      </c>
      <c r="N4215" t="inlineStr">
        <is>
          <t>TL</t>
        </is>
      </c>
      <c r="O4215" s="58" t="n">
        <v>12</v>
      </c>
      <c r="P4215" t="n">
        <v>0</v>
      </c>
      <c r="Q4215" s="59" t="n">
        <v>3900</v>
      </c>
      <c r="R4215" s="60">
        <f>IF(N4215="TL",1,IF(N4215="USD",VLOOKUP(C4215,$X$2:$Z$19,2,FALSE),VLOOKUP(C4215,$X$2:$Z$19,3,FALSE)))</f>
        <v/>
      </c>
      <c r="S4215" s="61">
        <f>IF(P4215=1,0,L4215*M4215*R4215*(1-O4215/100))</f>
        <v/>
      </c>
      <c r="T4215" s="61">
        <f>IF(P4215=1,0,L4215*Q4215)</f>
        <v/>
      </c>
      <c r="U4215" s="61">
        <f>S4215-T4215</f>
        <v/>
      </c>
    </row>
    <row r="4216">
      <c r="A4216" t="inlineStr">
        <is>
          <t>S004215</t>
        </is>
      </c>
      <c r="B4216" t="inlineStr">
        <is>
          <t>2026-04-23</t>
        </is>
      </c>
      <c r="C4216" t="inlineStr">
        <is>
          <t>2026-04</t>
        </is>
      </c>
      <c r="D4216" t="inlineStr">
        <is>
          <t>2026-Q2</t>
        </is>
      </c>
      <c r="E4216" t="inlineStr">
        <is>
          <t>T07</t>
        </is>
      </c>
      <c r="F4216" t="inlineStr">
        <is>
          <t>Onur Arslan</t>
        </is>
      </c>
      <c r="G4216" t="inlineStr">
        <is>
          <t>Marmara</t>
        </is>
      </c>
      <c r="H4216" t="inlineStr">
        <is>
          <t>EM-KBL-16</t>
        </is>
      </c>
      <c r="I4216" t="inlineStr">
        <is>
          <t>NYM Kablo 3x2,5 (100 m)</t>
        </is>
      </c>
      <c r="J4216" t="inlineStr">
        <is>
          <t>Kablo</t>
        </is>
      </c>
      <c r="K4216" t="inlineStr">
        <is>
          <t>Bayi</t>
        </is>
      </c>
      <c r="L4216" t="n">
        <v>1</v>
      </c>
      <c r="M4216" s="57" t="n">
        <v>1283</v>
      </c>
      <c r="N4216" t="inlineStr">
        <is>
          <t>TL</t>
        </is>
      </c>
      <c r="O4216" s="58" t="n">
        <v>8</v>
      </c>
      <c r="P4216" t="n">
        <v>0</v>
      </c>
      <c r="Q4216" s="59" t="n">
        <v>820</v>
      </c>
      <c r="R4216" s="60">
        <f>IF(N4216="TL",1,IF(N4216="USD",VLOOKUP(C4216,$X$2:$Z$19,2,FALSE),VLOOKUP(C4216,$X$2:$Z$19,3,FALSE)))</f>
        <v/>
      </c>
      <c r="S4216" s="61">
        <f>IF(P4216=1,0,L4216*M4216*R4216*(1-O4216/100))</f>
        <v/>
      </c>
      <c r="T4216" s="61">
        <f>IF(P4216=1,0,L4216*Q4216)</f>
        <v/>
      </c>
      <c r="U4216" s="61">
        <f>S4216-T4216</f>
        <v/>
      </c>
    </row>
    <row r="4217">
      <c r="A4217" t="inlineStr">
        <is>
          <t>S004216</t>
        </is>
      </c>
      <c r="B4217" t="inlineStr">
        <is>
          <t>2026-04-19</t>
        </is>
      </c>
      <c r="C4217" t="inlineStr">
        <is>
          <t>2026-04</t>
        </is>
      </c>
      <c r="D4217" t="inlineStr">
        <is>
          <t>2026-Q2</t>
        </is>
      </c>
      <c r="E4217" t="inlineStr">
        <is>
          <t>T07</t>
        </is>
      </c>
      <c r="F4217" t="inlineStr">
        <is>
          <t>Onur Arslan</t>
        </is>
      </c>
      <c r="G4217" t="inlineStr">
        <is>
          <t>Marmara</t>
        </is>
      </c>
      <c r="H4217" t="inlineStr">
        <is>
          <t>EM-SGT-01</t>
        </is>
      </c>
      <c r="I4217" t="inlineStr">
        <is>
          <t>Otomatik Sigorta C16 (12'li)</t>
        </is>
      </c>
      <c r="J4217" t="inlineStr">
        <is>
          <t>Koruma</t>
        </is>
      </c>
      <c r="K4217" t="inlineStr">
        <is>
          <t>Perakende</t>
        </is>
      </c>
      <c r="L4217" t="n">
        <v>13</v>
      </c>
      <c r="M4217" s="57" t="n">
        <v>435</v>
      </c>
      <c r="N4217" t="inlineStr">
        <is>
          <t>TL</t>
        </is>
      </c>
      <c r="O4217" s="58" t="n">
        <v>12</v>
      </c>
      <c r="P4217" t="n">
        <v>0</v>
      </c>
      <c r="Q4217" s="59" t="n">
        <v>240</v>
      </c>
      <c r="R4217" s="60">
        <f>IF(N4217="TL",1,IF(N4217="USD",VLOOKUP(C4217,$X$2:$Z$19,2,FALSE),VLOOKUP(C4217,$X$2:$Z$19,3,FALSE)))</f>
        <v/>
      </c>
      <c r="S4217" s="61">
        <f>IF(P4217=1,0,L4217*M4217*R4217*(1-O4217/100))</f>
        <v/>
      </c>
      <c r="T4217" s="61">
        <f>IF(P4217=1,0,L4217*Q4217)</f>
        <v/>
      </c>
      <c r="U4217" s="61">
        <f>S4217-T4217</f>
        <v/>
      </c>
    </row>
    <row r="4218">
      <c r="A4218" t="inlineStr">
        <is>
          <t>S004217</t>
        </is>
      </c>
      <c r="B4218" t="inlineStr">
        <is>
          <t>2026-04-04</t>
        </is>
      </c>
      <c r="C4218" t="inlineStr">
        <is>
          <t>2026-04</t>
        </is>
      </c>
      <c r="D4218" t="inlineStr">
        <is>
          <t>2026-Q2</t>
        </is>
      </c>
      <c r="E4218" t="inlineStr">
        <is>
          <t>T07</t>
        </is>
      </c>
      <c r="F4218" t="inlineStr">
        <is>
          <t>Onur Arslan</t>
        </is>
      </c>
      <c r="G4218" t="inlineStr">
        <is>
          <t>Marmara</t>
        </is>
      </c>
      <c r="H4218" t="inlineStr">
        <is>
          <t>EM-KND-03</t>
        </is>
      </c>
      <c r="I4218" t="inlineStr">
        <is>
          <t>Kablo Kanalı 40x40 (2 m)</t>
        </is>
      </c>
      <c r="J4218" t="inlineStr">
        <is>
          <t>Tesisat</t>
        </is>
      </c>
      <c r="K4218" t="inlineStr">
        <is>
          <t>Perakende</t>
        </is>
      </c>
      <c r="L4218" t="n">
        <v>24</v>
      </c>
      <c r="M4218" s="57" t="n">
        <v>134</v>
      </c>
      <c r="N4218" t="inlineStr">
        <is>
          <t>TL</t>
        </is>
      </c>
      <c r="O4218" s="58" t="n">
        <v>8</v>
      </c>
      <c r="P4218" t="n">
        <v>0</v>
      </c>
      <c r="Q4218" s="59" t="n">
        <v>65</v>
      </c>
      <c r="R4218" s="60">
        <f>IF(N4218="TL",1,IF(N4218="USD",VLOOKUP(C4218,$X$2:$Z$19,2,FALSE),VLOOKUP(C4218,$X$2:$Z$19,3,FALSE)))</f>
        <v/>
      </c>
      <c r="S4218" s="61">
        <f>IF(P4218=1,0,L4218*M4218*R4218*(1-O4218/100))</f>
        <v/>
      </c>
      <c r="T4218" s="61">
        <f>IF(P4218=1,0,L4218*Q4218)</f>
        <v/>
      </c>
      <c r="U4218" s="61">
        <f>S4218-T4218</f>
        <v/>
      </c>
    </row>
    <row r="4219">
      <c r="A4219" t="inlineStr">
        <is>
          <t>S004218</t>
        </is>
      </c>
      <c r="B4219" t="inlineStr">
        <is>
          <t>2026-04-21</t>
        </is>
      </c>
      <c r="C4219" t="inlineStr">
        <is>
          <t>2026-04</t>
        </is>
      </c>
      <c r="D4219" t="inlineStr">
        <is>
          <t>2026-Q2</t>
        </is>
      </c>
      <c r="E4219" t="inlineStr">
        <is>
          <t>T07</t>
        </is>
      </c>
      <c r="F4219" t="inlineStr">
        <is>
          <t>Onur Arslan</t>
        </is>
      </c>
      <c r="G4219" t="inlineStr">
        <is>
          <t>Marmara</t>
        </is>
      </c>
      <c r="H4219" t="inlineStr">
        <is>
          <t>EM-SNS-06</t>
        </is>
      </c>
      <c r="I4219" t="inlineStr">
        <is>
          <t>Hareket Sensörü PIR</t>
        </is>
      </c>
      <c r="J4219" t="inlineStr">
        <is>
          <t>Otomasyon</t>
        </is>
      </c>
      <c r="K4219" t="inlineStr">
        <is>
          <t>Perakende</t>
        </is>
      </c>
      <c r="L4219" t="n">
        <v>3</v>
      </c>
      <c r="M4219" s="57" t="n">
        <v>255</v>
      </c>
      <c r="N4219" t="inlineStr">
        <is>
          <t>TL</t>
        </is>
      </c>
      <c r="O4219" s="58" t="n">
        <v>0</v>
      </c>
      <c r="P4219" t="n">
        <v>0</v>
      </c>
      <c r="Q4219" s="59" t="n">
        <v>120</v>
      </c>
      <c r="R4219" s="60">
        <f>IF(N4219="TL",1,IF(N4219="USD",VLOOKUP(C4219,$X$2:$Z$19,2,FALSE),VLOOKUP(C4219,$X$2:$Z$19,3,FALSE)))</f>
        <v/>
      </c>
      <c r="S4219" s="61">
        <f>IF(P4219=1,0,L4219*M4219*R4219*(1-O4219/100))</f>
        <v/>
      </c>
      <c r="T4219" s="61">
        <f>IF(P4219=1,0,L4219*Q4219)</f>
        <v/>
      </c>
      <c r="U4219" s="61">
        <f>S4219-T4219</f>
        <v/>
      </c>
    </row>
    <row r="4220">
      <c r="A4220" t="inlineStr">
        <is>
          <t>S004219</t>
        </is>
      </c>
      <c r="B4220" t="inlineStr">
        <is>
          <t>2026-04-21</t>
        </is>
      </c>
      <c r="C4220" t="inlineStr">
        <is>
          <t>2026-04</t>
        </is>
      </c>
      <c r="D4220" t="inlineStr">
        <is>
          <t>2026-Q2</t>
        </is>
      </c>
      <c r="E4220" t="inlineStr">
        <is>
          <t>T08</t>
        </is>
      </c>
      <c r="F4220" t="inlineStr">
        <is>
          <t>Zeynep Koç</t>
        </is>
      </c>
      <c r="G4220" t="inlineStr">
        <is>
          <t>İç Anadolu</t>
        </is>
      </c>
      <c r="H4220" t="inlineStr">
        <is>
          <t>EM-KND-03</t>
        </is>
      </c>
      <c r="I4220" t="inlineStr">
        <is>
          <t>Kablo Kanalı 40x40 (2 m)</t>
        </is>
      </c>
      <c r="J4220" t="inlineStr">
        <is>
          <t>Tesisat</t>
        </is>
      </c>
      <c r="K4220" t="inlineStr">
        <is>
          <t>Bayi</t>
        </is>
      </c>
      <c r="L4220" t="n">
        <v>9</v>
      </c>
      <c r="M4220" s="57" t="n">
        <v>136</v>
      </c>
      <c r="N4220" t="inlineStr">
        <is>
          <t>TL</t>
        </is>
      </c>
      <c r="O4220" s="58" t="n">
        <v>5</v>
      </c>
      <c r="P4220" t="n">
        <v>0</v>
      </c>
      <c r="Q4220" s="59" t="n">
        <v>65</v>
      </c>
      <c r="R4220" s="60">
        <f>IF(N4220="TL",1,IF(N4220="USD",VLOOKUP(C4220,$X$2:$Z$19,2,FALSE),VLOOKUP(C4220,$X$2:$Z$19,3,FALSE)))</f>
        <v/>
      </c>
      <c r="S4220" s="61">
        <f>IF(P4220=1,0,L4220*M4220*R4220*(1-O4220/100))</f>
        <v/>
      </c>
      <c r="T4220" s="61">
        <f>IF(P4220=1,0,L4220*Q4220)</f>
        <v/>
      </c>
      <c r="U4220" s="61">
        <f>S4220-T4220</f>
        <v/>
      </c>
    </row>
    <row r="4221">
      <c r="A4221" t="inlineStr">
        <is>
          <t>S004220</t>
        </is>
      </c>
      <c r="B4221" t="inlineStr">
        <is>
          <t>2026-04-12</t>
        </is>
      </c>
      <c r="C4221" t="inlineStr">
        <is>
          <t>2026-04</t>
        </is>
      </c>
      <c r="D4221" t="inlineStr">
        <is>
          <t>2026-Q2</t>
        </is>
      </c>
      <c r="E4221" t="inlineStr">
        <is>
          <t>T08</t>
        </is>
      </c>
      <c r="F4221" t="inlineStr">
        <is>
          <t>Zeynep Koç</t>
        </is>
      </c>
      <c r="G4221" t="inlineStr">
        <is>
          <t>İç Anadolu</t>
        </is>
      </c>
      <c r="H4221" t="inlineStr">
        <is>
          <t>EM-AYD-18</t>
        </is>
      </c>
      <c r="I4221" t="inlineStr">
        <is>
          <t>LED Ampul 18W (10'lu)</t>
        </is>
      </c>
      <c r="J4221" t="inlineStr">
        <is>
          <t>Aydınlatma</t>
        </is>
      </c>
      <c r="K4221" t="inlineStr">
        <is>
          <t>Kurumsal</t>
        </is>
      </c>
      <c r="L4221" t="n">
        <v>105</v>
      </c>
      <c r="M4221" s="57" t="n">
        <v>204</v>
      </c>
      <c r="N4221" t="inlineStr">
        <is>
          <t>TL</t>
        </is>
      </c>
      <c r="O4221" s="58" t="n">
        <v>0</v>
      </c>
      <c r="P4221" t="n">
        <v>0</v>
      </c>
      <c r="Q4221" s="59" t="n">
        <v>95</v>
      </c>
      <c r="R4221" s="60">
        <f>IF(N4221="TL",1,IF(N4221="USD",VLOOKUP(C4221,$X$2:$Z$19,2,FALSE),VLOOKUP(C4221,$X$2:$Z$19,3,FALSE)))</f>
        <v/>
      </c>
      <c r="S4221" s="61">
        <f>IF(P4221=1,0,L4221*M4221*R4221*(1-O4221/100))</f>
        <v/>
      </c>
      <c r="T4221" s="61">
        <f>IF(P4221=1,0,L4221*Q4221)</f>
        <v/>
      </c>
      <c r="U4221" s="61">
        <f>S4221-T4221</f>
        <v/>
      </c>
    </row>
    <row r="4222">
      <c r="A4222" t="inlineStr">
        <is>
          <t>S004221</t>
        </is>
      </c>
      <c r="B4222" t="inlineStr">
        <is>
          <t>2026-04-02</t>
        </is>
      </c>
      <c r="C4222" t="inlineStr">
        <is>
          <t>2026-04</t>
        </is>
      </c>
      <c r="D4222" t="inlineStr">
        <is>
          <t>2026-Q2</t>
        </is>
      </c>
      <c r="E4222" t="inlineStr">
        <is>
          <t>T08</t>
        </is>
      </c>
      <c r="F4222" t="inlineStr">
        <is>
          <t>Zeynep Koç</t>
        </is>
      </c>
      <c r="G4222" t="inlineStr">
        <is>
          <t>İç Anadolu</t>
        </is>
      </c>
      <c r="H4222" t="inlineStr">
        <is>
          <t>EM-PNO-12</t>
        </is>
      </c>
      <c r="I4222" t="inlineStr">
        <is>
          <t>Sıva Üstü Dağıtım Panosu 24'lü</t>
        </is>
      </c>
      <c r="J4222" t="inlineStr">
        <is>
          <t>Pano</t>
        </is>
      </c>
      <c r="K4222" t="inlineStr">
        <is>
          <t>Bayi</t>
        </is>
      </c>
      <c r="L4222" t="n">
        <v>13</v>
      </c>
      <c r="M4222" s="57" t="n">
        <v>1983</v>
      </c>
      <c r="N4222" t="inlineStr">
        <is>
          <t>TL</t>
        </is>
      </c>
      <c r="O4222" s="58" t="n">
        <v>8</v>
      </c>
      <c r="P4222" t="n">
        <v>0</v>
      </c>
      <c r="Q4222" s="59" t="n">
        <v>1180</v>
      </c>
      <c r="R4222" s="60">
        <f>IF(N4222="TL",1,IF(N4222="USD",VLOOKUP(C4222,$X$2:$Z$19,2,FALSE),VLOOKUP(C4222,$X$2:$Z$19,3,FALSE)))</f>
        <v/>
      </c>
      <c r="S4222" s="61">
        <f>IF(P4222=1,0,L4222*M4222*R4222*(1-O4222/100))</f>
        <v/>
      </c>
      <c r="T4222" s="61">
        <f>IF(P4222=1,0,L4222*Q4222)</f>
        <v/>
      </c>
      <c r="U4222" s="61">
        <f>S4222-T4222</f>
        <v/>
      </c>
    </row>
    <row r="4223">
      <c r="A4223" t="inlineStr">
        <is>
          <t>S004222</t>
        </is>
      </c>
      <c r="B4223" t="inlineStr">
        <is>
          <t>2026-04-21</t>
        </is>
      </c>
      <c r="C4223" t="inlineStr">
        <is>
          <t>2026-04</t>
        </is>
      </c>
      <c r="D4223" t="inlineStr">
        <is>
          <t>2026-Q2</t>
        </is>
      </c>
      <c r="E4223" t="inlineStr">
        <is>
          <t>T08</t>
        </is>
      </c>
      <c r="F4223" t="inlineStr">
        <is>
          <t>Zeynep Koç</t>
        </is>
      </c>
      <c r="G4223" t="inlineStr">
        <is>
          <t>İç Anadolu</t>
        </is>
      </c>
      <c r="H4223" t="inlineStr">
        <is>
          <t>EM-SGT-01</t>
        </is>
      </c>
      <c r="I4223" t="inlineStr">
        <is>
          <t>Otomatik Sigorta C16 (12'li)</t>
        </is>
      </c>
      <c r="J4223" t="inlineStr">
        <is>
          <t>Koruma</t>
        </is>
      </c>
      <c r="K4223" t="inlineStr">
        <is>
          <t>Proje</t>
        </is>
      </c>
      <c r="L4223" t="n">
        <v>5</v>
      </c>
      <c r="M4223" s="57" t="n">
        <v>452</v>
      </c>
      <c r="N4223" t="inlineStr">
        <is>
          <t>TL</t>
        </is>
      </c>
      <c r="O4223" s="58" t="n">
        <v>12</v>
      </c>
      <c r="P4223" t="n">
        <v>0</v>
      </c>
      <c r="Q4223" s="59" t="n">
        <v>240</v>
      </c>
      <c r="R4223" s="60">
        <f>IF(N4223="TL",1,IF(N4223="USD",VLOOKUP(C4223,$X$2:$Z$19,2,FALSE),VLOOKUP(C4223,$X$2:$Z$19,3,FALSE)))</f>
        <v/>
      </c>
      <c r="S4223" s="61">
        <f>IF(P4223=1,0,L4223*M4223*R4223*(1-O4223/100))</f>
        <v/>
      </c>
      <c r="T4223" s="61">
        <f>IF(P4223=1,0,L4223*Q4223)</f>
        <v/>
      </c>
      <c r="U4223" s="61">
        <f>S4223-T4223</f>
        <v/>
      </c>
    </row>
    <row r="4224">
      <c r="A4224" t="inlineStr">
        <is>
          <t>S004223</t>
        </is>
      </c>
      <c r="B4224" t="inlineStr">
        <is>
          <t>2026-04-16</t>
        </is>
      </c>
      <c r="C4224" t="inlineStr">
        <is>
          <t>2026-04</t>
        </is>
      </c>
      <c r="D4224" t="inlineStr">
        <is>
          <t>2026-Q2</t>
        </is>
      </c>
      <c r="E4224" t="inlineStr">
        <is>
          <t>T08</t>
        </is>
      </c>
      <c r="F4224" t="inlineStr">
        <is>
          <t>Zeynep Koç</t>
        </is>
      </c>
      <c r="G4224" t="inlineStr">
        <is>
          <t>İç Anadolu</t>
        </is>
      </c>
      <c r="H4224" t="inlineStr">
        <is>
          <t>EM-TOP-08</t>
        </is>
      </c>
      <c r="I4224" t="inlineStr">
        <is>
          <t>Topraklama Seti</t>
        </is>
      </c>
      <c r="J4224" t="inlineStr">
        <is>
          <t>Koruma</t>
        </is>
      </c>
      <c r="K4224" t="inlineStr">
        <is>
          <t>Kurumsal</t>
        </is>
      </c>
      <c r="L4224" t="n">
        <v>20</v>
      </c>
      <c r="M4224" s="57" t="n">
        <v>902</v>
      </c>
      <c r="N4224" t="inlineStr">
        <is>
          <t>TL</t>
        </is>
      </c>
      <c r="O4224" s="58" t="n">
        <v>12</v>
      </c>
      <c r="P4224" t="n">
        <v>0</v>
      </c>
      <c r="Q4224" s="59" t="n">
        <v>540</v>
      </c>
      <c r="R4224" s="60">
        <f>IF(N4224="TL",1,IF(N4224="USD",VLOOKUP(C4224,$X$2:$Z$19,2,FALSE),VLOOKUP(C4224,$X$2:$Z$19,3,FALSE)))</f>
        <v/>
      </c>
      <c r="S4224" s="61">
        <f>IF(P4224=1,0,L4224*M4224*R4224*(1-O4224/100))</f>
        <v/>
      </c>
      <c r="T4224" s="61">
        <f>IF(P4224=1,0,L4224*Q4224)</f>
        <v/>
      </c>
      <c r="U4224" s="61">
        <f>S4224-T4224</f>
        <v/>
      </c>
    </row>
    <row r="4225">
      <c r="A4225" t="inlineStr">
        <is>
          <t>S004224</t>
        </is>
      </c>
      <c r="B4225" t="inlineStr">
        <is>
          <t>2026-04-14</t>
        </is>
      </c>
      <c r="C4225" t="inlineStr">
        <is>
          <t>2026-04</t>
        </is>
      </c>
      <c r="D4225" t="inlineStr">
        <is>
          <t>2026-Q2</t>
        </is>
      </c>
      <c r="E4225" t="inlineStr">
        <is>
          <t>T08</t>
        </is>
      </c>
      <c r="F4225" t="inlineStr">
        <is>
          <t>Zeynep Koç</t>
        </is>
      </c>
      <c r="G4225" t="inlineStr">
        <is>
          <t>İç Anadolu</t>
        </is>
      </c>
      <c r="H4225" t="inlineStr">
        <is>
          <t>EM-AYD-18</t>
        </is>
      </c>
      <c r="I4225" t="inlineStr">
        <is>
          <t>LED Ampul 18W (10'lu)</t>
        </is>
      </c>
      <c r="J4225" t="inlineStr">
        <is>
          <t>Aydınlatma</t>
        </is>
      </c>
      <c r="K4225" t="inlineStr">
        <is>
          <t>Bayi</t>
        </is>
      </c>
      <c r="L4225" t="n">
        <v>13</v>
      </c>
      <c r="M4225" s="57" t="n">
        <v>197</v>
      </c>
      <c r="N4225" t="inlineStr">
        <is>
          <t>TL</t>
        </is>
      </c>
      <c r="O4225" s="58" t="n">
        <v>8</v>
      </c>
      <c r="P4225" t="n">
        <v>0</v>
      </c>
      <c r="Q4225" s="59" t="n">
        <v>95</v>
      </c>
      <c r="R4225" s="60">
        <f>IF(N4225="TL",1,IF(N4225="USD",VLOOKUP(C4225,$X$2:$Z$19,2,FALSE),VLOOKUP(C4225,$X$2:$Z$19,3,FALSE)))</f>
        <v/>
      </c>
      <c r="S4225" s="61">
        <f>IF(P4225=1,0,L4225*M4225*R4225*(1-O4225/100))</f>
        <v/>
      </c>
      <c r="T4225" s="61">
        <f>IF(P4225=1,0,L4225*Q4225)</f>
        <v/>
      </c>
      <c r="U4225" s="61">
        <f>S4225-T4225</f>
        <v/>
      </c>
    </row>
    <row r="4226">
      <c r="A4226" t="inlineStr">
        <is>
          <t>S004225</t>
        </is>
      </c>
      <c r="B4226" t="inlineStr">
        <is>
          <t>2026-04-19</t>
        </is>
      </c>
      <c r="C4226" t="inlineStr">
        <is>
          <t>2026-04</t>
        </is>
      </c>
      <c r="D4226" t="inlineStr">
        <is>
          <t>2026-Q2</t>
        </is>
      </c>
      <c r="E4226" t="inlineStr">
        <is>
          <t>T08</t>
        </is>
      </c>
      <c r="F4226" t="inlineStr">
        <is>
          <t>Zeynep Koç</t>
        </is>
      </c>
      <c r="G4226" t="inlineStr">
        <is>
          <t>İç Anadolu</t>
        </is>
      </c>
      <c r="H4226" t="inlineStr">
        <is>
          <t>EM-TRF-05</t>
        </is>
      </c>
      <c r="I4226" t="inlineStr">
        <is>
          <t>İzole Trafo 1 kVA</t>
        </is>
      </c>
      <c r="J4226" t="inlineStr">
        <is>
          <t>Güç</t>
        </is>
      </c>
      <c r="K4226" t="inlineStr">
        <is>
          <t>Bayi</t>
        </is>
      </c>
      <c r="L4226" t="n">
        <v>5</v>
      </c>
      <c r="M4226" s="57" t="n">
        <v>6698</v>
      </c>
      <c r="N4226" t="inlineStr">
        <is>
          <t>TL</t>
        </is>
      </c>
      <c r="O4226" s="58" t="n">
        <v>8</v>
      </c>
      <c r="P4226" t="n">
        <v>0</v>
      </c>
      <c r="Q4226" s="59" t="n">
        <v>3900</v>
      </c>
      <c r="R4226" s="60">
        <f>IF(N4226="TL",1,IF(N4226="USD",VLOOKUP(C4226,$X$2:$Z$19,2,FALSE),VLOOKUP(C4226,$X$2:$Z$19,3,FALSE)))</f>
        <v/>
      </c>
      <c r="S4226" s="61">
        <f>IF(P4226=1,0,L4226*M4226*R4226*(1-O4226/100))</f>
        <v/>
      </c>
      <c r="T4226" s="61">
        <f>IF(P4226=1,0,L4226*Q4226)</f>
        <v/>
      </c>
      <c r="U4226" s="61">
        <f>S4226-T4226</f>
        <v/>
      </c>
    </row>
    <row r="4227">
      <c r="A4227" t="inlineStr">
        <is>
          <t>S004226</t>
        </is>
      </c>
      <c r="B4227" t="inlineStr">
        <is>
          <t>2026-04-10</t>
        </is>
      </c>
      <c r="C4227" t="inlineStr">
        <is>
          <t>2026-04</t>
        </is>
      </c>
      <c r="D4227" t="inlineStr">
        <is>
          <t>2026-Q2</t>
        </is>
      </c>
      <c r="E4227" t="inlineStr">
        <is>
          <t>T08</t>
        </is>
      </c>
      <c r="F4227" t="inlineStr">
        <is>
          <t>Zeynep Koç</t>
        </is>
      </c>
      <c r="G4227" t="inlineStr">
        <is>
          <t>İç Anadolu</t>
        </is>
      </c>
      <c r="H4227" t="inlineStr">
        <is>
          <t>EM-TOP-08</t>
        </is>
      </c>
      <c r="I4227" t="inlineStr">
        <is>
          <t>Topraklama Seti</t>
        </is>
      </c>
      <c r="J4227" t="inlineStr">
        <is>
          <t>Koruma</t>
        </is>
      </c>
      <c r="K4227" t="inlineStr">
        <is>
          <t>Bayi</t>
        </is>
      </c>
      <c r="L4227" t="n">
        <v>3</v>
      </c>
      <c r="M4227" s="57" t="n">
        <v>947</v>
      </c>
      <c r="N4227" t="inlineStr">
        <is>
          <t>TL</t>
        </is>
      </c>
      <c r="O4227" s="58" t="n">
        <v>0</v>
      </c>
      <c r="P4227" t="n">
        <v>0</v>
      </c>
      <c r="Q4227" s="59" t="n">
        <v>540</v>
      </c>
      <c r="R4227" s="60">
        <f>IF(N4227="TL",1,IF(N4227="USD",VLOOKUP(C4227,$X$2:$Z$19,2,FALSE),VLOOKUP(C4227,$X$2:$Z$19,3,FALSE)))</f>
        <v/>
      </c>
      <c r="S4227" s="61">
        <f>IF(P4227=1,0,L4227*M4227*R4227*(1-O4227/100))</f>
        <v/>
      </c>
      <c r="T4227" s="61">
        <f>IF(P4227=1,0,L4227*Q4227)</f>
        <v/>
      </c>
      <c r="U4227" s="61">
        <f>S4227-T4227</f>
        <v/>
      </c>
    </row>
    <row r="4228">
      <c r="A4228" t="inlineStr">
        <is>
          <t>S004227</t>
        </is>
      </c>
      <c r="B4228" t="inlineStr">
        <is>
          <t>2026-04-25</t>
        </is>
      </c>
      <c r="C4228" t="inlineStr">
        <is>
          <t>2026-04</t>
        </is>
      </c>
      <c r="D4228" t="inlineStr">
        <is>
          <t>2026-Q2</t>
        </is>
      </c>
      <c r="E4228" t="inlineStr">
        <is>
          <t>T08</t>
        </is>
      </c>
      <c r="F4228" t="inlineStr">
        <is>
          <t>Zeynep Koç</t>
        </is>
      </c>
      <c r="G4228" t="inlineStr">
        <is>
          <t>İç Anadolu</t>
        </is>
      </c>
      <c r="H4228" t="inlineStr">
        <is>
          <t>EM-SGT-01</t>
        </is>
      </c>
      <c r="I4228" t="inlineStr">
        <is>
          <t>Otomatik Sigorta C16 (12'li)</t>
        </is>
      </c>
      <c r="J4228" t="inlineStr">
        <is>
          <t>Koruma</t>
        </is>
      </c>
      <c r="K4228" t="inlineStr">
        <is>
          <t>Proje</t>
        </is>
      </c>
      <c r="L4228" t="n">
        <v>1</v>
      </c>
      <c r="M4228" s="57" t="n">
        <v>438</v>
      </c>
      <c r="N4228" t="inlineStr">
        <is>
          <t>TL</t>
        </is>
      </c>
      <c r="O4228" s="58" t="n">
        <v>0</v>
      </c>
      <c r="P4228" t="n">
        <v>0</v>
      </c>
      <c r="Q4228" s="59" t="n">
        <v>240</v>
      </c>
      <c r="R4228" s="60">
        <f>IF(N4228="TL",1,IF(N4228="USD",VLOOKUP(C4228,$X$2:$Z$19,2,FALSE),VLOOKUP(C4228,$X$2:$Z$19,3,FALSE)))</f>
        <v/>
      </c>
      <c r="S4228" s="61">
        <f>IF(P4228=1,0,L4228*M4228*R4228*(1-O4228/100))</f>
        <v/>
      </c>
      <c r="T4228" s="61">
        <f>IF(P4228=1,0,L4228*Q4228)</f>
        <v/>
      </c>
      <c r="U4228" s="61">
        <f>S4228-T4228</f>
        <v/>
      </c>
    </row>
    <row r="4229">
      <c r="A4229" t="inlineStr">
        <is>
          <t>S004228</t>
        </is>
      </c>
      <c r="B4229" t="inlineStr">
        <is>
          <t>2026-04-16</t>
        </is>
      </c>
      <c r="C4229" t="inlineStr">
        <is>
          <t>2026-04</t>
        </is>
      </c>
      <c r="D4229" t="inlineStr">
        <is>
          <t>2026-Q2</t>
        </is>
      </c>
      <c r="E4229" t="inlineStr">
        <is>
          <t>T08</t>
        </is>
      </c>
      <c r="F4229" t="inlineStr">
        <is>
          <t>Zeynep Koç</t>
        </is>
      </c>
      <c r="G4229" t="inlineStr">
        <is>
          <t>İç Anadolu</t>
        </is>
      </c>
      <c r="H4229" t="inlineStr">
        <is>
          <t>EM-KBL-16</t>
        </is>
      </c>
      <c r="I4229" t="inlineStr">
        <is>
          <t>NYM Kablo 3x2,5 (100 m)</t>
        </is>
      </c>
      <c r="J4229" t="inlineStr">
        <is>
          <t>Kablo</t>
        </is>
      </c>
      <c r="K4229" t="inlineStr">
        <is>
          <t>Proje</t>
        </is>
      </c>
      <c r="L4229" t="n">
        <v>4</v>
      </c>
      <c r="M4229" s="57" t="n">
        <v>1349</v>
      </c>
      <c r="N4229" t="inlineStr">
        <is>
          <t>TL</t>
        </is>
      </c>
      <c r="O4229" s="58" t="n">
        <v>12</v>
      </c>
      <c r="P4229" t="n">
        <v>0</v>
      </c>
      <c r="Q4229" s="59" t="n">
        <v>820</v>
      </c>
      <c r="R4229" s="60">
        <f>IF(N4229="TL",1,IF(N4229="USD",VLOOKUP(C4229,$X$2:$Z$19,2,FALSE),VLOOKUP(C4229,$X$2:$Z$19,3,FALSE)))</f>
        <v/>
      </c>
      <c r="S4229" s="61">
        <f>IF(P4229=1,0,L4229*M4229*R4229*(1-O4229/100))</f>
        <v/>
      </c>
      <c r="T4229" s="61">
        <f>IF(P4229=1,0,L4229*Q4229)</f>
        <v/>
      </c>
      <c r="U4229" s="61">
        <f>S4229-T4229</f>
        <v/>
      </c>
    </row>
    <row r="4230">
      <c r="A4230" t="inlineStr">
        <is>
          <t>S004229</t>
        </is>
      </c>
      <c r="B4230" t="inlineStr">
        <is>
          <t>2026-04-09</t>
        </is>
      </c>
      <c r="C4230" t="inlineStr">
        <is>
          <t>2026-04</t>
        </is>
      </c>
      <c r="D4230" t="inlineStr">
        <is>
          <t>2026-Q2</t>
        </is>
      </c>
      <c r="E4230" t="inlineStr">
        <is>
          <t>T08</t>
        </is>
      </c>
      <c r="F4230" t="inlineStr">
        <is>
          <t>Zeynep Koç</t>
        </is>
      </c>
      <c r="G4230" t="inlineStr">
        <is>
          <t>İç Anadolu</t>
        </is>
      </c>
      <c r="H4230" t="inlineStr">
        <is>
          <t>EM-PNO-12</t>
        </is>
      </c>
      <c r="I4230" t="inlineStr">
        <is>
          <t>Sıva Üstü Dağıtım Panosu 24'lü</t>
        </is>
      </c>
      <c r="J4230" t="inlineStr">
        <is>
          <t>Pano</t>
        </is>
      </c>
      <c r="K4230" t="inlineStr">
        <is>
          <t>Kurumsal</t>
        </is>
      </c>
      <c r="L4230" t="n">
        <v>5</v>
      </c>
      <c r="M4230" s="57" t="n">
        <v>2061</v>
      </c>
      <c r="N4230" t="inlineStr">
        <is>
          <t>TL</t>
        </is>
      </c>
      <c r="O4230" s="58" t="n">
        <v>8</v>
      </c>
      <c r="P4230" t="n">
        <v>0</v>
      </c>
      <c r="Q4230" s="59" t="n">
        <v>1180</v>
      </c>
      <c r="R4230" s="60">
        <f>IF(N4230="TL",1,IF(N4230="USD",VLOOKUP(C4230,$X$2:$Z$19,2,FALSE),VLOOKUP(C4230,$X$2:$Z$19,3,FALSE)))</f>
        <v/>
      </c>
      <c r="S4230" s="61">
        <f>IF(P4230=1,0,L4230*M4230*R4230*(1-O4230/100))</f>
        <v/>
      </c>
      <c r="T4230" s="61">
        <f>IF(P4230=1,0,L4230*Q4230)</f>
        <v/>
      </c>
      <c r="U4230" s="61">
        <f>S4230-T4230</f>
        <v/>
      </c>
    </row>
    <row r="4231">
      <c r="A4231" t="inlineStr">
        <is>
          <t>S004230</t>
        </is>
      </c>
      <c r="B4231" t="inlineStr">
        <is>
          <t>2026-04-12</t>
        </is>
      </c>
      <c r="C4231" t="inlineStr">
        <is>
          <t>2026-04</t>
        </is>
      </c>
      <c r="D4231" t="inlineStr">
        <is>
          <t>2026-Q2</t>
        </is>
      </c>
      <c r="E4231" t="inlineStr">
        <is>
          <t>T08</t>
        </is>
      </c>
      <c r="F4231" t="inlineStr">
        <is>
          <t>Zeynep Koç</t>
        </is>
      </c>
      <c r="G4231" t="inlineStr">
        <is>
          <t>İç Anadolu</t>
        </is>
      </c>
      <c r="H4231" t="inlineStr">
        <is>
          <t>EM-TRF-05</t>
        </is>
      </c>
      <c r="I4231" t="inlineStr">
        <is>
          <t>İzole Trafo 1 kVA</t>
        </is>
      </c>
      <c r="J4231" t="inlineStr">
        <is>
          <t>Güç</t>
        </is>
      </c>
      <c r="K4231" t="inlineStr">
        <is>
          <t>Bayi</t>
        </is>
      </c>
      <c r="L4231" t="n">
        <v>4</v>
      </c>
      <c r="M4231" s="57" t="n">
        <v>6458</v>
      </c>
      <c r="N4231" t="inlineStr">
        <is>
          <t>TL</t>
        </is>
      </c>
      <c r="O4231" s="58" t="n">
        <v>5</v>
      </c>
      <c r="P4231" t="n">
        <v>0</v>
      </c>
      <c r="Q4231" s="59" t="n">
        <v>3900</v>
      </c>
      <c r="R4231" s="60">
        <f>IF(N4231="TL",1,IF(N4231="USD",VLOOKUP(C4231,$X$2:$Z$19,2,FALSE),VLOOKUP(C4231,$X$2:$Z$19,3,FALSE)))</f>
        <v/>
      </c>
      <c r="S4231" s="61">
        <f>IF(P4231=1,0,L4231*M4231*R4231*(1-O4231/100))</f>
        <v/>
      </c>
      <c r="T4231" s="61">
        <f>IF(P4231=1,0,L4231*Q4231)</f>
        <v/>
      </c>
      <c r="U4231" s="61">
        <f>S4231-T4231</f>
        <v/>
      </c>
    </row>
    <row r="4232">
      <c r="A4232" t="inlineStr">
        <is>
          <t>S004231</t>
        </is>
      </c>
      <c r="B4232" t="inlineStr">
        <is>
          <t>2026-04-06</t>
        </is>
      </c>
      <c r="C4232" t="inlineStr">
        <is>
          <t>2026-04</t>
        </is>
      </c>
      <c r="D4232" t="inlineStr">
        <is>
          <t>2026-Q2</t>
        </is>
      </c>
      <c r="E4232" t="inlineStr">
        <is>
          <t>T08</t>
        </is>
      </c>
      <c r="F4232" t="inlineStr">
        <is>
          <t>Zeynep Koç</t>
        </is>
      </c>
      <c r="G4232" t="inlineStr">
        <is>
          <t>İç Anadolu</t>
        </is>
      </c>
      <c r="H4232" t="inlineStr">
        <is>
          <t>EM-KND-03</t>
        </is>
      </c>
      <c r="I4232" t="inlineStr">
        <is>
          <t>Kablo Kanalı 40x40 (2 m)</t>
        </is>
      </c>
      <c r="J4232" t="inlineStr">
        <is>
          <t>Tesisat</t>
        </is>
      </c>
      <c r="K4232" t="inlineStr">
        <is>
          <t>Proje</t>
        </is>
      </c>
      <c r="L4232" t="n">
        <v>3</v>
      </c>
      <c r="M4232" s="57" t="n">
        <v>135</v>
      </c>
      <c r="N4232" t="inlineStr">
        <is>
          <t>TL</t>
        </is>
      </c>
      <c r="O4232" s="58" t="n">
        <v>8</v>
      </c>
      <c r="P4232" t="n">
        <v>0</v>
      </c>
      <c r="Q4232" s="59" t="n">
        <v>65</v>
      </c>
      <c r="R4232" s="60">
        <f>IF(N4232="TL",1,IF(N4232="USD",VLOOKUP(C4232,$X$2:$Z$19,2,FALSE),VLOOKUP(C4232,$X$2:$Z$19,3,FALSE)))</f>
        <v/>
      </c>
      <c r="S4232" s="61">
        <f>IF(P4232=1,0,L4232*M4232*R4232*(1-O4232/100))</f>
        <v/>
      </c>
      <c r="T4232" s="61">
        <f>IF(P4232=1,0,L4232*Q4232)</f>
        <v/>
      </c>
      <c r="U4232" s="61">
        <f>S4232-T4232</f>
        <v/>
      </c>
    </row>
    <row r="4233">
      <c r="A4233" t="inlineStr">
        <is>
          <t>S004232</t>
        </is>
      </c>
      <c r="B4233" t="inlineStr">
        <is>
          <t>2026-04-05</t>
        </is>
      </c>
      <c r="C4233" t="inlineStr">
        <is>
          <t>2026-04</t>
        </is>
      </c>
      <c r="D4233" t="inlineStr">
        <is>
          <t>2026-Q2</t>
        </is>
      </c>
      <c r="E4233" t="inlineStr">
        <is>
          <t>T08</t>
        </is>
      </c>
      <c r="F4233" t="inlineStr">
        <is>
          <t>Zeynep Koç</t>
        </is>
      </c>
      <c r="G4233" t="inlineStr">
        <is>
          <t>İç Anadolu</t>
        </is>
      </c>
      <c r="H4233" t="inlineStr">
        <is>
          <t>EM-PNO-12</t>
        </is>
      </c>
      <c r="I4233" t="inlineStr">
        <is>
          <t>Sıva Üstü Dağıtım Panosu 24'lü</t>
        </is>
      </c>
      <c r="J4233" t="inlineStr">
        <is>
          <t>Pano</t>
        </is>
      </c>
      <c r="K4233" t="inlineStr">
        <is>
          <t>Kurumsal</t>
        </is>
      </c>
      <c r="L4233" t="n">
        <v>10</v>
      </c>
      <c r="M4233" s="57" t="n">
        <v>2070</v>
      </c>
      <c r="N4233" t="inlineStr">
        <is>
          <t>TL</t>
        </is>
      </c>
      <c r="O4233" s="58" t="n">
        <v>5</v>
      </c>
      <c r="P4233" t="n">
        <v>0</v>
      </c>
      <c r="Q4233" s="59" t="n">
        <v>1180</v>
      </c>
      <c r="R4233" s="60">
        <f>IF(N4233="TL",1,IF(N4233="USD",VLOOKUP(C4233,$X$2:$Z$19,2,FALSE),VLOOKUP(C4233,$X$2:$Z$19,3,FALSE)))</f>
        <v/>
      </c>
      <c r="S4233" s="61">
        <f>IF(P4233=1,0,L4233*M4233*R4233*(1-O4233/100))</f>
        <v/>
      </c>
      <c r="T4233" s="61">
        <f>IF(P4233=1,0,L4233*Q4233)</f>
        <v/>
      </c>
      <c r="U4233" s="61">
        <f>S4233-T4233</f>
        <v/>
      </c>
    </row>
    <row r="4234">
      <c r="A4234" t="inlineStr">
        <is>
          <t>S004233</t>
        </is>
      </c>
      <c r="B4234" t="inlineStr">
        <is>
          <t>2026-04-17</t>
        </is>
      </c>
      <c r="C4234" t="inlineStr">
        <is>
          <t>2026-04</t>
        </is>
      </c>
      <c r="D4234" t="inlineStr">
        <is>
          <t>2026-Q2</t>
        </is>
      </c>
      <c r="E4234" t="inlineStr">
        <is>
          <t>T08</t>
        </is>
      </c>
      <c r="F4234" t="inlineStr">
        <is>
          <t>Zeynep Koç</t>
        </is>
      </c>
      <c r="G4234" t="inlineStr">
        <is>
          <t>İç Anadolu</t>
        </is>
      </c>
      <c r="H4234" t="inlineStr">
        <is>
          <t>EM-KBL-25</t>
        </is>
      </c>
      <c r="I4234" t="inlineStr">
        <is>
          <t>NYY Kablo 4x6 (100 m)</t>
        </is>
      </c>
      <c r="J4234" t="inlineStr">
        <is>
          <t>Kablo</t>
        </is>
      </c>
      <c r="K4234" t="inlineStr">
        <is>
          <t>Proje</t>
        </is>
      </c>
      <c r="L4234" t="n">
        <v>2</v>
      </c>
      <c r="M4234" s="57" t="n">
        <v>3437</v>
      </c>
      <c r="N4234" t="inlineStr">
        <is>
          <t>TL</t>
        </is>
      </c>
      <c r="O4234" s="58" t="n">
        <v>5</v>
      </c>
      <c r="P4234" t="n">
        <v>0</v>
      </c>
      <c r="Q4234" s="59" t="n">
        <v>2150</v>
      </c>
      <c r="R4234" s="60">
        <f>IF(N4234="TL",1,IF(N4234="USD",VLOOKUP(C4234,$X$2:$Z$19,2,FALSE),VLOOKUP(C4234,$X$2:$Z$19,3,FALSE)))</f>
        <v/>
      </c>
      <c r="S4234" s="61">
        <f>IF(P4234=1,0,L4234*M4234*R4234*(1-O4234/100))</f>
        <v/>
      </c>
      <c r="T4234" s="61">
        <f>IF(P4234=1,0,L4234*Q4234)</f>
        <v/>
      </c>
      <c r="U4234" s="61">
        <f>S4234-T4234</f>
        <v/>
      </c>
    </row>
    <row r="4235">
      <c r="A4235" t="inlineStr">
        <is>
          <t>S004234</t>
        </is>
      </c>
      <c r="B4235" t="inlineStr">
        <is>
          <t>2026-04-01</t>
        </is>
      </c>
      <c r="C4235" t="inlineStr">
        <is>
          <t>2026-04</t>
        </is>
      </c>
      <c r="D4235" t="inlineStr">
        <is>
          <t>2026-Q2</t>
        </is>
      </c>
      <c r="E4235" t="inlineStr">
        <is>
          <t>T08</t>
        </is>
      </c>
      <c r="F4235" t="inlineStr">
        <is>
          <t>Zeynep Koç</t>
        </is>
      </c>
      <c r="G4235" t="inlineStr">
        <is>
          <t>İç Anadolu</t>
        </is>
      </c>
      <c r="H4235" t="inlineStr">
        <is>
          <t>EM-AYD-18</t>
        </is>
      </c>
      <c r="I4235" t="inlineStr">
        <is>
          <t>LED Ampul 18W (10'lu)</t>
        </is>
      </c>
      <c r="J4235" t="inlineStr">
        <is>
          <t>Aydınlatma</t>
        </is>
      </c>
      <c r="K4235" t="inlineStr">
        <is>
          <t>Proje</t>
        </is>
      </c>
      <c r="L4235" t="n">
        <v>23</v>
      </c>
      <c r="M4235" s="57" t="n">
        <v>206</v>
      </c>
      <c r="N4235" t="inlineStr">
        <is>
          <t>TL</t>
        </is>
      </c>
      <c r="O4235" s="58" t="n">
        <v>0</v>
      </c>
      <c r="P4235" t="n">
        <v>0</v>
      </c>
      <c r="Q4235" s="59" t="n">
        <v>95</v>
      </c>
      <c r="R4235" s="60">
        <f>IF(N4235="TL",1,IF(N4235="USD",VLOOKUP(C4235,$X$2:$Z$19,2,FALSE),VLOOKUP(C4235,$X$2:$Z$19,3,FALSE)))</f>
        <v/>
      </c>
      <c r="S4235" s="61">
        <f>IF(P4235=1,0,L4235*M4235*R4235*(1-O4235/100))</f>
        <v/>
      </c>
      <c r="T4235" s="61">
        <f>IF(P4235=1,0,L4235*Q4235)</f>
        <v/>
      </c>
      <c r="U4235" s="61">
        <f>S4235-T4235</f>
        <v/>
      </c>
    </row>
    <row r="4236">
      <c r="A4236" t="inlineStr">
        <is>
          <t>S004235</t>
        </is>
      </c>
      <c r="B4236" t="inlineStr">
        <is>
          <t>2026-04-03</t>
        </is>
      </c>
      <c r="C4236" t="inlineStr">
        <is>
          <t>2026-04</t>
        </is>
      </c>
      <c r="D4236" t="inlineStr">
        <is>
          <t>2026-Q2</t>
        </is>
      </c>
      <c r="E4236" t="inlineStr">
        <is>
          <t>T08</t>
        </is>
      </c>
      <c r="F4236" t="inlineStr">
        <is>
          <t>Zeynep Koç</t>
        </is>
      </c>
      <c r="G4236" t="inlineStr">
        <is>
          <t>İç Anadolu</t>
        </is>
      </c>
      <c r="H4236" t="inlineStr">
        <is>
          <t>EM-AYD-40</t>
        </is>
      </c>
      <c r="I4236" t="inlineStr">
        <is>
          <t>LED Panel Armatür 40W</t>
        </is>
      </c>
      <c r="J4236" t="inlineStr">
        <is>
          <t>Aydınlatma</t>
        </is>
      </c>
      <c r="K4236" t="inlineStr">
        <is>
          <t>Bayi</t>
        </is>
      </c>
      <c r="L4236" t="n">
        <v>1</v>
      </c>
      <c r="M4236" s="57" t="n">
        <v>350</v>
      </c>
      <c r="N4236" t="inlineStr">
        <is>
          <t>TL</t>
        </is>
      </c>
      <c r="O4236" s="58" t="n">
        <v>0</v>
      </c>
      <c r="P4236" t="n">
        <v>0</v>
      </c>
      <c r="Q4236" s="59" t="n">
        <v>190</v>
      </c>
      <c r="R4236" s="60">
        <f>IF(N4236="TL",1,IF(N4236="USD",VLOOKUP(C4236,$X$2:$Z$19,2,FALSE),VLOOKUP(C4236,$X$2:$Z$19,3,FALSE)))</f>
        <v/>
      </c>
      <c r="S4236" s="61">
        <f>IF(P4236=1,0,L4236*M4236*R4236*(1-O4236/100))</f>
        <v/>
      </c>
      <c r="T4236" s="61">
        <f>IF(P4236=1,0,L4236*Q4236)</f>
        <v/>
      </c>
      <c r="U4236" s="61">
        <f>S4236-T4236</f>
        <v/>
      </c>
    </row>
    <row r="4237">
      <c r="A4237" t="inlineStr">
        <is>
          <t>S004236</t>
        </is>
      </c>
      <c r="B4237" t="inlineStr">
        <is>
          <t>2026-04-05</t>
        </is>
      </c>
      <c r="C4237" t="inlineStr">
        <is>
          <t>2026-04</t>
        </is>
      </c>
      <c r="D4237" t="inlineStr">
        <is>
          <t>2026-Q2</t>
        </is>
      </c>
      <c r="E4237" t="inlineStr">
        <is>
          <t>T08</t>
        </is>
      </c>
      <c r="F4237" t="inlineStr">
        <is>
          <t>Zeynep Koç</t>
        </is>
      </c>
      <c r="G4237" t="inlineStr">
        <is>
          <t>İç Anadolu</t>
        </is>
      </c>
      <c r="H4237" t="inlineStr">
        <is>
          <t>EM-TOP-08</t>
        </is>
      </c>
      <c r="I4237" t="inlineStr">
        <is>
          <t>Topraklama Seti</t>
        </is>
      </c>
      <c r="J4237" t="inlineStr">
        <is>
          <t>Koruma</t>
        </is>
      </c>
      <c r="K4237" t="inlineStr">
        <is>
          <t>Kurumsal</t>
        </is>
      </c>
      <c r="L4237" t="n">
        <v>8</v>
      </c>
      <c r="M4237" s="57" t="n">
        <v>909</v>
      </c>
      <c r="N4237" t="inlineStr">
        <is>
          <t>TL</t>
        </is>
      </c>
      <c r="O4237" s="58" t="n">
        <v>5</v>
      </c>
      <c r="P4237" t="n">
        <v>0</v>
      </c>
      <c r="Q4237" s="59" t="n">
        <v>540</v>
      </c>
      <c r="R4237" s="60">
        <f>IF(N4237="TL",1,IF(N4237="USD",VLOOKUP(C4237,$X$2:$Z$19,2,FALSE),VLOOKUP(C4237,$X$2:$Z$19,3,FALSE)))</f>
        <v/>
      </c>
      <c r="S4237" s="61">
        <f>IF(P4237=1,0,L4237*M4237*R4237*(1-O4237/100))</f>
        <v/>
      </c>
      <c r="T4237" s="61">
        <f>IF(P4237=1,0,L4237*Q4237)</f>
        <v/>
      </c>
      <c r="U4237" s="61">
        <f>S4237-T4237</f>
        <v/>
      </c>
    </row>
    <row r="4238">
      <c r="A4238" t="inlineStr">
        <is>
          <t>S004237</t>
        </is>
      </c>
      <c r="B4238" t="inlineStr">
        <is>
          <t>2026-04-17</t>
        </is>
      </c>
      <c r="C4238" t="inlineStr">
        <is>
          <t>2026-04</t>
        </is>
      </c>
      <c r="D4238" t="inlineStr">
        <is>
          <t>2026-Q2</t>
        </is>
      </c>
      <c r="E4238" t="inlineStr">
        <is>
          <t>T08</t>
        </is>
      </c>
      <c r="F4238" t="inlineStr">
        <is>
          <t>Zeynep Koç</t>
        </is>
      </c>
      <c r="G4238" t="inlineStr">
        <is>
          <t>İç Anadolu</t>
        </is>
      </c>
      <c r="H4238" t="inlineStr">
        <is>
          <t>EM-KBL-16</t>
        </is>
      </c>
      <c r="I4238" t="inlineStr">
        <is>
          <t>NYM Kablo 3x2,5 (100 m)</t>
        </is>
      </c>
      <c r="J4238" t="inlineStr">
        <is>
          <t>Kablo</t>
        </is>
      </c>
      <c r="K4238" t="inlineStr">
        <is>
          <t>Bayi</t>
        </is>
      </c>
      <c r="L4238" t="n">
        <v>6</v>
      </c>
      <c r="M4238" s="57" t="n">
        <v>1274</v>
      </c>
      <c r="N4238" t="inlineStr">
        <is>
          <t>TL</t>
        </is>
      </c>
      <c r="O4238" s="58" t="n">
        <v>0</v>
      </c>
      <c r="P4238" t="n">
        <v>0</v>
      </c>
      <c r="Q4238" s="59" t="n">
        <v>820</v>
      </c>
      <c r="R4238" s="60">
        <f>IF(N4238="TL",1,IF(N4238="USD",VLOOKUP(C4238,$X$2:$Z$19,2,FALSE),VLOOKUP(C4238,$X$2:$Z$19,3,FALSE)))</f>
        <v/>
      </c>
      <c r="S4238" s="61">
        <f>IF(P4238=1,0,L4238*M4238*R4238*(1-O4238/100))</f>
        <v/>
      </c>
      <c r="T4238" s="61">
        <f>IF(P4238=1,0,L4238*Q4238)</f>
        <v/>
      </c>
      <c r="U4238" s="61">
        <f>S4238-T4238</f>
        <v/>
      </c>
    </row>
    <row r="4239">
      <c r="A4239" t="inlineStr">
        <is>
          <t>S004238</t>
        </is>
      </c>
      <c r="B4239" t="inlineStr">
        <is>
          <t>2026-04-13</t>
        </is>
      </c>
      <c r="C4239" t="inlineStr">
        <is>
          <t>2026-04</t>
        </is>
      </c>
      <c r="D4239" t="inlineStr">
        <is>
          <t>2026-Q2</t>
        </is>
      </c>
      <c r="E4239" t="inlineStr">
        <is>
          <t>T08</t>
        </is>
      </c>
      <c r="F4239" t="inlineStr">
        <is>
          <t>Zeynep Koç</t>
        </is>
      </c>
      <c r="G4239" t="inlineStr">
        <is>
          <t>İç Anadolu</t>
        </is>
      </c>
      <c r="H4239" t="inlineStr">
        <is>
          <t>EM-SNS-06</t>
        </is>
      </c>
      <c r="I4239" t="inlineStr">
        <is>
          <t>Hareket Sensörü PIR</t>
        </is>
      </c>
      <c r="J4239" t="inlineStr">
        <is>
          <t>Otomasyon</t>
        </is>
      </c>
      <c r="K4239" t="inlineStr">
        <is>
          <t>Perakende</t>
        </is>
      </c>
      <c r="L4239" t="n">
        <v>5</v>
      </c>
      <c r="M4239" s="57" t="n">
        <v>259</v>
      </c>
      <c r="N4239" t="inlineStr">
        <is>
          <t>TL</t>
        </is>
      </c>
      <c r="O4239" s="58" t="n">
        <v>0</v>
      </c>
      <c r="P4239" t="n">
        <v>1</v>
      </c>
      <c r="Q4239" s="59" t="n">
        <v>120</v>
      </c>
      <c r="R4239" s="60">
        <f>IF(N4239="TL",1,IF(N4239="USD",VLOOKUP(C4239,$X$2:$Z$19,2,FALSE),VLOOKUP(C4239,$X$2:$Z$19,3,FALSE)))</f>
        <v/>
      </c>
      <c r="S4239" s="61">
        <f>IF(P4239=1,0,L4239*M4239*R4239*(1-O4239/100))</f>
        <v/>
      </c>
      <c r="T4239" s="61">
        <f>IF(P4239=1,0,L4239*Q4239)</f>
        <v/>
      </c>
      <c r="U4239" s="61">
        <f>S4239-T4239</f>
        <v/>
      </c>
    </row>
    <row r="4240">
      <c r="A4240" t="inlineStr">
        <is>
          <t>S004239</t>
        </is>
      </c>
      <c r="B4240" t="inlineStr">
        <is>
          <t>2026-04-13</t>
        </is>
      </c>
      <c r="C4240" t="inlineStr">
        <is>
          <t>2026-04</t>
        </is>
      </c>
      <c r="D4240" t="inlineStr">
        <is>
          <t>2026-Q2</t>
        </is>
      </c>
      <c r="E4240" t="inlineStr">
        <is>
          <t>T09</t>
        </is>
      </c>
      <c r="F4240" t="inlineStr">
        <is>
          <t>Emre Doğan</t>
        </is>
      </c>
      <c r="G4240" t="inlineStr">
        <is>
          <t>Ege</t>
        </is>
      </c>
      <c r="H4240" t="inlineStr">
        <is>
          <t>EM-KBL-16</t>
        </is>
      </c>
      <c r="I4240" t="inlineStr">
        <is>
          <t>NYM Kablo 3x2,5 (100 m)</t>
        </is>
      </c>
      <c r="J4240" t="inlineStr">
        <is>
          <t>Kablo</t>
        </is>
      </c>
      <c r="K4240" t="inlineStr">
        <is>
          <t>Bayi</t>
        </is>
      </c>
      <c r="L4240" t="n">
        <v>17</v>
      </c>
      <c r="M4240" s="57" t="n">
        <v>1366</v>
      </c>
      <c r="N4240" t="inlineStr">
        <is>
          <t>TL</t>
        </is>
      </c>
      <c r="O4240" s="58" t="n">
        <v>0</v>
      </c>
      <c r="P4240" t="n">
        <v>0</v>
      </c>
      <c r="Q4240" s="59" t="n">
        <v>820</v>
      </c>
      <c r="R4240" s="60">
        <f>IF(N4240="TL",1,IF(N4240="USD",VLOOKUP(C4240,$X$2:$Z$19,2,FALSE),VLOOKUP(C4240,$X$2:$Z$19,3,FALSE)))</f>
        <v/>
      </c>
      <c r="S4240" s="61">
        <f>IF(P4240=1,0,L4240*M4240*R4240*(1-O4240/100))</f>
        <v/>
      </c>
      <c r="T4240" s="61">
        <f>IF(P4240=1,0,L4240*Q4240)</f>
        <v/>
      </c>
      <c r="U4240" s="61">
        <f>S4240-T4240</f>
        <v/>
      </c>
    </row>
    <row r="4241">
      <c r="A4241" t="inlineStr">
        <is>
          <t>S004240</t>
        </is>
      </c>
      <c r="B4241" t="inlineStr">
        <is>
          <t>2026-04-05</t>
        </is>
      </c>
      <c r="C4241" t="inlineStr">
        <is>
          <t>2026-04</t>
        </is>
      </c>
      <c r="D4241" t="inlineStr">
        <is>
          <t>2026-Q2</t>
        </is>
      </c>
      <c r="E4241" t="inlineStr">
        <is>
          <t>T09</t>
        </is>
      </c>
      <c r="F4241" t="inlineStr">
        <is>
          <t>Emre Doğan</t>
        </is>
      </c>
      <c r="G4241" t="inlineStr">
        <is>
          <t>Ege</t>
        </is>
      </c>
      <c r="H4241" t="inlineStr">
        <is>
          <t>EM-SGT-01</t>
        </is>
      </c>
      <c r="I4241" t="inlineStr">
        <is>
          <t>Otomatik Sigorta C16 (12'li)</t>
        </is>
      </c>
      <c r="J4241" t="inlineStr">
        <is>
          <t>Koruma</t>
        </is>
      </c>
      <c r="K4241" t="inlineStr">
        <is>
          <t>Kurumsal</t>
        </is>
      </c>
      <c r="L4241" t="n">
        <v>4</v>
      </c>
      <c r="M4241" s="57" t="n">
        <v>446</v>
      </c>
      <c r="N4241" t="inlineStr">
        <is>
          <t>TL</t>
        </is>
      </c>
      <c r="O4241" s="58" t="n">
        <v>8</v>
      </c>
      <c r="P4241" t="n">
        <v>0</v>
      </c>
      <c r="Q4241" s="59" t="n">
        <v>240</v>
      </c>
      <c r="R4241" s="60">
        <f>IF(N4241="TL",1,IF(N4241="USD",VLOOKUP(C4241,$X$2:$Z$19,2,FALSE),VLOOKUP(C4241,$X$2:$Z$19,3,FALSE)))</f>
        <v/>
      </c>
      <c r="S4241" s="61">
        <f>IF(P4241=1,0,L4241*M4241*R4241*(1-O4241/100))</f>
        <v/>
      </c>
      <c r="T4241" s="61">
        <f>IF(P4241=1,0,L4241*Q4241)</f>
        <v/>
      </c>
      <c r="U4241" s="61">
        <f>S4241-T4241</f>
        <v/>
      </c>
    </row>
    <row r="4242">
      <c r="A4242" t="inlineStr">
        <is>
          <t>S004241</t>
        </is>
      </c>
      <c r="B4242" t="inlineStr">
        <is>
          <t>2026-04-19</t>
        </is>
      </c>
      <c r="C4242" t="inlineStr">
        <is>
          <t>2026-04</t>
        </is>
      </c>
      <c r="D4242" t="inlineStr">
        <is>
          <t>2026-Q2</t>
        </is>
      </c>
      <c r="E4242" t="inlineStr">
        <is>
          <t>T09</t>
        </is>
      </c>
      <c r="F4242" t="inlineStr">
        <is>
          <t>Emre Doğan</t>
        </is>
      </c>
      <c r="G4242" t="inlineStr">
        <is>
          <t>Ege</t>
        </is>
      </c>
      <c r="H4242" t="inlineStr">
        <is>
          <t>EM-AYD-40</t>
        </is>
      </c>
      <c r="I4242" t="inlineStr">
        <is>
          <t>LED Panel Armatür 40W</t>
        </is>
      </c>
      <c r="J4242" t="inlineStr">
        <is>
          <t>Aydınlatma</t>
        </is>
      </c>
      <c r="K4242" t="inlineStr">
        <is>
          <t>Bayi</t>
        </is>
      </c>
      <c r="L4242" t="n">
        <v>10</v>
      </c>
      <c r="M4242" s="57" t="n">
        <v>351</v>
      </c>
      <c r="N4242" t="inlineStr">
        <is>
          <t>TL</t>
        </is>
      </c>
      <c r="O4242" s="58" t="n">
        <v>0</v>
      </c>
      <c r="P4242" t="n">
        <v>0</v>
      </c>
      <c r="Q4242" s="59" t="n">
        <v>190</v>
      </c>
      <c r="R4242" s="60">
        <f>IF(N4242="TL",1,IF(N4242="USD",VLOOKUP(C4242,$X$2:$Z$19,2,FALSE),VLOOKUP(C4242,$X$2:$Z$19,3,FALSE)))</f>
        <v/>
      </c>
      <c r="S4242" s="61">
        <f>IF(P4242=1,0,L4242*M4242*R4242*(1-O4242/100))</f>
        <v/>
      </c>
      <c r="T4242" s="61">
        <f>IF(P4242=1,0,L4242*Q4242)</f>
        <v/>
      </c>
      <c r="U4242" s="61">
        <f>S4242-T4242</f>
        <v/>
      </c>
    </row>
    <row r="4243">
      <c r="A4243" t="inlineStr">
        <is>
          <t>S004242</t>
        </is>
      </c>
      <c r="B4243" t="inlineStr">
        <is>
          <t>2026-04-27</t>
        </is>
      </c>
      <c r="C4243" t="inlineStr">
        <is>
          <t>2026-04</t>
        </is>
      </c>
      <c r="D4243" t="inlineStr">
        <is>
          <t>2026-Q2</t>
        </is>
      </c>
      <c r="E4243" t="inlineStr">
        <is>
          <t>T09</t>
        </is>
      </c>
      <c r="F4243" t="inlineStr">
        <is>
          <t>Emre Doğan</t>
        </is>
      </c>
      <c r="G4243" t="inlineStr">
        <is>
          <t>Ege</t>
        </is>
      </c>
      <c r="H4243" t="inlineStr">
        <is>
          <t>EM-AYD-40</t>
        </is>
      </c>
      <c r="I4243" t="inlineStr">
        <is>
          <t>LED Panel Armatür 40W</t>
        </is>
      </c>
      <c r="J4243" t="inlineStr">
        <is>
          <t>Aydınlatma</t>
        </is>
      </c>
      <c r="K4243" t="inlineStr">
        <is>
          <t>Bayi</t>
        </is>
      </c>
      <c r="L4243" t="n">
        <v>5</v>
      </c>
      <c r="M4243" s="57" t="n">
        <v>369</v>
      </c>
      <c r="N4243" t="inlineStr">
        <is>
          <t>TL</t>
        </is>
      </c>
      <c r="O4243" s="58" t="n">
        <v>5</v>
      </c>
      <c r="P4243" t="n">
        <v>0</v>
      </c>
      <c r="Q4243" s="59" t="n">
        <v>190</v>
      </c>
      <c r="R4243" s="60">
        <f>IF(N4243="TL",1,IF(N4243="USD",VLOOKUP(C4243,$X$2:$Z$19,2,FALSE),VLOOKUP(C4243,$X$2:$Z$19,3,FALSE)))</f>
        <v/>
      </c>
      <c r="S4243" s="61">
        <f>IF(P4243=1,0,L4243*M4243*R4243*(1-O4243/100))</f>
        <v/>
      </c>
      <c r="T4243" s="61">
        <f>IF(P4243=1,0,L4243*Q4243)</f>
        <v/>
      </c>
      <c r="U4243" s="61">
        <f>S4243-T4243</f>
        <v/>
      </c>
    </row>
    <row r="4244">
      <c r="A4244" t="inlineStr">
        <is>
          <t>S004243</t>
        </is>
      </c>
      <c r="B4244" t="inlineStr">
        <is>
          <t>2026-04-24</t>
        </is>
      </c>
      <c r="C4244" t="inlineStr">
        <is>
          <t>2026-04</t>
        </is>
      </c>
      <c r="D4244" t="inlineStr">
        <is>
          <t>2026-Q2</t>
        </is>
      </c>
      <c r="E4244" t="inlineStr">
        <is>
          <t>T09</t>
        </is>
      </c>
      <c r="F4244" t="inlineStr">
        <is>
          <t>Emre Doğan</t>
        </is>
      </c>
      <c r="G4244" t="inlineStr">
        <is>
          <t>Ege</t>
        </is>
      </c>
      <c r="H4244" t="inlineStr">
        <is>
          <t>EM-PRZ-02</t>
        </is>
      </c>
      <c r="I4244" t="inlineStr">
        <is>
          <t>Priz-Anahtar Seti (20'li)</t>
        </is>
      </c>
      <c r="J4244" t="inlineStr">
        <is>
          <t>Anahtar</t>
        </is>
      </c>
      <c r="K4244" t="inlineStr">
        <is>
          <t>Proje</t>
        </is>
      </c>
      <c r="L4244" t="n">
        <v>7</v>
      </c>
      <c r="M4244" s="57" t="n">
        <v>564</v>
      </c>
      <c r="N4244" t="inlineStr">
        <is>
          <t>TL</t>
        </is>
      </c>
      <c r="O4244" s="58" t="n">
        <v>8</v>
      </c>
      <c r="P4244" t="n">
        <v>0</v>
      </c>
      <c r="Q4244" s="59" t="n">
        <v>310</v>
      </c>
      <c r="R4244" s="60">
        <f>IF(N4244="TL",1,IF(N4244="USD",VLOOKUP(C4244,$X$2:$Z$19,2,FALSE),VLOOKUP(C4244,$X$2:$Z$19,3,FALSE)))</f>
        <v/>
      </c>
      <c r="S4244" s="61">
        <f>IF(P4244=1,0,L4244*M4244*R4244*(1-O4244/100))</f>
        <v/>
      </c>
      <c r="T4244" s="61">
        <f>IF(P4244=1,0,L4244*Q4244)</f>
        <v/>
      </c>
      <c r="U4244" s="61">
        <f>S4244-T4244</f>
        <v/>
      </c>
    </row>
    <row r="4245">
      <c r="A4245" t="inlineStr">
        <is>
          <t>S004244</t>
        </is>
      </c>
      <c r="B4245" t="inlineStr">
        <is>
          <t>2026-04-13</t>
        </is>
      </c>
      <c r="C4245" t="inlineStr">
        <is>
          <t>2026-04</t>
        </is>
      </c>
      <c r="D4245" t="inlineStr">
        <is>
          <t>2026-Q2</t>
        </is>
      </c>
      <c r="E4245" t="inlineStr">
        <is>
          <t>T09</t>
        </is>
      </c>
      <c r="F4245" t="inlineStr">
        <is>
          <t>Emre Doğan</t>
        </is>
      </c>
      <c r="G4245" t="inlineStr">
        <is>
          <t>Ege</t>
        </is>
      </c>
      <c r="H4245" t="inlineStr">
        <is>
          <t>EM-SNS-06</t>
        </is>
      </c>
      <c r="I4245" t="inlineStr">
        <is>
          <t>Hareket Sensörü PIR</t>
        </is>
      </c>
      <c r="J4245" t="inlineStr">
        <is>
          <t>Otomasyon</t>
        </is>
      </c>
      <c r="K4245" t="inlineStr">
        <is>
          <t>Proje</t>
        </is>
      </c>
      <c r="L4245" t="n">
        <v>2</v>
      </c>
      <c r="M4245" s="57" t="n">
        <v>261</v>
      </c>
      <c r="N4245" t="inlineStr">
        <is>
          <t>TL</t>
        </is>
      </c>
      <c r="O4245" s="58" t="n">
        <v>8</v>
      </c>
      <c r="P4245" t="n">
        <v>0</v>
      </c>
      <c r="Q4245" s="59" t="n">
        <v>120</v>
      </c>
      <c r="R4245" s="60">
        <f>IF(N4245="TL",1,IF(N4245="USD",VLOOKUP(C4245,$X$2:$Z$19,2,FALSE),VLOOKUP(C4245,$X$2:$Z$19,3,FALSE)))</f>
        <v/>
      </c>
      <c r="S4245" s="61">
        <f>IF(P4245=1,0,L4245*M4245*R4245*(1-O4245/100))</f>
        <v/>
      </c>
      <c r="T4245" s="61">
        <f>IF(P4245=1,0,L4245*Q4245)</f>
        <v/>
      </c>
      <c r="U4245" s="61">
        <f>S4245-T4245</f>
        <v/>
      </c>
    </row>
    <row r="4246">
      <c r="A4246" t="inlineStr">
        <is>
          <t>S004245</t>
        </is>
      </c>
      <c r="B4246" t="inlineStr">
        <is>
          <t>2026-04-11</t>
        </is>
      </c>
      <c r="C4246" t="inlineStr">
        <is>
          <t>2026-04</t>
        </is>
      </c>
      <c r="D4246" t="inlineStr">
        <is>
          <t>2026-Q2</t>
        </is>
      </c>
      <c r="E4246" t="inlineStr">
        <is>
          <t>T09</t>
        </is>
      </c>
      <c r="F4246" t="inlineStr">
        <is>
          <t>Emre Doğan</t>
        </is>
      </c>
      <c r="G4246" t="inlineStr">
        <is>
          <t>Ege</t>
        </is>
      </c>
      <c r="H4246" t="inlineStr">
        <is>
          <t>EM-KND-03</t>
        </is>
      </c>
      <c r="I4246" t="inlineStr">
        <is>
          <t>Kablo Kanalı 40x40 (2 m)</t>
        </is>
      </c>
      <c r="J4246" t="inlineStr">
        <is>
          <t>Tesisat</t>
        </is>
      </c>
      <c r="K4246" t="inlineStr">
        <is>
          <t>Perakende</t>
        </is>
      </c>
      <c r="L4246" t="n">
        <v>6</v>
      </c>
      <c r="M4246" s="57" t="n">
        <v>131</v>
      </c>
      <c r="N4246" t="inlineStr">
        <is>
          <t>TL</t>
        </is>
      </c>
      <c r="O4246" s="58" t="n">
        <v>12</v>
      </c>
      <c r="P4246" t="n">
        <v>0</v>
      </c>
      <c r="Q4246" s="59" t="n">
        <v>65</v>
      </c>
      <c r="R4246" s="60">
        <f>IF(N4246="TL",1,IF(N4246="USD",VLOOKUP(C4246,$X$2:$Z$19,2,FALSE),VLOOKUP(C4246,$X$2:$Z$19,3,FALSE)))</f>
        <v/>
      </c>
      <c r="S4246" s="61">
        <f>IF(P4246=1,0,L4246*M4246*R4246*(1-O4246/100))</f>
        <v/>
      </c>
      <c r="T4246" s="61">
        <f>IF(P4246=1,0,L4246*Q4246)</f>
        <v/>
      </c>
      <c r="U4246" s="61">
        <f>S4246-T4246</f>
        <v/>
      </c>
    </row>
    <row r="4247">
      <c r="A4247" t="inlineStr">
        <is>
          <t>S004246</t>
        </is>
      </c>
      <c r="B4247" t="inlineStr">
        <is>
          <t>2026-04-01</t>
        </is>
      </c>
      <c r="C4247" t="inlineStr">
        <is>
          <t>2026-04</t>
        </is>
      </c>
      <c r="D4247" t="inlineStr">
        <is>
          <t>2026-Q2</t>
        </is>
      </c>
      <c r="E4247" t="inlineStr">
        <is>
          <t>T09</t>
        </is>
      </c>
      <c r="F4247" t="inlineStr">
        <is>
          <t>Emre Doğan</t>
        </is>
      </c>
      <c r="G4247" t="inlineStr">
        <is>
          <t>Ege</t>
        </is>
      </c>
      <c r="H4247" t="inlineStr">
        <is>
          <t>EM-TRF-05</t>
        </is>
      </c>
      <c r="I4247" t="inlineStr">
        <is>
          <t>İzole Trafo 1 kVA</t>
        </is>
      </c>
      <c r="J4247" t="inlineStr">
        <is>
          <t>Güç</t>
        </is>
      </c>
      <c r="K4247" t="inlineStr">
        <is>
          <t>Bayi</t>
        </is>
      </c>
      <c r="L4247" t="n">
        <v>18</v>
      </c>
      <c r="M4247" s="57" t="n">
        <v>6372</v>
      </c>
      <c r="N4247" t="inlineStr">
        <is>
          <t>TL</t>
        </is>
      </c>
      <c r="O4247" s="58" t="n">
        <v>12</v>
      </c>
      <c r="P4247" t="n">
        <v>0</v>
      </c>
      <c r="Q4247" s="59" t="n">
        <v>3900</v>
      </c>
      <c r="R4247" s="60">
        <f>IF(N4247="TL",1,IF(N4247="USD",VLOOKUP(C4247,$X$2:$Z$19,2,FALSE),VLOOKUP(C4247,$X$2:$Z$19,3,FALSE)))</f>
        <v/>
      </c>
      <c r="S4247" s="61">
        <f>IF(P4247=1,0,L4247*M4247*R4247*(1-O4247/100))</f>
        <v/>
      </c>
      <c r="T4247" s="61">
        <f>IF(P4247=1,0,L4247*Q4247)</f>
        <v/>
      </c>
      <c r="U4247" s="61">
        <f>S4247-T4247</f>
        <v/>
      </c>
    </row>
    <row r="4248">
      <c r="A4248" t="inlineStr">
        <is>
          <t>S004247</t>
        </is>
      </c>
      <c r="B4248" t="inlineStr">
        <is>
          <t>2026-04-06</t>
        </is>
      </c>
      <c r="C4248" t="inlineStr">
        <is>
          <t>2026-04</t>
        </is>
      </c>
      <c r="D4248" t="inlineStr">
        <is>
          <t>2026-Q2</t>
        </is>
      </c>
      <c r="E4248" t="inlineStr">
        <is>
          <t>T09</t>
        </is>
      </c>
      <c r="F4248" t="inlineStr">
        <is>
          <t>Emre Doğan</t>
        </is>
      </c>
      <c r="G4248" t="inlineStr">
        <is>
          <t>Ege</t>
        </is>
      </c>
      <c r="H4248" t="inlineStr">
        <is>
          <t>EM-PNO-12</t>
        </is>
      </c>
      <c r="I4248" t="inlineStr">
        <is>
          <t>Sıva Üstü Dağıtım Panosu 24'lü</t>
        </is>
      </c>
      <c r="J4248" t="inlineStr">
        <is>
          <t>Pano</t>
        </is>
      </c>
      <c r="K4248" t="inlineStr">
        <is>
          <t>Kurumsal</t>
        </is>
      </c>
      <c r="L4248" t="n">
        <v>25</v>
      </c>
      <c r="M4248" s="57" t="n">
        <v>2027</v>
      </c>
      <c r="N4248" t="inlineStr">
        <is>
          <t>TL</t>
        </is>
      </c>
      <c r="O4248" s="58" t="n">
        <v>0</v>
      </c>
      <c r="P4248" t="n">
        <v>0</v>
      </c>
      <c r="Q4248" s="59" t="n">
        <v>1180</v>
      </c>
      <c r="R4248" s="60">
        <f>IF(N4248="TL",1,IF(N4248="USD",VLOOKUP(C4248,$X$2:$Z$19,2,FALSE),VLOOKUP(C4248,$X$2:$Z$19,3,FALSE)))</f>
        <v/>
      </c>
      <c r="S4248" s="61">
        <f>IF(P4248=1,0,L4248*M4248*R4248*(1-O4248/100))</f>
        <v/>
      </c>
      <c r="T4248" s="61">
        <f>IF(P4248=1,0,L4248*Q4248)</f>
        <v/>
      </c>
      <c r="U4248" s="61">
        <f>S4248-T4248</f>
        <v/>
      </c>
    </row>
    <row r="4249">
      <c r="A4249" t="inlineStr">
        <is>
          <t>S004248</t>
        </is>
      </c>
      <c r="B4249" t="inlineStr">
        <is>
          <t>2026-04-01</t>
        </is>
      </c>
      <c r="C4249" t="inlineStr">
        <is>
          <t>2026-04</t>
        </is>
      </c>
      <c r="D4249" t="inlineStr">
        <is>
          <t>2026-Q2</t>
        </is>
      </c>
      <c r="E4249" t="inlineStr">
        <is>
          <t>T09</t>
        </is>
      </c>
      <c r="F4249" t="inlineStr">
        <is>
          <t>Emre Doğan</t>
        </is>
      </c>
      <c r="G4249" t="inlineStr">
        <is>
          <t>Ege</t>
        </is>
      </c>
      <c r="H4249" t="inlineStr">
        <is>
          <t>EM-PNO-12</t>
        </is>
      </c>
      <c r="I4249" t="inlineStr">
        <is>
          <t>Sıva Üstü Dağıtım Panosu 24'lü</t>
        </is>
      </c>
      <c r="J4249" t="inlineStr">
        <is>
          <t>Pano</t>
        </is>
      </c>
      <c r="K4249" t="inlineStr">
        <is>
          <t>Bayi</t>
        </is>
      </c>
      <c r="L4249" t="n">
        <v>5</v>
      </c>
      <c r="M4249" s="57" t="n">
        <v>2076</v>
      </c>
      <c r="N4249" t="inlineStr">
        <is>
          <t>TL</t>
        </is>
      </c>
      <c r="O4249" s="58" t="n">
        <v>5</v>
      </c>
      <c r="P4249" t="n">
        <v>0</v>
      </c>
      <c r="Q4249" s="59" t="n">
        <v>1180</v>
      </c>
      <c r="R4249" s="60">
        <f>IF(N4249="TL",1,IF(N4249="USD",VLOOKUP(C4249,$X$2:$Z$19,2,FALSE),VLOOKUP(C4249,$X$2:$Z$19,3,FALSE)))</f>
        <v/>
      </c>
      <c r="S4249" s="61">
        <f>IF(P4249=1,0,L4249*M4249*R4249*(1-O4249/100))</f>
        <v/>
      </c>
      <c r="T4249" s="61">
        <f>IF(P4249=1,0,L4249*Q4249)</f>
        <v/>
      </c>
      <c r="U4249" s="61">
        <f>S4249-T4249</f>
        <v/>
      </c>
    </row>
    <row r="4250">
      <c r="A4250" t="inlineStr">
        <is>
          <t>S004249</t>
        </is>
      </c>
      <c r="B4250" t="inlineStr">
        <is>
          <t>2026-04-11</t>
        </is>
      </c>
      <c r="C4250" t="inlineStr">
        <is>
          <t>2026-04</t>
        </is>
      </c>
      <c r="D4250" t="inlineStr">
        <is>
          <t>2026-Q2</t>
        </is>
      </c>
      <c r="E4250" t="inlineStr">
        <is>
          <t>T09</t>
        </is>
      </c>
      <c r="F4250" t="inlineStr">
        <is>
          <t>Emre Doğan</t>
        </is>
      </c>
      <c r="G4250" t="inlineStr">
        <is>
          <t>Ege</t>
        </is>
      </c>
      <c r="H4250" t="inlineStr">
        <is>
          <t>EM-UPS-10</t>
        </is>
      </c>
      <c r="I4250" t="inlineStr">
        <is>
          <t>Kesintisiz Güç Kaynağı 3 kVA</t>
        </is>
      </c>
      <c r="J4250" t="inlineStr">
        <is>
          <t>Güç</t>
        </is>
      </c>
      <c r="K4250" t="inlineStr">
        <is>
          <t>Bayi</t>
        </is>
      </c>
      <c r="L4250" t="n">
        <v>21</v>
      </c>
      <c r="M4250" s="57" t="n">
        <v>13447</v>
      </c>
      <c r="N4250" t="inlineStr">
        <is>
          <t>TL</t>
        </is>
      </c>
      <c r="O4250" s="58" t="n">
        <v>0</v>
      </c>
      <c r="P4250" t="n">
        <v>0</v>
      </c>
      <c r="Q4250" s="59" t="n">
        <v>8200</v>
      </c>
      <c r="R4250" s="60">
        <f>IF(N4250="TL",1,IF(N4250="USD",VLOOKUP(C4250,$X$2:$Z$19,2,FALSE),VLOOKUP(C4250,$X$2:$Z$19,3,FALSE)))</f>
        <v/>
      </c>
      <c r="S4250" s="61">
        <f>IF(P4250=1,0,L4250*M4250*R4250*(1-O4250/100))</f>
        <v/>
      </c>
      <c r="T4250" s="61">
        <f>IF(P4250=1,0,L4250*Q4250)</f>
        <v/>
      </c>
      <c r="U4250" s="61">
        <f>S4250-T4250</f>
        <v/>
      </c>
    </row>
    <row r="4251">
      <c r="A4251" t="inlineStr">
        <is>
          <t>S004250</t>
        </is>
      </c>
      <c r="B4251" t="inlineStr">
        <is>
          <t>2026-04-07</t>
        </is>
      </c>
      <c r="C4251" t="inlineStr">
        <is>
          <t>2026-04</t>
        </is>
      </c>
      <c r="D4251" t="inlineStr">
        <is>
          <t>2026-Q2</t>
        </is>
      </c>
      <c r="E4251" t="inlineStr">
        <is>
          <t>T09</t>
        </is>
      </c>
      <c r="F4251" t="inlineStr">
        <is>
          <t>Emre Doğan</t>
        </is>
      </c>
      <c r="G4251" t="inlineStr">
        <is>
          <t>Ege</t>
        </is>
      </c>
      <c r="H4251" t="inlineStr">
        <is>
          <t>EM-SNS-06</t>
        </is>
      </c>
      <c r="I4251" t="inlineStr">
        <is>
          <t>Hareket Sensörü PIR</t>
        </is>
      </c>
      <c r="J4251" t="inlineStr">
        <is>
          <t>Otomasyon</t>
        </is>
      </c>
      <c r="K4251" t="inlineStr">
        <is>
          <t>Bayi</t>
        </is>
      </c>
      <c r="L4251" t="n">
        <v>18</v>
      </c>
      <c r="M4251" s="57" t="n">
        <v>260</v>
      </c>
      <c r="N4251" t="inlineStr">
        <is>
          <t>TL</t>
        </is>
      </c>
      <c r="O4251" s="58" t="n">
        <v>5</v>
      </c>
      <c r="P4251" t="n">
        <v>0</v>
      </c>
      <c r="Q4251" s="59" t="n">
        <v>120</v>
      </c>
      <c r="R4251" s="60">
        <f>IF(N4251="TL",1,IF(N4251="USD",VLOOKUP(C4251,$X$2:$Z$19,2,FALSE),VLOOKUP(C4251,$X$2:$Z$19,3,FALSE)))</f>
        <v/>
      </c>
      <c r="S4251" s="61">
        <f>IF(P4251=1,0,L4251*M4251*R4251*(1-O4251/100))</f>
        <v/>
      </c>
      <c r="T4251" s="61">
        <f>IF(P4251=1,0,L4251*Q4251)</f>
        <v/>
      </c>
      <c r="U4251" s="61">
        <f>S4251-T4251</f>
        <v/>
      </c>
    </row>
    <row r="4252">
      <c r="A4252" t="inlineStr">
        <is>
          <t>S004251</t>
        </is>
      </c>
      <c r="B4252" t="inlineStr">
        <is>
          <t>2026-04-07</t>
        </is>
      </c>
      <c r="C4252" t="inlineStr">
        <is>
          <t>2026-04</t>
        </is>
      </c>
      <c r="D4252" t="inlineStr">
        <is>
          <t>2026-Q2</t>
        </is>
      </c>
      <c r="E4252" t="inlineStr">
        <is>
          <t>T09</t>
        </is>
      </c>
      <c r="F4252" t="inlineStr">
        <is>
          <t>Emre Doğan</t>
        </is>
      </c>
      <c r="G4252" t="inlineStr">
        <is>
          <t>Ege</t>
        </is>
      </c>
      <c r="H4252" t="inlineStr">
        <is>
          <t>EM-KND-03</t>
        </is>
      </c>
      <c r="I4252" t="inlineStr">
        <is>
          <t>Kablo Kanalı 40x40 (2 m)</t>
        </is>
      </c>
      <c r="J4252" t="inlineStr">
        <is>
          <t>Tesisat</t>
        </is>
      </c>
      <c r="K4252" t="inlineStr">
        <is>
          <t>Bayi</t>
        </is>
      </c>
      <c r="L4252" t="n">
        <v>7</v>
      </c>
      <c r="M4252" s="57" t="n">
        <v>128</v>
      </c>
      <c r="N4252" t="inlineStr">
        <is>
          <t>TL</t>
        </is>
      </c>
      <c r="O4252" s="58" t="n">
        <v>5</v>
      </c>
      <c r="P4252" t="n">
        <v>0</v>
      </c>
      <c r="Q4252" s="59" t="n">
        <v>65</v>
      </c>
      <c r="R4252" s="60">
        <f>IF(N4252="TL",1,IF(N4252="USD",VLOOKUP(C4252,$X$2:$Z$19,2,FALSE),VLOOKUP(C4252,$X$2:$Z$19,3,FALSE)))</f>
        <v/>
      </c>
      <c r="S4252" s="61">
        <f>IF(P4252=1,0,L4252*M4252*R4252*(1-O4252/100))</f>
        <v/>
      </c>
      <c r="T4252" s="61">
        <f>IF(P4252=1,0,L4252*Q4252)</f>
        <v/>
      </c>
      <c r="U4252" s="61">
        <f>S4252-T4252</f>
        <v/>
      </c>
    </row>
    <row r="4253">
      <c r="A4253" t="inlineStr">
        <is>
          <t>S004252</t>
        </is>
      </c>
      <c r="B4253" t="inlineStr">
        <is>
          <t>2026-04-16</t>
        </is>
      </c>
      <c r="C4253" t="inlineStr">
        <is>
          <t>2026-04</t>
        </is>
      </c>
      <c r="D4253" t="inlineStr">
        <is>
          <t>2026-Q2</t>
        </is>
      </c>
      <c r="E4253" t="inlineStr">
        <is>
          <t>T09</t>
        </is>
      </c>
      <c r="F4253" t="inlineStr">
        <is>
          <t>Emre Doğan</t>
        </is>
      </c>
      <c r="G4253" t="inlineStr">
        <is>
          <t>Ege</t>
        </is>
      </c>
      <c r="H4253" t="inlineStr">
        <is>
          <t>EM-PRZ-02</t>
        </is>
      </c>
      <c r="I4253" t="inlineStr">
        <is>
          <t>Priz-Anahtar Seti (20'li)</t>
        </is>
      </c>
      <c r="J4253" t="inlineStr">
        <is>
          <t>Anahtar</t>
        </is>
      </c>
      <c r="K4253" t="inlineStr">
        <is>
          <t>Bayi</t>
        </is>
      </c>
      <c r="L4253" t="n">
        <v>6</v>
      </c>
      <c r="M4253" s="57" t="n">
        <v>549</v>
      </c>
      <c r="N4253" t="inlineStr">
        <is>
          <t>TL</t>
        </is>
      </c>
      <c r="O4253" s="58" t="n">
        <v>5</v>
      </c>
      <c r="P4253" t="n">
        <v>0</v>
      </c>
      <c r="Q4253" s="59" t="n">
        <v>310</v>
      </c>
      <c r="R4253" s="60">
        <f>IF(N4253="TL",1,IF(N4253="USD",VLOOKUP(C4253,$X$2:$Z$19,2,FALSE),VLOOKUP(C4253,$X$2:$Z$19,3,FALSE)))</f>
        <v/>
      </c>
      <c r="S4253" s="61">
        <f>IF(P4253=1,0,L4253*M4253*R4253*(1-O4253/100))</f>
        <v/>
      </c>
      <c r="T4253" s="61">
        <f>IF(P4253=1,0,L4253*Q4253)</f>
        <v/>
      </c>
      <c r="U4253" s="61">
        <f>S4253-T4253</f>
        <v/>
      </c>
    </row>
    <row r="4254">
      <c r="A4254" t="inlineStr">
        <is>
          <t>S004253</t>
        </is>
      </c>
      <c r="B4254" t="inlineStr">
        <is>
          <t>2026-04-12</t>
        </is>
      </c>
      <c r="C4254" t="inlineStr">
        <is>
          <t>2026-04</t>
        </is>
      </c>
      <c r="D4254" t="inlineStr">
        <is>
          <t>2026-Q2</t>
        </is>
      </c>
      <c r="E4254" t="inlineStr">
        <is>
          <t>T09</t>
        </is>
      </c>
      <c r="F4254" t="inlineStr">
        <is>
          <t>Emre Doğan</t>
        </is>
      </c>
      <c r="G4254" t="inlineStr">
        <is>
          <t>Ege</t>
        </is>
      </c>
      <c r="H4254" t="inlineStr">
        <is>
          <t>EM-SGT-01</t>
        </is>
      </c>
      <c r="I4254" t="inlineStr">
        <is>
          <t>Otomatik Sigorta C16 (12'li)</t>
        </is>
      </c>
      <c r="J4254" t="inlineStr">
        <is>
          <t>Koruma</t>
        </is>
      </c>
      <c r="K4254" t="inlineStr">
        <is>
          <t>Bayi</t>
        </is>
      </c>
      <c r="L4254" t="n">
        <v>5</v>
      </c>
      <c r="M4254" s="57" t="n">
        <v>443</v>
      </c>
      <c r="N4254" t="inlineStr">
        <is>
          <t>TL</t>
        </is>
      </c>
      <c r="O4254" s="58" t="n">
        <v>5</v>
      </c>
      <c r="P4254" t="n">
        <v>0</v>
      </c>
      <c r="Q4254" s="59" t="n">
        <v>240</v>
      </c>
      <c r="R4254" s="60">
        <f>IF(N4254="TL",1,IF(N4254="USD",VLOOKUP(C4254,$X$2:$Z$19,2,FALSE),VLOOKUP(C4254,$X$2:$Z$19,3,FALSE)))</f>
        <v/>
      </c>
      <c r="S4254" s="61">
        <f>IF(P4254=1,0,L4254*M4254*R4254*(1-O4254/100))</f>
        <v/>
      </c>
      <c r="T4254" s="61">
        <f>IF(P4254=1,0,L4254*Q4254)</f>
        <v/>
      </c>
      <c r="U4254" s="61">
        <f>S4254-T4254</f>
        <v/>
      </c>
    </row>
    <row r="4255">
      <c r="A4255" t="inlineStr">
        <is>
          <t>S004254</t>
        </is>
      </c>
      <c r="B4255" t="inlineStr">
        <is>
          <t>2026-04-23</t>
        </is>
      </c>
      <c r="C4255" t="inlineStr">
        <is>
          <t>2026-04</t>
        </is>
      </c>
      <c r="D4255" t="inlineStr">
        <is>
          <t>2026-Q2</t>
        </is>
      </c>
      <c r="E4255" t="inlineStr">
        <is>
          <t>T09</t>
        </is>
      </c>
      <c r="F4255" t="inlineStr">
        <is>
          <t>Emre Doğan</t>
        </is>
      </c>
      <c r="G4255" t="inlineStr">
        <is>
          <t>Ege</t>
        </is>
      </c>
      <c r="H4255" t="inlineStr">
        <is>
          <t>EM-AYD-40</t>
        </is>
      </c>
      <c r="I4255" t="inlineStr">
        <is>
          <t>LED Panel Armatür 40W</t>
        </is>
      </c>
      <c r="J4255" t="inlineStr">
        <is>
          <t>Aydınlatma</t>
        </is>
      </c>
      <c r="K4255" t="inlineStr">
        <is>
          <t>Proje</t>
        </is>
      </c>
      <c r="L4255" t="n">
        <v>25</v>
      </c>
      <c r="M4255" s="57" t="n">
        <v>344</v>
      </c>
      <c r="N4255" t="inlineStr">
        <is>
          <t>TL</t>
        </is>
      </c>
      <c r="O4255" s="58" t="n">
        <v>5</v>
      </c>
      <c r="P4255" t="n">
        <v>0</v>
      </c>
      <c r="Q4255" s="59" t="n">
        <v>190</v>
      </c>
      <c r="R4255" s="60">
        <f>IF(N4255="TL",1,IF(N4255="USD",VLOOKUP(C4255,$X$2:$Z$19,2,FALSE),VLOOKUP(C4255,$X$2:$Z$19,3,FALSE)))</f>
        <v/>
      </c>
      <c r="S4255" s="61">
        <f>IF(P4255=1,0,L4255*M4255*R4255*(1-O4255/100))</f>
        <v/>
      </c>
      <c r="T4255" s="61">
        <f>IF(P4255=1,0,L4255*Q4255)</f>
        <v/>
      </c>
      <c r="U4255" s="61">
        <f>S4255-T4255</f>
        <v/>
      </c>
    </row>
    <row r="4256">
      <c r="A4256" t="inlineStr">
        <is>
          <t>S004255</t>
        </is>
      </c>
      <c r="B4256" t="inlineStr">
        <is>
          <t>2026-04-28</t>
        </is>
      </c>
      <c r="C4256" t="inlineStr">
        <is>
          <t>2026-04</t>
        </is>
      </c>
      <c r="D4256" t="inlineStr">
        <is>
          <t>2026-Q2</t>
        </is>
      </c>
      <c r="E4256" t="inlineStr">
        <is>
          <t>T09</t>
        </is>
      </c>
      <c r="F4256" t="inlineStr">
        <is>
          <t>Emre Doğan</t>
        </is>
      </c>
      <c r="G4256" t="inlineStr">
        <is>
          <t>Ege</t>
        </is>
      </c>
      <c r="H4256" t="inlineStr">
        <is>
          <t>EM-KBL-16</t>
        </is>
      </c>
      <c r="I4256" t="inlineStr">
        <is>
          <t>NYM Kablo 3x2,5 (100 m)</t>
        </is>
      </c>
      <c r="J4256" t="inlineStr">
        <is>
          <t>Kablo</t>
        </is>
      </c>
      <c r="K4256" t="inlineStr">
        <is>
          <t>Bayi</t>
        </is>
      </c>
      <c r="L4256" t="n">
        <v>22</v>
      </c>
      <c r="M4256" s="57" t="n">
        <v>1313</v>
      </c>
      <c r="N4256" t="inlineStr">
        <is>
          <t>TL</t>
        </is>
      </c>
      <c r="O4256" s="58" t="n">
        <v>5</v>
      </c>
      <c r="P4256" t="n">
        <v>0</v>
      </c>
      <c r="Q4256" s="59" t="n">
        <v>820</v>
      </c>
      <c r="R4256" s="60">
        <f>IF(N4256="TL",1,IF(N4256="USD",VLOOKUP(C4256,$X$2:$Z$19,2,FALSE),VLOOKUP(C4256,$X$2:$Z$19,3,FALSE)))</f>
        <v/>
      </c>
      <c r="S4256" s="61">
        <f>IF(P4256=1,0,L4256*M4256*R4256*(1-O4256/100))</f>
        <v/>
      </c>
      <c r="T4256" s="61">
        <f>IF(P4256=1,0,L4256*Q4256)</f>
        <v/>
      </c>
      <c r="U4256" s="61">
        <f>S4256-T4256</f>
        <v/>
      </c>
    </row>
    <row r="4257">
      <c r="A4257" t="inlineStr">
        <is>
          <t>S004256</t>
        </is>
      </c>
      <c r="B4257" t="inlineStr">
        <is>
          <t>2026-04-17</t>
        </is>
      </c>
      <c r="C4257" t="inlineStr">
        <is>
          <t>2026-04</t>
        </is>
      </c>
      <c r="D4257" t="inlineStr">
        <is>
          <t>2026-Q2</t>
        </is>
      </c>
      <c r="E4257" t="inlineStr">
        <is>
          <t>T10</t>
        </is>
      </c>
      <c r="F4257" t="inlineStr">
        <is>
          <t>Ayşe Yıldız</t>
        </is>
      </c>
      <c r="G4257" t="inlineStr">
        <is>
          <t>Akdeniz</t>
        </is>
      </c>
      <c r="H4257" t="inlineStr">
        <is>
          <t>EM-KBL-25</t>
        </is>
      </c>
      <c r="I4257" t="inlineStr">
        <is>
          <t>NYY Kablo 4x6 (100 m)</t>
        </is>
      </c>
      <c r="J4257" t="inlineStr">
        <is>
          <t>Kablo</t>
        </is>
      </c>
      <c r="K4257" t="inlineStr">
        <is>
          <t>Kurumsal</t>
        </is>
      </c>
      <c r="L4257" t="n">
        <v>4</v>
      </c>
      <c r="M4257" s="57" t="n">
        <v>3463</v>
      </c>
      <c r="N4257" t="inlineStr">
        <is>
          <t>TL</t>
        </is>
      </c>
      <c r="O4257" s="58" t="n">
        <v>0</v>
      </c>
      <c r="P4257" t="n">
        <v>0</v>
      </c>
      <c r="Q4257" s="59" t="n">
        <v>2150</v>
      </c>
      <c r="R4257" s="60">
        <f>IF(N4257="TL",1,IF(N4257="USD",VLOOKUP(C4257,$X$2:$Z$19,2,FALSE),VLOOKUP(C4257,$X$2:$Z$19,3,FALSE)))</f>
        <v/>
      </c>
      <c r="S4257" s="61">
        <f>IF(P4257=1,0,L4257*M4257*R4257*(1-O4257/100))</f>
        <v/>
      </c>
      <c r="T4257" s="61">
        <f>IF(P4257=1,0,L4257*Q4257)</f>
        <v/>
      </c>
      <c r="U4257" s="61">
        <f>S4257-T4257</f>
        <v/>
      </c>
    </row>
    <row r="4258">
      <c r="A4258" t="inlineStr">
        <is>
          <t>S004257</t>
        </is>
      </c>
      <c r="B4258" t="inlineStr">
        <is>
          <t>2026-04-19</t>
        </is>
      </c>
      <c r="C4258" t="inlineStr">
        <is>
          <t>2026-04</t>
        </is>
      </c>
      <c r="D4258" t="inlineStr">
        <is>
          <t>2026-Q2</t>
        </is>
      </c>
      <c r="E4258" t="inlineStr">
        <is>
          <t>T10</t>
        </is>
      </c>
      <c r="F4258" t="inlineStr">
        <is>
          <t>Ayşe Yıldız</t>
        </is>
      </c>
      <c r="G4258" t="inlineStr">
        <is>
          <t>Akdeniz</t>
        </is>
      </c>
      <c r="H4258" t="inlineStr">
        <is>
          <t>EM-KND-03</t>
        </is>
      </c>
      <c r="I4258" t="inlineStr">
        <is>
          <t>Kablo Kanalı 40x40 (2 m)</t>
        </is>
      </c>
      <c r="J4258" t="inlineStr">
        <is>
          <t>Tesisat</t>
        </is>
      </c>
      <c r="K4258" t="inlineStr">
        <is>
          <t>Bayi</t>
        </is>
      </c>
      <c r="L4258" t="n">
        <v>2</v>
      </c>
      <c r="M4258" s="57" t="n">
        <v>129</v>
      </c>
      <c r="N4258" t="inlineStr">
        <is>
          <t>TL</t>
        </is>
      </c>
      <c r="O4258" s="58" t="n">
        <v>12</v>
      </c>
      <c r="P4258" t="n">
        <v>0</v>
      </c>
      <c r="Q4258" s="59" t="n">
        <v>65</v>
      </c>
      <c r="R4258" s="60">
        <f>IF(N4258="TL",1,IF(N4258="USD",VLOOKUP(C4258,$X$2:$Z$19,2,FALSE),VLOOKUP(C4258,$X$2:$Z$19,3,FALSE)))</f>
        <v/>
      </c>
      <c r="S4258" s="61">
        <f>IF(P4258=1,0,L4258*M4258*R4258*(1-O4258/100))</f>
        <v/>
      </c>
      <c r="T4258" s="61">
        <f>IF(P4258=1,0,L4258*Q4258)</f>
        <v/>
      </c>
      <c r="U4258" s="61">
        <f>S4258-T4258</f>
        <v/>
      </c>
    </row>
    <row r="4259">
      <c r="A4259" t="inlineStr">
        <is>
          <t>S004258</t>
        </is>
      </c>
      <c r="B4259" t="inlineStr">
        <is>
          <t>2026-04-23</t>
        </is>
      </c>
      <c r="C4259" t="inlineStr">
        <is>
          <t>2026-04</t>
        </is>
      </c>
      <c r="D4259" t="inlineStr">
        <is>
          <t>2026-Q2</t>
        </is>
      </c>
      <c r="E4259" t="inlineStr">
        <is>
          <t>T10</t>
        </is>
      </c>
      <c r="F4259" t="inlineStr">
        <is>
          <t>Ayşe Yıldız</t>
        </is>
      </c>
      <c r="G4259" t="inlineStr">
        <is>
          <t>Akdeniz</t>
        </is>
      </c>
      <c r="H4259" t="inlineStr">
        <is>
          <t>EM-SNS-06</t>
        </is>
      </c>
      <c r="I4259" t="inlineStr">
        <is>
          <t>Hareket Sensörü PIR</t>
        </is>
      </c>
      <c r="J4259" t="inlineStr">
        <is>
          <t>Otomasyon</t>
        </is>
      </c>
      <c r="K4259" t="inlineStr">
        <is>
          <t>Bayi</t>
        </is>
      </c>
      <c r="L4259" t="n">
        <v>17</v>
      </c>
      <c r="M4259" s="57" t="n">
        <v>254</v>
      </c>
      <c r="N4259" t="inlineStr">
        <is>
          <t>TL</t>
        </is>
      </c>
      <c r="O4259" s="58" t="n">
        <v>5</v>
      </c>
      <c r="P4259" t="n">
        <v>0</v>
      </c>
      <c r="Q4259" s="59" t="n">
        <v>120</v>
      </c>
      <c r="R4259" s="60">
        <f>IF(N4259="TL",1,IF(N4259="USD",VLOOKUP(C4259,$X$2:$Z$19,2,FALSE),VLOOKUP(C4259,$X$2:$Z$19,3,FALSE)))</f>
        <v/>
      </c>
      <c r="S4259" s="61">
        <f>IF(P4259=1,0,L4259*M4259*R4259*(1-O4259/100))</f>
        <v/>
      </c>
      <c r="T4259" s="61">
        <f>IF(P4259=1,0,L4259*Q4259)</f>
        <v/>
      </c>
      <c r="U4259" s="61">
        <f>S4259-T4259</f>
        <v/>
      </c>
    </row>
    <row r="4260">
      <c r="A4260" t="inlineStr">
        <is>
          <t>S004259</t>
        </is>
      </c>
      <c r="B4260" t="inlineStr">
        <is>
          <t>2026-04-19</t>
        </is>
      </c>
      <c r="C4260" t="inlineStr">
        <is>
          <t>2026-04</t>
        </is>
      </c>
      <c r="D4260" t="inlineStr">
        <is>
          <t>2026-Q2</t>
        </is>
      </c>
      <c r="E4260" t="inlineStr">
        <is>
          <t>T10</t>
        </is>
      </c>
      <c r="F4260" t="inlineStr">
        <is>
          <t>Ayşe Yıldız</t>
        </is>
      </c>
      <c r="G4260" t="inlineStr">
        <is>
          <t>Akdeniz</t>
        </is>
      </c>
      <c r="H4260" t="inlineStr">
        <is>
          <t>EM-KBL-16</t>
        </is>
      </c>
      <c r="I4260" t="inlineStr">
        <is>
          <t>NYM Kablo 3x2,5 (100 m)</t>
        </is>
      </c>
      <c r="J4260" t="inlineStr">
        <is>
          <t>Kablo</t>
        </is>
      </c>
      <c r="K4260" t="inlineStr">
        <is>
          <t>Bayi</t>
        </is>
      </c>
      <c r="L4260" t="n">
        <v>12</v>
      </c>
      <c r="M4260" s="57" t="n">
        <v>1274</v>
      </c>
      <c r="N4260" t="inlineStr">
        <is>
          <t>TL</t>
        </is>
      </c>
      <c r="O4260" s="58" t="n">
        <v>5</v>
      </c>
      <c r="P4260" t="n">
        <v>0</v>
      </c>
      <c r="Q4260" s="59" t="n">
        <v>820</v>
      </c>
      <c r="R4260" s="60">
        <f>IF(N4260="TL",1,IF(N4260="USD",VLOOKUP(C4260,$X$2:$Z$19,2,FALSE),VLOOKUP(C4260,$X$2:$Z$19,3,FALSE)))</f>
        <v/>
      </c>
      <c r="S4260" s="61">
        <f>IF(P4260=1,0,L4260*M4260*R4260*(1-O4260/100))</f>
        <v/>
      </c>
      <c r="T4260" s="61">
        <f>IF(P4260=1,0,L4260*Q4260)</f>
        <v/>
      </c>
      <c r="U4260" s="61">
        <f>S4260-T4260</f>
        <v/>
      </c>
    </row>
    <row r="4261">
      <c r="A4261" t="inlineStr">
        <is>
          <t>S004260</t>
        </is>
      </c>
      <c r="B4261" t="inlineStr">
        <is>
          <t>2026-04-14</t>
        </is>
      </c>
      <c r="C4261" t="inlineStr">
        <is>
          <t>2026-04</t>
        </is>
      </c>
      <c r="D4261" t="inlineStr">
        <is>
          <t>2026-Q2</t>
        </is>
      </c>
      <c r="E4261" t="inlineStr">
        <is>
          <t>T10</t>
        </is>
      </c>
      <c r="F4261" t="inlineStr">
        <is>
          <t>Ayşe Yıldız</t>
        </is>
      </c>
      <c r="G4261" t="inlineStr">
        <is>
          <t>Akdeniz</t>
        </is>
      </c>
      <c r="H4261" t="inlineStr">
        <is>
          <t>EM-UPS-10</t>
        </is>
      </c>
      <c r="I4261" t="inlineStr">
        <is>
          <t>Kesintisiz Güç Kaynağı 3 kVA</t>
        </is>
      </c>
      <c r="J4261" t="inlineStr">
        <is>
          <t>Güç</t>
        </is>
      </c>
      <c r="K4261" t="inlineStr">
        <is>
          <t>Perakende</t>
        </is>
      </c>
      <c r="L4261" t="n">
        <v>65</v>
      </c>
      <c r="M4261" s="57" t="n">
        <v>13131</v>
      </c>
      <c r="N4261" t="inlineStr">
        <is>
          <t>TL</t>
        </is>
      </c>
      <c r="O4261" s="58" t="n">
        <v>0</v>
      </c>
      <c r="P4261" t="n">
        <v>0</v>
      </c>
      <c r="Q4261" s="59" t="n">
        <v>8200</v>
      </c>
      <c r="R4261" s="60">
        <f>IF(N4261="TL",1,IF(N4261="USD",VLOOKUP(C4261,$X$2:$Z$19,2,FALSE),VLOOKUP(C4261,$X$2:$Z$19,3,FALSE)))</f>
        <v/>
      </c>
      <c r="S4261" s="61">
        <f>IF(P4261=1,0,L4261*M4261*R4261*(1-O4261/100))</f>
        <v/>
      </c>
      <c r="T4261" s="61">
        <f>IF(P4261=1,0,L4261*Q4261)</f>
        <v/>
      </c>
      <c r="U4261" s="61">
        <f>S4261-T4261</f>
        <v/>
      </c>
    </row>
    <row r="4262">
      <c r="A4262" t="inlineStr">
        <is>
          <t>S004261</t>
        </is>
      </c>
      <c r="B4262" t="inlineStr">
        <is>
          <t>2026-04-07</t>
        </is>
      </c>
      <c r="C4262" t="inlineStr">
        <is>
          <t>2026-04</t>
        </is>
      </c>
      <c r="D4262" t="inlineStr">
        <is>
          <t>2026-Q2</t>
        </is>
      </c>
      <c r="E4262" t="inlineStr">
        <is>
          <t>T10</t>
        </is>
      </c>
      <c r="F4262" t="inlineStr">
        <is>
          <t>Ayşe Yıldız</t>
        </is>
      </c>
      <c r="G4262" t="inlineStr">
        <is>
          <t>Akdeniz</t>
        </is>
      </c>
      <c r="H4262" t="inlineStr">
        <is>
          <t>EM-PRZ-02</t>
        </is>
      </c>
      <c r="I4262" t="inlineStr">
        <is>
          <t>Priz-Anahtar Seti (20'li)</t>
        </is>
      </c>
      <c r="J4262" t="inlineStr">
        <is>
          <t>Anahtar</t>
        </is>
      </c>
      <c r="K4262" t="inlineStr">
        <is>
          <t>Kurumsal</t>
        </is>
      </c>
      <c r="L4262" t="n">
        <v>115</v>
      </c>
      <c r="M4262" s="57" t="n">
        <v>571</v>
      </c>
      <c r="N4262" t="inlineStr">
        <is>
          <t>TL</t>
        </is>
      </c>
      <c r="O4262" s="58" t="n">
        <v>5</v>
      </c>
      <c r="P4262" t="n">
        <v>0</v>
      </c>
      <c r="Q4262" s="59" t="n">
        <v>310</v>
      </c>
      <c r="R4262" s="60">
        <f>IF(N4262="TL",1,IF(N4262="USD",VLOOKUP(C4262,$X$2:$Z$19,2,FALSE),VLOOKUP(C4262,$X$2:$Z$19,3,FALSE)))</f>
        <v/>
      </c>
      <c r="S4262" s="61">
        <f>IF(P4262=1,0,L4262*M4262*R4262*(1-O4262/100))</f>
        <v/>
      </c>
      <c r="T4262" s="61">
        <f>IF(P4262=1,0,L4262*Q4262)</f>
        <v/>
      </c>
      <c r="U4262" s="61">
        <f>S4262-T4262</f>
        <v/>
      </c>
    </row>
    <row r="4263">
      <c r="A4263" t="inlineStr">
        <is>
          <t>S004262</t>
        </is>
      </c>
      <c r="B4263" t="inlineStr">
        <is>
          <t>2026-04-03</t>
        </is>
      </c>
      <c r="C4263" t="inlineStr">
        <is>
          <t>2026-04</t>
        </is>
      </c>
      <c r="D4263" t="inlineStr">
        <is>
          <t>2026-Q2</t>
        </is>
      </c>
      <c r="E4263" t="inlineStr">
        <is>
          <t>T10</t>
        </is>
      </c>
      <c r="F4263" t="inlineStr">
        <is>
          <t>Ayşe Yıldız</t>
        </is>
      </c>
      <c r="G4263" t="inlineStr">
        <is>
          <t>Akdeniz</t>
        </is>
      </c>
      <c r="H4263" t="inlineStr">
        <is>
          <t>EM-TRF-05</t>
        </is>
      </c>
      <c r="I4263" t="inlineStr">
        <is>
          <t>İzole Trafo 1 kVA</t>
        </is>
      </c>
      <c r="J4263" t="inlineStr">
        <is>
          <t>Güç</t>
        </is>
      </c>
      <c r="K4263" t="inlineStr">
        <is>
          <t>Bayi</t>
        </is>
      </c>
      <c r="L4263" t="n">
        <v>4</v>
      </c>
      <c r="M4263" s="57" t="n">
        <v>6678</v>
      </c>
      <c r="N4263" t="inlineStr">
        <is>
          <t>TL</t>
        </is>
      </c>
      <c r="O4263" s="58" t="n">
        <v>5</v>
      </c>
      <c r="P4263" t="n">
        <v>0</v>
      </c>
      <c r="Q4263" s="59" t="n">
        <v>3900</v>
      </c>
      <c r="R4263" s="60">
        <f>IF(N4263="TL",1,IF(N4263="USD",VLOOKUP(C4263,$X$2:$Z$19,2,FALSE),VLOOKUP(C4263,$X$2:$Z$19,3,FALSE)))</f>
        <v/>
      </c>
      <c r="S4263" s="61">
        <f>IF(P4263=1,0,L4263*M4263*R4263*(1-O4263/100))</f>
        <v/>
      </c>
      <c r="T4263" s="61">
        <f>IF(P4263=1,0,L4263*Q4263)</f>
        <v/>
      </c>
      <c r="U4263" s="61">
        <f>S4263-T4263</f>
        <v/>
      </c>
    </row>
    <row r="4264">
      <c r="A4264" t="inlineStr">
        <is>
          <t>S004263</t>
        </is>
      </c>
      <c r="B4264" t="inlineStr">
        <is>
          <t>2026-04-27</t>
        </is>
      </c>
      <c r="C4264" t="inlineStr">
        <is>
          <t>2026-04</t>
        </is>
      </c>
      <c r="D4264" t="inlineStr">
        <is>
          <t>2026-Q2</t>
        </is>
      </c>
      <c r="E4264" t="inlineStr">
        <is>
          <t>T10</t>
        </is>
      </c>
      <c r="F4264" t="inlineStr">
        <is>
          <t>Ayşe Yıldız</t>
        </is>
      </c>
      <c r="G4264" t="inlineStr">
        <is>
          <t>Akdeniz</t>
        </is>
      </c>
      <c r="H4264" t="inlineStr">
        <is>
          <t>EM-PRZ-02</t>
        </is>
      </c>
      <c r="I4264" t="inlineStr">
        <is>
          <t>Priz-Anahtar Seti (20'li)</t>
        </is>
      </c>
      <c r="J4264" t="inlineStr">
        <is>
          <t>Anahtar</t>
        </is>
      </c>
      <c r="K4264" t="inlineStr">
        <is>
          <t>Kurumsal</t>
        </is>
      </c>
      <c r="L4264" t="n">
        <v>7</v>
      </c>
      <c r="M4264" s="57" t="n">
        <v>552</v>
      </c>
      <c r="N4264" t="inlineStr">
        <is>
          <t>TL</t>
        </is>
      </c>
      <c r="O4264" s="58" t="n">
        <v>0</v>
      </c>
      <c r="P4264" t="n">
        <v>0</v>
      </c>
      <c r="Q4264" s="59" t="n">
        <v>310</v>
      </c>
      <c r="R4264" s="60">
        <f>IF(N4264="TL",1,IF(N4264="USD",VLOOKUP(C4264,$X$2:$Z$19,2,FALSE),VLOOKUP(C4264,$X$2:$Z$19,3,FALSE)))</f>
        <v/>
      </c>
      <c r="S4264" s="61">
        <f>IF(P4264=1,0,L4264*M4264*R4264*(1-O4264/100))</f>
        <v/>
      </c>
      <c r="T4264" s="61">
        <f>IF(P4264=1,0,L4264*Q4264)</f>
        <v/>
      </c>
      <c r="U4264" s="61">
        <f>S4264-T4264</f>
        <v/>
      </c>
    </row>
    <row r="4265">
      <c r="A4265" t="inlineStr">
        <is>
          <t>S004264</t>
        </is>
      </c>
      <c r="B4265" t="inlineStr">
        <is>
          <t>2026-04-23</t>
        </is>
      </c>
      <c r="C4265" t="inlineStr">
        <is>
          <t>2026-04</t>
        </is>
      </c>
      <c r="D4265" t="inlineStr">
        <is>
          <t>2026-Q2</t>
        </is>
      </c>
      <c r="E4265" t="inlineStr">
        <is>
          <t>T10</t>
        </is>
      </c>
      <c r="F4265" t="inlineStr">
        <is>
          <t>Ayşe Yıldız</t>
        </is>
      </c>
      <c r="G4265" t="inlineStr">
        <is>
          <t>Akdeniz</t>
        </is>
      </c>
      <c r="H4265" t="inlineStr">
        <is>
          <t>EM-UPS-10</t>
        </is>
      </c>
      <c r="I4265" t="inlineStr">
        <is>
          <t>Kesintisiz Güç Kaynağı 3 kVA</t>
        </is>
      </c>
      <c r="J4265" t="inlineStr">
        <is>
          <t>Güç</t>
        </is>
      </c>
      <c r="K4265" t="inlineStr">
        <is>
          <t>Perakende</t>
        </is>
      </c>
      <c r="L4265" t="n">
        <v>19</v>
      </c>
      <c r="M4265" s="57" t="n">
        <v>12753</v>
      </c>
      <c r="N4265" t="inlineStr">
        <is>
          <t>TL</t>
        </is>
      </c>
      <c r="O4265" s="58" t="n">
        <v>0</v>
      </c>
      <c r="P4265" t="n">
        <v>0</v>
      </c>
      <c r="Q4265" s="59" t="n">
        <v>8200</v>
      </c>
      <c r="R4265" s="60">
        <f>IF(N4265="TL",1,IF(N4265="USD",VLOOKUP(C4265,$X$2:$Z$19,2,FALSE),VLOOKUP(C4265,$X$2:$Z$19,3,FALSE)))</f>
        <v/>
      </c>
      <c r="S4265" s="61">
        <f>IF(P4265=1,0,L4265*M4265*R4265*(1-O4265/100))</f>
        <v/>
      </c>
      <c r="T4265" s="61">
        <f>IF(P4265=1,0,L4265*Q4265)</f>
        <v/>
      </c>
      <c r="U4265" s="61">
        <f>S4265-T4265</f>
        <v/>
      </c>
    </row>
    <row r="4266">
      <c r="A4266" t="inlineStr">
        <is>
          <t>S004265</t>
        </is>
      </c>
      <c r="B4266" t="inlineStr">
        <is>
          <t>2026-04-09</t>
        </is>
      </c>
      <c r="C4266" t="inlineStr">
        <is>
          <t>2026-04</t>
        </is>
      </c>
      <c r="D4266" t="inlineStr">
        <is>
          <t>2026-Q2</t>
        </is>
      </c>
      <c r="E4266" t="inlineStr">
        <is>
          <t>T10</t>
        </is>
      </c>
      <c r="F4266" t="inlineStr">
        <is>
          <t>Ayşe Yıldız</t>
        </is>
      </c>
      <c r="G4266" t="inlineStr">
        <is>
          <t>Akdeniz</t>
        </is>
      </c>
      <c r="H4266" t="inlineStr">
        <is>
          <t>EM-UPS-10</t>
        </is>
      </c>
      <c r="I4266" t="inlineStr">
        <is>
          <t>Kesintisiz Güç Kaynağı 3 kVA</t>
        </is>
      </c>
      <c r="J4266" t="inlineStr">
        <is>
          <t>Güç</t>
        </is>
      </c>
      <c r="K4266" t="inlineStr">
        <is>
          <t>Perakende</t>
        </is>
      </c>
      <c r="L4266" t="n">
        <v>5</v>
      </c>
      <c r="M4266" s="57" t="n">
        <v>13439</v>
      </c>
      <c r="N4266" t="inlineStr">
        <is>
          <t>TL</t>
        </is>
      </c>
      <c r="O4266" s="58" t="n">
        <v>5</v>
      </c>
      <c r="P4266" t="n">
        <v>0</v>
      </c>
      <c r="Q4266" s="59" t="n">
        <v>8200</v>
      </c>
      <c r="R4266" s="60">
        <f>IF(N4266="TL",1,IF(N4266="USD",VLOOKUP(C4266,$X$2:$Z$19,2,FALSE),VLOOKUP(C4266,$X$2:$Z$19,3,FALSE)))</f>
        <v/>
      </c>
      <c r="S4266" s="61">
        <f>IF(P4266=1,0,L4266*M4266*R4266*(1-O4266/100))</f>
        <v/>
      </c>
      <c r="T4266" s="61">
        <f>IF(P4266=1,0,L4266*Q4266)</f>
        <v/>
      </c>
      <c r="U4266" s="61">
        <f>S4266-T4266</f>
        <v/>
      </c>
    </row>
    <row r="4267">
      <c r="A4267" t="inlineStr">
        <is>
          <t>S004266</t>
        </is>
      </c>
      <c r="B4267" t="inlineStr">
        <is>
          <t>2026-04-01</t>
        </is>
      </c>
      <c r="C4267" t="inlineStr">
        <is>
          <t>2026-04</t>
        </is>
      </c>
      <c r="D4267" t="inlineStr">
        <is>
          <t>2026-Q2</t>
        </is>
      </c>
      <c r="E4267" t="inlineStr">
        <is>
          <t>T10</t>
        </is>
      </c>
      <c r="F4267" t="inlineStr">
        <is>
          <t>Ayşe Yıldız</t>
        </is>
      </c>
      <c r="G4267" t="inlineStr">
        <is>
          <t>Akdeniz</t>
        </is>
      </c>
      <c r="H4267" t="inlineStr">
        <is>
          <t>EM-SNS-06</t>
        </is>
      </c>
      <c r="I4267" t="inlineStr">
        <is>
          <t>Hareket Sensörü PIR</t>
        </is>
      </c>
      <c r="J4267" t="inlineStr">
        <is>
          <t>Otomasyon</t>
        </is>
      </c>
      <c r="K4267" t="inlineStr">
        <is>
          <t>Bayi</t>
        </is>
      </c>
      <c r="L4267" t="n">
        <v>41</v>
      </c>
      <c r="M4267" s="57" t="n">
        <v>246</v>
      </c>
      <c r="N4267" t="inlineStr">
        <is>
          <t>TL</t>
        </is>
      </c>
      <c r="O4267" s="58" t="n">
        <v>12</v>
      </c>
      <c r="P4267" t="n">
        <v>0</v>
      </c>
      <c r="Q4267" s="59" t="n">
        <v>120</v>
      </c>
      <c r="R4267" s="60">
        <f>IF(N4267="TL",1,IF(N4267="USD",VLOOKUP(C4267,$X$2:$Z$19,2,FALSE),VLOOKUP(C4267,$X$2:$Z$19,3,FALSE)))</f>
        <v/>
      </c>
      <c r="S4267" s="61">
        <f>IF(P4267=1,0,L4267*M4267*R4267*(1-O4267/100))</f>
        <v/>
      </c>
      <c r="T4267" s="61">
        <f>IF(P4267=1,0,L4267*Q4267)</f>
        <v/>
      </c>
      <c r="U4267" s="61">
        <f>S4267-T4267</f>
        <v/>
      </c>
    </row>
    <row r="4268">
      <c r="A4268" t="inlineStr">
        <is>
          <t>S004267</t>
        </is>
      </c>
      <c r="B4268" t="inlineStr">
        <is>
          <t>2026-04-06</t>
        </is>
      </c>
      <c r="C4268" t="inlineStr">
        <is>
          <t>2026-04</t>
        </is>
      </c>
      <c r="D4268" t="inlineStr">
        <is>
          <t>2026-Q2</t>
        </is>
      </c>
      <c r="E4268" t="inlineStr">
        <is>
          <t>T10</t>
        </is>
      </c>
      <c r="F4268" t="inlineStr">
        <is>
          <t>Ayşe Yıldız</t>
        </is>
      </c>
      <c r="G4268" t="inlineStr">
        <is>
          <t>Akdeniz</t>
        </is>
      </c>
      <c r="H4268" t="inlineStr">
        <is>
          <t>EM-SNS-06</t>
        </is>
      </c>
      <c r="I4268" t="inlineStr">
        <is>
          <t>Hareket Sensörü PIR</t>
        </is>
      </c>
      <c r="J4268" t="inlineStr">
        <is>
          <t>Otomasyon</t>
        </is>
      </c>
      <c r="K4268" t="inlineStr">
        <is>
          <t>Proje</t>
        </is>
      </c>
      <c r="L4268" t="n">
        <v>1</v>
      </c>
      <c r="M4268" s="57" t="n">
        <v>260</v>
      </c>
      <c r="N4268" t="inlineStr">
        <is>
          <t>TL</t>
        </is>
      </c>
      <c r="O4268" s="58" t="n">
        <v>0</v>
      </c>
      <c r="P4268" t="n">
        <v>0</v>
      </c>
      <c r="Q4268" s="59" t="n">
        <v>120</v>
      </c>
      <c r="R4268" s="60">
        <f>IF(N4268="TL",1,IF(N4268="USD",VLOOKUP(C4268,$X$2:$Z$19,2,FALSE),VLOOKUP(C4268,$X$2:$Z$19,3,FALSE)))</f>
        <v/>
      </c>
      <c r="S4268" s="61">
        <f>IF(P4268=1,0,L4268*M4268*R4268*(1-O4268/100))</f>
        <v/>
      </c>
      <c r="T4268" s="61">
        <f>IF(P4268=1,0,L4268*Q4268)</f>
        <v/>
      </c>
      <c r="U4268" s="61">
        <f>S4268-T4268</f>
        <v/>
      </c>
    </row>
    <row r="4269">
      <c r="A4269" t="inlineStr">
        <is>
          <t>S004268</t>
        </is>
      </c>
      <c r="B4269" t="inlineStr">
        <is>
          <t>2026-04-06</t>
        </is>
      </c>
      <c r="C4269" t="inlineStr">
        <is>
          <t>2026-04</t>
        </is>
      </c>
      <c r="D4269" t="inlineStr">
        <is>
          <t>2026-Q2</t>
        </is>
      </c>
      <c r="E4269" t="inlineStr">
        <is>
          <t>T10</t>
        </is>
      </c>
      <c r="F4269" t="inlineStr">
        <is>
          <t>Ayşe Yıldız</t>
        </is>
      </c>
      <c r="G4269" t="inlineStr">
        <is>
          <t>Akdeniz</t>
        </is>
      </c>
      <c r="H4269" t="inlineStr">
        <is>
          <t>EM-AYD-18</t>
        </is>
      </c>
      <c r="I4269" t="inlineStr">
        <is>
          <t>LED Ampul 18W (10'lu)</t>
        </is>
      </c>
      <c r="J4269" t="inlineStr">
        <is>
          <t>Aydınlatma</t>
        </is>
      </c>
      <c r="K4269" t="inlineStr">
        <is>
          <t>Kurumsal</t>
        </is>
      </c>
      <c r="L4269" t="n">
        <v>5</v>
      </c>
      <c r="M4269" s="57" t="n">
        <v>195</v>
      </c>
      <c r="N4269" t="inlineStr">
        <is>
          <t>TL</t>
        </is>
      </c>
      <c r="O4269" s="58" t="n">
        <v>0</v>
      </c>
      <c r="P4269" t="n">
        <v>0</v>
      </c>
      <c r="Q4269" s="59" t="n">
        <v>95</v>
      </c>
      <c r="R4269" s="60">
        <f>IF(N4269="TL",1,IF(N4269="USD",VLOOKUP(C4269,$X$2:$Z$19,2,FALSE),VLOOKUP(C4269,$X$2:$Z$19,3,FALSE)))</f>
        <v/>
      </c>
      <c r="S4269" s="61">
        <f>IF(P4269=1,0,L4269*M4269*R4269*(1-O4269/100))</f>
        <v/>
      </c>
      <c r="T4269" s="61">
        <f>IF(P4269=1,0,L4269*Q4269)</f>
        <v/>
      </c>
      <c r="U4269" s="61">
        <f>S4269-T4269</f>
        <v/>
      </c>
    </row>
    <row r="4270">
      <c r="A4270" t="inlineStr">
        <is>
          <t>S004269</t>
        </is>
      </c>
      <c r="B4270" t="inlineStr">
        <is>
          <t>2026-04-13</t>
        </is>
      </c>
      <c r="C4270" t="inlineStr">
        <is>
          <t>2026-04</t>
        </is>
      </c>
      <c r="D4270" t="inlineStr">
        <is>
          <t>2026-Q2</t>
        </is>
      </c>
      <c r="E4270" t="inlineStr">
        <is>
          <t>T10</t>
        </is>
      </c>
      <c r="F4270" t="inlineStr">
        <is>
          <t>Ayşe Yıldız</t>
        </is>
      </c>
      <c r="G4270" t="inlineStr">
        <is>
          <t>Akdeniz</t>
        </is>
      </c>
      <c r="H4270" t="inlineStr">
        <is>
          <t>EM-KBL-25</t>
        </is>
      </c>
      <c r="I4270" t="inlineStr">
        <is>
          <t>NYY Kablo 4x6 (100 m)</t>
        </is>
      </c>
      <c r="J4270" t="inlineStr">
        <is>
          <t>Kablo</t>
        </is>
      </c>
      <c r="K4270" t="inlineStr">
        <is>
          <t>Bayi</t>
        </is>
      </c>
      <c r="L4270" t="n">
        <v>18</v>
      </c>
      <c r="M4270" s="57" t="n">
        <v>3528</v>
      </c>
      <c r="N4270" t="inlineStr">
        <is>
          <t>TL</t>
        </is>
      </c>
      <c r="O4270" s="58" t="n">
        <v>12</v>
      </c>
      <c r="P4270" t="n">
        <v>0</v>
      </c>
      <c r="Q4270" s="59" t="n">
        <v>2150</v>
      </c>
      <c r="R4270" s="60">
        <f>IF(N4270="TL",1,IF(N4270="USD",VLOOKUP(C4270,$X$2:$Z$19,2,FALSE),VLOOKUP(C4270,$X$2:$Z$19,3,FALSE)))</f>
        <v/>
      </c>
      <c r="S4270" s="61">
        <f>IF(P4270=1,0,L4270*M4270*R4270*(1-O4270/100))</f>
        <v/>
      </c>
      <c r="T4270" s="61">
        <f>IF(P4270=1,0,L4270*Q4270)</f>
        <v/>
      </c>
      <c r="U4270" s="61">
        <f>S4270-T4270</f>
        <v/>
      </c>
    </row>
    <row r="4271">
      <c r="A4271" t="inlineStr">
        <is>
          <t>S004270</t>
        </is>
      </c>
      <c r="B4271" t="inlineStr">
        <is>
          <t>2026-04-19</t>
        </is>
      </c>
      <c r="C4271" t="inlineStr">
        <is>
          <t>2026-04</t>
        </is>
      </c>
      <c r="D4271" t="inlineStr">
        <is>
          <t>2026-Q2</t>
        </is>
      </c>
      <c r="E4271" t="inlineStr">
        <is>
          <t>T10</t>
        </is>
      </c>
      <c r="F4271" t="inlineStr">
        <is>
          <t>Ayşe Yıldız</t>
        </is>
      </c>
      <c r="G4271" t="inlineStr">
        <is>
          <t>Akdeniz</t>
        </is>
      </c>
      <c r="H4271" t="inlineStr">
        <is>
          <t>EM-PNO-12</t>
        </is>
      </c>
      <c r="I4271" t="inlineStr">
        <is>
          <t>Sıva Üstü Dağıtım Panosu 24'lü</t>
        </is>
      </c>
      <c r="J4271" t="inlineStr">
        <is>
          <t>Pano</t>
        </is>
      </c>
      <c r="K4271" t="inlineStr">
        <is>
          <t>Perakende</t>
        </is>
      </c>
      <c r="L4271" t="n">
        <v>7</v>
      </c>
      <c r="M4271" s="57" t="n">
        <v>2038</v>
      </c>
      <c r="N4271" t="inlineStr">
        <is>
          <t>TL</t>
        </is>
      </c>
      <c r="O4271" s="58" t="n">
        <v>12</v>
      </c>
      <c r="P4271" t="n">
        <v>0</v>
      </c>
      <c r="Q4271" s="59" t="n">
        <v>1180</v>
      </c>
      <c r="R4271" s="60">
        <f>IF(N4271="TL",1,IF(N4271="USD",VLOOKUP(C4271,$X$2:$Z$19,2,FALSE),VLOOKUP(C4271,$X$2:$Z$19,3,FALSE)))</f>
        <v/>
      </c>
      <c r="S4271" s="61">
        <f>IF(P4271=1,0,L4271*M4271*R4271*(1-O4271/100))</f>
        <v/>
      </c>
      <c r="T4271" s="61">
        <f>IF(P4271=1,0,L4271*Q4271)</f>
        <v/>
      </c>
      <c r="U4271" s="61">
        <f>S4271-T4271</f>
        <v/>
      </c>
    </row>
    <row r="4272">
      <c r="A4272" t="inlineStr">
        <is>
          <t>S004271</t>
        </is>
      </c>
      <c r="B4272" t="inlineStr">
        <is>
          <t>2026-04-12</t>
        </is>
      </c>
      <c r="C4272" t="inlineStr">
        <is>
          <t>2026-04</t>
        </is>
      </c>
      <c r="D4272" t="inlineStr">
        <is>
          <t>2026-Q2</t>
        </is>
      </c>
      <c r="E4272" t="inlineStr">
        <is>
          <t>T10</t>
        </is>
      </c>
      <c r="F4272" t="inlineStr">
        <is>
          <t>Ayşe Yıldız</t>
        </is>
      </c>
      <c r="G4272" t="inlineStr">
        <is>
          <t>Akdeniz</t>
        </is>
      </c>
      <c r="H4272" t="inlineStr">
        <is>
          <t>EM-KND-03</t>
        </is>
      </c>
      <c r="I4272" t="inlineStr">
        <is>
          <t>Kablo Kanalı 40x40 (2 m)</t>
        </is>
      </c>
      <c r="J4272" t="inlineStr">
        <is>
          <t>Tesisat</t>
        </is>
      </c>
      <c r="K4272" t="inlineStr">
        <is>
          <t>Kurumsal</t>
        </is>
      </c>
      <c r="L4272" t="n">
        <v>3</v>
      </c>
      <c r="M4272" s="57" t="n">
        <v>128</v>
      </c>
      <c r="N4272" t="inlineStr">
        <is>
          <t>TL</t>
        </is>
      </c>
      <c r="O4272" s="58" t="n">
        <v>5</v>
      </c>
      <c r="P4272" t="n">
        <v>0</v>
      </c>
      <c r="Q4272" s="59" t="n">
        <v>65</v>
      </c>
      <c r="R4272" s="60">
        <f>IF(N4272="TL",1,IF(N4272="USD",VLOOKUP(C4272,$X$2:$Z$19,2,FALSE),VLOOKUP(C4272,$X$2:$Z$19,3,FALSE)))</f>
        <v/>
      </c>
      <c r="S4272" s="61">
        <f>IF(P4272=1,0,L4272*M4272*R4272*(1-O4272/100))</f>
        <v/>
      </c>
      <c r="T4272" s="61">
        <f>IF(P4272=1,0,L4272*Q4272)</f>
        <v/>
      </c>
      <c r="U4272" s="61">
        <f>S4272-T4272</f>
        <v/>
      </c>
    </row>
    <row r="4273">
      <c r="A4273" t="inlineStr">
        <is>
          <t>S004272</t>
        </is>
      </c>
      <c r="B4273" t="inlineStr">
        <is>
          <t>2026-04-13</t>
        </is>
      </c>
      <c r="C4273" t="inlineStr">
        <is>
          <t>2026-04</t>
        </is>
      </c>
      <c r="D4273" t="inlineStr">
        <is>
          <t>2026-Q2</t>
        </is>
      </c>
      <c r="E4273" t="inlineStr">
        <is>
          <t>T11</t>
        </is>
      </c>
      <c r="F4273" t="inlineStr">
        <is>
          <t>Kaan Öztürk</t>
        </is>
      </c>
      <c r="G4273" t="inlineStr">
        <is>
          <t>İhracat-Körfez</t>
        </is>
      </c>
      <c r="H4273" t="inlineStr">
        <is>
          <t>EM-SNS-06</t>
        </is>
      </c>
      <c r="I4273" t="inlineStr">
        <is>
          <t>Hareket Sensörü PIR</t>
        </is>
      </c>
      <c r="J4273" t="inlineStr">
        <is>
          <t>Otomasyon</t>
        </is>
      </c>
      <c r="K4273" t="inlineStr">
        <is>
          <t>Bayi</t>
        </is>
      </c>
      <c r="L4273" t="n">
        <v>2</v>
      </c>
      <c r="M4273" s="57" t="n">
        <v>5.17</v>
      </c>
      <c r="N4273" t="inlineStr">
        <is>
          <t>USD</t>
        </is>
      </c>
      <c r="O4273" s="58" t="n">
        <v>0</v>
      </c>
      <c r="P4273" t="n">
        <v>0</v>
      </c>
      <c r="Q4273" s="59" t="n">
        <v>120</v>
      </c>
      <c r="R4273" s="60">
        <f>IF(N4273="TL",1,IF(N4273="USD",VLOOKUP(C4273,$X$2:$Z$19,2,FALSE),VLOOKUP(C4273,$X$2:$Z$19,3,FALSE)))</f>
        <v/>
      </c>
      <c r="S4273" s="61">
        <f>IF(P4273=1,0,L4273*M4273*R4273*(1-O4273/100))</f>
        <v/>
      </c>
      <c r="T4273" s="61">
        <f>IF(P4273=1,0,L4273*Q4273)</f>
        <v/>
      </c>
      <c r="U4273" s="61">
        <f>S4273-T4273</f>
        <v/>
      </c>
    </row>
    <row r="4274">
      <c r="A4274" t="inlineStr">
        <is>
          <t>S004273</t>
        </is>
      </c>
      <c r="B4274" t="inlineStr">
        <is>
          <t>2026-04-26</t>
        </is>
      </c>
      <c r="C4274" t="inlineStr">
        <is>
          <t>2026-04</t>
        </is>
      </c>
      <c r="D4274" t="inlineStr">
        <is>
          <t>2026-Q2</t>
        </is>
      </c>
      <c r="E4274" t="inlineStr">
        <is>
          <t>T11</t>
        </is>
      </c>
      <c r="F4274" t="inlineStr">
        <is>
          <t>Kaan Öztürk</t>
        </is>
      </c>
      <c r="G4274" t="inlineStr">
        <is>
          <t>İhracat-Körfez</t>
        </is>
      </c>
      <c r="H4274" t="inlineStr">
        <is>
          <t>EM-UPS-10</t>
        </is>
      </c>
      <c r="I4274" t="inlineStr">
        <is>
          <t>Kesintisiz Güç Kaynağı 3 kVA</t>
        </is>
      </c>
      <c r="J4274" t="inlineStr">
        <is>
          <t>Güç</t>
        </is>
      </c>
      <c r="K4274" t="inlineStr">
        <is>
          <t>Bayi</t>
        </is>
      </c>
      <c r="L4274" t="n">
        <v>36</v>
      </c>
      <c r="M4274" s="57" t="n">
        <v>274.37</v>
      </c>
      <c r="N4274" t="inlineStr">
        <is>
          <t>USD</t>
        </is>
      </c>
      <c r="O4274" s="58" t="n">
        <v>8</v>
      </c>
      <c r="P4274" t="n">
        <v>0</v>
      </c>
      <c r="Q4274" s="59" t="n">
        <v>8200</v>
      </c>
      <c r="R4274" s="60">
        <f>IF(N4274="TL",1,IF(N4274="USD",VLOOKUP(C4274,$X$2:$Z$19,2,FALSE),VLOOKUP(C4274,$X$2:$Z$19,3,FALSE)))</f>
        <v/>
      </c>
      <c r="S4274" s="61">
        <f>IF(P4274=1,0,L4274*M4274*R4274*(1-O4274/100))</f>
        <v/>
      </c>
      <c r="T4274" s="61">
        <f>IF(P4274=1,0,L4274*Q4274)</f>
        <v/>
      </c>
      <c r="U4274" s="61">
        <f>S4274-T4274</f>
        <v/>
      </c>
    </row>
    <row r="4275">
      <c r="A4275" t="inlineStr">
        <is>
          <t>S004274</t>
        </is>
      </c>
      <c r="B4275" t="inlineStr">
        <is>
          <t>2026-04-04</t>
        </is>
      </c>
      <c r="C4275" t="inlineStr">
        <is>
          <t>2026-04</t>
        </is>
      </c>
      <c r="D4275" t="inlineStr">
        <is>
          <t>2026-Q2</t>
        </is>
      </c>
      <c r="E4275" t="inlineStr">
        <is>
          <t>T11</t>
        </is>
      </c>
      <c r="F4275" t="inlineStr">
        <is>
          <t>Kaan Öztürk</t>
        </is>
      </c>
      <c r="G4275" t="inlineStr">
        <is>
          <t>İhracat-Körfez</t>
        </is>
      </c>
      <c r="H4275" t="inlineStr">
        <is>
          <t>EM-SGT-01</t>
        </is>
      </c>
      <c r="I4275" t="inlineStr">
        <is>
          <t>Otomatik Sigorta C16 (12'li)</t>
        </is>
      </c>
      <c r="J4275" t="inlineStr">
        <is>
          <t>Koruma</t>
        </is>
      </c>
      <c r="K4275" t="inlineStr">
        <is>
          <t>Bayi</t>
        </is>
      </c>
      <c r="L4275" t="n">
        <v>39</v>
      </c>
      <c r="M4275" s="57" t="n">
        <v>8.83</v>
      </c>
      <c r="N4275" t="inlineStr">
        <is>
          <t>USD</t>
        </is>
      </c>
      <c r="O4275" s="58" t="n">
        <v>5</v>
      </c>
      <c r="P4275" t="n">
        <v>0</v>
      </c>
      <c r="Q4275" s="59" t="n">
        <v>240</v>
      </c>
      <c r="R4275" s="60">
        <f>IF(N4275="TL",1,IF(N4275="USD",VLOOKUP(C4275,$X$2:$Z$19,2,FALSE),VLOOKUP(C4275,$X$2:$Z$19,3,FALSE)))</f>
        <v/>
      </c>
      <c r="S4275" s="61">
        <f>IF(P4275=1,0,L4275*M4275*R4275*(1-O4275/100))</f>
        <v/>
      </c>
      <c r="T4275" s="61">
        <f>IF(P4275=1,0,L4275*Q4275)</f>
        <v/>
      </c>
      <c r="U4275" s="61">
        <f>S4275-T4275</f>
        <v/>
      </c>
    </row>
    <row r="4276">
      <c r="A4276" t="inlineStr">
        <is>
          <t>S004275</t>
        </is>
      </c>
      <c r="B4276" t="inlineStr">
        <is>
          <t>2026-04-12</t>
        </is>
      </c>
      <c r="C4276" t="inlineStr">
        <is>
          <t>2026-04</t>
        </is>
      </c>
      <c r="D4276" t="inlineStr">
        <is>
          <t>2026-Q2</t>
        </is>
      </c>
      <c r="E4276" t="inlineStr">
        <is>
          <t>T11</t>
        </is>
      </c>
      <c r="F4276" t="inlineStr">
        <is>
          <t>Kaan Öztürk</t>
        </is>
      </c>
      <c r="G4276" t="inlineStr">
        <is>
          <t>İhracat-Körfez</t>
        </is>
      </c>
      <c r="H4276" t="inlineStr">
        <is>
          <t>EM-PRZ-02</t>
        </is>
      </c>
      <c r="I4276" t="inlineStr">
        <is>
          <t>Priz-Anahtar Seti (20'li)</t>
        </is>
      </c>
      <c r="J4276" t="inlineStr">
        <is>
          <t>Anahtar</t>
        </is>
      </c>
      <c r="K4276" t="inlineStr">
        <is>
          <t>Proje</t>
        </is>
      </c>
      <c r="L4276" t="n">
        <v>24</v>
      </c>
      <c r="M4276" s="57" t="n">
        <v>11.53</v>
      </c>
      <c r="N4276" t="inlineStr">
        <is>
          <t>USD</t>
        </is>
      </c>
      <c r="O4276" s="58" t="n">
        <v>5</v>
      </c>
      <c r="P4276" t="n">
        <v>0</v>
      </c>
      <c r="Q4276" s="59" t="n">
        <v>310</v>
      </c>
      <c r="R4276" s="60">
        <f>IF(N4276="TL",1,IF(N4276="USD",VLOOKUP(C4276,$X$2:$Z$19,2,FALSE),VLOOKUP(C4276,$X$2:$Z$19,3,FALSE)))</f>
        <v/>
      </c>
      <c r="S4276" s="61">
        <f>IF(P4276=1,0,L4276*M4276*R4276*(1-O4276/100))</f>
        <v/>
      </c>
      <c r="T4276" s="61">
        <f>IF(P4276=1,0,L4276*Q4276)</f>
        <v/>
      </c>
      <c r="U4276" s="61">
        <f>S4276-T4276</f>
        <v/>
      </c>
    </row>
    <row r="4277">
      <c r="A4277" t="inlineStr">
        <is>
          <t>S004276</t>
        </is>
      </c>
      <c r="B4277" t="inlineStr">
        <is>
          <t>2026-04-04</t>
        </is>
      </c>
      <c r="C4277" t="inlineStr">
        <is>
          <t>2026-04</t>
        </is>
      </c>
      <c r="D4277" t="inlineStr">
        <is>
          <t>2026-Q2</t>
        </is>
      </c>
      <c r="E4277" t="inlineStr">
        <is>
          <t>T11</t>
        </is>
      </c>
      <c r="F4277" t="inlineStr">
        <is>
          <t>Kaan Öztürk</t>
        </is>
      </c>
      <c r="G4277" t="inlineStr">
        <is>
          <t>İhracat-Körfez</t>
        </is>
      </c>
      <c r="H4277" t="inlineStr">
        <is>
          <t>EM-PNO-12</t>
        </is>
      </c>
      <c r="I4277" t="inlineStr">
        <is>
          <t>Sıva Üstü Dağıtım Panosu 24'lü</t>
        </is>
      </c>
      <c r="J4277" t="inlineStr">
        <is>
          <t>Pano</t>
        </is>
      </c>
      <c r="K4277" t="inlineStr">
        <is>
          <t>Proje</t>
        </is>
      </c>
      <c r="L4277" t="n">
        <v>2</v>
      </c>
      <c r="M4277" s="57" t="n">
        <v>42.77</v>
      </c>
      <c r="N4277" t="inlineStr">
        <is>
          <t>USD</t>
        </is>
      </c>
      <c r="O4277" s="58" t="n">
        <v>8</v>
      </c>
      <c r="P4277" t="n">
        <v>0</v>
      </c>
      <c r="Q4277" s="59" t="n">
        <v>1180</v>
      </c>
      <c r="R4277" s="60">
        <f>IF(N4277="TL",1,IF(N4277="USD",VLOOKUP(C4277,$X$2:$Z$19,2,FALSE),VLOOKUP(C4277,$X$2:$Z$19,3,FALSE)))</f>
        <v/>
      </c>
      <c r="S4277" s="61">
        <f>IF(P4277=1,0,L4277*M4277*R4277*(1-O4277/100))</f>
        <v/>
      </c>
      <c r="T4277" s="61">
        <f>IF(P4277=1,0,L4277*Q4277)</f>
        <v/>
      </c>
      <c r="U4277" s="61">
        <f>S4277-T4277</f>
        <v/>
      </c>
    </row>
    <row r="4278">
      <c r="A4278" t="inlineStr">
        <is>
          <t>S004277</t>
        </is>
      </c>
      <c r="B4278" t="inlineStr">
        <is>
          <t>2026-04-16</t>
        </is>
      </c>
      <c r="C4278" t="inlineStr">
        <is>
          <t>2026-04</t>
        </is>
      </c>
      <c r="D4278" t="inlineStr">
        <is>
          <t>2026-Q2</t>
        </is>
      </c>
      <c r="E4278" t="inlineStr">
        <is>
          <t>T11</t>
        </is>
      </c>
      <c r="F4278" t="inlineStr">
        <is>
          <t>Kaan Öztürk</t>
        </is>
      </c>
      <c r="G4278" t="inlineStr">
        <is>
          <t>İhracat-Körfez</t>
        </is>
      </c>
      <c r="H4278" t="inlineStr">
        <is>
          <t>EM-PNO-12</t>
        </is>
      </c>
      <c r="I4278" t="inlineStr">
        <is>
          <t>Sıva Üstü Dağıtım Panosu 24'lü</t>
        </is>
      </c>
      <c r="J4278" t="inlineStr">
        <is>
          <t>Pano</t>
        </is>
      </c>
      <c r="K4278" t="inlineStr">
        <is>
          <t>Proje</t>
        </is>
      </c>
      <c r="L4278" t="n">
        <v>2</v>
      </c>
      <c r="M4278" s="57" t="n">
        <v>40.62</v>
      </c>
      <c r="N4278" t="inlineStr">
        <is>
          <t>USD</t>
        </is>
      </c>
      <c r="O4278" s="58" t="n">
        <v>5</v>
      </c>
      <c r="P4278" t="n">
        <v>0</v>
      </c>
      <c r="Q4278" s="59" t="n">
        <v>1180</v>
      </c>
      <c r="R4278" s="60">
        <f>IF(N4278="TL",1,IF(N4278="USD",VLOOKUP(C4278,$X$2:$Z$19,2,FALSE),VLOOKUP(C4278,$X$2:$Z$19,3,FALSE)))</f>
        <v/>
      </c>
      <c r="S4278" s="61">
        <f>IF(P4278=1,0,L4278*M4278*R4278*(1-O4278/100))</f>
        <v/>
      </c>
      <c r="T4278" s="61">
        <f>IF(P4278=1,0,L4278*Q4278)</f>
        <v/>
      </c>
      <c r="U4278" s="61">
        <f>S4278-T4278</f>
        <v/>
      </c>
    </row>
    <row r="4279">
      <c r="A4279" t="inlineStr">
        <is>
          <t>S004278</t>
        </is>
      </c>
      <c r="B4279" t="inlineStr">
        <is>
          <t>2026-04-18</t>
        </is>
      </c>
      <c r="C4279" t="inlineStr">
        <is>
          <t>2026-04</t>
        </is>
      </c>
      <c r="D4279" t="inlineStr">
        <is>
          <t>2026-Q2</t>
        </is>
      </c>
      <c r="E4279" t="inlineStr">
        <is>
          <t>T11</t>
        </is>
      </c>
      <c r="F4279" t="inlineStr">
        <is>
          <t>Kaan Öztürk</t>
        </is>
      </c>
      <c r="G4279" t="inlineStr">
        <is>
          <t>İhracat-Körfez</t>
        </is>
      </c>
      <c r="H4279" t="inlineStr">
        <is>
          <t>EM-SGT-01</t>
        </is>
      </c>
      <c r="I4279" t="inlineStr">
        <is>
          <t>Otomatik Sigorta C16 (12'li)</t>
        </is>
      </c>
      <c r="J4279" t="inlineStr">
        <is>
          <t>Koruma</t>
        </is>
      </c>
      <c r="K4279" t="inlineStr">
        <is>
          <t>Proje</t>
        </is>
      </c>
      <c r="L4279" t="n">
        <v>7</v>
      </c>
      <c r="M4279" s="57" t="n">
        <v>9.07</v>
      </c>
      <c r="N4279" t="inlineStr">
        <is>
          <t>USD</t>
        </is>
      </c>
      <c r="O4279" s="58" t="n">
        <v>8</v>
      </c>
      <c r="P4279" t="n">
        <v>0</v>
      </c>
      <c r="Q4279" s="59" t="n">
        <v>240</v>
      </c>
      <c r="R4279" s="60">
        <f>IF(N4279="TL",1,IF(N4279="USD",VLOOKUP(C4279,$X$2:$Z$19,2,FALSE),VLOOKUP(C4279,$X$2:$Z$19,3,FALSE)))</f>
        <v/>
      </c>
      <c r="S4279" s="61">
        <f>IF(P4279=1,0,L4279*M4279*R4279*(1-O4279/100))</f>
        <v/>
      </c>
      <c r="T4279" s="61">
        <f>IF(P4279=1,0,L4279*Q4279)</f>
        <v/>
      </c>
      <c r="U4279" s="61">
        <f>S4279-T4279</f>
        <v/>
      </c>
    </row>
    <row r="4280">
      <c r="A4280" t="inlineStr">
        <is>
          <t>S004279</t>
        </is>
      </c>
      <c r="B4280" t="inlineStr">
        <is>
          <t>2026-04-07</t>
        </is>
      </c>
      <c r="C4280" t="inlineStr">
        <is>
          <t>2026-04</t>
        </is>
      </c>
      <c r="D4280" t="inlineStr">
        <is>
          <t>2026-Q2</t>
        </is>
      </c>
      <c r="E4280" t="inlineStr">
        <is>
          <t>T11</t>
        </is>
      </c>
      <c r="F4280" t="inlineStr">
        <is>
          <t>Kaan Öztürk</t>
        </is>
      </c>
      <c r="G4280" t="inlineStr">
        <is>
          <t>İhracat-Körfez</t>
        </is>
      </c>
      <c r="H4280" t="inlineStr">
        <is>
          <t>EM-AYD-40</t>
        </is>
      </c>
      <c r="I4280" t="inlineStr">
        <is>
          <t>LED Panel Armatür 40W</t>
        </is>
      </c>
      <c r="J4280" t="inlineStr">
        <is>
          <t>Aydınlatma</t>
        </is>
      </c>
      <c r="K4280" t="inlineStr">
        <is>
          <t>Perakende</t>
        </is>
      </c>
      <c r="L4280" t="n">
        <v>23</v>
      </c>
      <c r="M4280" s="57" t="n">
        <v>7.3</v>
      </c>
      <c r="N4280" t="inlineStr">
        <is>
          <t>USD</t>
        </is>
      </c>
      <c r="O4280" s="58" t="n">
        <v>0</v>
      </c>
      <c r="P4280" t="n">
        <v>0</v>
      </c>
      <c r="Q4280" s="59" t="n">
        <v>190</v>
      </c>
      <c r="R4280" s="60">
        <f>IF(N4280="TL",1,IF(N4280="USD",VLOOKUP(C4280,$X$2:$Z$19,2,FALSE),VLOOKUP(C4280,$X$2:$Z$19,3,FALSE)))</f>
        <v/>
      </c>
      <c r="S4280" s="61">
        <f>IF(P4280=1,0,L4280*M4280*R4280*(1-O4280/100))</f>
        <v/>
      </c>
      <c r="T4280" s="61">
        <f>IF(P4280=1,0,L4280*Q4280)</f>
        <v/>
      </c>
      <c r="U4280" s="61">
        <f>S4280-T4280</f>
        <v/>
      </c>
    </row>
    <row r="4281">
      <c r="A4281" t="inlineStr">
        <is>
          <t>S004280</t>
        </is>
      </c>
      <c r="B4281" t="inlineStr">
        <is>
          <t>2026-04-25</t>
        </is>
      </c>
      <c r="C4281" t="inlineStr">
        <is>
          <t>2026-04</t>
        </is>
      </c>
      <c r="D4281" t="inlineStr">
        <is>
          <t>2026-Q2</t>
        </is>
      </c>
      <c r="E4281" t="inlineStr">
        <is>
          <t>T11</t>
        </is>
      </c>
      <c r="F4281" t="inlineStr">
        <is>
          <t>Kaan Öztürk</t>
        </is>
      </c>
      <c r="G4281" t="inlineStr">
        <is>
          <t>İhracat-Körfez</t>
        </is>
      </c>
      <c r="H4281" t="inlineStr">
        <is>
          <t>EM-PRZ-02</t>
        </is>
      </c>
      <c r="I4281" t="inlineStr">
        <is>
          <t>Priz-Anahtar Seti (20'li)</t>
        </is>
      </c>
      <c r="J4281" t="inlineStr">
        <is>
          <t>Anahtar</t>
        </is>
      </c>
      <c r="K4281" t="inlineStr">
        <is>
          <t>Bayi</t>
        </is>
      </c>
      <c r="L4281" t="n">
        <v>24</v>
      </c>
      <c r="M4281" s="57" t="n">
        <v>11.99</v>
      </c>
      <c r="N4281" t="inlineStr">
        <is>
          <t>USD</t>
        </is>
      </c>
      <c r="O4281" s="58" t="n">
        <v>5</v>
      </c>
      <c r="P4281" t="n">
        <v>0</v>
      </c>
      <c r="Q4281" s="59" t="n">
        <v>310</v>
      </c>
      <c r="R4281" s="60">
        <f>IF(N4281="TL",1,IF(N4281="USD",VLOOKUP(C4281,$X$2:$Z$19,2,FALSE),VLOOKUP(C4281,$X$2:$Z$19,3,FALSE)))</f>
        <v/>
      </c>
      <c r="S4281" s="61">
        <f>IF(P4281=1,0,L4281*M4281*R4281*(1-O4281/100))</f>
        <v/>
      </c>
      <c r="T4281" s="61">
        <f>IF(P4281=1,0,L4281*Q4281)</f>
        <v/>
      </c>
      <c r="U4281" s="61">
        <f>S4281-T4281</f>
        <v/>
      </c>
    </row>
    <row r="4282">
      <c r="A4282" t="inlineStr">
        <is>
          <t>S004281</t>
        </is>
      </c>
      <c r="B4282" t="inlineStr">
        <is>
          <t>2026-04-04</t>
        </is>
      </c>
      <c r="C4282" t="inlineStr">
        <is>
          <t>2026-04</t>
        </is>
      </c>
      <c r="D4282" t="inlineStr">
        <is>
          <t>2026-Q2</t>
        </is>
      </c>
      <c r="E4282" t="inlineStr">
        <is>
          <t>T11</t>
        </is>
      </c>
      <c r="F4282" t="inlineStr">
        <is>
          <t>Kaan Öztürk</t>
        </is>
      </c>
      <c r="G4282" t="inlineStr">
        <is>
          <t>İhracat-Körfez</t>
        </is>
      </c>
      <c r="H4282" t="inlineStr">
        <is>
          <t>EM-AYD-18</t>
        </is>
      </c>
      <c r="I4282" t="inlineStr">
        <is>
          <t>LED Ampul 18W (10'lu)</t>
        </is>
      </c>
      <c r="J4282" t="inlineStr">
        <is>
          <t>Aydınlatma</t>
        </is>
      </c>
      <c r="K4282" t="inlineStr">
        <is>
          <t>Perakende</t>
        </is>
      </c>
      <c r="L4282" t="n">
        <v>7</v>
      </c>
      <c r="M4282" s="57" t="n">
        <v>4.28</v>
      </c>
      <c r="N4282" t="inlineStr">
        <is>
          <t>USD</t>
        </is>
      </c>
      <c r="O4282" s="58" t="n">
        <v>0</v>
      </c>
      <c r="P4282" t="n">
        <v>0</v>
      </c>
      <c r="Q4282" s="59" t="n">
        <v>95</v>
      </c>
      <c r="R4282" s="60">
        <f>IF(N4282="TL",1,IF(N4282="USD",VLOOKUP(C4282,$X$2:$Z$19,2,FALSE),VLOOKUP(C4282,$X$2:$Z$19,3,FALSE)))</f>
        <v/>
      </c>
      <c r="S4282" s="61">
        <f>IF(P4282=1,0,L4282*M4282*R4282*(1-O4282/100))</f>
        <v/>
      </c>
      <c r="T4282" s="61">
        <f>IF(P4282=1,0,L4282*Q4282)</f>
        <v/>
      </c>
      <c r="U4282" s="61">
        <f>S4282-T4282</f>
        <v/>
      </c>
    </row>
    <row r="4283">
      <c r="A4283" t="inlineStr">
        <is>
          <t>S004282</t>
        </is>
      </c>
      <c r="B4283" t="inlineStr">
        <is>
          <t>2026-04-19</t>
        </is>
      </c>
      <c r="C4283" t="inlineStr">
        <is>
          <t>2026-04</t>
        </is>
      </c>
      <c r="D4283" t="inlineStr">
        <is>
          <t>2026-Q2</t>
        </is>
      </c>
      <c r="E4283" t="inlineStr">
        <is>
          <t>T11</t>
        </is>
      </c>
      <c r="F4283" t="inlineStr">
        <is>
          <t>Kaan Öztürk</t>
        </is>
      </c>
      <c r="G4283" t="inlineStr">
        <is>
          <t>İhracat-Körfez</t>
        </is>
      </c>
      <c r="H4283" t="inlineStr">
        <is>
          <t>EM-AYD-18</t>
        </is>
      </c>
      <c r="I4283" t="inlineStr">
        <is>
          <t>LED Ampul 18W (10'lu)</t>
        </is>
      </c>
      <c r="J4283" t="inlineStr">
        <is>
          <t>Aydınlatma</t>
        </is>
      </c>
      <c r="K4283" t="inlineStr">
        <is>
          <t>Proje</t>
        </is>
      </c>
      <c r="L4283" t="n">
        <v>13</v>
      </c>
      <c r="M4283" s="57" t="n">
        <v>4.15</v>
      </c>
      <c r="N4283" t="inlineStr">
        <is>
          <t>USD</t>
        </is>
      </c>
      <c r="O4283" s="58" t="n">
        <v>12</v>
      </c>
      <c r="P4283" t="n">
        <v>0</v>
      </c>
      <c r="Q4283" s="59" t="n">
        <v>95</v>
      </c>
      <c r="R4283" s="60">
        <f>IF(N4283="TL",1,IF(N4283="USD",VLOOKUP(C4283,$X$2:$Z$19,2,FALSE),VLOOKUP(C4283,$X$2:$Z$19,3,FALSE)))</f>
        <v/>
      </c>
      <c r="S4283" s="61">
        <f>IF(P4283=1,0,L4283*M4283*R4283*(1-O4283/100))</f>
        <v/>
      </c>
      <c r="T4283" s="61">
        <f>IF(P4283=1,0,L4283*Q4283)</f>
        <v/>
      </c>
      <c r="U4283" s="61">
        <f>S4283-T4283</f>
        <v/>
      </c>
    </row>
    <row r="4284">
      <c r="A4284" t="inlineStr">
        <is>
          <t>S004283</t>
        </is>
      </c>
      <c r="B4284" t="inlineStr">
        <is>
          <t>2026-04-20</t>
        </is>
      </c>
      <c r="C4284" t="inlineStr">
        <is>
          <t>2026-04</t>
        </is>
      </c>
      <c r="D4284" t="inlineStr">
        <is>
          <t>2026-Q2</t>
        </is>
      </c>
      <c r="E4284" t="inlineStr">
        <is>
          <t>T11</t>
        </is>
      </c>
      <c r="F4284" t="inlineStr">
        <is>
          <t>Kaan Öztürk</t>
        </is>
      </c>
      <c r="G4284" t="inlineStr">
        <is>
          <t>İhracat-Körfez</t>
        </is>
      </c>
      <c r="H4284" t="inlineStr">
        <is>
          <t>EM-PNO-12</t>
        </is>
      </c>
      <c r="I4284" t="inlineStr">
        <is>
          <t>Sıva Üstü Dağıtım Panosu 24'lü</t>
        </is>
      </c>
      <c r="J4284" t="inlineStr">
        <is>
          <t>Pano</t>
        </is>
      </c>
      <c r="K4284" t="inlineStr">
        <is>
          <t>Bayi</t>
        </is>
      </c>
      <c r="L4284" t="n">
        <v>5</v>
      </c>
      <c r="M4284" s="57" t="n">
        <v>43.19</v>
      </c>
      <c r="N4284" t="inlineStr">
        <is>
          <t>USD</t>
        </is>
      </c>
      <c r="O4284" s="58" t="n">
        <v>8</v>
      </c>
      <c r="P4284" t="n">
        <v>0</v>
      </c>
      <c r="Q4284" s="59" t="n">
        <v>1180</v>
      </c>
      <c r="R4284" s="60">
        <f>IF(N4284="TL",1,IF(N4284="USD",VLOOKUP(C4284,$X$2:$Z$19,2,FALSE),VLOOKUP(C4284,$X$2:$Z$19,3,FALSE)))</f>
        <v/>
      </c>
      <c r="S4284" s="61">
        <f>IF(P4284=1,0,L4284*M4284*R4284*(1-O4284/100))</f>
        <v/>
      </c>
      <c r="T4284" s="61">
        <f>IF(P4284=1,0,L4284*Q4284)</f>
        <v/>
      </c>
      <c r="U4284" s="61">
        <f>S4284-T4284</f>
        <v/>
      </c>
    </row>
    <row r="4285">
      <c r="A4285" t="inlineStr">
        <is>
          <t>S004284</t>
        </is>
      </c>
      <c r="B4285" t="inlineStr">
        <is>
          <t>2026-04-15</t>
        </is>
      </c>
      <c r="C4285" t="inlineStr">
        <is>
          <t>2026-04</t>
        </is>
      </c>
      <c r="D4285" t="inlineStr">
        <is>
          <t>2026-Q2</t>
        </is>
      </c>
      <c r="E4285" t="inlineStr">
        <is>
          <t>T11</t>
        </is>
      </c>
      <c r="F4285" t="inlineStr">
        <is>
          <t>Kaan Öztürk</t>
        </is>
      </c>
      <c r="G4285" t="inlineStr">
        <is>
          <t>İhracat-Körfez</t>
        </is>
      </c>
      <c r="H4285" t="inlineStr">
        <is>
          <t>EM-SNS-06</t>
        </is>
      </c>
      <c r="I4285" t="inlineStr">
        <is>
          <t>Hareket Sensörü PIR</t>
        </is>
      </c>
      <c r="J4285" t="inlineStr">
        <is>
          <t>Otomasyon</t>
        </is>
      </c>
      <c r="K4285" t="inlineStr">
        <is>
          <t>Bayi</t>
        </is>
      </c>
      <c r="L4285" t="n">
        <v>2</v>
      </c>
      <c r="M4285" s="57" t="n">
        <v>5.39</v>
      </c>
      <c r="N4285" t="inlineStr">
        <is>
          <t>USD</t>
        </is>
      </c>
      <c r="O4285" s="58" t="n">
        <v>0</v>
      </c>
      <c r="P4285" t="n">
        <v>0</v>
      </c>
      <c r="Q4285" s="59" t="n">
        <v>120</v>
      </c>
      <c r="R4285" s="60">
        <f>IF(N4285="TL",1,IF(N4285="USD",VLOOKUP(C4285,$X$2:$Z$19,2,FALSE),VLOOKUP(C4285,$X$2:$Z$19,3,FALSE)))</f>
        <v/>
      </c>
      <c r="S4285" s="61">
        <f>IF(P4285=1,0,L4285*M4285*R4285*(1-O4285/100))</f>
        <v/>
      </c>
      <c r="T4285" s="61">
        <f>IF(P4285=1,0,L4285*Q4285)</f>
        <v/>
      </c>
      <c r="U4285" s="61">
        <f>S4285-T4285</f>
        <v/>
      </c>
    </row>
    <row r="4286">
      <c r="A4286" t="inlineStr">
        <is>
          <t>S004285</t>
        </is>
      </c>
      <c r="B4286" t="inlineStr">
        <is>
          <t>2026-04-03</t>
        </is>
      </c>
      <c r="C4286" t="inlineStr">
        <is>
          <t>2026-04</t>
        </is>
      </c>
      <c r="D4286" t="inlineStr">
        <is>
          <t>2026-Q2</t>
        </is>
      </c>
      <c r="E4286" t="inlineStr">
        <is>
          <t>T11</t>
        </is>
      </c>
      <c r="F4286" t="inlineStr">
        <is>
          <t>Kaan Öztürk</t>
        </is>
      </c>
      <c r="G4286" t="inlineStr">
        <is>
          <t>İhracat-Körfez</t>
        </is>
      </c>
      <c r="H4286" t="inlineStr">
        <is>
          <t>EM-SNS-06</t>
        </is>
      </c>
      <c r="I4286" t="inlineStr">
        <is>
          <t>Hareket Sensörü PIR</t>
        </is>
      </c>
      <c r="J4286" t="inlineStr">
        <is>
          <t>Otomasyon</t>
        </is>
      </c>
      <c r="K4286" t="inlineStr">
        <is>
          <t>Proje</t>
        </is>
      </c>
      <c r="L4286" t="n">
        <v>119</v>
      </c>
      <c r="M4286" s="57" t="n">
        <v>5.05</v>
      </c>
      <c r="N4286" t="inlineStr">
        <is>
          <t>USD</t>
        </is>
      </c>
      <c r="O4286" s="58" t="n">
        <v>0</v>
      </c>
      <c r="P4286" t="n">
        <v>0</v>
      </c>
      <c r="Q4286" s="59" t="n">
        <v>120</v>
      </c>
      <c r="R4286" s="60">
        <f>IF(N4286="TL",1,IF(N4286="USD",VLOOKUP(C4286,$X$2:$Z$19,2,FALSE),VLOOKUP(C4286,$X$2:$Z$19,3,FALSE)))</f>
        <v/>
      </c>
      <c r="S4286" s="61">
        <f>IF(P4286=1,0,L4286*M4286*R4286*(1-O4286/100))</f>
        <v/>
      </c>
      <c r="T4286" s="61">
        <f>IF(P4286=1,0,L4286*Q4286)</f>
        <v/>
      </c>
      <c r="U4286" s="61">
        <f>S4286-T4286</f>
        <v/>
      </c>
    </row>
    <row r="4287">
      <c r="A4287" t="inlineStr">
        <is>
          <t>S004286</t>
        </is>
      </c>
      <c r="B4287" t="inlineStr">
        <is>
          <t>2026-04-15</t>
        </is>
      </c>
      <c r="C4287" t="inlineStr">
        <is>
          <t>2026-04</t>
        </is>
      </c>
      <c r="D4287" t="inlineStr">
        <is>
          <t>2026-Q2</t>
        </is>
      </c>
      <c r="E4287" t="inlineStr">
        <is>
          <t>T12</t>
        </is>
      </c>
      <c r="F4287" t="inlineStr">
        <is>
          <t>Buse Aksoy</t>
        </is>
      </c>
      <c r="G4287" t="inlineStr">
        <is>
          <t>İhracat-Avrupa</t>
        </is>
      </c>
      <c r="H4287" t="inlineStr">
        <is>
          <t>EM-TOP-08</t>
        </is>
      </c>
      <c r="I4287" t="inlineStr">
        <is>
          <t>Topraklama Seti</t>
        </is>
      </c>
      <c r="J4287" t="inlineStr">
        <is>
          <t>Koruma</t>
        </is>
      </c>
      <c r="K4287" t="inlineStr">
        <is>
          <t>Kurumsal</t>
        </is>
      </c>
      <c r="L4287" t="n">
        <v>1</v>
      </c>
      <c r="M4287" s="57" t="n">
        <v>18.91</v>
      </c>
      <c r="N4287" t="inlineStr">
        <is>
          <t>EUR</t>
        </is>
      </c>
      <c r="O4287" s="58" t="n">
        <v>5</v>
      </c>
      <c r="P4287" t="n">
        <v>0</v>
      </c>
      <c r="Q4287" s="59" t="n">
        <v>540</v>
      </c>
      <c r="R4287" s="60">
        <f>IF(N4287="TL",1,IF(N4287="USD",VLOOKUP(C4287,$X$2:$Z$19,2,FALSE),VLOOKUP(C4287,$X$2:$Z$19,3,FALSE)))</f>
        <v/>
      </c>
      <c r="S4287" s="61">
        <f>IF(P4287=1,0,L4287*M4287*R4287*(1-O4287/100))</f>
        <v/>
      </c>
      <c r="T4287" s="61">
        <f>IF(P4287=1,0,L4287*Q4287)</f>
        <v/>
      </c>
      <c r="U4287" s="61">
        <f>S4287-T4287</f>
        <v/>
      </c>
    </row>
    <row r="4288">
      <c r="A4288" t="inlineStr">
        <is>
          <t>S004287</t>
        </is>
      </c>
      <c r="B4288" t="inlineStr">
        <is>
          <t>2026-04-02</t>
        </is>
      </c>
      <c r="C4288" t="inlineStr">
        <is>
          <t>2026-04</t>
        </is>
      </c>
      <c r="D4288" t="inlineStr">
        <is>
          <t>2026-Q2</t>
        </is>
      </c>
      <c r="E4288" t="inlineStr">
        <is>
          <t>T12</t>
        </is>
      </c>
      <c r="F4288" t="inlineStr">
        <is>
          <t>Buse Aksoy</t>
        </is>
      </c>
      <c r="G4288" t="inlineStr">
        <is>
          <t>İhracat-Avrupa</t>
        </is>
      </c>
      <c r="H4288" t="inlineStr">
        <is>
          <t>EM-AYD-18</t>
        </is>
      </c>
      <c r="I4288" t="inlineStr">
        <is>
          <t>LED Ampul 18W (10'lu)</t>
        </is>
      </c>
      <c r="J4288" t="inlineStr">
        <is>
          <t>Aydınlatma</t>
        </is>
      </c>
      <c r="K4288" t="inlineStr">
        <is>
          <t>Proje</t>
        </is>
      </c>
      <c r="L4288" t="n">
        <v>3</v>
      </c>
      <c r="M4288" s="57" t="n">
        <v>3.95</v>
      </c>
      <c r="N4288" t="inlineStr">
        <is>
          <t>EUR</t>
        </is>
      </c>
      <c r="O4288" s="58" t="n">
        <v>5</v>
      </c>
      <c r="P4288" t="n">
        <v>0</v>
      </c>
      <c r="Q4288" s="59" t="n">
        <v>95</v>
      </c>
      <c r="R4288" s="60">
        <f>IF(N4288="TL",1,IF(N4288="USD",VLOOKUP(C4288,$X$2:$Z$19,2,FALSE),VLOOKUP(C4288,$X$2:$Z$19,3,FALSE)))</f>
        <v/>
      </c>
      <c r="S4288" s="61">
        <f>IF(P4288=1,0,L4288*M4288*R4288*(1-O4288/100))</f>
        <v/>
      </c>
      <c r="T4288" s="61">
        <f>IF(P4288=1,0,L4288*Q4288)</f>
        <v/>
      </c>
      <c r="U4288" s="61">
        <f>S4288-T4288</f>
        <v/>
      </c>
    </row>
    <row r="4289">
      <c r="A4289" t="inlineStr">
        <is>
          <t>S004288</t>
        </is>
      </c>
      <c r="B4289" t="inlineStr">
        <is>
          <t>2026-04-07</t>
        </is>
      </c>
      <c r="C4289" t="inlineStr">
        <is>
          <t>2026-04</t>
        </is>
      </c>
      <c r="D4289" t="inlineStr">
        <is>
          <t>2026-Q2</t>
        </is>
      </c>
      <c r="E4289" t="inlineStr">
        <is>
          <t>T12</t>
        </is>
      </c>
      <c r="F4289" t="inlineStr">
        <is>
          <t>Buse Aksoy</t>
        </is>
      </c>
      <c r="G4289" t="inlineStr">
        <is>
          <t>İhracat-Avrupa</t>
        </is>
      </c>
      <c r="H4289" t="inlineStr">
        <is>
          <t>EM-PNO-12</t>
        </is>
      </c>
      <c r="I4289" t="inlineStr">
        <is>
          <t>Sıva Üstü Dağıtım Panosu 24'lü</t>
        </is>
      </c>
      <c r="J4289" t="inlineStr">
        <is>
          <t>Pano</t>
        </is>
      </c>
      <c r="K4289" t="inlineStr">
        <is>
          <t>Proje</t>
        </is>
      </c>
      <c r="L4289" t="n">
        <v>13</v>
      </c>
      <c r="M4289" s="57" t="n">
        <v>42.13</v>
      </c>
      <c r="N4289" t="inlineStr">
        <is>
          <t>EUR</t>
        </is>
      </c>
      <c r="O4289" s="58" t="n">
        <v>8</v>
      </c>
      <c r="P4289" t="n">
        <v>0</v>
      </c>
      <c r="Q4289" s="59" t="n">
        <v>1180</v>
      </c>
      <c r="R4289" s="60">
        <f>IF(N4289="TL",1,IF(N4289="USD",VLOOKUP(C4289,$X$2:$Z$19,2,FALSE),VLOOKUP(C4289,$X$2:$Z$19,3,FALSE)))</f>
        <v/>
      </c>
      <c r="S4289" s="61">
        <f>IF(P4289=1,0,L4289*M4289*R4289*(1-O4289/100))</f>
        <v/>
      </c>
      <c r="T4289" s="61">
        <f>IF(P4289=1,0,L4289*Q4289)</f>
        <v/>
      </c>
      <c r="U4289" s="61">
        <f>S4289-T4289</f>
        <v/>
      </c>
    </row>
    <row r="4290">
      <c r="A4290" t="inlineStr">
        <is>
          <t>S004289</t>
        </is>
      </c>
      <c r="B4290" t="inlineStr">
        <is>
          <t>2026-04-10</t>
        </is>
      </c>
      <c r="C4290" t="inlineStr">
        <is>
          <t>2026-04</t>
        </is>
      </c>
      <c r="D4290" t="inlineStr">
        <is>
          <t>2026-Q2</t>
        </is>
      </c>
      <c r="E4290" t="inlineStr">
        <is>
          <t>T12</t>
        </is>
      </c>
      <c r="F4290" t="inlineStr">
        <is>
          <t>Buse Aksoy</t>
        </is>
      </c>
      <c r="G4290" t="inlineStr">
        <is>
          <t>İhracat-Avrupa</t>
        </is>
      </c>
      <c r="H4290" t="inlineStr">
        <is>
          <t>EM-AYD-40</t>
        </is>
      </c>
      <c r="I4290" t="inlineStr">
        <is>
          <t>LED Panel Armatür 40W</t>
        </is>
      </c>
      <c r="J4290" t="inlineStr">
        <is>
          <t>Aydınlatma</t>
        </is>
      </c>
      <c r="K4290" t="inlineStr">
        <is>
          <t>Kurumsal</t>
        </is>
      </c>
      <c r="L4290" t="n">
        <v>3</v>
      </c>
      <c r="M4290" s="57" t="n">
        <v>7.28</v>
      </c>
      <c r="N4290" t="inlineStr">
        <is>
          <t>EUR</t>
        </is>
      </c>
      <c r="O4290" s="58" t="n">
        <v>0</v>
      </c>
      <c r="P4290" t="n">
        <v>0</v>
      </c>
      <c r="Q4290" s="59" t="n">
        <v>190</v>
      </c>
      <c r="R4290" s="60">
        <f>IF(N4290="TL",1,IF(N4290="USD",VLOOKUP(C4290,$X$2:$Z$19,2,FALSE),VLOOKUP(C4290,$X$2:$Z$19,3,FALSE)))</f>
        <v/>
      </c>
      <c r="S4290" s="61">
        <f>IF(P4290=1,0,L4290*M4290*R4290*(1-O4290/100))</f>
        <v/>
      </c>
      <c r="T4290" s="61">
        <f>IF(P4290=1,0,L4290*Q4290)</f>
        <v/>
      </c>
      <c r="U4290" s="61">
        <f>S4290-T4290</f>
        <v/>
      </c>
    </row>
    <row r="4291">
      <c r="A4291" t="inlineStr">
        <is>
          <t>S004290</t>
        </is>
      </c>
      <c r="B4291" t="inlineStr">
        <is>
          <t>2026-04-18</t>
        </is>
      </c>
      <c r="C4291" t="inlineStr">
        <is>
          <t>2026-04</t>
        </is>
      </c>
      <c r="D4291" t="inlineStr">
        <is>
          <t>2026-Q2</t>
        </is>
      </c>
      <c r="E4291" t="inlineStr">
        <is>
          <t>T12</t>
        </is>
      </c>
      <c r="F4291" t="inlineStr">
        <is>
          <t>Buse Aksoy</t>
        </is>
      </c>
      <c r="G4291" t="inlineStr">
        <is>
          <t>İhracat-Avrupa</t>
        </is>
      </c>
      <c r="H4291" t="inlineStr">
        <is>
          <t>EM-KND-03</t>
        </is>
      </c>
      <c r="I4291" t="inlineStr">
        <is>
          <t>Kablo Kanalı 40x40 (2 m)</t>
        </is>
      </c>
      <c r="J4291" t="inlineStr">
        <is>
          <t>Tesisat</t>
        </is>
      </c>
      <c r="K4291" t="inlineStr">
        <is>
          <t>Proje</t>
        </is>
      </c>
      <c r="L4291" t="n">
        <v>5</v>
      </c>
      <c r="M4291" s="57" t="n">
        <v>2.58</v>
      </c>
      <c r="N4291" t="inlineStr">
        <is>
          <t>EUR</t>
        </is>
      </c>
      <c r="O4291" s="58" t="n">
        <v>12</v>
      </c>
      <c r="P4291" t="n">
        <v>0</v>
      </c>
      <c r="Q4291" s="59" t="n">
        <v>65</v>
      </c>
      <c r="R4291" s="60">
        <f>IF(N4291="TL",1,IF(N4291="USD",VLOOKUP(C4291,$X$2:$Z$19,2,FALSE),VLOOKUP(C4291,$X$2:$Z$19,3,FALSE)))</f>
        <v/>
      </c>
      <c r="S4291" s="61">
        <f>IF(P4291=1,0,L4291*M4291*R4291*(1-O4291/100))</f>
        <v/>
      </c>
      <c r="T4291" s="61">
        <f>IF(P4291=1,0,L4291*Q4291)</f>
        <v/>
      </c>
      <c r="U4291" s="61">
        <f>S4291-T4291</f>
        <v/>
      </c>
    </row>
    <row r="4292">
      <c r="A4292" t="inlineStr">
        <is>
          <t>S004291</t>
        </is>
      </c>
      <c r="B4292" t="inlineStr">
        <is>
          <t>2026-04-21</t>
        </is>
      </c>
      <c r="C4292" t="inlineStr">
        <is>
          <t>2026-04</t>
        </is>
      </c>
      <c r="D4292" t="inlineStr">
        <is>
          <t>2026-Q2</t>
        </is>
      </c>
      <c r="E4292" t="inlineStr">
        <is>
          <t>T12</t>
        </is>
      </c>
      <c r="F4292" t="inlineStr">
        <is>
          <t>Buse Aksoy</t>
        </is>
      </c>
      <c r="G4292" t="inlineStr">
        <is>
          <t>İhracat-Avrupa</t>
        </is>
      </c>
      <c r="H4292" t="inlineStr">
        <is>
          <t>EM-AYD-18</t>
        </is>
      </c>
      <c r="I4292" t="inlineStr">
        <is>
          <t>LED Ampul 18W (10'lu)</t>
        </is>
      </c>
      <c r="J4292" t="inlineStr">
        <is>
          <t>Aydınlatma</t>
        </is>
      </c>
      <c r="K4292" t="inlineStr">
        <is>
          <t>Bayi</t>
        </is>
      </c>
      <c r="L4292" t="n">
        <v>1</v>
      </c>
      <c r="M4292" s="57" t="n">
        <v>3.94</v>
      </c>
      <c r="N4292" t="inlineStr">
        <is>
          <t>EUR</t>
        </is>
      </c>
      <c r="O4292" s="58" t="n">
        <v>0</v>
      </c>
      <c r="P4292" t="n">
        <v>0</v>
      </c>
      <c r="Q4292" s="59" t="n">
        <v>95</v>
      </c>
      <c r="R4292" s="60">
        <f>IF(N4292="TL",1,IF(N4292="USD",VLOOKUP(C4292,$X$2:$Z$19,2,FALSE),VLOOKUP(C4292,$X$2:$Z$19,3,FALSE)))</f>
        <v/>
      </c>
      <c r="S4292" s="61">
        <f>IF(P4292=1,0,L4292*M4292*R4292*(1-O4292/100))</f>
        <v/>
      </c>
      <c r="T4292" s="61">
        <f>IF(P4292=1,0,L4292*Q4292)</f>
        <v/>
      </c>
      <c r="U4292" s="61">
        <f>S4292-T4292</f>
        <v/>
      </c>
    </row>
    <row r="4293">
      <c r="A4293" t="inlineStr">
        <is>
          <t>S004292</t>
        </is>
      </c>
      <c r="B4293" t="inlineStr">
        <is>
          <t>2026-04-21</t>
        </is>
      </c>
      <c r="C4293" t="inlineStr">
        <is>
          <t>2026-04</t>
        </is>
      </c>
      <c r="D4293" t="inlineStr">
        <is>
          <t>2026-Q2</t>
        </is>
      </c>
      <c r="E4293" t="inlineStr">
        <is>
          <t>T12</t>
        </is>
      </c>
      <c r="F4293" t="inlineStr">
        <is>
          <t>Buse Aksoy</t>
        </is>
      </c>
      <c r="G4293" t="inlineStr">
        <is>
          <t>İhracat-Avrupa</t>
        </is>
      </c>
      <c r="H4293" t="inlineStr">
        <is>
          <t>EM-KBL-16</t>
        </is>
      </c>
      <c r="I4293" t="inlineStr">
        <is>
          <t>NYM Kablo 3x2,5 (100 m)</t>
        </is>
      </c>
      <c r="J4293" t="inlineStr">
        <is>
          <t>Kablo</t>
        </is>
      </c>
      <c r="K4293" t="inlineStr">
        <is>
          <t>Kurumsal</t>
        </is>
      </c>
      <c r="L4293" t="n">
        <v>21</v>
      </c>
      <c r="M4293" s="57" t="n">
        <v>26.44</v>
      </c>
      <c r="N4293" t="inlineStr">
        <is>
          <t>EUR</t>
        </is>
      </c>
      <c r="O4293" s="58" t="n">
        <v>0</v>
      </c>
      <c r="P4293" t="n">
        <v>0</v>
      </c>
      <c r="Q4293" s="59" t="n">
        <v>820</v>
      </c>
      <c r="R4293" s="60">
        <f>IF(N4293="TL",1,IF(N4293="USD",VLOOKUP(C4293,$X$2:$Z$19,2,FALSE),VLOOKUP(C4293,$X$2:$Z$19,3,FALSE)))</f>
        <v/>
      </c>
      <c r="S4293" s="61">
        <f>IF(P4293=1,0,L4293*M4293*R4293*(1-O4293/100))</f>
        <v/>
      </c>
      <c r="T4293" s="61">
        <f>IF(P4293=1,0,L4293*Q4293)</f>
        <v/>
      </c>
      <c r="U4293" s="61">
        <f>S4293-T4293</f>
        <v/>
      </c>
    </row>
    <row r="4294">
      <c r="A4294" t="inlineStr">
        <is>
          <t>S004293</t>
        </is>
      </c>
      <c r="B4294" t="inlineStr">
        <is>
          <t>2026-04-16</t>
        </is>
      </c>
      <c r="C4294" t="inlineStr">
        <is>
          <t>2026-04</t>
        </is>
      </c>
      <c r="D4294" t="inlineStr">
        <is>
          <t>2026-Q2</t>
        </is>
      </c>
      <c r="E4294" t="inlineStr">
        <is>
          <t>T12</t>
        </is>
      </c>
      <c r="F4294" t="inlineStr">
        <is>
          <t>Buse Aksoy</t>
        </is>
      </c>
      <c r="G4294" t="inlineStr">
        <is>
          <t>İhracat-Avrupa</t>
        </is>
      </c>
      <c r="H4294" t="inlineStr">
        <is>
          <t>EM-TOP-08</t>
        </is>
      </c>
      <c r="I4294" t="inlineStr">
        <is>
          <t>Topraklama Seti</t>
        </is>
      </c>
      <c r="J4294" t="inlineStr">
        <is>
          <t>Koruma</t>
        </is>
      </c>
      <c r="K4294" t="inlineStr">
        <is>
          <t>Bayi</t>
        </is>
      </c>
      <c r="L4294" t="n">
        <v>10</v>
      </c>
      <c r="M4294" s="57" t="n">
        <v>18.83</v>
      </c>
      <c r="N4294" t="inlineStr">
        <is>
          <t>EUR</t>
        </is>
      </c>
      <c r="O4294" s="58" t="n">
        <v>0</v>
      </c>
      <c r="P4294" t="n">
        <v>0</v>
      </c>
      <c r="Q4294" s="59" t="n">
        <v>540</v>
      </c>
      <c r="R4294" s="60">
        <f>IF(N4294="TL",1,IF(N4294="USD",VLOOKUP(C4294,$X$2:$Z$19,2,FALSE),VLOOKUP(C4294,$X$2:$Z$19,3,FALSE)))</f>
        <v/>
      </c>
      <c r="S4294" s="61">
        <f>IF(P4294=1,0,L4294*M4294*R4294*(1-O4294/100))</f>
        <v/>
      </c>
      <c r="T4294" s="61">
        <f>IF(P4294=1,0,L4294*Q4294)</f>
        <v/>
      </c>
      <c r="U4294" s="61">
        <f>S4294-T4294</f>
        <v/>
      </c>
    </row>
    <row r="4295">
      <c r="A4295" t="inlineStr">
        <is>
          <t>S004294</t>
        </is>
      </c>
      <c r="B4295" t="inlineStr">
        <is>
          <t>2026-04-18</t>
        </is>
      </c>
      <c r="C4295" t="inlineStr">
        <is>
          <t>2026-04</t>
        </is>
      </c>
      <c r="D4295" t="inlineStr">
        <is>
          <t>2026-Q2</t>
        </is>
      </c>
      <c r="E4295" t="inlineStr">
        <is>
          <t>T12</t>
        </is>
      </c>
      <c r="F4295" t="inlineStr">
        <is>
          <t>Buse Aksoy</t>
        </is>
      </c>
      <c r="G4295" t="inlineStr">
        <is>
          <t>İhracat-Avrupa</t>
        </is>
      </c>
      <c r="H4295" t="inlineStr">
        <is>
          <t>EM-AYD-40</t>
        </is>
      </c>
      <c r="I4295" t="inlineStr">
        <is>
          <t>LED Panel Armatür 40W</t>
        </is>
      </c>
      <c r="J4295" t="inlineStr">
        <is>
          <t>Aydınlatma</t>
        </is>
      </c>
      <c r="K4295" t="inlineStr">
        <is>
          <t>Proje</t>
        </is>
      </c>
      <c r="L4295" t="n">
        <v>51</v>
      </c>
      <c r="M4295" s="57" t="n">
        <v>7.14</v>
      </c>
      <c r="N4295" t="inlineStr">
        <is>
          <t>EUR</t>
        </is>
      </c>
      <c r="O4295" s="58" t="n">
        <v>5</v>
      </c>
      <c r="P4295" t="n">
        <v>0</v>
      </c>
      <c r="Q4295" s="59" t="n">
        <v>190</v>
      </c>
      <c r="R4295" s="60">
        <f>IF(N4295="TL",1,IF(N4295="USD",VLOOKUP(C4295,$X$2:$Z$19,2,FALSE),VLOOKUP(C4295,$X$2:$Z$19,3,FALSE)))</f>
        <v/>
      </c>
      <c r="S4295" s="61">
        <f>IF(P4295=1,0,L4295*M4295*R4295*(1-O4295/100))</f>
        <v/>
      </c>
      <c r="T4295" s="61">
        <f>IF(P4295=1,0,L4295*Q4295)</f>
        <v/>
      </c>
      <c r="U4295" s="61">
        <f>S4295-T4295</f>
        <v/>
      </c>
    </row>
    <row r="4296">
      <c r="A4296" t="inlineStr">
        <is>
          <t>S004295</t>
        </is>
      </c>
      <c r="B4296" t="inlineStr">
        <is>
          <t>2026-04-12</t>
        </is>
      </c>
      <c r="C4296" t="inlineStr">
        <is>
          <t>2026-04</t>
        </is>
      </c>
      <c r="D4296" t="inlineStr">
        <is>
          <t>2026-Q2</t>
        </is>
      </c>
      <c r="E4296" t="inlineStr">
        <is>
          <t>T12</t>
        </is>
      </c>
      <c r="F4296" t="inlineStr">
        <is>
          <t>Buse Aksoy</t>
        </is>
      </c>
      <c r="G4296" t="inlineStr">
        <is>
          <t>İhracat-Avrupa</t>
        </is>
      </c>
      <c r="H4296" t="inlineStr">
        <is>
          <t>EM-PRZ-02</t>
        </is>
      </c>
      <c r="I4296" t="inlineStr">
        <is>
          <t>Priz-Anahtar Seti (20'li)</t>
        </is>
      </c>
      <c r="J4296" t="inlineStr">
        <is>
          <t>Anahtar</t>
        </is>
      </c>
      <c r="K4296" t="inlineStr">
        <is>
          <t>Proje</t>
        </is>
      </c>
      <c r="L4296" t="n">
        <v>5</v>
      </c>
      <c r="M4296" s="57" t="n">
        <v>11.06</v>
      </c>
      <c r="N4296" t="inlineStr">
        <is>
          <t>EUR</t>
        </is>
      </c>
      <c r="O4296" s="58" t="n">
        <v>5</v>
      </c>
      <c r="P4296" t="n">
        <v>0</v>
      </c>
      <c r="Q4296" s="59" t="n">
        <v>310</v>
      </c>
      <c r="R4296" s="60">
        <f>IF(N4296="TL",1,IF(N4296="USD",VLOOKUP(C4296,$X$2:$Z$19,2,FALSE),VLOOKUP(C4296,$X$2:$Z$19,3,FALSE)))</f>
        <v/>
      </c>
      <c r="S4296" s="61">
        <f>IF(P4296=1,0,L4296*M4296*R4296*(1-O4296/100))</f>
        <v/>
      </c>
      <c r="T4296" s="61">
        <f>IF(P4296=1,0,L4296*Q4296)</f>
        <v/>
      </c>
      <c r="U4296" s="61">
        <f>S4296-T4296</f>
        <v/>
      </c>
    </row>
    <row r="4297">
      <c r="A4297" t="inlineStr">
        <is>
          <t>S004296</t>
        </is>
      </c>
      <c r="B4297" t="inlineStr">
        <is>
          <t>2026-04-02</t>
        </is>
      </c>
      <c r="C4297" t="inlineStr">
        <is>
          <t>2026-04</t>
        </is>
      </c>
      <c r="D4297" t="inlineStr">
        <is>
          <t>2026-Q2</t>
        </is>
      </c>
      <c r="E4297" t="inlineStr">
        <is>
          <t>T12</t>
        </is>
      </c>
      <c r="F4297" t="inlineStr">
        <is>
          <t>Buse Aksoy</t>
        </is>
      </c>
      <c r="G4297" t="inlineStr">
        <is>
          <t>İhracat-Avrupa</t>
        </is>
      </c>
      <c r="H4297" t="inlineStr">
        <is>
          <t>EM-TOP-08</t>
        </is>
      </c>
      <c r="I4297" t="inlineStr">
        <is>
          <t>Topraklama Seti</t>
        </is>
      </c>
      <c r="J4297" t="inlineStr">
        <is>
          <t>Koruma</t>
        </is>
      </c>
      <c r="K4297" t="inlineStr">
        <is>
          <t>Perakende</t>
        </is>
      </c>
      <c r="L4297" t="n">
        <v>2</v>
      </c>
      <c r="M4297" s="57" t="n">
        <v>18.14</v>
      </c>
      <c r="N4297" t="inlineStr">
        <is>
          <t>EUR</t>
        </is>
      </c>
      <c r="O4297" s="58" t="n">
        <v>18</v>
      </c>
      <c r="P4297" t="n">
        <v>0</v>
      </c>
      <c r="Q4297" s="59" t="n">
        <v>540</v>
      </c>
      <c r="R4297" s="60">
        <f>IF(N4297="TL",1,IF(N4297="USD",VLOOKUP(C4297,$X$2:$Z$19,2,FALSE),VLOOKUP(C4297,$X$2:$Z$19,3,FALSE)))</f>
        <v/>
      </c>
      <c r="S4297" s="61">
        <f>IF(P4297=1,0,L4297*M4297*R4297*(1-O4297/100))</f>
        <v/>
      </c>
      <c r="T4297" s="61">
        <f>IF(P4297=1,0,L4297*Q4297)</f>
        <v/>
      </c>
      <c r="U4297" s="61">
        <f>S4297-T4297</f>
        <v/>
      </c>
    </row>
    <row r="4298">
      <c r="A4298" t="inlineStr">
        <is>
          <t>S004297</t>
        </is>
      </c>
      <c r="B4298" t="inlineStr">
        <is>
          <t>2026-04-14</t>
        </is>
      </c>
      <c r="C4298" t="inlineStr">
        <is>
          <t>2026-04</t>
        </is>
      </c>
      <c r="D4298" t="inlineStr">
        <is>
          <t>2026-Q2</t>
        </is>
      </c>
      <c r="E4298" t="inlineStr">
        <is>
          <t>T12</t>
        </is>
      </c>
      <c r="F4298" t="inlineStr">
        <is>
          <t>Buse Aksoy</t>
        </is>
      </c>
      <c r="G4298" t="inlineStr">
        <is>
          <t>İhracat-Avrupa</t>
        </is>
      </c>
      <c r="H4298" t="inlineStr">
        <is>
          <t>EM-AYD-18</t>
        </is>
      </c>
      <c r="I4298" t="inlineStr">
        <is>
          <t>LED Ampul 18W (10'lu)</t>
        </is>
      </c>
      <c r="J4298" t="inlineStr">
        <is>
          <t>Aydınlatma</t>
        </is>
      </c>
      <c r="K4298" t="inlineStr">
        <is>
          <t>Bayi</t>
        </is>
      </c>
      <c r="L4298" t="n">
        <v>9</v>
      </c>
      <c r="M4298" s="57" t="n">
        <v>4.11</v>
      </c>
      <c r="N4298" t="inlineStr">
        <is>
          <t>EUR</t>
        </is>
      </c>
      <c r="O4298" s="58" t="n">
        <v>12</v>
      </c>
      <c r="P4298" t="n">
        <v>0</v>
      </c>
      <c r="Q4298" s="59" t="n">
        <v>95</v>
      </c>
      <c r="R4298" s="60">
        <f>IF(N4298="TL",1,IF(N4298="USD",VLOOKUP(C4298,$X$2:$Z$19,2,FALSE),VLOOKUP(C4298,$X$2:$Z$19,3,FALSE)))</f>
        <v/>
      </c>
      <c r="S4298" s="61">
        <f>IF(P4298=1,0,L4298*M4298*R4298*(1-O4298/100))</f>
        <v/>
      </c>
      <c r="T4298" s="61">
        <f>IF(P4298=1,0,L4298*Q4298)</f>
        <v/>
      </c>
      <c r="U4298" s="61">
        <f>S4298-T4298</f>
        <v/>
      </c>
    </row>
    <row r="4299">
      <c r="A4299" t="inlineStr">
        <is>
          <t>S004298</t>
        </is>
      </c>
      <c r="B4299" t="inlineStr">
        <is>
          <t>2026-04-04</t>
        </is>
      </c>
      <c r="C4299" t="inlineStr">
        <is>
          <t>2026-04</t>
        </is>
      </c>
      <c r="D4299" t="inlineStr">
        <is>
          <t>2026-Q2</t>
        </is>
      </c>
      <c r="E4299" t="inlineStr">
        <is>
          <t>T12</t>
        </is>
      </c>
      <c r="F4299" t="inlineStr">
        <is>
          <t>Buse Aksoy</t>
        </is>
      </c>
      <c r="G4299" t="inlineStr">
        <is>
          <t>İhracat-Avrupa</t>
        </is>
      </c>
      <c r="H4299" t="inlineStr">
        <is>
          <t>EM-TRF-05</t>
        </is>
      </c>
      <c r="I4299" t="inlineStr">
        <is>
          <t>İzole Trafo 1 kVA</t>
        </is>
      </c>
      <c r="J4299" t="inlineStr">
        <is>
          <t>Güç</t>
        </is>
      </c>
      <c r="K4299" t="inlineStr">
        <is>
          <t>Kurumsal</t>
        </is>
      </c>
      <c r="L4299" t="n">
        <v>3</v>
      </c>
      <c r="M4299" s="57" t="n">
        <v>134.42</v>
      </c>
      <c r="N4299" t="inlineStr">
        <is>
          <t>EUR</t>
        </is>
      </c>
      <c r="O4299" s="58" t="n">
        <v>5</v>
      </c>
      <c r="P4299" t="n">
        <v>0</v>
      </c>
      <c r="Q4299" s="59" t="n">
        <v>3900</v>
      </c>
      <c r="R4299" s="60">
        <f>IF(N4299="TL",1,IF(N4299="USD",VLOOKUP(C4299,$X$2:$Z$19,2,FALSE),VLOOKUP(C4299,$X$2:$Z$19,3,FALSE)))</f>
        <v/>
      </c>
      <c r="S4299" s="61">
        <f>IF(P4299=1,0,L4299*M4299*R4299*(1-O4299/100))</f>
        <v/>
      </c>
      <c r="T4299" s="61">
        <f>IF(P4299=1,0,L4299*Q4299)</f>
        <v/>
      </c>
      <c r="U4299" s="61">
        <f>S4299-T4299</f>
        <v/>
      </c>
    </row>
    <row r="4300">
      <c r="A4300" t="inlineStr">
        <is>
          <t>S004299</t>
        </is>
      </c>
      <c r="B4300" t="inlineStr">
        <is>
          <t>2026-04-02</t>
        </is>
      </c>
      <c r="C4300" t="inlineStr">
        <is>
          <t>2026-04</t>
        </is>
      </c>
      <c r="D4300" t="inlineStr">
        <is>
          <t>2026-Q2</t>
        </is>
      </c>
      <c r="E4300" t="inlineStr">
        <is>
          <t>T12</t>
        </is>
      </c>
      <c r="F4300" t="inlineStr">
        <is>
          <t>Buse Aksoy</t>
        </is>
      </c>
      <c r="G4300" t="inlineStr">
        <is>
          <t>İhracat-Avrupa</t>
        </is>
      </c>
      <c r="H4300" t="inlineStr">
        <is>
          <t>EM-TOP-08</t>
        </is>
      </c>
      <c r="I4300" t="inlineStr">
        <is>
          <t>Topraklama Seti</t>
        </is>
      </c>
      <c r="J4300" t="inlineStr">
        <is>
          <t>Koruma</t>
        </is>
      </c>
      <c r="K4300" t="inlineStr">
        <is>
          <t>Bayi</t>
        </is>
      </c>
      <c r="L4300" t="n">
        <v>3</v>
      </c>
      <c r="M4300" s="57" t="n">
        <v>18.44</v>
      </c>
      <c r="N4300" t="inlineStr">
        <is>
          <t>EUR</t>
        </is>
      </c>
      <c r="O4300" s="58" t="n">
        <v>5</v>
      </c>
      <c r="P4300" t="n">
        <v>0</v>
      </c>
      <c r="Q4300" s="59" t="n">
        <v>540</v>
      </c>
      <c r="R4300" s="60">
        <f>IF(N4300="TL",1,IF(N4300="USD",VLOOKUP(C4300,$X$2:$Z$19,2,FALSE),VLOOKUP(C4300,$X$2:$Z$19,3,FALSE)))</f>
        <v/>
      </c>
      <c r="S4300" s="61">
        <f>IF(P4300=1,0,L4300*M4300*R4300*(1-O4300/100))</f>
        <v/>
      </c>
      <c r="T4300" s="61">
        <f>IF(P4300=1,0,L4300*Q4300)</f>
        <v/>
      </c>
      <c r="U4300" s="61">
        <f>S4300-T4300</f>
        <v/>
      </c>
    </row>
    <row r="4301">
      <c r="A4301" t="inlineStr">
        <is>
          <t>S004300</t>
        </is>
      </c>
      <c r="B4301" t="inlineStr">
        <is>
          <t>2026-04-27</t>
        </is>
      </c>
      <c r="C4301" t="inlineStr">
        <is>
          <t>2026-04</t>
        </is>
      </c>
      <c r="D4301" t="inlineStr">
        <is>
          <t>2026-Q2</t>
        </is>
      </c>
      <c r="E4301" t="inlineStr">
        <is>
          <t>T12</t>
        </is>
      </c>
      <c r="F4301" t="inlineStr">
        <is>
          <t>Buse Aksoy</t>
        </is>
      </c>
      <c r="G4301" t="inlineStr">
        <is>
          <t>İhracat-Avrupa</t>
        </is>
      </c>
      <c r="H4301" t="inlineStr">
        <is>
          <t>EM-AYD-18</t>
        </is>
      </c>
      <c r="I4301" t="inlineStr">
        <is>
          <t>LED Ampul 18W (10'lu)</t>
        </is>
      </c>
      <c r="J4301" t="inlineStr">
        <is>
          <t>Aydınlatma</t>
        </is>
      </c>
      <c r="K4301" t="inlineStr">
        <is>
          <t>Bayi</t>
        </is>
      </c>
      <c r="L4301" t="n">
        <v>1</v>
      </c>
      <c r="M4301" s="57" t="n">
        <v>3.92</v>
      </c>
      <c r="N4301" t="inlineStr">
        <is>
          <t>EUR</t>
        </is>
      </c>
      <c r="O4301" s="58" t="n">
        <v>5</v>
      </c>
      <c r="P4301" t="n">
        <v>0</v>
      </c>
      <c r="Q4301" s="59" t="n">
        <v>95</v>
      </c>
      <c r="R4301" s="60">
        <f>IF(N4301="TL",1,IF(N4301="USD",VLOOKUP(C4301,$X$2:$Z$19,2,FALSE),VLOOKUP(C4301,$X$2:$Z$19,3,FALSE)))</f>
        <v/>
      </c>
      <c r="S4301" s="61">
        <f>IF(P4301=1,0,L4301*M4301*R4301*(1-O4301/100))</f>
        <v/>
      </c>
      <c r="T4301" s="61">
        <f>IF(P4301=1,0,L4301*Q4301)</f>
        <v/>
      </c>
      <c r="U4301" s="61">
        <f>S4301-T4301</f>
        <v/>
      </c>
    </row>
    <row r="4302">
      <c r="A4302" t="inlineStr">
        <is>
          <t>S004301</t>
        </is>
      </c>
      <c r="B4302" t="inlineStr">
        <is>
          <t>2026-04-24</t>
        </is>
      </c>
      <c r="C4302" t="inlineStr">
        <is>
          <t>2026-04</t>
        </is>
      </c>
      <c r="D4302" t="inlineStr">
        <is>
          <t>2026-Q2</t>
        </is>
      </c>
      <c r="E4302" t="inlineStr">
        <is>
          <t>T12</t>
        </is>
      </c>
      <c r="F4302" t="inlineStr">
        <is>
          <t>Buse Aksoy</t>
        </is>
      </c>
      <c r="G4302" t="inlineStr">
        <is>
          <t>İhracat-Avrupa</t>
        </is>
      </c>
      <c r="H4302" t="inlineStr">
        <is>
          <t>EM-SNS-06</t>
        </is>
      </c>
      <c r="I4302" t="inlineStr">
        <is>
          <t>Hareket Sensörü PIR</t>
        </is>
      </c>
      <c r="J4302" t="inlineStr">
        <is>
          <t>Otomasyon</t>
        </is>
      </c>
      <c r="K4302" t="inlineStr">
        <is>
          <t>Proje</t>
        </is>
      </c>
      <c r="L4302" t="n">
        <v>8</v>
      </c>
      <c r="M4302" s="57" t="n">
        <v>5.13</v>
      </c>
      <c r="N4302" t="inlineStr">
        <is>
          <t>EUR</t>
        </is>
      </c>
      <c r="O4302" s="58" t="n">
        <v>8</v>
      </c>
      <c r="P4302" t="n">
        <v>0</v>
      </c>
      <c r="Q4302" s="59" t="n">
        <v>120</v>
      </c>
      <c r="R4302" s="60">
        <f>IF(N4302="TL",1,IF(N4302="USD",VLOOKUP(C4302,$X$2:$Z$19,2,FALSE),VLOOKUP(C4302,$X$2:$Z$19,3,FALSE)))</f>
        <v/>
      </c>
      <c r="S4302" s="61">
        <f>IF(P4302=1,0,L4302*M4302*R4302*(1-O4302/100))</f>
        <v/>
      </c>
      <c r="T4302" s="61">
        <f>IF(P4302=1,0,L4302*Q4302)</f>
        <v/>
      </c>
      <c r="U4302" s="61">
        <f>S4302-T4302</f>
        <v/>
      </c>
    </row>
    <row r="4303">
      <c r="A4303" t="inlineStr">
        <is>
          <t>S004302</t>
        </is>
      </c>
      <c r="B4303" t="inlineStr">
        <is>
          <t>2026-04-17</t>
        </is>
      </c>
      <c r="C4303" t="inlineStr">
        <is>
          <t>2026-04</t>
        </is>
      </c>
      <c r="D4303" t="inlineStr">
        <is>
          <t>2026-Q2</t>
        </is>
      </c>
      <c r="E4303" t="inlineStr">
        <is>
          <t>T13</t>
        </is>
      </c>
      <c r="F4303" t="inlineStr">
        <is>
          <t>Cem Kurt</t>
        </is>
      </c>
      <c r="G4303" t="inlineStr">
        <is>
          <t>Marmara</t>
        </is>
      </c>
      <c r="H4303" t="inlineStr">
        <is>
          <t>EM-PNO-12</t>
        </is>
      </c>
      <c r="I4303" t="inlineStr">
        <is>
          <t>Sıva Üstü Dağıtım Panosu 24'lü</t>
        </is>
      </c>
      <c r="J4303" t="inlineStr">
        <is>
          <t>Pano</t>
        </is>
      </c>
      <c r="K4303" t="inlineStr">
        <is>
          <t>Perakende</t>
        </is>
      </c>
      <c r="L4303" t="n">
        <v>4</v>
      </c>
      <c r="M4303" s="57" t="n">
        <v>1985</v>
      </c>
      <c r="N4303" t="inlineStr">
        <is>
          <t>TL</t>
        </is>
      </c>
      <c r="O4303" s="58" t="n">
        <v>5</v>
      </c>
      <c r="P4303" t="n">
        <v>0</v>
      </c>
      <c r="Q4303" s="59" t="n">
        <v>1180</v>
      </c>
      <c r="R4303" s="60">
        <f>IF(N4303="TL",1,IF(N4303="USD",VLOOKUP(C4303,$X$2:$Z$19,2,FALSE),VLOOKUP(C4303,$X$2:$Z$19,3,FALSE)))</f>
        <v/>
      </c>
      <c r="S4303" s="61">
        <f>IF(P4303=1,0,L4303*M4303*R4303*(1-O4303/100))</f>
        <v/>
      </c>
      <c r="T4303" s="61">
        <f>IF(P4303=1,0,L4303*Q4303)</f>
        <v/>
      </c>
      <c r="U4303" s="61">
        <f>S4303-T4303</f>
        <v/>
      </c>
    </row>
    <row r="4304">
      <c r="A4304" t="inlineStr">
        <is>
          <t>S004303</t>
        </is>
      </c>
      <c r="B4304" t="inlineStr">
        <is>
          <t>2026-04-07</t>
        </is>
      </c>
      <c r="C4304" t="inlineStr">
        <is>
          <t>2026-04</t>
        </is>
      </c>
      <c r="D4304" t="inlineStr">
        <is>
          <t>2026-Q2</t>
        </is>
      </c>
      <c r="E4304" t="inlineStr">
        <is>
          <t>T13</t>
        </is>
      </c>
      <c r="F4304" t="inlineStr">
        <is>
          <t>Cem Kurt</t>
        </is>
      </c>
      <c r="G4304" t="inlineStr">
        <is>
          <t>Marmara</t>
        </is>
      </c>
      <c r="H4304" t="inlineStr">
        <is>
          <t>EM-UPS-10</t>
        </is>
      </c>
      <c r="I4304" t="inlineStr">
        <is>
          <t>Kesintisiz Güç Kaynağı 3 kVA</t>
        </is>
      </c>
      <c r="J4304" t="inlineStr">
        <is>
          <t>Güç</t>
        </is>
      </c>
      <c r="K4304" t="inlineStr">
        <is>
          <t>Proje</t>
        </is>
      </c>
      <c r="L4304" t="n">
        <v>2</v>
      </c>
      <c r="M4304" s="57" t="n">
        <v>13586</v>
      </c>
      <c r="N4304" t="inlineStr">
        <is>
          <t>TL</t>
        </is>
      </c>
      <c r="O4304" s="58" t="n">
        <v>8</v>
      </c>
      <c r="P4304" t="n">
        <v>0</v>
      </c>
      <c r="Q4304" s="59" t="n">
        <v>8200</v>
      </c>
      <c r="R4304" s="60">
        <f>IF(N4304="TL",1,IF(N4304="USD",VLOOKUP(C4304,$X$2:$Z$19,2,FALSE),VLOOKUP(C4304,$X$2:$Z$19,3,FALSE)))</f>
        <v/>
      </c>
      <c r="S4304" s="61">
        <f>IF(P4304=1,0,L4304*M4304*R4304*(1-O4304/100))</f>
        <v/>
      </c>
      <c r="T4304" s="61">
        <f>IF(P4304=1,0,L4304*Q4304)</f>
        <v/>
      </c>
      <c r="U4304" s="61">
        <f>S4304-T4304</f>
        <v/>
      </c>
    </row>
    <row r="4305">
      <c r="A4305" t="inlineStr">
        <is>
          <t>S004304</t>
        </is>
      </c>
      <c r="B4305" t="inlineStr">
        <is>
          <t>2026-04-17</t>
        </is>
      </c>
      <c r="C4305" t="inlineStr">
        <is>
          <t>2026-04</t>
        </is>
      </c>
      <c r="D4305" t="inlineStr">
        <is>
          <t>2026-Q2</t>
        </is>
      </c>
      <c r="E4305" t="inlineStr">
        <is>
          <t>T13</t>
        </is>
      </c>
      <c r="F4305" t="inlineStr">
        <is>
          <t>Cem Kurt</t>
        </is>
      </c>
      <c r="G4305" t="inlineStr">
        <is>
          <t>Marmara</t>
        </is>
      </c>
      <c r="H4305" t="inlineStr">
        <is>
          <t>EM-SGT-01</t>
        </is>
      </c>
      <c r="I4305" t="inlineStr">
        <is>
          <t>Otomatik Sigorta C16 (12'li)</t>
        </is>
      </c>
      <c r="J4305" t="inlineStr">
        <is>
          <t>Koruma</t>
        </is>
      </c>
      <c r="K4305" t="inlineStr">
        <is>
          <t>Perakende</t>
        </is>
      </c>
      <c r="L4305" t="n">
        <v>6</v>
      </c>
      <c r="M4305" s="57" t="n">
        <v>444</v>
      </c>
      <c r="N4305" t="inlineStr">
        <is>
          <t>TL</t>
        </is>
      </c>
      <c r="O4305" s="58" t="n">
        <v>0</v>
      </c>
      <c r="P4305" t="n">
        <v>0</v>
      </c>
      <c r="Q4305" s="59" t="n">
        <v>240</v>
      </c>
      <c r="R4305" s="60">
        <f>IF(N4305="TL",1,IF(N4305="USD",VLOOKUP(C4305,$X$2:$Z$19,2,FALSE),VLOOKUP(C4305,$X$2:$Z$19,3,FALSE)))</f>
        <v/>
      </c>
      <c r="S4305" s="61">
        <f>IF(P4305=1,0,L4305*M4305*R4305*(1-O4305/100))</f>
        <v/>
      </c>
      <c r="T4305" s="61">
        <f>IF(P4305=1,0,L4305*Q4305)</f>
        <v/>
      </c>
      <c r="U4305" s="61">
        <f>S4305-T4305</f>
        <v/>
      </c>
    </row>
    <row r="4306">
      <c r="A4306" t="inlineStr">
        <is>
          <t>S004305</t>
        </is>
      </c>
      <c r="B4306" t="inlineStr">
        <is>
          <t>2026-04-20</t>
        </is>
      </c>
      <c r="C4306" t="inlineStr">
        <is>
          <t>2026-04</t>
        </is>
      </c>
      <c r="D4306" t="inlineStr">
        <is>
          <t>2026-Q2</t>
        </is>
      </c>
      <c r="E4306" t="inlineStr">
        <is>
          <t>T13</t>
        </is>
      </c>
      <c r="F4306" t="inlineStr">
        <is>
          <t>Cem Kurt</t>
        </is>
      </c>
      <c r="G4306" t="inlineStr">
        <is>
          <t>Marmara</t>
        </is>
      </c>
      <c r="H4306" t="inlineStr">
        <is>
          <t>EM-AYD-18</t>
        </is>
      </c>
      <c r="I4306" t="inlineStr">
        <is>
          <t>LED Ampul 18W (10'lu)</t>
        </is>
      </c>
      <c r="J4306" t="inlineStr">
        <is>
          <t>Aydınlatma</t>
        </is>
      </c>
      <c r="K4306" t="inlineStr">
        <is>
          <t>Proje</t>
        </is>
      </c>
      <c r="L4306" t="n">
        <v>6</v>
      </c>
      <c r="M4306" s="57" t="n">
        <v>197</v>
      </c>
      <c r="N4306" t="inlineStr">
        <is>
          <t>TL</t>
        </is>
      </c>
      <c r="O4306" s="58" t="n">
        <v>12</v>
      </c>
      <c r="P4306" t="n">
        <v>0</v>
      </c>
      <c r="Q4306" s="59" t="n">
        <v>95</v>
      </c>
      <c r="R4306" s="60">
        <f>IF(N4306="TL",1,IF(N4306="USD",VLOOKUP(C4306,$X$2:$Z$19,2,FALSE),VLOOKUP(C4306,$X$2:$Z$19,3,FALSE)))</f>
        <v/>
      </c>
      <c r="S4306" s="61">
        <f>IF(P4306=1,0,L4306*M4306*R4306*(1-O4306/100))</f>
        <v/>
      </c>
      <c r="T4306" s="61">
        <f>IF(P4306=1,0,L4306*Q4306)</f>
        <v/>
      </c>
      <c r="U4306" s="61">
        <f>S4306-T4306</f>
        <v/>
      </c>
    </row>
    <row r="4307">
      <c r="A4307" t="inlineStr">
        <is>
          <t>S004306</t>
        </is>
      </c>
      <c r="B4307" t="inlineStr">
        <is>
          <t>2026-04-25</t>
        </is>
      </c>
      <c r="C4307" t="inlineStr">
        <is>
          <t>2026-04</t>
        </is>
      </c>
      <c r="D4307" t="inlineStr">
        <is>
          <t>2026-Q2</t>
        </is>
      </c>
      <c r="E4307" t="inlineStr">
        <is>
          <t>T13</t>
        </is>
      </c>
      <c r="F4307" t="inlineStr">
        <is>
          <t>Cem Kurt</t>
        </is>
      </c>
      <c r="G4307" t="inlineStr">
        <is>
          <t>Marmara</t>
        </is>
      </c>
      <c r="H4307" t="inlineStr">
        <is>
          <t>EM-KND-03</t>
        </is>
      </c>
      <c r="I4307" t="inlineStr">
        <is>
          <t>Kablo Kanalı 40x40 (2 m)</t>
        </is>
      </c>
      <c r="J4307" t="inlineStr">
        <is>
          <t>Tesisat</t>
        </is>
      </c>
      <c r="K4307" t="inlineStr">
        <is>
          <t>Proje</t>
        </is>
      </c>
      <c r="L4307" t="n">
        <v>1</v>
      </c>
      <c r="M4307" s="57" t="n">
        <v>133</v>
      </c>
      <c r="N4307" t="inlineStr">
        <is>
          <t>TL</t>
        </is>
      </c>
      <c r="O4307" s="58" t="n">
        <v>5</v>
      </c>
      <c r="P4307" t="n">
        <v>0</v>
      </c>
      <c r="Q4307" s="59" t="n">
        <v>65</v>
      </c>
      <c r="R4307" s="60">
        <f>IF(N4307="TL",1,IF(N4307="USD",VLOOKUP(C4307,$X$2:$Z$19,2,FALSE),VLOOKUP(C4307,$X$2:$Z$19,3,FALSE)))</f>
        <v/>
      </c>
      <c r="S4307" s="61">
        <f>IF(P4307=1,0,L4307*M4307*R4307*(1-O4307/100))</f>
        <v/>
      </c>
      <c r="T4307" s="61">
        <f>IF(P4307=1,0,L4307*Q4307)</f>
        <v/>
      </c>
      <c r="U4307" s="61">
        <f>S4307-T4307</f>
        <v/>
      </c>
    </row>
    <row r="4308">
      <c r="A4308" t="inlineStr">
        <is>
          <t>S004307</t>
        </is>
      </c>
      <c r="B4308" t="inlineStr">
        <is>
          <t>2026-04-13</t>
        </is>
      </c>
      <c r="C4308" t="inlineStr">
        <is>
          <t>2026-04</t>
        </is>
      </c>
      <c r="D4308" t="inlineStr">
        <is>
          <t>2026-Q2</t>
        </is>
      </c>
      <c r="E4308" t="inlineStr">
        <is>
          <t>T13</t>
        </is>
      </c>
      <c r="F4308" t="inlineStr">
        <is>
          <t>Cem Kurt</t>
        </is>
      </c>
      <c r="G4308" t="inlineStr">
        <is>
          <t>Marmara</t>
        </is>
      </c>
      <c r="H4308" t="inlineStr">
        <is>
          <t>EM-KBL-16</t>
        </is>
      </c>
      <c r="I4308" t="inlineStr">
        <is>
          <t>NYM Kablo 3x2,5 (100 m)</t>
        </is>
      </c>
      <c r="J4308" t="inlineStr">
        <is>
          <t>Kablo</t>
        </is>
      </c>
      <c r="K4308" t="inlineStr">
        <is>
          <t>Bayi</t>
        </is>
      </c>
      <c r="L4308" t="n">
        <v>5</v>
      </c>
      <c r="M4308" s="57" t="n">
        <v>1280</v>
      </c>
      <c r="N4308" t="inlineStr">
        <is>
          <t>TL</t>
        </is>
      </c>
      <c r="O4308" s="58" t="n">
        <v>12</v>
      </c>
      <c r="P4308" t="n">
        <v>0</v>
      </c>
      <c r="Q4308" s="59" t="n">
        <v>820</v>
      </c>
      <c r="R4308" s="60">
        <f>IF(N4308="TL",1,IF(N4308="USD",VLOOKUP(C4308,$X$2:$Z$19,2,FALSE),VLOOKUP(C4308,$X$2:$Z$19,3,FALSE)))</f>
        <v/>
      </c>
      <c r="S4308" s="61">
        <f>IF(P4308=1,0,L4308*M4308*R4308*(1-O4308/100))</f>
        <v/>
      </c>
      <c r="T4308" s="61">
        <f>IF(P4308=1,0,L4308*Q4308)</f>
        <v/>
      </c>
      <c r="U4308" s="61">
        <f>S4308-T4308</f>
        <v/>
      </c>
    </row>
    <row r="4309">
      <c r="A4309" t="inlineStr">
        <is>
          <t>S004308</t>
        </is>
      </c>
      <c r="B4309" t="inlineStr">
        <is>
          <t>2026-04-22</t>
        </is>
      </c>
      <c r="C4309" t="inlineStr">
        <is>
          <t>2026-04</t>
        </is>
      </c>
      <c r="D4309" t="inlineStr">
        <is>
          <t>2026-Q2</t>
        </is>
      </c>
      <c r="E4309" t="inlineStr">
        <is>
          <t>T13</t>
        </is>
      </c>
      <c r="F4309" t="inlineStr">
        <is>
          <t>Cem Kurt</t>
        </is>
      </c>
      <c r="G4309" t="inlineStr">
        <is>
          <t>Marmara</t>
        </is>
      </c>
      <c r="H4309" t="inlineStr">
        <is>
          <t>EM-SGT-01</t>
        </is>
      </c>
      <c r="I4309" t="inlineStr">
        <is>
          <t>Otomatik Sigorta C16 (12'li)</t>
        </is>
      </c>
      <c r="J4309" t="inlineStr">
        <is>
          <t>Koruma</t>
        </is>
      </c>
      <c r="K4309" t="inlineStr">
        <is>
          <t>Bayi</t>
        </is>
      </c>
      <c r="L4309" t="n">
        <v>6</v>
      </c>
      <c r="M4309" s="57" t="n">
        <v>448</v>
      </c>
      <c r="N4309" t="inlineStr">
        <is>
          <t>TL</t>
        </is>
      </c>
      <c r="O4309" s="58" t="n">
        <v>18</v>
      </c>
      <c r="P4309" t="n">
        <v>0</v>
      </c>
      <c r="Q4309" s="59" t="n">
        <v>240</v>
      </c>
      <c r="R4309" s="60">
        <f>IF(N4309="TL",1,IF(N4309="USD",VLOOKUP(C4309,$X$2:$Z$19,2,FALSE),VLOOKUP(C4309,$X$2:$Z$19,3,FALSE)))</f>
        <v/>
      </c>
      <c r="S4309" s="61">
        <f>IF(P4309=1,0,L4309*M4309*R4309*(1-O4309/100))</f>
        <v/>
      </c>
      <c r="T4309" s="61">
        <f>IF(P4309=1,0,L4309*Q4309)</f>
        <v/>
      </c>
      <c r="U4309" s="61">
        <f>S4309-T4309</f>
        <v/>
      </c>
    </row>
    <row r="4310">
      <c r="A4310" t="inlineStr">
        <is>
          <t>S004309</t>
        </is>
      </c>
      <c r="B4310" t="inlineStr">
        <is>
          <t>2026-04-16</t>
        </is>
      </c>
      <c r="C4310" t="inlineStr">
        <is>
          <t>2026-04</t>
        </is>
      </c>
      <c r="D4310" t="inlineStr">
        <is>
          <t>2026-Q2</t>
        </is>
      </c>
      <c r="E4310" t="inlineStr">
        <is>
          <t>T13</t>
        </is>
      </c>
      <c r="F4310" t="inlineStr">
        <is>
          <t>Cem Kurt</t>
        </is>
      </c>
      <c r="G4310" t="inlineStr">
        <is>
          <t>Marmara</t>
        </is>
      </c>
      <c r="H4310" t="inlineStr">
        <is>
          <t>EM-PNO-12</t>
        </is>
      </c>
      <c r="I4310" t="inlineStr">
        <is>
          <t>Sıva Üstü Dağıtım Panosu 24'lü</t>
        </is>
      </c>
      <c r="J4310" t="inlineStr">
        <is>
          <t>Pano</t>
        </is>
      </c>
      <c r="K4310" t="inlineStr">
        <is>
          <t>Proje</t>
        </is>
      </c>
      <c r="L4310" t="n">
        <v>24</v>
      </c>
      <c r="M4310" s="57" t="n">
        <v>2031</v>
      </c>
      <c r="N4310" t="inlineStr">
        <is>
          <t>TL</t>
        </is>
      </c>
      <c r="O4310" s="58" t="n">
        <v>5</v>
      </c>
      <c r="P4310" t="n">
        <v>0</v>
      </c>
      <c r="Q4310" s="59" t="n">
        <v>1180</v>
      </c>
      <c r="R4310" s="60">
        <f>IF(N4310="TL",1,IF(N4310="USD",VLOOKUP(C4310,$X$2:$Z$19,2,FALSE),VLOOKUP(C4310,$X$2:$Z$19,3,FALSE)))</f>
        <v/>
      </c>
      <c r="S4310" s="61">
        <f>IF(P4310=1,0,L4310*M4310*R4310*(1-O4310/100))</f>
        <v/>
      </c>
      <c r="T4310" s="61">
        <f>IF(P4310=1,0,L4310*Q4310)</f>
        <v/>
      </c>
      <c r="U4310" s="61">
        <f>S4310-T4310</f>
        <v/>
      </c>
    </row>
    <row r="4311">
      <c r="A4311" t="inlineStr">
        <is>
          <t>S004310</t>
        </is>
      </c>
      <c r="B4311" t="inlineStr">
        <is>
          <t>2026-04-27</t>
        </is>
      </c>
      <c r="C4311" t="inlineStr">
        <is>
          <t>2026-04</t>
        </is>
      </c>
      <c r="D4311" t="inlineStr">
        <is>
          <t>2026-Q2</t>
        </is>
      </c>
      <c r="E4311" t="inlineStr">
        <is>
          <t>T13</t>
        </is>
      </c>
      <c r="F4311" t="inlineStr">
        <is>
          <t>Cem Kurt</t>
        </is>
      </c>
      <c r="G4311" t="inlineStr">
        <is>
          <t>Marmara</t>
        </is>
      </c>
      <c r="H4311" t="inlineStr">
        <is>
          <t>EM-KBL-16</t>
        </is>
      </c>
      <c r="I4311" t="inlineStr">
        <is>
          <t>NYM Kablo 3x2,5 (100 m)</t>
        </is>
      </c>
      <c r="J4311" t="inlineStr">
        <is>
          <t>Kablo</t>
        </is>
      </c>
      <c r="K4311" t="inlineStr">
        <is>
          <t>Perakende</t>
        </is>
      </c>
      <c r="L4311" t="n">
        <v>2</v>
      </c>
      <c r="M4311" s="57" t="n">
        <v>1329</v>
      </c>
      <c r="N4311" t="inlineStr">
        <is>
          <t>TL</t>
        </is>
      </c>
      <c r="O4311" s="58" t="n">
        <v>18</v>
      </c>
      <c r="P4311" t="n">
        <v>0</v>
      </c>
      <c r="Q4311" s="59" t="n">
        <v>820</v>
      </c>
      <c r="R4311" s="60">
        <f>IF(N4311="TL",1,IF(N4311="USD",VLOOKUP(C4311,$X$2:$Z$19,2,FALSE),VLOOKUP(C4311,$X$2:$Z$19,3,FALSE)))</f>
        <v/>
      </c>
      <c r="S4311" s="61">
        <f>IF(P4311=1,0,L4311*M4311*R4311*(1-O4311/100))</f>
        <v/>
      </c>
      <c r="T4311" s="61">
        <f>IF(P4311=1,0,L4311*Q4311)</f>
        <v/>
      </c>
      <c r="U4311" s="61">
        <f>S4311-T4311</f>
        <v/>
      </c>
    </row>
    <row r="4312">
      <c r="A4312" t="inlineStr">
        <is>
          <t>S004311</t>
        </is>
      </c>
      <c r="B4312" t="inlineStr">
        <is>
          <t>2026-04-13</t>
        </is>
      </c>
      <c r="C4312" t="inlineStr">
        <is>
          <t>2026-04</t>
        </is>
      </c>
      <c r="D4312" t="inlineStr">
        <is>
          <t>2026-Q2</t>
        </is>
      </c>
      <c r="E4312" t="inlineStr">
        <is>
          <t>T13</t>
        </is>
      </c>
      <c r="F4312" t="inlineStr">
        <is>
          <t>Cem Kurt</t>
        </is>
      </c>
      <c r="G4312" t="inlineStr">
        <is>
          <t>Marmara</t>
        </is>
      </c>
      <c r="H4312" t="inlineStr">
        <is>
          <t>EM-KBL-25</t>
        </is>
      </c>
      <c r="I4312" t="inlineStr">
        <is>
          <t>NYY Kablo 4x6 (100 m)</t>
        </is>
      </c>
      <c r="J4312" t="inlineStr">
        <is>
          <t>Kablo</t>
        </is>
      </c>
      <c r="K4312" t="inlineStr">
        <is>
          <t>Bayi</t>
        </is>
      </c>
      <c r="L4312" t="n">
        <v>5</v>
      </c>
      <c r="M4312" s="57" t="n">
        <v>3383</v>
      </c>
      <c r="N4312" t="inlineStr">
        <is>
          <t>TL</t>
        </is>
      </c>
      <c r="O4312" s="58" t="n">
        <v>0</v>
      </c>
      <c r="P4312" t="n">
        <v>0</v>
      </c>
      <c r="Q4312" s="59" t="n">
        <v>2150</v>
      </c>
      <c r="R4312" s="60">
        <f>IF(N4312="TL",1,IF(N4312="USD",VLOOKUP(C4312,$X$2:$Z$19,2,FALSE),VLOOKUP(C4312,$X$2:$Z$19,3,FALSE)))</f>
        <v/>
      </c>
      <c r="S4312" s="61">
        <f>IF(P4312=1,0,L4312*M4312*R4312*(1-O4312/100))</f>
        <v/>
      </c>
      <c r="T4312" s="61">
        <f>IF(P4312=1,0,L4312*Q4312)</f>
        <v/>
      </c>
      <c r="U4312" s="61">
        <f>S4312-T4312</f>
        <v/>
      </c>
    </row>
    <row r="4313">
      <c r="A4313" t="inlineStr">
        <is>
          <t>S004312</t>
        </is>
      </c>
      <c r="B4313" t="inlineStr">
        <is>
          <t>2026-04-14</t>
        </is>
      </c>
      <c r="C4313" t="inlineStr">
        <is>
          <t>2026-04</t>
        </is>
      </c>
      <c r="D4313" t="inlineStr">
        <is>
          <t>2026-Q2</t>
        </is>
      </c>
      <c r="E4313" t="inlineStr">
        <is>
          <t>T13</t>
        </is>
      </c>
      <c r="F4313" t="inlineStr">
        <is>
          <t>Cem Kurt</t>
        </is>
      </c>
      <c r="G4313" t="inlineStr">
        <is>
          <t>Marmara</t>
        </is>
      </c>
      <c r="H4313" t="inlineStr">
        <is>
          <t>EM-KBL-16</t>
        </is>
      </c>
      <c r="I4313" t="inlineStr">
        <is>
          <t>NYM Kablo 3x2,5 (100 m)</t>
        </is>
      </c>
      <c r="J4313" t="inlineStr">
        <is>
          <t>Kablo</t>
        </is>
      </c>
      <c r="K4313" t="inlineStr">
        <is>
          <t>Bayi</t>
        </is>
      </c>
      <c r="L4313" t="n">
        <v>1</v>
      </c>
      <c r="M4313" s="57" t="n">
        <v>1365</v>
      </c>
      <c r="N4313" t="inlineStr">
        <is>
          <t>TL</t>
        </is>
      </c>
      <c r="O4313" s="58" t="n">
        <v>8</v>
      </c>
      <c r="P4313" t="n">
        <v>0</v>
      </c>
      <c r="Q4313" s="59" t="n">
        <v>820</v>
      </c>
      <c r="R4313" s="60">
        <f>IF(N4313="TL",1,IF(N4313="USD",VLOOKUP(C4313,$X$2:$Z$19,2,FALSE),VLOOKUP(C4313,$X$2:$Z$19,3,FALSE)))</f>
        <v/>
      </c>
      <c r="S4313" s="61">
        <f>IF(P4313=1,0,L4313*M4313*R4313*(1-O4313/100))</f>
        <v/>
      </c>
      <c r="T4313" s="61">
        <f>IF(P4313=1,0,L4313*Q4313)</f>
        <v/>
      </c>
      <c r="U4313" s="61">
        <f>S4313-T4313</f>
        <v/>
      </c>
    </row>
    <row r="4314">
      <c r="A4314" t="inlineStr">
        <is>
          <t>S004313</t>
        </is>
      </c>
      <c r="B4314" t="inlineStr">
        <is>
          <t>2026-04-25</t>
        </is>
      </c>
      <c r="C4314" t="inlineStr">
        <is>
          <t>2026-04</t>
        </is>
      </c>
      <c r="D4314" t="inlineStr">
        <is>
          <t>2026-Q2</t>
        </is>
      </c>
      <c r="E4314" t="inlineStr">
        <is>
          <t>T13</t>
        </is>
      </c>
      <c r="F4314" t="inlineStr">
        <is>
          <t>Cem Kurt</t>
        </is>
      </c>
      <c r="G4314" t="inlineStr">
        <is>
          <t>Marmara</t>
        </is>
      </c>
      <c r="H4314" t="inlineStr">
        <is>
          <t>EM-TOP-08</t>
        </is>
      </c>
      <c r="I4314" t="inlineStr">
        <is>
          <t>Topraklama Seti</t>
        </is>
      </c>
      <c r="J4314" t="inlineStr">
        <is>
          <t>Koruma</t>
        </is>
      </c>
      <c r="K4314" t="inlineStr">
        <is>
          <t>Perakende</t>
        </is>
      </c>
      <c r="L4314" t="n">
        <v>2</v>
      </c>
      <c r="M4314" s="57" t="n">
        <v>924</v>
      </c>
      <c r="N4314" t="inlineStr">
        <is>
          <t>TL</t>
        </is>
      </c>
      <c r="O4314" s="58" t="n">
        <v>8</v>
      </c>
      <c r="P4314" t="n">
        <v>0</v>
      </c>
      <c r="Q4314" s="59" t="n">
        <v>540</v>
      </c>
      <c r="R4314" s="60">
        <f>IF(N4314="TL",1,IF(N4314="USD",VLOOKUP(C4314,$X$2:$Z$19,2,FALSE),VLOOKUP(C4314,$X$2:$Z$19,3,FALSE)))</f>
        <v/>
      </c>
      <c r="S4314" s="61">
        <f>IF(P4314=1,0,L4314*M4314*R4314*(1-O4314/100))</f>
        <v/>
      </c>
      <c r="T4314" s="61">
        <f>IF(P4314=1,0,L4314*Q4314)</f>
        <v/>
      </c>
      <c r="U4314" s="61">
        <f>S4314-T4314</f>
        <v/>
      </c>
    </row>
    <row r="4315">
      <c r="A4315" t="inlineStr">
        <is>
          <t>S004314</t>
        </is>
      </c>
      <c r="B4315" t="inlineStr">
        <is>
          <t>2026-04-28</t>
        </is>
      </c>
      <c r="C4315" t="inlineStr">
        <is>
          <t>2026-04</t>
        </is>
      </c>
      <c r="D4315" t="inlineStr">
        <is>
          <t>2026-Q2</t>
        </is>
      </c>
      <c r="E4315" t="inlineStr">
        <is>
          <t>T13</t>
        </is>
      </c>
      <c r="F4315" t="inlineStr">
        <is>
          <t>Cem Kurt</t>
        </is>
      </c>
      <c r="G4315" t="inlineStr">
        <is>
          <t>Marmara</t>
        </is>
      </c>
      <c r="H4315" t="inlineStr">
        <is>
          <t>EM-PNO-12</t>
        </is>
      </c>
      <c r="I4315" t="inlineStr">
        <is>
          <t>Sıva Üstü Dağıtım Panosu 24'lü</t>
        </is>
      </c>
      <c r="J4315" t="inlineStr">
        <is>
          <t>Pano</t>
        </is>
      </c>
      <c r="K4315" t="inlineStr">
        <is>
          <t>Bayi</t>
        </is>
      </c>
      <c r="L4315" t="n">
        <v>3</v>
      </c>
      <c r="M4315" s="57" t="n">
        <v>2056</v>
      </c>
      <c r="N4315" t="inlineStr">
        <is>
          <t>TL</t>
        </is>
      </c>
      <c r="O4315" s="58" t="n">
        <v>0</v>
      </c>
      <c r="P4315" t="n">
        <v>0</v>
      </c>
      <c r="Q4315" s="59" t="n">
        <v>1180</v>
      </c>
      <c r="R4315" s="60">
        <f>IF(N4315="TL",1,IF(N4315="USD",VLOOKUP(C4315,$X$2:$Z$19,2,FALSE),VLOOKUP(C4315,$X$2:$Z$19,3,FALSE)))</f>
        <v/>
      </c>
      <c r="S4315" s="61">
        <f>IF(P4315=1,0,L4315*M4315*R4315*(1-O4315/100))</f>
        <v/>
      </c>
      <c r="T4315" s="61">
        <f>IF(P4315=1,0,L4315*Q4315)</f>
        <v/>
      </c>
      <c r="U4315" s="61">
        <f>S4315-T4315</f>
        <v/>
      </c>
    </row>
    <row r="4316">
      <c r="A4316" t="inlineStr">
        <is>
          <t>S004315</t>
        </is>
      </c>
      <c r="B4316" t="inlineStr">
        <is>
          <t>2026-04-04</t>
        </is>
      </c>
      <c r="C4316" t="inlineStr">
        <is>
          <t>2026-04</t>
        </is>
      </c>
      <c r="D4316" t="inlineStr">
        <is>
          <t>2026-Q2</t>
        </is>
      </c>
      <c r="E4316" t="inlineStr">
        <is>
          <t>T13</t>
        </is>
      </c>
      <c r="F4316" t="inlineStr">
        <is>
          <t>Cem Kurt</t>
        </is>
      </c>
      <c r="G4316" t="inlineStr">
        <is>
          <t>Marmara</t>
        </is>
      </c>
      <c r="H4316" t="inlineStr">
        <is>
          <t>EM-AYD-40</t>
        </is>
      </c>
      <c r="I4316" t="inlineStr">
        <is>
          <t>LED Panel Armatür 40W</t>
        </is>
      </c>
      <c r="J4316" t="inlineStr">
        <is>
          <t>Aydınlatma</t>
        </is>
      </c>
      <c r="K4316" t="inlineStr">
        <is>
          <t>Perakende</t>
        </is>
      </c>
      <c r="L4316" t="n">
        <v>29</v>
      </c>
      <c r="M4316" s="57" t="n">
        <v>366</v>
      </c>
      <c r="N4316" t="inlineStr">
        <is>
          <t>TL</t>
        </is>
      </c>
      <c r="O4316" s="58" t="n">
        <v>0</v>
      </c>
      <c r="P4316" t="n">
        <v>0</v>
      </c>
      <c r="Q4316" s="59" t="n">
        <v>190</v>
      </c>
      <c r="R4316" s="60">
        <f>IF(N4316="TL",1,IF(N4316="USD",VLOOKUP(C4316,$X$2:$Z$19,2,FALSE),VLOOKUP(C4316,$X$2:$Z$19,3,FALSE)))</f>
        <v/>
      </c>
      <c r="S4316" s="61">
        <f>IF(P4316=1,0,L4316*M4316*R4316*(1-O4316/100))</f>
        <v/>
      </c>
      <c r="T4316" s="61">
        <f>IF(P4316=1,0,L4316*Q4316)</f>
        <v/>
      </c>
      <c r="U4316" s="61">
        <f>S4316-T4316</f>
        <v/>
      </c>
    </row>
    <row r="4317">
      <c r="A4317" t="inlineStr">
        <is>
          <t>S004316</t>
        </is>
      </c>
      <c r="B4317" t="inlineStr">
        <is>
          <t>2026-04-27</t>
        </is>
      </c>
      <c r="C4317" t="inlineStr">
        <is>
          <t>2026-04</t>
        </is>
      </c>
      <c r="D4317" t="inlineStr">
        <is>
          <t>2026-Q2</t>
        </is>
      </c>
      <c r="E4317" t="inlineStr">
        <is>
          <t>T13</t>
        </is>
      </c>
      <c r="F4317" t="inlineStr">
        <is>
          <t>Cem Kurt</t>
        </is>
      </c>
      <c r="G4317" t="inlineStr">
        <is>
          <t>Marmara</t>
        </is>
      </c>
      <c r="H4317" t="inlineStr">
        <is>
          <t>EM-SNS-06</t>
        </is>
      </c>
      <c r="I4317" t="inlineStr">
        <is>
          <t>Hareket Sensörü PIR</t>
        </is>
      </c>
      <c r="J4317" t="inlineStr">
        <is>
          <t>Otomasyon</t>
        </is>
      </c>
      <c r="K4317" t="inlineStr">
        <is>
          <t>Bayi</t>
        </is>
      </c>
      <c r="L4317" t="n">
        <v>24</v>
      </c>
      <c r="M4317" s="57" t="n">
        <v>263</v>
      </c>
      <c r="N4317" t="inlineStr">
        <is>
          <t>TL</t>
        </is>
      </c>
      <c r="O4317" s="58" t="n">
        <v>18</v>
      </c>
      <c r="P4317" t="n">
        <v>0</v>
      </c>
      <c r="Q4317" s="59" t="n">
        <v>120</v>
      </c>
      <c r="R4317" s="60">
        <f>IF(N4317="TL",1,IF(N4317="USD",VLOOKUP(C4317,$X$2:$Z$19,2,FALSE),VLOOKUP(C4317,$X$2:$Z$19,3,FALSE)))</f>
        <v/>
      </c>
      <c r="S4317" s="61">
        <f>IF(P4317=1,0,L4317*M4317*R4317*(1-O4317/100))</f>
        <v/>
      </c>
      <c r="T4317" s="61">
        <f>IF(P4317=1,0,L4317*Q4317)</f>
        <v/>
      </c>
      <c r="U4317" s="61">
        <f>S4317-T4317</f>
        <v/>
      </c>
    </row>
    <row r="4318">
      <c r="A4318" t="inlineStr">
        <is>
          <t>S004317</t>
        </is>
      </c>
      <c r="B4318" t="inlineStr">
        <is>
          <t>2026-04-23</t>
        </is>
      </c>
      <c r="C4318" t="inlineStr">
        <is>
          <t>2026-04</t>
        </is>
      </c>
      <c r="D4318" t="inlineStr">
        <is>
          <t>2026-Q2</t>
        </is>
      </c>
      <c r="E4318" t="inlineStr">
        <is>
          <t>T13</t>
        </is>
      </c>
      <c r="F4318" t="inlineStr">
        <is>
          <t>Cem Kurt</t>
        </is>
      </c>
      <c r="G4318" t="inlineStr">
        <is>
          <t>Marmara</t>
        </is>
      </c>
      <c r="H4318" t="inlineStr">
        <is>
          <t>EM-KBL-16</t>
        </is>
      </c>
      <c r="I4318" t="inlineStr">
        <is>
          <t>NYM Kablo 3x2,5 (100 m)</t>
        </is>
      </c>
      <c r="J4318" t="inlineStr">
        <is>
          <t>Kablo</t>
        </is>
      </c>
      <c r="K4318" t="inlineStr">
        <is>
          <t>Perakende</t>
        </is>
      </c>
      <c r="L4318" t="n">
        <v>24</v>
      </c>
      <c r="M4318" s="57" t="n">
        <v>1289</v>
      </c>
      <c r="N4318" t="inlineStr">
        <is>
          <t>TL</t>
        </is>
      </c>
      <c r="O4318" s="58" t="n">
        <v>0</v>
      </c>
      <c r="P4318" t="n">
        <v>0</v>
      </c>
      <c r="Q4318" s="59" t="n">
        <v>820</v>
      </c>
      <c r="R4318" s="60">
        <f>IF(N4318="TL",1,IF(N4318="USD",VLOOKUP(C4318,$X$2:$Z$19,2,FALSE),VLOOKUP(C4318,$X$2:$Z$19,3,FALSE)))</f>
        <v/>
      </c>
      <c r="S4318" s="61">
        <f>IF(P4318=1,0,L4318*M4318*R4318*(1-O4318/100))</f>
        <v/>
      </c>
      <c r="T4318" s="61">
        <f>IF(P4318=1,0,L4318*Q4318)</f>
        <v/>
      </c>
      <c r="U4318" s="61">
        <f>S4318-T4318</f>
        <v/>
      </c>
    </row>
    <row r="4319">
      <c r="A4319" t="inlineStr">
        <is>
          <t>S004318</t>
        </is>
      </c>
      <c r="B4319" t="inlineStr">
        <is>
          <t>2026-04-14</t>
        </is>
      </c>
      <c r="C4319" t="inlineStr">
        <is>
          <t>2026-04</t>
        </is>
      </c>
      <c r="D4319" t="inlineStr">
        <is>
          <t>2026-Q2</t>
        </is>
      </c>
      <c r="E4319" t="inlineStr">
        <is>
          <t>T13</t>
        </is>
      </c>
      <c r="F4319" t="inlineStr">
        <is>
          <t>Cem Kurt</t>
        </is>
      </c>
      <c r="G4319" t="inlineStr">
        <is>
          <t>Marmara</t>
        </is>
      </c>
      <c r="H4319" t="inlineStr">
        <is>
          <t>EM-AYD-18</t>
        </is>
      </c>
      <c r="I4319" t="inlineStr">
        <is>
          <t>LED Ampul 18W (10'lu)</t>
        </is>
      </c>
      <c r="J4319" t="inlineStr">
        <is>
          <t>Aydınlatma</t>
        </is>
      </c>
      <c r="K4319" t="inlineStr">
        <is>
          <t>Bayi</t>
        </is>
      </c>
      <c r="L4319" t="n">
        <v>27</v>
      </c>
      <c r="M4319" s="57" t="n">
        <v>208</v>
      </c>
      <c r="N4319" t="inlineStr">
        <is>
          <t>TL</t>
        </is>
      </c>
      <c r="O4319" s="58" t="n">
        <v>0</v>
      </c>
      <c r="P4319" t="n">
        <v>0</v>
      </c>
      <c r="Q4319" s="59" t="n">
        <v>95</v>
      </c>
      <c r="R4319" s="60">
        <f>IF(N4319="TL",1,IF(N4319="USD",VLOOKUP(C4319,$X$2:$Z$19,2,FALSE),VLOOKUP(C4319,$X$2:$Z$19,3,FALSE)))</f>
        <v/>
      </c>
      <c r="S4319" s="61">
        <f>IF(P4319=1,0,L4319*M4319*R4319*(1-O4319/100))</f>
        <v/>
      </c>
      <c r="T4319" s="61">
        <f>IF(P4319=1,0,L4319*Q4319)</f>
        <v/>
      </c>
      <c r="U4319" s="61">
        <f>S4319-T4319</f>
        <v/>
      </c>
    </row>
    <row r="4320">
      <c r="A4320" t="inlineStr">
        <is>
          <t>S004319</t>
        </is>
      </c>
      <c r="B4320" t="inlineStr">
        <is>
          <t>2026-04-13</t>
        </is>
      </c>
      <c r="C4320" t="inlineStr">
        <is>
          <t>2026-04</t>
        </is>
      </c>
      <c r="D4320" t="inlineStr">
        <is>
          <t>2026-Q2</t>
        </is>
      </c>
      <c r="E4320" t="inlineStr">
        <is>
          <t>T13</t>
        </is>
      </c>
      <c r="F4320" t="inlineStr">
        <is>
          <t>Cem Kurt</t>
        </is>
      </c>
      <c r="G4320" t="inlineStr">
        <is>
          <t>Marmara</t>
        </is>
      </c>
      <c r="H4320" t="inlineStr">
        <is>
          <t>EM-PRZ-02</t>
        </is>
      </c>
      <c r="I4320" t="inlineStr">
        <is>
          <t>Priz-Anahtar Seti (20'li)</t>
        </is>
      </c>
      <c r="J4320" t="inlineStr">
        <is>
          <t>Anahtar</t>
        </is>
      </c>
      <c r="K4320" t="inlineStr">
        <is>
          <t>Proje</t>
        </is>
      </c>
      <c r="L4320" t="n">
        <v>3</v>
      </c>
      <c r="M4320" s="57" t="n">
        <v>560</v>
      </c>
      <c r="N4320" t="inlineStr">
        <is>
          <t>TL</t>
        </is>
      </c>
      <c r="O4320" s="58" t="n">
        <v>0</v>
      </c>
      <c r="P4320" t="n">
        <v>0</v>
      </c>
      <c r="Q4320" s="59" t="n">
        <v>310</v>
      </c>
      <c r="R4320" s="60">
        <f>IF(N4320="TL",1,IF(N4320="USD",VLOOKUP(C4320,$X$2:$Z$19,2,FALSE),VLOOKUP(C4320,$X$2:$Z$19,3,FALSE)))</f>
        <v/>
      </c>
      <c r="S4320" s="61">
        <f>IF(P4320=1,0,L4320*M4320*R4320*(1-O4320/100))</f>
        <v/>
      </c>
      <c r="T4320" s="61">
        <f>IF(P4320=1,0,L4320*Q4320)</f>
        <v/>
      </c>
      <c r="U4320" s="61">
        <f>S4320-T4320</f>
        <v/>
      </c>
    </row>
    <row r="4321">
      <c r="A4321" t="inlineStr">
        <is>
          <t>S004320</t>
        </is>
      </c>
      <c r="B4321" t="inlineStr">
        <is>
          <t>2026-04-28</t>
        </is>
      </c>
      <c r="C4321" t="inlineStr">
        <is>
          <t>2026-04</t>
        </is>
      </c>
      <c r="D4321" t="inlineStr">
        <is>
          <t>2026-Q2</t>
        </is>
      </c>
      <c r="E4321" t="inlineStr">
        <is>
          <t>T13</t>
        </is>
      </c>
      <c r="F4321" t="inlineStr">
        <is>
          <t>Cem Kurt</t>
        </is>
      </c>
      <c r="G4321" t="inlineStr">
        <is>
          <t>Marmara</t>
        </is>
      </c>
      <c r="H4321" t="inlineStr">
        <is>
          <t>EM-SNS-06</t>
        </is>
      </c>
      <c r="I4321" t="inlineStr">
        <is>
          <t>Hareket Sensörü PIR</t>
        </is>
      </c>
      <c r="J4321" t="inlineStr">
        <is>
          <t>Otomasyon</t>
        </is>
      </c>
      <c r="K4321" t="inlineStr">
        <is>
          <t>Proje</t>
        </is>
      </c>
      <c r="L4321" t="n">
        <v>8</v>
      </c>
      <c r="M4321" s="57" t="n">
        <v>255</v>
      </c>
      <c r="N4321" t="inlineStr">
        <is>
          <t>TL</t>
        </is>
      </c>
      <c r="O4321" s="58" t="n">
        <v>5</v>
      </c>
      <c r="P4321" t="n">
        <v>0</v>
      </c>
      <c r="Q4321" s="59" t="n">
        <v>120</v>
      </c>
      <c r="R4321" s="60">
        <f>IF(N4321="TL",1,IF(N4321="USD",VLOOKUP(C4321,$X$2:$Z$19,2,FALSE),VLOOKUP(C4321,$X$2:$Z$19,3,FALSE)))</f>
        <v/>
      </c>
      <c r="S4321" s="61">
        <f>IF(P4321=1,0,L4321*M4321*R4321*(1-O4321/100))</f>
        <v/>
      </c>
      <c r="T4321" s="61">
        <f>IF(P4321=1,0,L4321*Q4321)</f>
        <v/>
      </c>
      <c r="U4321" s="61">
        <f>S4321-T4321</f>
        <v/>
      </c>
    </row>
    <row r="4322">
      <c r="A4322" t="inlineStr">
        <is>
          <t>S004321</t>
        </is>
      </c>
      <c r="B4322" t="inlineStr">
        <is>
          <t>2026-04-20</t>
        </is>
      </c>
      <c r="C4322" t="inlineStr">
        <is>
          <t>2026-04</t>
        </is>
      </c>
      <c r="D4322" t="inlineStr">
        <is>
          <t>2026-Q2</t>
        </is>
      </c>
      <c r="E4322" t="inlineStr">
        <is>
          <t>T13</t>
        </is>
      </c>
      <c r="F4322" t="inlineStr">
        <is>
          <t>Cem Kurt</t>
        </is>
      </c>
      <c r="G4322" t="inlineStr">
        <is>
          <t>Marmara</t>
        </is>
      </c>
      <c r="H4322" t="inlineStr">
        <is>
          <t>EM-SGT-01</t>
        </is>
      </c>
      <c r="I4322" t="inlineStr">
        <is>
          <t>Otomatik Sigorta C16 (12'li)</t>
        </is>
      </c>
      <c r="J4322" t="inlineStr">
        <is>
          <t>Koruma</t>
        </is>
      </c>
      <c r="K4322" t="inlineStr">
        <is>
          <t>Kurumsal</t>
        </is>
      </c>
      <c r="L4322" t="n">
        <v>1</v>
      </c>
      <c r="M4322" s="57" t="n">
        <v>424</v>
      </c>
      <c r="N4322" t="inlineStr">
        <is>
          <t>TL</t>
        </is>
      </c>
      <c r="O4322" s="58" t="n">
        <v>0</v>
      </c>
      <c r="P4322" t="n">
        <v>0</v>
      </c>
      <c r="Q4322" s="59" t="n">
        <v>240</v>
      </c>
      <c r="R4322" s="60">
        <f>IF(N4322="TL",1,IF(N4322="USD",VLOOKUP(C4322,$X$2:$Z$19,2,FALSE),VLOOKUP(C4322,$X$2:$Z$19,3,FALSE)))</f>
        <v/>
      </c>
      <c r="S4322" s="61">
        <f>IF(P4322=1,0,L4322*M4322*R4322*(1-O4322/100))</f>
        <v/>
      </c>
      <c r="T4322" s="61">
        <f>IF(P4322=1,0,L4322*Q4322)</f>
        <v/>
      </c>
      <c r="U4322" s="61">
        <f>S4322-T4322</f>
        <v/>
      </c>
    </row>
    <row r="4323">
      <c r="A4323" t="inlineStr">
        <is>
          <t>S004322</t>
        </is>
      </c>
      <c r="B4323" t="inlineStr">
        <is>
          <t>2026-04-14</t>
        </is>
      </c>
      <c r="C4323" t="inlineStr">
        <is>
          <t>2026-04</t>
        </is>
      </c>
      <c r="D4323" t="inlineStr">
        <is>
          <t>2026-Q2</t>
        </is>
      </c>
      <c r="E4323" t="inlineStr">
        <is>
          <t>T13</t>
        </is>
      </c>
      <c r="F4323" t="inlineStr">
        <is>
          <t>Cem Kurt</t>
        </is>
      </c>
      <c r="G4323" t="inlineStr">
        <is>
          <t>Marmara</t>
        </is>
      </c>
      <c r="H4323" t="inlineStr">
        <is>
          <t>EM-PRZ-02</t>
        </is>
      </c>
      <c r="I4323" t="inlineStr">
        <is>
          <t>Priz-Anahtar Seti (20'li)</t>
        </is>
      </c>
      <c r="J4323" t="inlineStr">
        <is>
          <t>Anahtar</t>
        </is>
      </c>
      <c r="K4323" t="inlineStr">
        <is>
          <t>Bayi</t>
        </is>
      </c>
      <c r="L4323" t="n">
        <v>16</v>
      </c>
      <c r="M4323" s="57" t="n">
        <v>583</v>
      </c>
      <c r="N4323" t="inlineStr">
        <is>
          <t>TL</t>
        </is>
      </c>
      <c r="O4323" s="58" t="n">
        <v>18</v>
      </c>
      <c r="P4323" t="n">
        <v>0</v>
      </c>
      <c r="Q4323" s="59" t="n">
        <v>310</v>
      </c>
      <c r="R4323" s="60">
        <f>IF(N4323="TL",1,IF(N4323="USD",VLOOKUP(C4323,$X$2:$Z$19,2,FALSE),VLOOKUP(C4323,$X$2:$Z$19,3,FALSE)))</f>
        <v/>
      </c>
      <c r="S4323" s="61">
        <f>IF(P4323=1,0,L4323*M4323*R4323*(1-O4323/100))</f>
        <v/>
      </c>
      <c r="T4323" s="61">
        <f>IF(P4323=1,0,L4323*Q4323)</f>
        <v/>
      </c>
      <c r="U4323" s="61">
        <f>S4323-T4323</f>
        <v/>
      </c>
    </row>
    <row r="4324">
      <c r="A4324" t="inlineStr">
        <is>
          <t>S004323</t>
        </is>
      </c>
      <c r="B4324" t="inlineStr">
        <is>
          <t>2026-04-22</t>
        </is>
      </c>
      <c r="C4324" t="inlineStr">
        <is>
          <t>2026-04</t>
        </is>
      </c>
      <c r="D4324" t="inlineStr">
        <is>
          <t>2026-Q2</t>
        </is>
      </c>
      <c r="E4324" t="inlineStr">
        <is>
          <t>T13</t>
        </is>
      </c>
      <c r="F4324" t="inlineStr">
        <is>
          <t>Cem Kurt</t>
        </is>
      </c>
      <c r="G4324" t="inlineStr">
        <is>
          <t>Marmara</t>
        </is>
      </c>
      <c r="H4324" t="inlineStr">
        <is>
          <t>EM-PNO-12</t>
        </is>
      </c>
      <c r="I4324" t="inlineStr">
        <is>
          <t>Sıva Üstü Dağıtım Panosu 24'lü</t>
        </is>
      </c>
      <c r="J4324" t="inlineStr">
        <is>
          <t>Pano</t>
        </is>
      </c>
      <c r="K4324" t="inlineStr">
        <is>
          <t>Perakende</t>
        </is>
      </c>
      <c r="L4324" t="n">
        <v>5</v>
      </c>
      <c r="M4324" s="57" t="n">
        <v>2026</v>
      </c>
      <c r="N4324" t="inlineStr">
        <is>
          <t>TL</t>
        </is>
      </c>
      <c r="O4324" s="58" t="n">
        <v>8</v>
      </c>
      <c r="P4324" t="n">
        <v>0</v>
      </c>
      <c r="Q4324" s="59" t="n">
        <v>1180</v>
      </c>
      <c r="R4324" s="60">
        <f>IF(N4324="TL",1,IF(N4324="USD",VLOOKUP(C4324,$X$2:$Z$19,2,FALSE),VLOOKUP(C4324,$X$2:$Z$19,3,FALSE)))</f>
        <v/>
      </c>
      <c r="S4324" s="61">
        <f>IF(P4324=1,0,L4324*M4324*R4324*(1-O4324/100))</f>
        <v/>
      </c>
      <c r="T4324" s="61">
        <f>IF(P4324=1,0,L4324*Q4324)</f>
        <v/>
      </c>
      <c r="U4324" s="61">
        <f>S4324-T4324</f>
        <v/>
      </c>
    </row>
    <row r="4325">
      <c r="A4325" t="inlineStr">
        <is>
          <t>S004324</t>
        </is>
      </c>
      <c r="B4325" t="inlineStr">
        <is>
          <t>2026-04-25</t>
        </is>
      </c>
      <c r="C4325" t="inlineStr">
        <is>
          <t>2026-04</t>
        </is>
      </c>
      <c r="D4325" t="inlineStr">
        <is>
          <t>2026-Q2</t>
        </is>
      </c>
      <c r="E4325" t="inlineStr">
        <is>
          <t>T13</t>
        </is>
      </c>
      <c r="F4325" t="inlineStr">
        <is>
          <t>Cem Kurt</t>
        </is>
      </c>
      <c r="G4325" t="inlineStr">
        <is>
          <t>Marmara</t>
        </is>
      </c>
      <c r="H4325" t="inlineStr">
        <is>
          <t>EM-AYD-40</t>
        </is>
      </c>
      <c r="I4325" t="inlineStr">
        <is>
          <t>LED Panel Armatür 40W</t>
        </is>
      </c>
      <c r="J4325" t="inlineStr">
        <is>
          <t>Aydınlatma</t>
        </is>
      </c>
      <c r="K4325" t="inlineStr">
        <is>
          <t>Bayi</t>
        </is>
      </c>
      <c r="L4325" t="n">
        <v>15</v>
      </c>
      <c r="M4325" s="57" t="n">
        <v>346</v>
      </c>
      <c r="N4325" t="inlineStr">
        <is>
          <t>TL</t>
        </is>
      </c>
      <c r="O4325" s="58" t="n">
        <v>0</v>
      </c>
      <c r="P4325" t="n">
        <v>0</v>
      </c>
      <c r="Q4325" s="59" t="n">
        <v>190</v>
      </c>
      <c r="R4325" s="60">
        <f>IF(N4325="TL",1,IF(N4325="USD",VLOOKUP(C4325,$X$2:$Z$19,2,FALSE),VLOOKUP(C4325,$X$2:$Z$19,3,FALSE)))</f>
        <v/>
      </c>
      <c r="S4325" s="61">
        <f>IF(P4325=1,0,L4325*M4325*R4325*(1-O4325/100))</f>
        <v/>
      </c>
      <c r="T4325" s="61">
        <f>IF(P4325=1,0,L4325*Q4325)</f>
        <v/>
      </c>
      <c r="U4325" s="61">
        <f>S4325-T4325</f>
        <v/>
      </c>
    </row>
    <row r="4326">
      <c r="A4326" t="inlineStr">
        <is>
          <t>S004325</t>
        </is>
      </c>
      <c r="B4326" t="inlineStr">
        <is>
          <t>2026-04-11</t>
        </is>
      </c>
      <c r="C4326" t="inlineStr">
        <is>
          <t>2026-04</t>
        </is>
      </c>
      <c r="D4326" t="inlineStr">
        <is>
          <t>2026-Q2</t>
        </is>
      </c>
      <c r="E4326" t="inlineStr">
        <is>
          <t>T13</t>
        </is>
      </c>
      <c r="F4326" t="inlineStr">
        <is>
          <t>Cem Kurt</t>
        </is>
      </c>
      <c r="G4326" t="inlineStr">
        <is>
          <t>Marmara</t>
        </is>
      </c>
      <c r="H4326" t="inlineStr">
        <is>
          <t>EM-SGT-01</t>
        </is>
      </c>
      <c r="I4326" t="inlineStr">
        <is>
          <t>Otomatik Sigorta C16 (12'li)</t>
        </is>
      </c>
      <c r="J4326" t="inlineStr">
        <is>
          <t>Koruma</t>
        </is>
      </c>
      <c r="K4326" t="inlineStr">
        <is>
          <t>Proje</t>
        </is>
      </c>
      <c r="L4326" t="n">
        <v>45</v>
      </c>
      <c r="M4326" s="57" t="n">
        <v>430</v>
      </c>
      <c r="N4326" t="inlineStr">
        <is>
          <t>TL</t>
        </is>
      </c>
      <c r="O4326" s="58" t="n">
        <v>12</v>
      </c>
      <c r="P4326" t="n">
        <v>0</v>
      </c>
      <c r="Q4326" s="59" t="n">
        <v>240</v>
      </c>
      <c r="R4326" s="60">
        <f>IF(N4326="TL",1,IF(N4326="USD",VLOOKUP(C4326,$X$2:$Z$19,2,FALSE),VLOOKUP(C4326,$X$2:$Z$19,3,FALSE)))</f>
        <v/>
      </c>
      <c r="S4326" s="61">
        <f>IF(P4326=1,0,L4326*M4326*R4326*(1-O4326/100))</f>
        <v/>
      </c>
      <c r="T4326" s="61">
        <f>IF(P4326=1,0,L4326*Q4326)</f>
        <v/>
      </c>
      <c r="U4326" s="61">
        <f>S4326-T4326</f>
        <v/>
      </c>
    </row>
    <row r="4327">
      <c r="A4327" t="inlineStr">
        <is>
          <t>S004326</t>
        </is>
      </c>
      <c r="B4327" t="inlineStr">
        <is>
          <t>2026-04-07</t>
        </is>
      </c>
      <c r="C4327" t="inlineStr">
        <is>
          <t>2026-04</t>
        </is>
      </c>
      <c r="D4327" t="inlineStr">
        <is>
          <t>2026-Q2</t>
        </is>
      </c>
      <c r="E4327" t="inlineStr">
        <is>
          <t>T13</t>
        </is>
      </c>
      <c r="F4327" t="inlineStr">
        <is>
          <t>Cem Kurt</t>
        </is>
      </c>
      <c r="G4327" t="inlineStr">
        <is>
          <t>Marmara</t>
        </is>
      </c>
      <c r="H4327" t="inlineStr">
        <is>
          <t>EM-KBL-25</t>
        </is>
      </c>
      <c r="I4327" t="inlineStr">
        <is>
          <t>NYY Kablo 4x6 (100 m)</t>
        </is>
      </c>
      <c r="J4327" t="inlineStr">
        <is>
          <t>Kablo</t>
        </is>
      </c>
      <c r="K4327" t="inlineStr">
        <is>
          <t>Bayi</t>
        </is>
      </c>
      <c r="L4327" t="n">
        <v>3</v>
      </c>
      <c r="M4327" s="57" t="n">
        <v>3419</v>
      </c>
      <c r="N4327" t="inlineStr">
        <is>
          <t>TL</t>
        </is>
      </c>
      <c r="O4327" s="58" t="n">
        <v>12</v>
      </c>
      <c r="P4327" t="n">
        <v>0</v>
      </c>
      <c r="Q4327" s="59" t="n">
        <v>2150</v>
      </c>
      <c r="R4327" s="60">
        <f>IF(N4327="TL",1,IF(N4327="USD",VLOOKUP(C4327,$X$2:$Z$19,2,FALSE),VLOOKUP(C4327,$X$2:$Z$19,3,FALSE)))</f>
        <v/>
      </c>
      <c r="S4327" s="61">
        <f>IF(P4327=1,0,L4327*M4327*R4327*(1-O4327/100))</f>
        <v/>
      </c>
      <c r="T4327" s="61">
        <f>IF(P4327=1,0,L4327*Q4327)</f>
        <v/>
      </c>
      <c r="U4327" s="61">
        <f>S4327-T4327</f>
        <v/>
      </c>
    </row>
    <row r="4328">
      <c r="A4328" t="inlineStr">
        <is>
          <t>S004327</t>
        </is>
      </c>
      <c r="B4328" t="inlineStr">
        <is>
          <t>2026-04-27</t>
        </is>
      </c>
      <c r="C4328" t="inlineStr">
        <is>
          <t>2026-04</t>
        </is>
      </c>
      <c r="D4328" t="inlineStr">
        <is>
          <t>2026-Q2</t>
        </is>
      </c>
      <c r="E4328" t="inlineStr">
        <is>
          <t>T13</t>
        </is>
      </c>
      <c r="F4328" t="inlineStr">
        <is>
          <t>Cem Kurt</t>
        </is>
      </c>
      <c r="G4328" t="inlineStr">
        <is>
          <t>Marmara</t>
        </is>
      </c>
      <c r="H4328" t="inlineStr">
        <is>
          <t>EM-SNS-06</t>
        </is>
      </c>
      <c r="I4328" t="inlineStr">
        <is>
          <t>Hareket Sensörü PIR</t>
        </is>
      </c>
      <c r="J4328" t="inlineStr">
        <is>
          <t>Otomasyon</t>
        </is>
      </c>
      <c r="K4328" t="inlineStr">
        <is>
          <t>Proje</t>
        </is>
      </c>
      <c r="L4328" t="n">
        <v>4</v>
      </c>
      <c r="M4328" s="57" t="n">
        <v>258</v>
      </c>
      <c r="N4328" t="inlineStr">
        <is>
          <t>TL</t>
        </is>
      </c>
      <c r="O4328" s="58" t="n">
        <v>8</v>
      </c>
      <c r="P4328" t="n">
        <v>0</v>
      </c>
      <c r="Q4328" s="59" t="n">
        <v>120</v>
      </c>
      <c r="R4328" s="60">
        <f>IF(N4328="TL",1,IF(N4328="USD",VLOOKUP(C4328,$X$2:$Z$19,2,FALSE),VLOOKUP(C4328,$X$2:$Z$19,3,FALSE)))</f>
        <v/>
      </c>
      <c r="S4328" s="61">
        <f>IF(P4328=1,0,L4328*M4328*R4328*(1-O4328/100))</f>
        <v/>
      </c>
      <c r="T4328" s="61">
        <f>IF(P4328=1,0,L4328*Q4328)</f>
        <v/>
      </c>
      <c r="U4328" s="61">
        <f>S4328-T4328</f>
        <v/>
      </c>
    </row>
    <row r="4329">
      <c r="A4329" t="inlineStr">
        <is>
          <t>S004328</t>
        </is>
      </c>
      <c r="B4329" t="inlineStr">
        <is>
          <t>2026-04-26</t>
        </is>
      </c>
      <c r="C4329" t="inlineStr">
        <is>
          <t>2026-04</t>
        </is>
      </c>
      <c r="D4329" t="inlineStr">
        <is>
          <t>2026-Q2</t>
        </is>
      </c>
      <c r="E4329" t="inlineStr">
        <is>
          <t>T13</t>
        </is>
      </c>
      <c r="F4329" t="inlineStr">
        <is>
          <t>Cem Kurt</t>
        </is>
      </c>
      <c r="G4329" t="inlineStr">
        <is>
          <t>Marmara</t>
        </is>
      </c>
      <c r="H4329" t="inlineStr">
        <is>
          <t>EM-TRF-05</t>
        </is>
      </c>
      <c r="I4329" t="inlineStr">
        <is>
          <t>İzole Trafo 1 kVA</t>
        </is>
      </c>
      <c r="J4329" t="inlineStr">
        <is>
          <t>Güç</t>
        </is>
      </c>
      <c r="K4329" t="inlineStr">
        <is>
          <t>Bayi</t>
        </is>
      </c>
      <c r="L4329" t="n">
        <v>3</v>
      </c>
      <c r="M4329" s="57" t="n">
        <v>6857</v>
      </c>
      <c r="N4329" t="inlineStr">
        <is>
          <t>TL</t>
        </is>
      </c>
      <c r="O4329" s="58" t="n">
        <v>0</v>
      </c>
      <c r="P4329" t="n">
        <v>0</v>
      </c>
      <c r="Q4329" s="59" t="n">
        <v>3900</v>
      </c>
      <c r="R4329" s="60">
        <f>IF(N4329="TL",1,IF(N4329="USD",VLOOKUP(C4329,$X$2:$Z$19,2,FALSE),VLOOKUP(C4329,$X$2:$Z$19,3,FALSE)))</f>
        <v/>
      </c>
      <c r="S4329" s="61">
        <f>IF(P4329=1,0,L4329*M4329*R4329*(1-O4329/100))</f>
        <v/>
      </c>
      <c r="T4329" s="61">
        <f>IF(P4329=1,0,L4329*Q4329)</f>
        <v/>
      </c>
      <c r="U4329" s="61">
        <f>S4329-T4329</f>
        <v/>
      </c>
    </row>
    <row r="4330">
      <c r="A4330" t="inlineStr">
        <is>
          <t>S004329</t>
        </is>
      </c>
      <c r="B4330" t="inlineStr">
        <is>
          <t>2026-04-24</t>
        </is>
      </c>
      <c r="C4330" t="inlineStr">
        <is>
          <t>2026-04</t>
        </is>
      </c>
      <c r="D4330" t="inlineStr">
        <is>
          <t>2026-Q2</t>
        </is>
      </c>
      <c r="E4330" t="inlineStr">
        <is>
          <t>T13</t>
        </is>
      </c>
      <c r="F4330" t="inlineStr">
        <is>
          <t>Cem Kurt</t>
        </is>
      </c>
      <c r="G4330" t="inlineStr">
        <is>
          <t>Marmara</t>
        </is>
      </c>
      <c r="H4330" t="inlineStr">
        <is>
          <t>EM-KBL-25</t>
        </is>
      </c>
      <c r="I4330" t="inlineStr">
        <is>
          <t>NYY Kablo 4x6 (100 m)</t>
        </is>
      </c>
      <c r="J4330" t="inlineStr">
        <is>
          <t>Kablo</t>
        </is>
      </c>
      <c r="K4330" t="inlineStr">
        <is>
          <t>Kurumsal</t>
        </is>
      </c>
      <c r="L4330" t="n">
        <v>4</v>
      </c>
      <c r="M4330" s="57" t="n">
        <v>3562</v>
      </c>
      <c r="N4330" t="inlineStr">
        <is>
          <t>TL</t>
        </is>
      </c>
      <c r="O4330" s="58" t="n">
        <v>0</v>
      </c>
      <c r="P4330" t="n">
        <v>0</v>
      </c>
      <c r="Q4330" s="59" t="n">
        <v>2150</v>
      </c>
      <c r="R4330" s="60">
        <f>IF(N4330="TL",1,IF(N4330="USD",VLOOKUP(C4330,$X$2:$Z$19,2,FALSE),VLOOKUP(C4330,$X$2:$Z$19,3,FALSE)))</f>
        <v/>
      </c>
      <c r="S4330" s="61">
        <f>IF(P4330=1,0,L4330*M4330*R4330*(1-O4330/100))</f>
        <v/>
      </c>
      <c r="T4330" s="61">
        <f>IF(P4330=1,0,L4330*Q4330)</f>
        <v/>
      </c>
      <c r="U4330" s="61">
        <f>S4330-T4330</f>
        <v/>
      </c>
    </row>
    <row r="4331">
      <c r="A4331" t="inlineStr">
        <is>
          <t>S004330</t>
        </is>
      </c>
      <c r="B4331" t="inlineStr">
        <is>
          <t>2026-04-16</t>
        </is>
      </c>
      <c r="C4331" t="inlineStr">
        <is>
          <t>2026-04</t>
        </is>
      </c>
      <c r="D4331" t="inlineStr">
        <is>
          <t>2026-Q2</t>
        </is>
      </c>
      <c r="E4331" t="inlineStr">
        <is>
          <t>T13</t>
        </is>
      </c>
      <c r="F4331" t="inlineStr">
        <is>
          <t>Cem Kurt</t>
        </is>
      </c>
      <c r="G4331" t="inlineStr">
        <is>
          <t>Marmara</t>
        </is>
      </c>
      <c r="H4331" t="inlineStr">
        <is>
          <t>EM-PNO-12</t>
        </is>
      </c>
      <c r="I4331" t="inlineStr">
        <is>
          <t>Sıva Üstü Dağıtım Panosu 24'lü</t>
        </is>
      </c>
      <c r="J4331" t="inlineStr">
        <is>
          <t>Pano</t>
        </is>
      </c>
      <c r="K4331" t="inlineStr">
        <is>
          <t>Perakende</t>
        </is>
      </c>
      <c r="L4331" t="n">
        <v>19</v>
      </c>
      <c r="M4331" s="57" t="n">
        <v>2028</v>
      </c>
      <c r="N4331" t="inlineStr">
        <is>
          <t>TL</t>
        </is>
      </c>
      <c r="O4331" s="58" t="n">
        <v>0</v>
      </c>
      <c r="P4331" t="n">
        <v>0</v>
      </c>
      <c r="Q4331" s="59" t="n">
        <v>1180</v>
      </c>
      <c r="R4331" s="60">
        <f>IF(N4331="TL",1,IF(N4331="USD",VLOOKUP(C4331,$X$2:$Z$19,2,FALSE),VLOOKUP(C4331,$X$2:$Z$19,3,FALSE)))</f>
        <v/>
      </c>
      <c r="S4331" s="61">
        <f>IF(P4331=1,0,L4331*M4331*R4331*(1-O4331/100))</f>
        <v/>
      </c>
      <c r="T4331" s="61">
        <f>IF(P4331=1,0,L4331*Q4331)</f>
        <v/>
      </c>
      <c r="U4331" s="61">
        <f>S4331-T4331</f>
        <v/>
      </c>
    </row>
    <row r="4332">
      <c r="A4332" t="inlineStr">
        <is>
          <t>S004331</t>
        </is>
      </c>
      <c r="B4332" t="inlineStr">
        <is>
          <t>2026-04-08</t>
        </is>
      </c>
      <c r="C4332" t="inlineStr">
        <is>
          <t>2026-04</t>
        </is>
      </c>
      <c r="D4332" t="inlineStr">
        <is>
          <t>2026-Q2</t>
        </is>
      </c>
      <c r="E4332" t="inlineStr">
        <is>
          <t>T13</t>
        </is>
      </c>
      <c r="F4332" t="inlineStr">
        <is>
          <t>Cem Kurt</t>
        </is>
      </c>
      <c r="G4332" t="inlineStr">
        <is>
          <t>Marmara</t>
        </is>
      </c>
      <c r="H4332" t="inlineStr">
        <is>
          <t>EM-PNO-12</t>
        </is>
      </c>
      <c r="I4332" t="inlineStr">
        <is>
          <t>Sıva Üstü Dağıtım Panosu 24'lü</t>
        </is>
      </c>
      <c r="J4332" t="inlineStr">
        <is>
          <t>Pano</t>
        </is>
      </c>
      <c r="K4332" t="inlineStr">
        <is>
          <t>Bayi</t>
        </is>
      </c>
      <c r="L4332" t="n">
        <v>2</v>
      </c>
      <c r="M4332" s="57" t="n">
        <v>2034</v>
      </c>
      <c r="N4332" t="inlineStr">
        <is>
          <t>TL</t>
        </is>
      </c>
      <c r="O4332" s="58" t="n">
        <v>5</v>
      </c>
      <c r="P4332" t="n">
        <v>0</v>
      </c>
      <c r="Q4332" s="59" t="n">
        <v>1180</v>
      </c>
      <c r="R4332" s="60">
        <f>IF(N4332="TL",1,IF(N4332="USD",VLOOKUP(C4332,$X$2:$Z$19,2,FALSE),VLOOKUP(C4332,$X$2:$Z$19,3,FALSE)))</f>
        <v/>
      </c>
      <c r="S4332" s="61">
        <f>IF(P4332=1,0,L4332*M4332*R4332*(1-O4332/100))</f>
        <v/>
      </c>
      <c r="T4332" s="61">
        <f>IF(P4332=1,0,L4332*Q4332)</f>
        <v/>
      </c>
      <c r="U4332" s="61">
        <f>S4332-T4332</f>
        <v/>
      </c>
    </row>
    <row r="4333">
      <c r="A4333" t="inlineStr">
        <is>
          <t>S004332</t>
        </is>
      </c>
      <c r="B4333" t="inlineStr">
        <is>
          <t>2026-04-25</t>
        </is>
      </c>
      <c r="C4333" t="inlineStr">
        <is>
          <t>2026-04</t>
        </is>
      </c>
      <c r="D4333" t="inlineStr">
        <is>
          <t>2026-Q2</t>
        </is>
      </c>
      <c r="E4333" t="inlineStr">
        <is>
          <t>T13</t>
        </is>
      </c>
      <c r="F4333" t="inlineStr">
        <is>
          <t>Cem Kurt</t>
        </is>
      </c>
      <c r="G4333" t="inlineStr">
        <is>
          <t>Marmara</t>
        </is>
      </c>
      <c r="H4333" t="inlineStr">
        <is>
          <t>EM-KBL-25</t>
        </is>
      </c>
      <c r="I4333" t="inlineStr">
        <is>
          <t>NYY Kablo 4x6 (100 m)</t>
        </is>
      </c>
      <c r="J4333" t="inlineStr">
        <is>
          <t>Kablo</t>
        </is>
      </c>
      <c r="K4333" t="inlineStr">
        <is>
          <t>Bayi</t>
        </is>
      </c>
      <c r="L4333" t="n">
        <v>79</v>
      </c>
      <c r="M4333" s="57" t="n">
        <v>3484</v>
      </c>
      <c r="N4333" t="inlineStr">
        <is>
          <t>TL</t>
        </is>
      </c>
      <c r="O4333" s="58" t="n">
        <v>18</v>
      </c>
      <c r="P4333" t="n">
        <v>0</v>
      </c>
      <c r="Q4333" s="59" t="n">
        <v>2150</v>
      </c>
      <c r="R4333" s="60">
        <f>IF(N4333="TL",1,IF(N4333="USD",VLOOKUP(C4333,$X$2:$Z$19,2,FALSE),VLOOKUP(C4333,$X$2:$Z$19,3,FALSE)))</f>
        <v/>
      </c>
      <c r="S4333" s="61">
        <f>IF(P4333=1,0,L4333*M4333*R4333*(1-O4333/100))</f>
        <v/>
      </c>
      <c r="T4333" s="61">
        <f>IF(P4333=1,0,L4333*Q4333)</f>
        <v/>
      </c>
      <c r="U4333" s="61">
        <f>S4333-T4333</f>
        <v/>
      </c>
    </row>
    <row r="4334">
      <c r="A4334" t="inlineStr">
        <is>
          <t>S004333</t>
        </is>
      </c>
      <c r="B4334" t="inlineStr">
        <is>
          <t>2026-04-21</t>
        </is>
      </c>
      <c r="C4334" t="inlineStr">
        <is>
          <t>2026-04</t>
        </is>
      </c>
      <c r="D4334" t="inlineStr">
        <is>
          <t>2026-Q2</t>
        </is>
      </c>
      <c r="E4334" t="inlineStr">
        <is>
          <t>T13</t>
        </is>
      </c>
      <c r="F4334" t="inlineStr">
        <is>
          <t>Cem Kurt</t>
        </is>
      </c>
      <c r="G4334" t="inlineStr">
        <is>
          <t>Marmara</t>
        </is>
      </c>
      <c r="H4334" t="inlineStr">
        <is>
          <t>EM-KBL-25</t>
        </is>
      </c>
      <c r="I4334" t="inlineStr">
        <is>
          <t>NYY Kablo 4x6 (100 m)</t>
        </is>
      </c>
      <c r="J4334" t="inlineStr">
        <is>
          <t>Kablo</t>
        </is>
      </c>
      <c r="K4334" t="inlineStr">
        <is>
          <t>Bayi</t>
        </is>
      </c>
      <c r="L4334" t="n">
        <v>50</v>
      </c>
      <c r="M4334" s="57" t="n">
        <v>3404</v>
      </c>
      <c r="N4334" t="inlineStr">
        <is>
          <t>TL</t>
        </is>
      </c>
      <c r="O4334" s="58" t="n">
        <v>12</v>
      </c>
      <c r="P4334" t="n">
        <v>0</v>
      </c>
      <c r="Q4334" s="59" t="n">
        <v>2150</v>
      </c>
      <c r="R4334" s="60">
        <f>IF(N4334="TL",1,IF(N4334="USD",VLOOKUP(C4334,$X$2:$Z$19,2,FALSE),VLOOKUP(C4334,$X$2:$Z$19,3,FALSE)))</f>
        <v/>
      </c>
      <c r="S4334" s="61">
        <f>IF(P4334=1,0,L4334*M4334*R4334*(1-O4334/100))</f>
        <v/>
      </c>
      <c r="T4334" s="61">
        <f>IF(P4334=1,0,L4334*Q4334)</f>
        <v/>
      </c>
      <c r="U4334" s="61">
        <f>S4334-T4334</f>
        <v/>
      </c>
    </row>
    <row r="4335">
      <c r="A4335" t="inlineStr">
        <is>
          <t>S004334</t>
        </is>
      </c>
      <c r="B4335" t="inlineStr">
        <is>
          <t>2026-04-11</t>
        </is>
      </c>
      <c r="C4335" t="inlineStr">
        <is>
          <t>2026-04</t>
        </is>
      </c>
      <c r="D4335" t="inlineStr">
        <is>
          <t>2026-Q2</t>
        </is>
      </c>
      <c r="E4335" t="inlineStr">
        <is>
          <t>T13</t>
        </is>
      </c>
      <c r="F4335" t="inlineStr">
        <is>
          <t>Cem Kurt</t>
        </is>
      </c>
      <c r="G4335" t="inlineStr">
        <is>
          <t>Marmara</t>
        </is>
      </c>
      <c r="H4335" t="inlineStr">
        <is>
          <t>EM-UPS-10</t>
        </is>
      </c>
      <c r="I4335" t="inlineStr">
        <is>
          <t>Kesintisiz Güç Kaynağı 3 kVA</t>
        </is>
      </c>
      <c r="J4335" t="inlineStr">
        <is>
          <t>Güç</t>
        </is>
      </c>
      <c r="K4335" t="inlineStr">
        <is>
          <t>Perakende</t>
        </is>
      </c>
      <c r="L4335" t="n">
        <v>28</v>
      </c>
      <c r="M4335" s="57" t="n">
        <v>13550</v>
      </c>
      <c r="N4335" t="inlineStr">
        <is>
          <t>TL</t>
        </is>
      </c>
      <c r="O4335" s="58" t="n">
        <v>0</v>
      </c>
      <c r="P4335" t="n">
        <v>0</v>
      </c>
      <c r="Q4335" s="59" t="n">
        <v>8200</v>
      </c>
      <c r="R4335" s="60">
        <f>IF(N4335="TL",1,IF(N4335="USD",VLOOKUP(C4335,$X$2:$Z$19,2,FALSE),VLOOKUP(C4335,$X$2:$Z$19,3,FALSE)))</f>
        <v/>
      </c>
      <c r="S4335" s="61">
        <f>IF(P4335=1,0,L4335*M4335*R4335*(1-O4335/100))</f>
        <v/>
      </c>
      <c r="T4335" s="61">
        <f>IF(P4335=1,0,L4335*Q4335)</f>
        <v/>
      </c>
      <c r="U4335" s="61">
        <f>S4335-T4335</f>
        <v/>
      </c>
    </row>
    <row r="4336">
      <c r="A4336" t="inlineStr">
        <is>
          <t>S004335</t>
        </is>
      </c>
      <c r="B4336" t="inlineStr">
        <is>
          <t>2026-04-02</t>
        </is>
      </c>
      <c r="C4336" t="inlineStr">
        <is>
          <t>2026-04</t>
        </is>
      </c>
      <c r="D4336" t="inlineStr">
        <is>
          <t>2026-Q2</t>
        </is>
      </c>
      <c r="E4336" t="inlineStr">
        <is>
          <t>T13</t>
        </is>
      </c>
      <c r="F4336" t="inlineStr">
        <is>
          <t>Cem Kurt</t>
        </is>
      </c>
      <c r="G4336" t="inlineStr">
        <is>
          <t>Marmara</t>
        </is>
      </c>
      <c r="H4336" t="inlineStr">
        <is>
          <t>EM-TRF-05</t>
        </is>
      </c>
      <c r="I4336" t="inlineStr">
        <is>
          <t>İzole Trafo 1 kVA</t>
        </is>
      </c>
      <c r="J4336" t="inlineStr">
        <is>
          <t>Güç</t>
        </is>
      </c>
      <c r="K4336" t="inlineStr">
        <is>
          <t>Bayi</t>
        </is>
      </c>
      <c r="L4336" t="n">
        <v>96</v>
      </c>
      <c r="M4336" s="57" t="n">
        <v>6659</v>
      </c>
      <c r="N4336" t="inlineStr">
        <is>
          <t>TL</t>
        </is>
      </c>
      <c r="O4336" s="58" t="n">
        <v>0</v>
      </c>
      <c r="P4336" t="n">
        <v>0</v>
      </c>
      <c r="Q4336" s="59" t="n">
        <v>3900</v>
      </c>
      <c r="R4336" s="60">
        <f>IF(N4336="TL",1,IF(N4336="USD",VLOOKUP(C4336,$X$2:$Z$19,2,FALSE),VLOOKUP(C4336,$X$2:$Z$19,3,FALSE)))</f>
        <v/>
      </c>
      <c r="S4336" s="61">
        <f>IF(P4336=1,0,L4336*M4336*R4336*(1-O4336/100))</f>
        <v/>
      </c>
      <c r="T4336" s="61">
        <f>IF(P4336=1,0,L4336*Q4336)</f>
        <v/>
      </c>
      <c r="U4336" s="61">
        <f>S4336-T4336</f>
        <v/>
      </c>
    </row>
    <row r="4337">
      <c r="A4337" t="inlineStr">
        <is>
          <t>S004336</t>
        </is>
      </c>
      <c r="B4337" t="inlineStr">
        <is>
          <t>2026-04-21</t>
        </is>
      </c>
      <c r="C4337" t="inlineStr">
        <is>
          <t>2026-04</t>
        </is>
      </c>
      <c r="D4337" t="inlineStr">
        <is>
          <t>2026-Q2</t>
        </is>
      </c>
      <c r="E4337" t="inlineStr">
        <is>
          <t>T13</t>
        </is>
      </c>
      <c r="F4337" t="inlineStr">
        <is>
          <t>Cem Kurt</t>
        </is>
      </c>
      <c r="G4337" t="inlineStr">
        <is>
          <t>Marmara</t>
        </is>
      </c>
      <c r="H4337" t="inlineStr">
        <is>
          <t>EM-SNS-06</t>
        </is>
      </c>
      <c r="I4337" t="inlineStr">
        <is>
          <t>Hareket Sensörü PIR</t>
        </is>
      </c>
      <c r="J4337" t="inlineStr">
        <is>
          <t>Otomasyon</t>
        </is>
      </c>
      <c r="K4337" t="inlineStr">
        <is>
          <t>Perakende</t>
        </is>
      </c>
      <c r="L4337" t="n">
        <v>3</v>
      </c>
      <c r="M4337" s="57" t="n">
        <v>251</v>
      </c>
      <c r="N4337" t="inlineStr">
        <is>
          <t>TL</t>
        </is>
      </c>
      <c r="O4337" s="58" t="n">
        <v>12</v>
      </c>
      <c r="P4337" t="n">
        <v>0</v>
      </c>
      <c r="Q4337" s="59" t="n">
        <v>120</v>
      </c>
      <c r="R4337" s="60">
        <f>IF(N4337="TL",1,IF(N4337="USD",VLOOKUP(C4337,$X$2:$Z$19,2,FALSE),VLOOKUP(C4337,$X$2:$Z$19,3,FALSE)))</f>
        <v/>
      </c>
      <c r="S4337" s="61">
        <f>IF(P4337=1,0,L4337*M4337*R4337*(1-O4337/100))</f>
        <v/>
      </c>
      <c r="T4337" s="61">
        <f>IF(P4337=1,0,L4337*Q4337)</f>
        <v/>
      </c>
      <c r="U4337" s="61">
        <f>S4337-T4337</f>
        <v/>
      </c>
    </row>
    <row r="4338">
      <c r="A4338" t="inlineStr">
        <is>
          <t>S004337</t>
        </is>
      </c>
      <c r="B4338" t="inlineStr">
        <is>
          <t>2026-04-23</t>
        </is>
      </c>
      <c r="C4338" t="inlineStr">
        <is>
          <t>2026-04</t>
        </is>
      </c>
      <c r="D4338" t="inlineStr">
        <is>
          <t>2026-Q2</t>
        </is>
      </c>
      <c r="E4338" t="inlineStr">
        <is>
          <t>T13</t>
        </is>
      </c>
      <c r="F4338" t="inlineStr">
        <is>
          <t>Cem Kurt</t>
        </is>
      </c>
      <c r="G4338" t="inlineStr">
        <is>
          <t>Marmara</t>
        </is>
      </c>
      <c r="H4338" t="inlineStr">
        <is>
          <t>EM-AYD-40</t>
        </is>
      </c>
      <c r="I4338" t="inlineStr">
        <is>
          <t>LED Panel Armatür 40W</t>
        </is>
      </c>
      <c r="J4338" t="inlineStr">
        <is>
          <t>Aydınlatma</t>
        </is>
      </c>
      <c r="K4338" t="inlineStr">
        <is>
          <t>Bayi</t>
        </is>
      </c>
      <c r="L4338" t="n">
        <v>9</v>
      </c>
      <c r="M4338" s="57" t="n">
        <v>354</v>
      </c>
      <c r="N4338" t="inlineStr">
        <is>
          <t>TL</t>
        </is>
      </c>
      <c r="O4338" s="58" t="n">
        <v>8</v>
      </c>
      <c r="P4338" t="n">
        <v>0</v>
      </c>
      <c r="Q4338" s="59" t="n">
        <v>190</v>
      </c>
      <c r="R4338" s="60">
        <f>IF(N4338="TL",1,IF(N4338="USD",VLOOKUP(C4338,$X$2:$Z$19,2,FALSE),VLOOKUP(C4338,$X$2:$Z$19,3,FALSE)))</f>
        <v/>
      </c>
      <c r="S4338" s="61">
        <f>IF(P4338=1,0,L4338*M4338*R4338*(1-O4338/100))</f>
        <v/>
      </c>
      <c r="T4338" s="61">
        <f>IF(P4338=1,0,L4338*Q4338)</f>
        <v/>
      </c>
      <c r="U4338" s="61">
        <f>S4338-T4338</f>
        <v/>
      </c>
    </row>
    <row r="4339">
      <c r="A4339" t="inlineStr">
        <is>
          <t>S004338</t>
        </is>
      </c>
      <c r="B4339" t="inlineStr">
        <is>
          <t>2026-04-24</t>
        </is>
      </c>
      <c r="C4339" t="inlineStr">
        <is>
          <t>2026-04</t>
        </is>
      </c>
      <c r="D4339" t="inlineStr">
        <is>
          <t>2026-Q2</t>
        </is>
      </c>
      <c r="E4339" t="inlineStr">
        <is>
          <t>T13</t>
        </is>
      </c>
      <c r="F4339" t="inlineStr">
        <is>
          <t>Cem Kurt</t>
        </is>
      </c>
      <c r="G4339" t="inlineStr">
        <is>
          <t>Marmara</t>
        </is>
      </c>
      <c r="H4339" t="inlineStr">
        <is>
          <t>EM-KBL-16</t>
        </is>
      </c>
      <c r="I4339" t="inlineStr">
        <is>
          <t>NYM Kablo 3x2,5 (100 m)</t>
        </is>
      </c>
      <c r="J4339" t="inlineStr">
        <is>
          <t>Kablo</t>
        </is>
      </c>
      <c r="K4339" t="inlineStr">
        <is>
          <t>Proje</t>
        </is>
      </c>
      <c r="L4339" t="n">
        <v>20</v>
      </c>
      <c r="M4339" s="57" t="n">
        <v>1307</v>
      </c>
      <c r="N4339" t="inlineStr">
        <is>
          <t>TL</t>
        </is>
      </c>
      <c r="O4339" s="58" t="n">
        <v>8</v>
      </c>
      <c r="P4339" t="n">
        <v>0</v>
      </c>
      <c r="Q4339" s="59" t="n">
        <v>820</v>
      </c>
      <c r="R4339" s="60">
        <f>IF(N4339="TL",1,IF(N4339="USD",VLOOKUP(C4339,$X$2:$Z$19,2,FALSE),VLOOKUP(C4339,$X$2:$Z$19,3,FALSE)))</f>
        <v/>
      </c>
      <c r="S4339" s="61">
        <f>IF(P4339=1,0,L4339*M4339*R4339*(1-O4339/100))</f>
        <v/>
      </c>
      <c r="T4339" s="61">
        <f>IF(P4339=1,0,L4339*Q4339)</f>
        <v/>
      </c>
      <c r="U4339" s="61">
        <f>S4339-T4339</f>
        <v/>
      </c>
    </row>
    <row r="4340">
      <c r="A4340" t="inlineStr">
        <is>
          <t>S004339</t>
        </is>
      </c>
      <c r="B4340" t="inlineStr">
        <is>
          <t>2026-04-03</t>
        </is>
      </c>
      <c r="C4340" t="inlineStr">
        <is>
          <t>2026-04</t>
        </is>
      </c>
      <c r="D4340" t="inlineStr">
        <is>
          <t>2026-Q2</t>
        </is>
      </c>
      <c r="E4340" t="inlineStr">
        <is>
          <t>T13</t>
        </is>
      </c>
      <c r="F4340" t="inlineStr">
        <is>
          <t>Cem Kurt</t>
        </is>
      </c>
      <c r="G4340" t="inlineStr">
        <is>
          <t>Marmara</t>
        </is>
      </c>
      <c r="H4340" t="inlineStr">
        <is>
          <t>EM-KBL-25</t>
        </is>
      </c>
      <c r="I4340" t="inlineStr">
        <is>
          <t>NYY Kablo 4x6 (100 m)</t>
        </is>
      </c>
      <c r="J4340" t="inlineStr">
        <is>
          <t>Kablo</t>
        </is>
      </c>
      <c r="K4340" t="inlineStr">
        <is>
          <t>Proje</t>
        </is>
      </c>
      <c r="L4340" t="n">
        <v>22</v>
      </c>
      <c r="M4340" s="57" t="n">
        <v>3359</v>
      </c>
      <c r="N4340" t="inlineStr">
        <is>
          <t>TL</t>
        </is>
      </c>
      <c r="O4340" s="58" t="n">
        <v>18</v>
      </c>
      <c r="P4340" t="n">
        <v>0</v>
      </c>
      <c r="Q4340" s="59" t="n">
        <v>2150</v>
      </c>
      <c r="R4340" s="60">
        <f>IF(N4340="TL",1,IF(N4340="USD",VLOOKUP(C4340,$X$2:$Z$19,2,FALSE),VLOOKUP(C4340,$X$2:$Z$19,3,FALSE)))</f>
        <v/>
      </c>
      <c r="S4340" s="61">
        <f>IF(P4340=1,0,L4340*M4340*R4340*(1-O4340/100))</f>
        <v/>
      </c>
      <c r="T4340" s="61">
        <f>IF(P4340=1,0,L4340*Q4340)</f>
        <v/>
      </c>
      <c r="U4340" s="61">
        <f>S4340-T4340</f>
        <v/>
      </c>
    </row>
    <row r="4341">
      <c r="A4341" t="inlineStr">
        <is>
          <t>S004340</t>
        </is>
      </c>
      <c r="B4341" t="inlineStr">
        <is>
          <t>2026-04-20</t>
        </is>
      </c>
      <c r="C4341" t="inlineStr">
        <is>
          <t>2026-04</t>
        </is>
      </c>
      <c r="D4341" t="inlineStr">
        <is>
          <t>2026-Q2</t>
        </is>
      </c>
      <c r="E4341" t="inlineStr">
        <is>
          <t>T13</t>
        </is>
      </c>
      <c r="F4341" t="inlineStr">
        <is>
          <t>Cem Kurt</t>
        </is>
      </c>
      <c r="G4341" t="inlineStr">
        <is>
          <t>Marmara</t>
        </is>
      </c>
      <c r="H4341" t="inlineStr">
        <is>
          <t>EM-PRZ-02</t>
        </is>
      </c>
      <c r="I4341" t="inlineStr">
        <is>
          <t>Priz-Anahtar Seti (20'li)</t>
        </is>
      </c>
      <c r="J4341" t="inlineStr">
        <is>
          <t>Anahtar</t>
        </is>
      </c>
      <c r="K4341" t="inlineStr">
        <is>
          <t>Bayi</t>
        </is>
      </c>
      <c r="L4341" t="n">
        <v>1</v>
      </c>
      <c r="M4341" s="57" t="n">
        <v>585</v>
      </c>
      <c r="N4341" t="inlineStr">
        <is>
          <t>TL</t>
        </is>
      </c>
      <c r="O4341" s="58" t="n">
        <v>5</v>
      </c>
      <c r="P4341" t="n">
        <v>0</v>
      </c>
      <c r="Q4341" s="59" t="n">
        <v>310</v>
      </c>
      <c r="R4341" s="60">
        <f>IF(N4341="TL",1,IF(N4341="USD",VLOOKUP(C4341,$X$2:$Z$19,2,FALSE),VLOOKUP(C4341,$X$2:$Z$19,3,FALSE)))</f>
        <v/>
      </c>
      <c r="S4341" s="61">
        <f>IF(P4341=1,0,L4341*M4341*R4341*(1-O4341/100))</f>
        <v/>
      </c>
      <c r="T4341" s="61">
        <f>IF(P4341=1,0,L4341*Q4341)</f>
        <v/>
      </c>
      <c r="U4341" s="61">
        <f>S4341-T4341</f>
        <v/>
      </c>
    </row>
    <row r="4342">
      <c r="A4342" t="inlineStr">
        <is>
          <t>S004341</t>
        </is>
      </c>
      <c r="B4342" t="inlineStr">
        <is>
          <t>2026-04-04</t>
        </is>
      </c>
      <c r="C4342" t="inlineStr">
        <is>
          <t>2026-04</t>
        </is>
      </c>
      <c r="D4342" t="inlineStr">
        <is>
          <t>2026-Q2</t>
        </is>
      </c>
      <c r="E4342" t="inlineStr">
        <is>
          <t>T14</t>
        </is>
      </c>
      <c r="F4342" t="inlineStr">
        <is>
          <t>Elif Şen</t>
        </is>
      </c>
      <c r="G4342" t="inlineStr">
        <is>
          <t>İç Anadolu</t>
        </is>
      </c>
      <c r="H4342" t="inlineStr">
        <is>
          <t>EM-AYD-18</t>
        </is>
      </c>
      <c r="I4342" t="inlineStr">
        <is>
          <t>LED Ampul 18W (10'lu)</t>
        </is>
      </c>
      <c r="J4342" t="inlineStr">
        <is>
          <t>Aydınlatma</t>
        </is>
      </c>
      <c r="K4342" t="inlineStr">
        <is>
          <t>Perakende</t>
        </is>
      </c>
      <c r="L4342" t="n">
        <v>1</v>
      </c>
      <c r="M4342" s="57" t="n">
        <v>210</v>
      </c>
      <c r="N4342" t="inlineStr">
        <is>
          <t>TL</t>
        </is>
      </c>
      <c r="O4342" s="58" t="n">
        <v>5</v>
      </c>
      <c r="P4342" t="n">
        <v>0</v>
      </c>
      <c r="Q4342" s="59" t="n">
        <v>95</v>
      </c>
      <c r="R4342" s="60">
        <f>IF(N4342="TL",1,IF(N4342="USD",VLOOKUP(C4342,$X$2:$Z$19,2,FALSE),VLOOKUP(C4342,$X$2:$Z$19,3,FALSE)))</f>
        <v/>
      </c>
      <c r="S4342" s="61">
        <f>IF(P4342=1,0,L4342*M4342*R4342*(1-O4342/100))</f>
        <v/>
      </c>
      <c r="T4342" s="61">
        <f>IF(P4342=1,0,L4342*Q4342)</f>
        <v/>
      </c>
      <c r="U4342" s="61">
        <f>S4342-T4342</f>
        <v/>
      </c>
    </row>
    <row r="4343">
      <c r="A4343" t="inlineStr">
        <is>
          <t>S004342</t>
        </is>
      </c>
      <c r="B4343" t="inlineStr">
        <is>
          <t>2026-04-06</t>
        </is>
      </c>
      <c r="C4343" t="inlineStr">
        <is>
          <t>2026-04</t>
        </is>
      </c>
      <c r="D4343" t="inlineStr">
        <is>
          <t>2026-Q2</t>
        </is>
      </c>
      <c r="E4343" t="inlineStr">
        <is>
          <t>T14</t>
        </is>
      </c>
      <c r="F4343" t="inlineStr">
        <is>
          <t>Elif Şen</t>
        </is>
      </c>
      <c r="G4343" t="inlineStr">
        <is>
          <t>İç Anadolu</t>
        </is>
      </c>
      <c r="H4343" t="inlineStr">
        <is>
          <t>EM-KND-03</t>
        </is>
      </c>
      <c r="I4343" t="inlineStr">
        <is>
          <t>Kablo Kanalı 40x40 (2 m)</t>
        </is>
      </c>
      <c r="J4343" t="inlineStr">
        <is>
          <t>Tesisat</t>
        </is>
      </c>
      <c r="K4343" t="inlineStr">
        <is>
          <t>Proje</t>
        </is>
      </c>
      <c r="L4343" t="n">
        <v>4</v>
      </c>
      <c r="M4343" s="57" t="n">
        <v>129</v>
      </c>
      <c r="N4343" t="inlineStr">
        <is>
          <t>TL</t>
        </is>
      </c>
      <c r="O4343" s="58" t="n">
        <v>12</v>
      </c>
      <c r="P4343" t="n">
        <v>0</v>
      </c>
      <c r="Q4343" s="59" t="n">
        <v>65</v>
      </c>
      <c r="R4343" s="60">
        <f>IF(N4343="TL",1,IF(N4343="USD",VLOOKUP(C4343,$X$2:$Z$19,2,FALSE),VLOOKUP(C4343,$X$2:$Z$19,3,FALSE)))</f>
        <v/>
      </c>
      <c r="S4343" s="61">
        <f>IF(P4343=1,0,L4343*M4343*R4343*(1-O4343/100))</f>
        <v/>
      </c>
      <c r="T4343" s="61">
        <f>IF(P4343=1,0,L4343*Q4343)</f>
        <v/>
      </c>
      <c r="U4343" s="61">
        <f>S4343-T4343</f>
        <v/>
      </c>
    </row>
    <row r="4344">
      <c r="A4344" t="inlineStr">
        <is>
          <t>S004343</t>
        </is>
      </c>
      <c r="B4344" t="inlineStr">
        <is>
          <t>2026-04-20</t>
        </is>
      </c>
      <c r="C4344" t="inlineStr">
        <is>
          <t>2026-04</t>
        </is>
      </c>
      <c r="D4344" t="inlineStr">
        <is>
          <t>2026-Q2</t>
        </is>
      </c>
      <c r="E4344" t="inlineStr">
        <is>
          <t>T14</t>
        </is>
      </c>
      <c r="F4344" t="inlineStr">
        <is>
          <t>Elif Şen</t>
        </is>
      </c>
      <c r="G4344" t="inlineStr">
        <is>
          <t>İç Anadolu</t>
        </is>
      </c>
      <c r="H4344" t="inlineStr">
        <is>
          <t>EM-TOP-08</t>
        </is>
      </c>
      <c r="I4344" t="inlineStr">
        <is>
          <t>Topraklama Seti</t>
        </is>
      </c>
      <c r="J4344" t="inlineStr">
        <is>
          <t>Koruma</t>
        </is>
      </c>
      <c r="K4344" t="inlineStr">
        <is>
          <t>Bayi</t>
        </is>
      </c>
      <c r="L4344" t="n">
        <v>18</v>
      </c>
      <c r="M4344" s="57" t="n">
        <v>895</v>
      </c>
      <c r="N4344" t="inlineStr">
        <is>
          <t>TL</t>
        </is>
      </c>
      <c r="O4344" s="58" t="n">
        <v>0</v>
      </c>
      <c r="P4344" t="n">
        <v>0</v>
      </c>
      <c r="Q4344" s="59" t="n">
        <v>540</v>
      </c>
      <c r="R4344" s="60">
        <f>IF(N4344="TL",1,IF(N4344="USD",VLOOKUP(C4344,$X$2:$Z$19,2,FALSE),VLOOKUP(C4344,$X$2:$Z$19,3,FALSE)))</f>
        <v/>
      </c>
      <c r="S4344" s="61">
        <f>IF(P4344=1,0,L4344*M4344*R4344*(1-O4344/100))</f>
        <v/>
      </c>
      <c r="T4344" s="61">
        <f>IF(P4344=1,0,L4344*Q4344)</f>
        <v/>
      </c>
      <c r="U4344" s="61">
        <f>S4344-T4344</f>
        <v/>
      </c>
    </row>
    <row r="4345">
      <c r="A4345" t="inlineStr">
        <is>
          <t>S004344</t>
        </is>
      </c>
      <c r="B4345" t="inlineStr">
        <is>
          <t>2026-04-23</t>
        </is>
      </c>
      <c r="C4345" t="inlineStr">
        <is>
          <t>2026-04</t>
        </is>
      </c>
      <c r="D4345" t="inlineStr">
        <is>
          <t>2026-Q2</t>
        </is>
      </c>
      <c r="E4345" t="inlineStr">
        <is>
          <t>T14</t>
        </is>
      </c>
      <c r="F4345" t="inlineStr">
        <is>
          <t>Elif Şen</t>
        </is>
      </c>
      <c r="G4345" t="inlineStr">
        <is>
          <t>İç Anadolu</t>
        </is>
      </c>
      <c r="H4345" t="inlineStr">
        <is>
          <t>EM-TRF-05</t>
        </is>
      </c>
      <c r="I4345" t="inlineStr">
        <is>
          <t>İzole Trafo 1 kVA</t>
        </is>
      </c>
      <c r="J4345" t="inlineStr">
        <is>
          <t>Güç</t>
        </is>
      </c>
      <c r="K4345" t="inlineStr">
        <is>
          <t>Proje</t>
        </is>
      </c>
      <c r="L4345" t="n">
        <v>23</v>
      </c>
      <c r="M4345" s="57" t="n">
        <v>6508</v>
      </c>
      <c r="N4345" t="inlineStr">
        <is>
          <t>TL</t>
        </is>
      </c>
      <c r="O4345" s="58" t="n">
        <v>5</v>
      </c>
      <c r="P4345" t="n">
        <v>0</v>
      </c>
      <c r="Q4345" s="59" t="n">
        <v>3900</v>
      </c>
      <c r="R4345" s="60">
        <f>IF(N4345="TL",1,IF(N4345="USD",VLOOKUP(C4345,$X$2:$Z$19,2,FALSE),VLOOKUP(C4345,$X$2:$Z$19,3,FALSE)))</f>
        <v/>
      </c>
      <c r="S4345" s="61">
        <f>IF(P4345=1,0,L4345*M4345*R4345*(1-O4345/100))</f>
        <v/>
      </c>
      <c r="T4345" s="61">
        <f>IF(P4345=1,0,L4345*Q4345)</f>
        <v/>
      </c>
      <c r="U4345" s="61">
        <f>S4345-T4345</f>
        <v/>
      </c>
    </row>
    <row r="4346">
      <c r="A4346" t="inlineStr">
        <is>
          <t>S004345</t>
        </is>
      </c>
      <c r="B4346" t="inlineStr">
        <is>
          <t>2026-04-03</t>
        </is>
      </c>
      <c r="C4346" t="inlineStr">
        <is>
          <t>2026-04</t>
        </is>
      </c>
      <c r="D4346" t="inlineStr">
        <is>
          <t>2026-Q2</t>
        </is>
      </c>
      <c r="E4346" t="inlineStr">
        <is>
          <t>T14</t>
        </is>
      </c>
      <c r="F4346" t="inlineStr">
        <is>
          <t>Elif Şen</t>
        </is>
      </c>
      <c r="G4346" t="inlineStr">
        <is>
          <t>İç Anadolu</t>
        </is>
      </c>
      <c r="H4346" t="inlineStr">
        <is>
          <t>EM-PNO-12</t>
        </is>
      </c>
      <c r="I4346" t="inlineStr">
        <is>
          <t>Sıva Üstü Dağıtım Panosu 24'lü</t>
        </is>
      </c>
      <c r="J4346" t="inlineStr">
        <is>
          <t>Pano</t>
        </is>
      </c>
      <c r="K4346" t="inlineStr">
        <is>
          <t>Bayi</t>
        </is>
      </c>
      <c r="L4346" t="n">
        <v>15</v>
      </c>
      <c r="M4346" s="57" t="n">
        <v>2082</v>
      </c>
      <c r="N4346" t="inlineStr">
        <is>
          <t>TL</t>
        </is>
      </c>
      <c r="O4346" s="58" t="n">
        <v>0</v>
      </c>
      <c r="P4346" t="n">
        <v>0</v>
      </c>
      <c r="Q4346" s="59" t="n">
        <v>1180</v>
      </c>
      <c r="R4346" s="60">
        <f>IF(N4346="TL",1,IF(N4346="USD",VLOOKUP(C4346,$X$2:$Z$19,2,FALSE),VLOOKUP(C4346,$X$2:$Z$19,3,FALSE)))</f>
        <v/>
      </c>
      <c r="S4346" s="61">
        <f>IF(P4346=1,0,L4346*M4346*R4346*(1-O4346/100))</f>
        <v/>
      </c>
      <c r="T4346" s="61">
        <f>IF(P4346=1,0,L4346*Q4346)</f>
        <v/>
      </c>
      <c r="U4346" s="61">
        <f>S4346-T4346</f>
        <v/>
      </c>
    </row>
    <row r="4347">
      <c r="A4347" t="inlineStr">
        <is>
          <t>S004346</t>
        </is>
      </c>
      <c r="B4347" t="inlineStr">
        <is>
          <t>2026-04-28</t>
        </is>
      </c>
      <c r="C4347" t="inlineStr">
        <is>
          <t>2026-04</t>
        </is>
      </c>
      <c r="D4347" t="inlineStr">
        <is>
          <t>2026-Q2</t>
        </is>
      </c>
      <c r="E4347" t="inlineStr">
        <is>
          <t>T14</t>
        </is>
      </c>
      <c r="F4347" t="inlineStr">
        <is>
          <t>Elif Şen</t>
        </is>
      </c>
      <c r="G4347" t="inlineStr">
        <is>
          <t>İç Anadolu</t>
        </is>
      </c>
      <c r="H4347" t="inlineStr">
        <is>
          <t>EM-PNO-12</t>
        </is>
      </c>
      <c r="I4347" t="inlineStr">
        <is>
          <t>Sıva Üstü Dağıtım Panosu 24'lü</t>
        </is>
      </c>
      <c r="J4347" t="inlineStr">
        <is>
          <t>Pano</t>
        </is>
      </c>
      <c r="K4347" t="inlineStr">
        <is>
          <t>Bayi</t>
        </is>
      </c>
      <c r="L4347" t="n">
        <v>20</v>
      </c>
      <c r="M4347" s="57" t="n">
        <v>2108</v>
      </c>
      <c r="N4347" t="inlineStr">
        <is>
          <t>TL</t>
        </is>
      </c>
      <c r="O4347" s="58" t="n">
        <v>0</v>
      </c>
      <c r="P4347" t="n">
        <v>0</v>
      </c>
      <c r="Q4347" s="59" t="n">
        <v>1180</v>
      </c>
      <c r="R4347" s="60">
        <f>IF(N4347="TL",1,IF(N4347="USD",VLOOKUP(C4347,$X$2:$Z$19,2,FALSE),VLOOKUP(C4347,$X$2:$Z$19,3,FALSE)))</f>
        <v/>
      </c>
      <c r="S4347" s="61">
        <f>IF(P4347=1,0,L4347*M4347*R4347*(1-O4347/100))</f>
        <v/>
      </c>
      <c r="T4347" s="61">
        <f>IF(P4347=1,0,L4347*Q4347)</f>
        <v/>
      </c>
      <c r="U4347" s="61">
        <f>S4347-T4347</f>
        <v/>
      </c>
    </row>
    <row r="4348">
      <c r="A4348" t="inlineStr">
        <is>
          <t>S004347</t>
        </is>
      </c>
      <c r="B4348" t="inlineStr">
        <is>
          <t>2026-04-17</t>
        </is>
      </c>
      <c r="C4348" t="inlineStr">
        <is>
          <t>2026-04</t>
        </is>
      </c>
      <c r="D4348" t="inlineStr">
        <is>
          <t>2026-Q2</t>
        </is>
      </c>
      <c r="E4348" t="inlineStr">
        <is>
          <t>T14</t>
        </is>
      </c>
      <c r="F4348" t="inlineStr">
        <is>
          <t>Elif Şen</t>
        </is>
      </c>
      <c r="G4348" t="inlineStr">
        <is>
          <t>İç Anadolu</t>
        </is>
      </c>
      <c r="H4348" t="inlineStr">
        <is>
          <t>EM-TRF-05</t>
        </is>
      </c>
      <c r="I4348" t="inlineStr">
        <is>
          <t>İzole Trafo 1 kVA</t>
        </is>
      </c>
      <c r="J4348" t="inlineStr">
        <is>
          <t>Güç</t>
        </is>
      </c>
      <c r="K4348" t="inlineStr">
        <is>
          <t>Proje</t>
        </is>
      </c>
      <c r="L4348" t="n">
        <v>117</v>
      </c>
      <c r="M4348" s="57" t="n">
        <v>6809</v>
      </c>
      <c r="N4348" t="inlineStr">
        <is>
          <t>TL</t>
        </is>
      </c>
      <c r="O4348" s="58" t="n">
        <v>0</v>
      </c>
      <c r="P4348" t="n">
        <v>0</v>
      </c>
      <c r="Q4348" s="59" t="n">
        <v>3900</v>
      </c>
      <c r="R4348" s="60">
        <f>IF(N4348="TL",1,IF(N4348="USD",VLOOKUP(C4348,$X$2:$Z$19,2,FALSE),VLOOKUP(C4348,$X$2:$Z$19,3,FALSE)))</f>
        <v/>
      </c>
      <c r="S4348" s="61">
        <f>IF(P4348=1,0,L4348*M4348*R4348*(1-O4348/100))</f>
        <v/>
      </c>
      <c r="T4348" s="61">
        <f>IF(P4348=1,0,L4348*Q4348)</f>
        <v/>
      </c>
      <c r="U4348" s="61">
        <f>S4348-T4348</f>
        <v/>
      </c>
    </row>
    <row r="4349">
      <c r="A4349" t="inlineStr">
        <is>
          <t>S004348</t>
        </is>
      </c>
      <c r="B4349" t="inlineStr">
        <is>
          <t>2026-04-17</t>
        </is>
      </c>
      <c r="C4349" t="inlineStr">
        <is>
          <t>2026-04</t>
        </is>
      </c>
      <c r="D4349" t="inlineStr">
        <is>
          <t>2026-Q2</t>
        </is>
      </c>
      <c r="E4349" t="inlineStr">
        <is>
          <t>T14</t>
        </is>
      </c>
      <c r="F4349" t="inlineStr">
        <is>
          <t>Elif Şen</t>
        </is>
      </c>
      <c r="G4349" t="inlineStr">
        <is>
          <t>İç Anadolu</t>
        </is>
      </c>
      <c r="H4349" t="inlineStr">
        <is>
          <t>EM-AYD-18</t>
        </is>
      </c>
      <c r="I4349" t="inlineStr">
        <is>
          <t>LED Ampul 18W (10'lu)</t>
        </is>
      </c>
      <c r="J4349" t="inlineStr">
        <is>
          <t>Aydınlatma</t>
        </is>
      </c>
      <c r="K4349" t="inlineStr">
        <is>
          <t>Proje</t>
        </is>
      </c>
      <c r="L4349" t="n">
        <v>2</v>
      </c>
      <c r="M4349" s="57" t="n">
        <v>198</v>
      </c>
      <c r="N4349" t="inlineStr">
        <is>
          <t>TL</t>
        </is>
      </c>
      <c r="O4349" s="58" t="n">
        <v>8</v>
      </c>
      <c r="P4349" t="n">
        <v>0</v>
      </c>
      <c r="Q4349" s="59" t="n">
        <v>95</v>
      </c>
      <c r="R4349" s="60">
        <f>IF(N4349="TL",1,IF(N4349="USD",VLOOKUP(C4349,$X$2:$Z$19,2,FALSE),VLOOKUP(C4349,$X$2:$Z$19,3,FALSE)))</f>
        <v/>
      </c>
      <c r="S4349" s="61">
        <f>IF(P4349=1,0,L4349*M4349*R4349*(1-O4349/100))</f>
        <v/>
      </c>
      <c r="T4349" s="61">
        <f>IF(P4349=1,0,L4349*Q4349)</f>
        <v/>
      </c>
      <c r="U4349" s="61">
        <f>S4349-T4349</f>
        <v/>
      </c>
    </row>
    <row r="4350">
      <c r="A4350" t="inlineStr">
        <is>
          <t>S004349</t>
        </is>
      </c>
      <c r="B4350" t="inlineStr">
        <is>
          <t>2026-04-07</t>
        </is>
      </c>
      <c r="C4350" t="inlineStr">
        <is>
          <t>2026-04</t>
        </is>
      </c>
      <c r="D4350" t="inlineStr">
        <is>
          <t>2026-Q2</t>
        </is>
      </c>
      <c r="E4350" t="inlineStr">
        <is>
          <t>T14</t>
        </is>
      </c>
      <c r="F4350" t="inlineStr">
        <is>
          <t>Elif Şen</t>
        </is>
      </c>
      <c r="G4350" t="inlineStr">
        <is>
          <t>İç Anadolu</t>
        </is>
      </c>
      <c r="H4350" t="inlineStr">
        <is>
          <t>EM-KBL-16</t>
        </is>
      </c>
      <c r="I4350" t="inlineStr">
        <is>
          <t>NYM Kablo 3x2,5 (100 m)</t>
        </is>
      </c>
      <c r="J4350" t="inlineStr">
        <is>
          <t>Kablo</t>
        </is>
      </c>
      <c r="K4350" t="inlineStr">
        <is>
          <t>Kurumsal</t>
        </is>
      </c>
      <c r="L4350" t="n">
        <v>1</v>
      </c>
      <c r="M4350" s="57" t="n">
        <v>1351</v>
      </c>
      <c r="N4350" t="inlineStr">
        <is>
          <t>TL</t>
        </is>
      </c>
      <c r="O4350" s="58" t="n">
        <v>5</v>
      </c>
      <c r="P4350" t="n">
        <v>0</v>
      </c>
      <c r="Q4350" s="59" t="n">
        <v>820</v>
      </c>
      <c r="R4350" s="60">
        <f>IF(N4350="TL",1,IF(N4350="USD",VLOOKUP(C4350,$X$2:$Z$19,2,FALSE),VLOOKUP(C4350,$X$2:$Z$19,3,FALSE)))</f>
        <v/>
      </c>
      <c r="S4350" s="61">
        <f>IF(P4350=1,0,L4350*M4350*R4350*(1-O4350/100))</f>
        <v/>
      </c>
      <c r="T4350" s="61">
        <f>IF(P4350=1,0,L4350*Q4350)</f>
        <v/>
      </c>
      <c r="U4350" s="61">
        <f>S4350-T4350</f>
        <v/>
      </c>
    </row>
    <row r="4351">
      <c r="A4351" t="inlineStr">
        <is>
          <t>S004350</t>
        </is>
      </c>
      <c r="B4351" t="inlineStr">
        <is>
          <t>2026-04-09</t>
        </is>
      </c>
      <c r="C4351" t="inlineStr">
        <is>
          <t>2026-04</t>
        </is>
      </c>
      <c r="D4351" t="inlineStr">
        <is>
          <t>2026-Q2</t>
        </is>
      </c>
      <c r="E4351" t="inlineStr">
        <is>
          <t>T14</t>
        </is>
      </c>
      <c r="F4351" t="inlineStr">
        <is>
          <t>Elif Şen</t>
        </is>
      </c>
      <c r="G4351" t="inlineStr">
        <is>
          <t>İç Anadolu</t>
        </is>
      </c>
      <c r="H4351" t="inlineStr">
        <is>
          <t>EM-SNS-06</t>
        </is>
      </c>
      <c r="I4351" t="inlineStr">
        <is>
          <t>Hareket Sensörü PIR</t>
        </is>
      </c>
      <c r="J4351" t="inlineStr">
        <is>
          <t>Otomasyon</t>
        </is>
      </c>
      <c r="K4351" t="inlineStr">
        <is>
          <t>Proje</t>
        </is>
      </c>
      <c r="L4351" t="n">
        <v>116</v>
      </c>
      <c r="M4351" s="57" t="n">
        <v>254</v>
      </c>
      <c r="N4351" t="inlineStr">
        <is>
          <t>TL</t>
        </is>
      </c>
      <c r="O4351" s="58" t="n">
        <v>8</v>
      </c>
      <c r="P4351" t="n">
        <v>0</v>
      </c>
      <c r="Q4351" s="59" t="n">
        <v>120</v>
      </c>
      <c r="R4351" s="60">
        <f>IF(N4351="TL",1,IF(N4351="USD",VLOOKUP(C4351,$X$2:$Z$19,2,FALSE),VLOOKUP(C4351,$X$2:$Z$19,3,FALSE)))</f>
        <v/>
      </c>
      <c r="S4351" s="61">
        <f>IF(P4351=1,0,L4351*M4351*R4351*(1-O4351/100))</f>
        <v/>
      </c>
      <c r="T4351" s="61">
        <f>IF(P4351=1,0,L4351*Q4351)</f>
        <v/>
      </c>
      <c r="U4351" s="61">
        <f>S4351-T4351</f>
        <v/>
      </c>
    </row>
    <row r="4352">
      <c r="A4352" t="inlineStr">
        <is>
          <t>S004351</t>
        </is>
      </c>
      <c r="B4352" t="inlineStr">
        <is>
          <t>2026-04-02</t>
        </is>
      </c>
      <c r="C4352" t="inlineStr">
        <is>
          <t>2026-04</t>
        </is>
      </c>
      <c r="D4352" t="inlineStr">
        <is>
          <t>2026-Q2</t>
        </is>
      </c>
      <c r="E4352" t="inlineStr">
        <is>
          <t>T14</t>
        </is>
      </c>
      <c r="F4352" t="inlineStr">
        <is>
          <t>Elif Şen</t>
        </is>
      </c>
      <c r="G4352" t="inlineStr">
        <is>
          <t>İç Anadolu</t>
        </is>
      </c>
      <c r="H4352" t="inlineStr">
        <is>
          <t>EM-SGT-01</t>
        </is>
      </c>
      <c r="I4352" t="inlineStr">
        <is>
          <t>Otomatik Sigorta C16 (12'li)</t>
        </is>
      </c>
      <c r="J4352" t="inlineStr">
        <is>
          <t>Koruma</t>
        </is>
      </c>
      <c r="K4352" t="inlineStr">
        <is>
          <t>Proje</t>
        </is>
      </c>
      <c r="L4352" t="n">
        <v>5</v>
      </c>
      <c r="M4352" s="57" t="n">
        <v>437</v>
      </c>
      <c r="N4352" t="inlineStr">
        <is>
          <t>TL</t>
        </is>
      </c>
      <c r="O4352" s="58" t="n">
        <v>5</v>
      </c>
      <c r="P4352" t="n">
        <v>0</v>
      </c>
      <c r="Q4352" s="59" t="n">
        <v>240</v>
      </c>
      <c r="R4352" s="60">
        <f>IF(N4352="TL",1,IF(N4352="USD",VLOOKUP(C4352,$X$2:$Z$19,2,FALSE),VLOOKUP(C4352,$X$2:$Z$19,3,FALSE)))</f>
        <v/>
      </c>
      <c r="S4352" s="61">
        <f>IF(P4352=1,0,L4352*M4352*R4352*(1-O4352/100))</f>
        <v/>
      </c>
      <c r="T4352" s="61">
        <f>IF(P4352=1,0,L4352*Q4352)</f>
        <v/>
      </c>
      <c r="U4352" s="61">
        <f>S4352-T4352</f>
        <v/>
      </c>
    </row>
    <row r="4353">
      <c r="A4353" t="inlineStr">
        <is>
          <t>S004352</t>
        </is>
      </c>
      <c r="B4353" t="inlineStr">
        <is>
          <t>2026-04-11</t>
        </is>
      </c>
      <c r="C4353" t="inlineStr">
        <is>
          <t>2026-04</t>
        </is>
      </c>
      <c r="D4353" t="inlineStr">
        <is>
          <t>2026-Q2</t>
        </is>
      </c>
      <c r="E4353" t="inlineStr">
        <is>
          <t>T14</t>
        </is>
      </c>
      <c r="F4353" t="inlineStr">
        <is>
          <t>Elif Şen</t>
        </is>
      </c>
      <c r="G4353" t="inlineStr">
        <is>
          <t>İç Anadolu</t>
        </is>
      </c>
      <c r="H4353" t="inlineStr">
        <is>
          <t>EM-AYD-18</t>
        </is>
      </c>
      <c r="I4353" t="inlineStr">
        <is>
          <t>LED Ampul 18W (10'lu)</t>
        </is>
      </c>
      <c r="J4353" t="inlineStr">
        <is>
          <t>Aydınlatma</t>
        </is>
      </c>
      <c r="K4353" t="inlineStr">
        <is>
          <t>Perakende</t>
        </is>
      </c>
      <c r="L4353" t="n">
        <v>73</v>
      </c>
      <c r="M4353" s="57" t="n">
        <v>205</v>
      </c>
      <c r="N4353" t="inlineStr">
        <is>
          <t>TL</t>
        </is>
      </c>
      <c r="O4353" s="58" t="n">
        <v>12</v>
      </c>
      <c r="P4353" t="n">
        <v>0</v>
      </c>
      <c r="Q4353" s="59" t="n">
        <v>95</v>
      </c>
      <c r="R4353" s="60">
        <f>IF(N4353="TL",1,IF(N4353="USD",VLOOKUP(C4353,$X$2:$Z$19,2,FALSE),VLOOKUP(C4353,$X$2:$Z$19,3,FALSE)))</f>
        <v/>
      </c>
      <c r="S4353" s="61">
        <f>IF(P4353=1,0,L4353*M4353*R4353*(1-O4353/100))</f>
        <v/>
      </c>
      <c r="T4353" s="61">
        <f>IF(P4353=1,0,L4353*Q4353)</f>
        <v/>
      </c>
      <c r="U4353" s="61">
        <f>S4353-T4353</f>
        <v/>
      </c>
    </row>
    <row r="4354">
      <c r="A4354" t="inlineStr">
        <is>
          <t>S004353</t>
        </is>
      </c>
      <c r="B4354" t="inlineStr">
        <is>
          <t>2026-04-24</t>
        </is>
      </c>
      <c r="C4354" t="inlineStr">
        <is>
          <t>2026-04</t>
        </is>
      </c>
      <c r="D4354" t="inlineStr">
        <is>
          <t>2026-Q2</t>
        </is>
      </c>
      <c r="E4354" t="inlineStr">
        <is>
          <t>T14</t>
        </is>
      </c>
      <c r="F4354" t="inlineStr">
        <is>
          <t>Elif Şen</t>
        </is>
      </c>
      <c r="G4354" t="inlineStr">
        <is>
          <t>İç Anadolu</t>
        </is>
      </c>
      <c r="H4354" t="inlineStr">
        <is>
          <t>EM-KBL-25</t>
        </is>
      </c>
      <c r="I4354" t="inlineStr">
        <is>
          <t>NYY Kablo 4x6 (100 m)</t>
        </is>
      </c>
      <c r="J4354" t="inlineStr">
        <is>
          <t>Kablo</t>
        </is>
      </c>
      <c r="K4354" t="inlineStr">
        <is>
          <t>Perakende</t>
        </is>
      </c>
      <c r="L4354" t="n">
        <v>5</v>
      </c>
      <c r="M4354" s="57" t="n">
        <v>3380</v>
      </c>
      <c r="N4354" t="inlineStr">
        <is>
          <t>TL</t>
        </is>
      </c>
      <c r="O4354" s="58" t="n">
        <v>12</v>
      </c>
      <c r="P4354" t="n">
        <v>0</v>
      </c>
      <c r="Q4354" s="59" t="n">
        <v>2150</v>
      </c>
      <c r="R4354" s="60">
        <f>IF(N4354="TL",1,IF(N4354="USD",VLOOKUP(C4354,$X$2:$Z$19,2,FALSE),VLOOKUP(C4354,$X$2:$Z$19,3,FALSE)))</f>
        <v/>
      </c>
      <c r="S4354" s="61">
        <f>IF(P4354=1,0,L4354*M4354*R4354*(1-O4354/100))</f>
        <v/>
      </c>
      <c r="T4354" s="61">
        <f>IF(P4354=1,0,L4354*Q4354)</f>
        <v/>
      </c>
      <c r="U4354" s="61">
        <f>S4354-T4354</f>
        <v/>
      </c>
    </row>
    <row r="4355">
      <c r="A4355" t="inlineStr">
        <is>
          <t>S004354</t>
        </is>
      </c>
      <c r="B4355" t="inlineStr">
        <is>
          <t>2026-04-14</t>
        </is>
      </c>
      <c r="C4355" t="inlineStr">
        <is>
          <t>2026-04</t>
        </is>
      </c>
      <c r="D4355" t="inlineStr">
        <is>
          <t>2026-Q2</t>
        </is>
      </c>
      <c r="E4355" t="inlineStr">
        <is>
          <t>T14</t>
        </is>
      </c>
      <c r="F4355" t="inlineStr">
        <is>
          <t>Elif Şen</t>
        </is>
      </c>
      <c r="G4355" t="inlineStr">
        <is>
          <t>İç Anadolu</t>
        </is>
      </c>
      <c r="H4355" t="inlineStr">
        <is>
          <t>EM-UPS-10</t>
        </is>
      </c>
      <c r="I4355" t="inlineStr">
        <is>
          <t>Kesintisiz Güç Kaynağı 3 kVA</t>
        </is>
      </c>
      <c r="J4355" t="inlineStr">
        <is>
          <t>Güç</t>
        </is>
      </c>
      <c r="K4355" t="inlineStr">
        <is>
          <t>Proje</t>
        </is>
      </c>
      <c r="L4355" t="n">
        <v>6</v>
      </c>
      <c r="M4355" s="57" t="n">
        <v>12742</v>
      </c>
      <c r="N4355" t="inlineStr">
        <is>
          <t>TL</t>
        </is>
      </c>
      <c r="O4355" s="58" t="n">
        <v>8</v>
      </c>
      <c r="P4355" t="n">
        <v>0</v>
      </c>
      <c r="Q4355" s="59" t="n">
        <v>8200</v>
      </c>
      <c r="R4355" s="60">
        <f>IF(N4355="TL",1,IF(N4355="USD",VLOOKUP(C4355,$X$2:$Z$19,2,FALSE),VLOOKUP(C4355,$X$2:$Z$19,3,FALSE)))</f>
        <v/>
      </c>
      <c r="S4355" s="61">
        <f>IF(P4355=1,0,L4355*M4355*R4355*(1-O4355/100))</f>
        <v/>
      </c>
      <c r="T4355" s="61">
        <f>IF(P4355=1,0,L4355*Q4355)</f>
        <v/>
      </c>
      <c r="U4355" s="61">
        <f>S4355-T4355</f>
        <v/>
      </c>
    </row>
    <row r="4356">
      <c r="A4356" t="inlineStr">
        <is>
          <t>S004355</t>
        </is>
      </c>
      <c r="B4356" t="inlineStr">
        <is>
          <t>2026-04-17</t>
        </is>
      </c>
      <c r="C4356" t="inlineStr">
        <is>
          <t>2026-04</t>
        </is>
      </c>
      <c r="D4356" t="inlineStr">
        <is>
          <t>2026-Q2</t>
        </is>
      </c>
      <c r="E4356" t="inlineStr">
        <is>
          <t>T14</t>
        </is>
      </c>
      <c r="F4356" t="inlineStr">
        <is>
          <t>Elif Şen</t>
        </is>
      </c>
      <c r="G4356" t="inlineStr">
        <is>
          <t>İç Anadolu</t>
        </is>
      </c>
      <c r="H4356" t="inlineStr">
        <is>
          <t>EM-UPS-10</t>
        </is>
      </c>
      <c r="I4356" t="inlineStr">
        <is>
          <t>Kesintisiz Güç Kaynağı 3 kVA</t>
        </is>
      </c>
      <c r="J4356" t="inlineStr">
        <is>
          <t>Güç</t>
        </is>
      </c>
      <c r="K4356" t="inlineStr">
        <is>
          <t>Bayi</t>
        </is>
      </c>
      <c r="L4356" t="n">
        <v>1</v>
      </c>
      <c r="M4356" s="57" t="n">
        <v>13586</v>
      </c>
      <c r="N4356" t="inlineStr">
        <is>
          <t>TL</t>
        </is>
      </c>
      <c r="O4356" s="58" t="n">
        <v>8</v>
      </c>
      <c r="P4356" t="n">
        <v>0</v>
      </c>
      <c r="Q4356" s="59" t="n">
        <v>8200</v>
      </c>
      <c r="R4356" s="60">
        <f>IF(N4356="TL",1,IF(N4356="USD",VLOOKUP(C4356,$X$2:$Z$19,2,FALSE),VLOOKUP(C4356,$X$2:$Z$19,3,FALSE)))</f>
        <v/>
      </c>
      <c r="S4356" s="61">
        <f>IF(P4356=1,0,L4356*M4356*R4356*(1-O4356/100))</f>
        <v/>
      </c>
      <c r="T4356" s="61">
        <f>IF(P4356=1,0,L4356*Q4356)</f>
        <v/>
      </c>
      <c r="U4356" s="61">
        <f>S4356-T4356</f>
        <v/>
      </c>
    </row>
    <row r="4357">
      <c r="A4357" t="inlineStr">
        <is>
          <t>S004356</t>
        </is>
      </c>
      <c r="B4357" t="inlineStr">
        <is>
          <t>2026-04-15</t>
        </is>
      </c>
      <c r="C4357" t="inlineStr">
        <is>
          <t>2026-04</t>
        </is>
      </c>
      <c r="D4357" t="inlineStr">
        <is>
          <t>2026-Q2</t>
        </is>
      </c>
      <c r="E4357" t="inlineStr">
        <is>
          <t>T14</t>
        </is>
      </c>
      <c r="F4357" t="inlineStr">
        <is>
          <t>Elif Şen</t>
        </is>
      </c>
      <c r="G4357" t="inlineStr">
        <is>
          <t>İç Anadolu</t>
        </is>
      </c>
      <c r="H4357" t="inlineStr">
        <is>
          <t>EM-UPS-10</t>
        </is>
      </c>
      <c r="I4357" t="inlineStr">
        <is>
          <t>Kesintisiz Güç Kaynağı 3 kVA</t>
        </is>
      </c>
      <c r="J4357" t="inlineStr">
        <is>
          <t>Güç</t>
        </is>
      </c>
      <c r="K4357" t="inlineStr">
        <is>
          <t>Bayi</t>
        </is>
      </c>
      <c r="L4357" t="n">
        <v>7</v>
      </c>
      <c r="M4357" s="57" t="n">
        <v>12817</v>
      </c>
      <c r="N4357" t="inlineStr">
        <is>
          <t>TL</t>
        </is>
      </c>
      <c r="O4357" s="58" t="n">
        <v>8</v>
      </c>
      <c r="P4357" t="n">
        <v>0</v>
      </c>
      <c r="Q4357" s="59" t="n">
        <v>8200</v>
      </c>
      <c r="R4357" s="60">
        <f>IF(N4357="TL",1,IF(N4357="USD",VLOOKUP(C4357,$X$2:$Z$19,2,FALSE),VLOOKUP(C4357,$X$2:$Z$19,3,FALSE)))</f>
        <v/>
      </c>
      <c r="S4357" s="61">
        <f>IF(P4357=1,0,L4357*M4357*R4357*(1-O4357/100))</f>
        <v/>
      </c>
      <c r="T4357" s="61">
        <f>IF(P4357=1,0,L4357*Q4357)</f>
        <v/>
      </c>
      <c r="U4357" s="61">
        <f>S4357-T4357</f>
        <v/>
      </c>
    </row>
    <row r="4358">
      <c r="A4358" t="inlineStr">
        <is>
          <t>S004357</t>
        </is>
      </c>
      <c r="B4358" t="inlineStr">
        <is>
          <t>2026-04-08</t>
        </is>
      </c>
      <c r="C4358" t="inlineStr">
        <is>
          <t>2026-04</t>
        </is>
      </c>
      <c r="D4358" t="inlineStr">
        <is>
          <t>2026-Q2</t>
        </is>
      </c>
      <c r="E4358" t="inlineStr">
        <is>
          <t>T14</t>
        </is>
      </c>
      <c r="F4358" t="inlineStr">
        <is>
          <t>Elif Şen</t>
        </is>
      </c>
      <c r="G4358" t="inlineStr">
        <is>
          <t>İç Anadolu</t>
        </is>
      </c>
      <c r="H4358" t="inlineStr">
        <is>
          <t>EM-KBL-25</t>
        </is>
      </c>
      <c r="I4358" t="inlineStr">
        <is>
          <t>NYY Kablo 4x6 (100 m)</t>
        </is>
      </c>
      <c r="J4358" t="inlineStr">
        <is>
          <t>Kablo</t>
        </is>
      </c>
      <c r="K4358" t="inlineStr">
        <is>
          <t>Bayi</t>
        </is>
      </c>
      <c r="L4358" t="n">
        <v>5</v>
      </c>
      <c r="M4358" s="57" t="n">
        <v>3335</v>
      </c>
      <c r="N4358" t="inlineStr">
        <is>
          <t>TL</t>
        </is>
      </c>
      <c r="O4358" s="58" t="n">
        <v>0</v>
      </c>
      <c r="P4358" t="n">
        <v>0</v>
      </c>
      <c r="Q4358" s="59" t="n">
        <v>2150</v>
      </c>
      <c r="R4358" s="60">
        <f>IF(N4358="TL",1,IF(N4358="USD",VLOOKUP(C4358,$X$2:$Z$19,2,FALSE),VLOOKUP(C4358,$X$2:$Z$19,3,FALSE)))</f>
        <v/>
      </c>
      <c r="S4358" s="61">
        <f>IF(P4358=1,0,L4358*M4358*R4358*(1-O4358/100))</f>
        <v/>
      </c>
      <c r="T4358" s="61">
        <f>IF(P4358=1,0,L4358*Q4358)</f>
        <v/>
      </c>
      <c r="U4358" s="61">
        <f>S4358-T4358</f>
        <v/>
      </c>
    </row>
    <row r="4359">
      <c r="A4359" t="inlineStr">
        <is>
          <t>S004358</t>
        </is>
      </c>
      <c r="B4359" t="inlineStr">
        <is>
          <t>2026-04-16</t>
        </is>
      </c>
      <c r="C4359" t="inlineStr">
        <is>
          <t>2026-04</t>
        </is>
      </c>
      <c r="D4359" t="inlineStr">
        <is>
          <t>2026-Q2</t>
        </is>
      </c>
      <c r="E4359" t="inlineStr">
        <is>
          <t>T14</t>
        </is>
      </c>
      <c r="F4359" t="inlineStr">
        <is>
          <t>Elif Şen</t>
        </is>
      </c>
      <c r="G4359" t="inlineStr">
        <is>
          <t>İç Anadolu</t>
        </is>
      </c>
      <c r="H4359" t="inlineStr">
        <is>
          <t>EM-SGT-01</t>
        </is>
      </c>
      <c r="I4359" t="inlineStr">
        <is>
          <t>Otomatik Sigorta C16 (12'li)</t>
        </is>
      </c>
      <c r="J4359" t="inlineStr">
        <is>
          <t>Koruma</t>
        </is>
      </c>
      <c r="K4359" t="inlineStr">
        <is>
          <t>Proje</t>
        </is>
      </c>
      <c r="L4359" t="n">
        <v>18</v>
      </c>
      <c r="M4359" s="57" t="n">
        <v>445</v>
      </c>
      <c r="N4359" t="inlineStr">
        <is>
          <t>TL</t>
        </is>
      </c>
      <c r="O4359" s="58" t="n">
        <v>5</v>
      </c>
      <c r="P4359" t="n">
        <v>0</v>
      </c>
      <c r="Q4359" s="59" t="n">
        <v>240</v>
      </c>
      <c r="R4359" s="60">
        <f>IF(N4359="TL",1,IF(N4359="USD",VLOOKUP(C4359,$X$2:$Z$19,2,FALSE),VLOOKUP(C4359,$X$2:$Z$19,3,FALSE)))</f>
        <v/>
      </c>
      <c r="S4359" s="61">
        <f>IF(P4359=1,0,L4359*M4359*R4359*(1-O4359/100))</f>
        <v/>
      </c>
      <c r="T4359" s="61">
        <f>IF(P4359=1,0,L4359*Q4359)</f>
        <v/>
      </c>
      <c r="U4359" s="61">
        <f>S4359-T4359</f>
        <v/>
      </c>
    </row>
    <row r="4360">
      <c r="A4360" t="inlineStr">
        <is>
          <t>S004359</t>
        </is>
      </c>
      <c r="B4360" t="inlineStr">
        <is>
          <t>2026-04-05</t>
        </is>
      </c>
      <c r="C4360" t="inlineStr">
        <is>
          <t>2026-04</t>
        </is>
      </c>
      <c r="D4360" t="inlineStr">
        <is>
          <t>2026-Q2</t>
        </is>
      </c>
      <c r="E4360" t="inlineStr">
        <is>
          <t>T14</t>
        </is>
      </c>
      <c r="F4360" t="inlineStr">
        <is>
          <t>Elif Şen</t>
        </is>
      </c>
      <c r="G4360" t="inlineStr">
        <is>
          <t>İç Anadolu</t>
        </is>
      </c>
      <c r="H4360" t="inlineStr">
        <is>
          <t>EM-KBL-16</t>
        </is>
      </c>
      <c r="I4360" t="inlineStr">
        <is>
          <t>NYM Kablo 3x2,5 (100 m)</t>
        </is>
      </c>
      <c r="J4360" t="inlineStr">
        <is>
          <t>Kablo</t>
        </is>
      </c>
      <c r="K4360" t="inlineStr">
        <is>
          <t>Bayi</t>
        </is>
      </c>
      <c r="L4360" t="n">
        <v>3</v>
      </c>
      <c r="M4360" s="57" t="n">
        <v>1291</v>
      </c>
      <c r="N4360" t="inlineStr">
        <is>
          <t>TL</t>
        </is>
      </c>
      <c r="O4360" s="58" t="n">
        <v>8</v>
      </c>
      <c r="P4360" t="n">
        <v>0</v>
      </c>
      <c r="Q4360" s="59" t="n">
        <v>820</v>
      </c>
      <c r="R4360" s="60">
        <f>IF(N4360="TL",1,IF(N4360="USD",VLOOKUP(C4360,$X$2:$Z$19,2,FALSE),VLOOKUP(C4360,$X$2:$Z$19,3,FALSE)))</f>
        <v/>
      </c>
      <c r="S4360" s="61">
        <f>IF(P4360=1,0,L4360*M4360*R4360*(1-O4360/100))</f>
        <v/>
      </c>
      <c r="T4360" s="61">
        <f>IF(P4360=1,0,L4360*Q4360)</f>
        <v/>
      </c>
      <c r="U4360" s="61">
        <f>S4360-T4360</f>
        <v/>
      </c>
    </row>
    <row r="4361">
      <c r="A4361" t="inlineStr">
        <is>
          <t>S004360</t>
        </is>
      </c>
      <c r="B4361" t="inlineStr">
        <is>
          <t>2026-04-15</t>
        </is>
      </c>
      <c r="C4361" t="inlineStr">
        <is>
          <t>2026-04</t>
        </is>
      </c>
      <c r="D4361" t="inlineStr">
        <is>
          <t>2026-Q2</t>
        </is>
      </c>
      <c r="E4361" t="inlineStr">
        <is>
          <t>T14</t>
        </is>
      </c>
      <c r="F4361" t="inlineStr">
        <is>
          <t>Elif Şen</t>
        </is>
      </c>
      <c r="G4361" t="inlineStr">
        <is>
          <t>İç Anadolu</t>
        </is>
      </c>
      <c r="H4361" t="inlineStr">
        <is>
          <t>EM-KND-03</t>
        </is>
      </c>
      <c r="I4361" t="inlineStr">
        <is>
          <t>Kablo Kanalı 40x40 (2 m)</t>
        </is>
      </c>
      <c r="J4361" t="inlineStr">
        <is>
          <t>Tesisat</t>
        </is>
      </c>
      <c r="K4361" t="inlineStr">
        <is>
          <t>Bayi</t>
        </is>
      </c>
      <c r="L4361" t="n">
        <v>21</v>
      </c>
      <c r="M4361" s="57" t="n">
        <v>130</v>
      </c>
      <c r="N4361" t="inlineStr">
        <is>
          <t>TL</t>
        </is>
      </c>
      <c r="O4361" s="58" t="n">
        <v>5</v>
      </c>
      <c r="P4361" t="n">
        <v>0</v>
      </c>
      <c r="Q4361" s="59" t="n">
        <v>65</v>
      </c>
      <c r="R4361" s="60">
        <f>IF(N4361="TL",1,IF(N4361="USD",VLOOKUP(C4361,$X$2:$Z$19,2,FALSE),VLOOKUP(C4361,$X$2:$Z$19,3,FALSE)))</f>
        <v/>
      </c>
      <c r="S4361" s="61">
        <f>IF(P4361=1,0,L4361*M4361*R4361*(1-O4361/100))</f>
        <v/>
      </c>
      <c r="T4361" s="61">
        <f>IF(P4361=1,0,L4361*Q4361)</f>
        <v/>
      </c>
      <c r="U4361" s="61">
        <f>S4361-T4361</f>
        <v/>
      </c>
    </row>
    <row r="4362">
      <c r="A4362" t="inlineStr">
        <is>
          <t>S004361</t>
        </is>
      </c>
      <c r="B4362" t="inlineStr">
        <is>
          <t>2026-04-21</t>
        </is>
      </c>
      <c r="C4362" t="inlineStr">
        <is>
          <t>2026-04</t>
        </is>
      </c>
      <c r="D4362" t="inlineStr">
        <is>
          <t>2026-Q2</t>
        </is>
      </c>
      <c r="E4362" t="inlineStr">
        <is>
          <t>T14</t>
        </is>
      </c>
      <c r="F4362" t="inlineStr">
        <is>
          <t>Elif Şen</t>
        </is>
      </c>
      <c r="G4362" t="inlineStr">
        <is>
          <t>İç Anadolu</t>
        </is>
      </c>
      <c r="H4362" t="inlineStr">
        <is>
          <t>EM-TRF-05</t>
        </is>
      </c>
      <c r="I4362" t="inlineStr">
        <is>
          <t>İzole Trafo 1 kVA</t>
        </is>
      </c>
      <c r="J4362" t="inlineStr">
        <is>
          <t>Güç</t>
        </is>
      </c>
      <c r="K4362" t="inlineStr">
        <is>
          <t>Kurumsal</t>
        </is>
      </c>
      <c r="L4362" t="n">
        <v>20</v>
      </c>
      <c r="M4362" s="57" t="n">
        <v>6520</v>
      </c>
      <c r="N4362" t="inlineStr">
        <is>
          <t>TL</t>
        </is>
      </c>
      <c r="O4362" s="58" t="n">
        <v>5</v>
      </c>
      <c r="P4362" t="n">
        <v>0</v>
      </c>
      <c r="Q4362" s="59" t="n">
        <v>3900</v>
      </c>
      <c r="R4362" s="60">
        <f>IF(N4362="TL",1,IF(N4362="USD",VLOOKUP(C4362,$X$2:$Z$19,2,FALSE),VLOOKUP(C4362,$X$2:$Z$19,3,FALSE)))</f>
        <v/>
      </c>
      <c r="S4362" s="61">
        <f>IF(P4362=1,0,L4362*M4362*R4362*(1-O4362/100))</f>
        <v/>
      </c>
      <c r="T4362" s="61">
        <f>IF(P4362=1,0,L4362*Q4362)</f>
        <v/>
      </c>
      <c r="U4362" s="61">
        <f>S4362-T4362</f>
        <v/>
      </c>
    </row>
    <row r="4363">
      <c r="A4363" t="inlineStr">
        <is>
          <t>S004362</t>
        </is>
      </c>
      <c r="B4363" t="inlineStr">
        <is>
          <t>2026-04-05</t>
        </is>
      </c>
      <c r="C4363" t="inlineStr">
        <is>
          <t>2026-04</t>
        </is>
      </c>
      <c r="D4363" t="inlineStr">
        <is>
          <t>2026-Q2</t>
        </is>
      </c>
      <c r="E4363" t="inlineStr">
        <is>
          <t>T14</t>
        </is>
      </c>
      <c r="F4363" t="inlineStr">
        <is>
          <t>Elif Şen</t>
        </is>
      </c>
      <c r="G4363" t="inlineStr">
        <is>
          <t>İç Anadolu</t>
        </is>
      </c>
      <c r="H4363" t="inlineStr">
        <is>
          <t>EM-SNS-06</t>
        </is>
      </c>
      <c r="I4363" t="inlineStr">
        <is>
          <t>Hareket Sensörü PIR</t>
        </is>
      </c>
      <c r="J4363" t="inlineStr">
        <is>
          <t>Otomasyon</t>
        </is>
      </c>
      <c r="K4363" t="inlineStr">
        <is>
          <t>Bayi</t>
        </is>
      </c>
      <c r="L4363" t="n">
        <v>22</v>
      </c>
      <c r="M4363" s="57" t="n">
        <v>254</v>
      </c>
      <c r="N4363" t="inlineStr">
        <is>
          <t>TL</t>
        </is>
      </c>
      <c r="O4363" s="58" t="n">
        <v>5</v>
      </c>
      <c r="P4363" t="n">
        <v>0</v>
      </c>
      <c r="Q4363" s="59" t="n">
        <v>120</v>
      </c>
      <c r="R4363" s="60">
        <f>IF(N4363="TL",1,IF(N4363="USD",VLOOKUP(C4363,$X$2:$Z$19,2,FALSE),VLOOKUP(C4363,$X$2:$Z$19,3,FALSE)))</f>
        <v/>
      </c>
      <c r="S4363" s="61">
        <f>IF(P4363=1,0,L4363*M4363*R4363*(1-O4363/100))</f>
        <v/>
      </c>
      <c r="T4363" s="61">
        <f>IF(P4363=1,0,L4363*Q4363)</f>
        <v/>
      </c>
      <c r="U4363" s="61">
        <f>S4363-T4363</f>
        <v/>
      </c>
    </row>
    <row r="4364">
      <c r="A4364" t="inlineStr">
        <is>
          <t>S004363</t>
        </is>
      </c>
      <c r="B4364" t="inlineStr">
        <is>
          <t>2026-04-02</t>
        </is>
      </c>
      <c r="C4364" t="inlineStr">
        <is>
          <t>2026-04</t>
        </is>
      </c>
      <c r="D4364" t="inlineStr">
        <is>
          <t>2026-Q2</t>
        </is>
      </c>
      <c r="E4364" t="inlineStr">
        <is>
          <t>T15</t>
        </is>
      </c>
      <c r="F4364" t="inlineStr">
        <is>
          <t>Barış Polat</t>
        </is>
      </c>
      <c r="G4364" t="inlineStr">
        <is>
          <t>Ege</t>
        </is>
      </c>
      <c r="H4364" t="inlineStr">
        <is>
          <t>EM-UPS-10</t>
        </is>
      </c>
      <c r="I4364" t="inlineStr">
        <is>
          <t>Kesintisiz Güç Kaynağı 3 kVA</t>
        </is>
      </c>
      <c r="J4364" t="inlineStr">
        <is>
          <t>Güç</t>
        </is>
      </c>
      <c r="K4364" t="inlineStr">
        <is>
          <t>Bayi</t>
        </is>
      </c>
      <c r="L4364" t="n">
        <v>4</v>
      </c>
      <c r="M4364" s="57" t="n">
        <v>13616</v>
      </c>
      <c r="N4364" t="inlineStr">
        <is>
          <t>TL</t>
        </is>
      </c>
      <c r="O4364" s="58" t="n">
        <v>8</v>
      </c>
      <c r="P4364" t="n">
        <v>0</v>
      </c>
      <c r="Q4364" s="59" t="n">
        <v>8200</v>
      </c>
      <c r="R4364" s="60">
        <f>IF(N4364="TL",1,IF(N4364="USD",VLOOKUP(C4364,$X$2:$Z$19,2,FALSE),VLOOKUP(C4364,$X$2:$Z$19,3,FALSE)))</f>
        <v/>
      </c>
      <c r="S4364" s="61">
        <f>IF(P4364=1,0,L4364*M4364*R4364*(1-O4364/100))</f>
        <v/>
      </c>
      <c r="T4364" s="61">
        <f>IF(P4364=1,0,L4364*Q4364)</f>
        <v/>
      </c>
      <c r="U4364" s="61">
        <f>S4364-T4364</f>
        <v/>
      </c>
    </row>
    <row r="4365">
      <c r="A4365" t="inlineStr">
        <is>
          <t>S004364</t>
        </is>
      </c>
      <c r="B4365" t="inlineStr">
        <is>
          <t>2026-04-22</t>
        </is>
      </c>
      <c r="C4365" t="inlineStr">
        <is>
          <t>2026-04</t>
        </is>
      </c>
      <c r="D4365" t="inlineStr">
        <is>
          <t>2026-Q2</t>
        </is>
      </c>
      <c r="E4365" t="inlineStr">
        <is>
          <t>T15</t>
        </is>
      </c>
      <c r="F4365" t="inlineStr">
        <is>
          <t>Barış Polat</t>
        </is>
      </c>
      <c r="G4365" t="inlineStr">
        <is>
          <t>Ege</t>
        </is>
      </c>
      <c r="H4365" t="inlineStr">
        <is>
          <t>EM-KBL-25</t>
        </is>
      </c>
      <c r="I4365" t="inlineStr">
        <is>
          <t>NYY Kablo 4x6 (100 m)</t>
        </is>
      </c>
      <c r="J4365" t="inlineStr">
        <is>
          <t>Kablo</t>
        </is>
      </c>
      <c r="K4365" t="inlineStr">
        <is>
          <t>Perakende</t>
        </is>
      </c>
      <c r="L4365" t="n">
        <v>5</v>
      </c>
      <c r="M4365" s="57" t="n">
        <v>3555</v>
      </c>
      <c r="N4365" t="inlineStr">
        <is>
          <t>TL</t>
        </is>
      </c>
      <c r="O4365" s="58" t="n">
        <v>0</v>
      </c>
      <c r="P4365" t="n">
        <v>0</v>
      </c>
      <c r="Q4365" s="59" t="n">
        <v>2150</v>
      </c>
      <c r="R4365" s="60">
        <f>IF(N4365="TL",1,IF(N4365="USD",VLOOKUP(C4365,$X$2:$Z$19,2,FALSE),VLOOKUP(C4365,$X$2:$Z$19,3,FALSE)))</f>
        <v/>
      </c>
      <c r="S4365" s="61">
        <f>IF(P4365=1,0,L4365*M4365*R4365*(1-O4365/100))</f>
        <v/>
      </c>
      <c r="T4365" s="61">
        <f>IF(P4365=1,0,L4365*Q4365)</f>
        <v/>
      </c>
      <c r="U4365" s="61">
        <f>S4365-T4365</f>
        <v/>
      </c>
    </row>
    <row r="4366">
      <c r="A4366" t="inlineStr">
        <is>
          <t>S004365</t>
        </is>
      </c>
      <c r="B4366" t="inlineStr">
        <is>
          <t>2026-04-25</t>
        </is>
      </c>
      <c r="C4366" t="inlineStr">
        <is>
          <t>2026-04</t>
        </is>
      </c>
      <c r="D4366" t="inlineStr">
        <is>
          <t>2026-Q2</t>
        </is>
      </c>
      <c r="E4366" t="inlineStr">
        <is>
          <t>T15</t>
        </is>
      </c>
      <c r="F4366" t="inlineStr">
        <is>
          <t>Barış Polat</t>
        </is>
      </c>
      <c r="G4366" t="inlineStr">
        <is>
          <t>Ege</t>
        </is>
      </c>
      <c r="H4366" t="inlineStr">
        <is>
          <t>EM-PNO-12</t>
        </is>
      </c>
      <c r="I4366" t="inlineStr">
        <is>
          <t>Sıva Üstü Dağıtım Panosu 24'lü</t>
        </is>
      </c>
      <c r="J4366" t="inlineStr">
        <is>
          <t>Pano</t>
        </is>
      </c>
      <c r="K4366" t="inlineStr">
        <is>
          <t>Perakende</t>
        </is>
      </c>
      <c r="L4366" t="n">
        <v>9</v>
      </c>
      <c r="M4366" s="57" t="n">
        <v>2091</v>
      </c>
      <c r="N4366" t="inlineStr">
        <is>
          <t>TL</t>
        </is>
      </c>
      <c r="O4366" s="58" t="n">
        <v>8</v>
      </c>
      <c r="P4366" t="n">
        <v>0</v>
      </c>
      <c r="Q4366" s="59" t="n">
        <v>1180</v>
      </c>
      <c r="R4366" s="60">
        <f>IF(N4366="TL",1,IF(N4366="USD",VLOOKUP(C4366,$X$2:$Z$19,2,FALSE),VLOOKUP(C4366,$X$2:$Z$19,3,FALSE)))</f>
        <v/>
      </c>
      <c r="S4366" s="61">
        <f>IF(P4366=1,0,L4366*M4366*R4366*(1-O4366/100))</f>
        <v/>
      </c>
      <c r="T4366" s="61">
        <f>IF(P4366=1,0,L4366*Q4366)</f>
        <v/>
      </c>
      <c r="U4366" s="61">
        <f>S4366-T4366</f>
        <v/>
      </c>
    </row>
    <row r="4367">
      <c r="A4367" t="inlineStr">
        <is>
          <t>S004366</t>
        </is>
      </c>
      <c r="B4367" t="inlineStr">
        <is>
          <t>2026-04-09</t>
        </is>
      </c>
      <c r="C4367" t="inlineStr">
        <is>
          <t>2026-04</t>
        </is>
      </c>
      <c r="D4367" t="inlineStr">
        <is>
          <t>2026-Q2</t>
        </is>
      </c>
      <c r="E4367" t="inlineStr">
        <is>
          <t>T15</t>
        </is>
      </c>
      <c r="F4367" t="inlineStr">
        <is>
          <t>Barış Polat</t>
        </is>
      </c>
      <c r="G4367" t="inlineStr">
        <is>
          <t>Ege</t>
        </is>
      </c>
      <c r="H4367" t="inlineStr">
        <is>
          <t>EM-SGT-01</t>
        </is>
      </c>
      <c r="I4367" t="inlineStr">
        <is>
          <t>Otomatik Sigorta C16 (12'li)</t>
        </is>
      </c>
      <c r="J4367" t="inlineStr">
        <is>
          <t>Koruma</t>
        </is>
      </c>
      <c r="K4367" t="inlineStr">
        <is>
          <t>Bayi</t>
        </is>
      </c>
      <c r="L4367" t="n">
        <v>16</v>
      </c>
      <c r="M4367" s="57" t="n">
        <v>444</v>
      </c>
      <c r="N4367" t="inlineStr">
        <is>
          <t>TL</t>
        </is>
      </c>
      <c r="O4367" s="58" t="n">
        <v>12</v>
      </c>
      <c r="P4367" t="n">
        <v>0</v>
      </c>
      <c r="Q4367" s="59" t="n">
        <v>240</v>
      </c>
      <c r="R4367" s="60">
        <f>IF(N4367="TL",1,IF(N4367="USD",VLOOKUP(C4367,$X$2:$Z$19,2,FALSE),VLOOKUP(C4367,$X$2:$Z$19,3,FALSE)))</f>
        <v/>
      </c>
      <c r="S4367" s="61">
        <f>IF(P4367=1,0,L4367*M4367*R4367*(1-O4367/100))</f>
        <v/>
      </c>
      <c r="T4367" s="61">
        <f>IF(P4367=1,0,L4367*Q4367)</f>
        <v/>
      </c>
      <c r="U4367" s="61">
        <f>S4367-T4367</f>
        <v/>
      </c>
    </row>
    <row r="4368">
      <c r="A4368" t="inlineStr">
        <is>
          <t>S004367</t>
        </is>
      </c>
      <c r="B4368" t="inlineStr">
        <is>
          <t>2026-04-18</t>
        </is>
      </c>
      <c r="C4368" t="inlineStr">
        <is>
          <t>2026-04</t>
        </is>
      </c>
      <c r="D4368" t="inlineStr">
        <is>
          <t>2026-Q2</t>
        </is>
      </c>
      <c r="E4368" t="inlineStr">
        <is>
          <t>T15</t>
        </is>
      </c>
      <c r="F4368" t="inlineStr">
        <is>
          <t>Barış Polat</t>
        </is>
      </c>
      <c r="G4368" t="inlineStr">
        <is>
          <t>Ege</t>
        </is>
      </c>
      <c r="H4368" t="inlineStr">
        <is>
          <t>EM-TRF-05</t>
        </is>
      </c>
      <c r="I4368" t="inlineStr">
        <is>
          <t>İzole Trafo 1 kVA</t>
        </is>
      </c>
      <c r="J4368" t="inlineStr">
        <is>
          <t>Güç</t>
        </is>
      </c>
      <c r="K4368" t="inlineStr">
        <is>
          <t>Proje</t>
        </is>
      </c>
      <c r="L4368" t="n">
        <v>5</v>
      </c>
      <c r="M4368" s="57" t="n">
        <v>6462</v>
      </c>
      <c r="N4368" t="inlineStr">
        <is>
          <t>TL</t>
        </is>
      </c>
      <c r="O4368" s="58" t="n">
        <v>0</v>
      </c>
      <c r="P4368" t="n">
        <v>0</v>
      </c>
      <c r="Q4368" s="59" t="n">
        <v>3900</v>
      </c>
      <c r="R4368" s="60">
        <f>IF(N4368="TL",1,IF(N4368="USD",VLOOKUP(C4368,$X$2:$Z$19,2,FALSE),VLOOKUP(C4368,$X$2:$Z$19,3,FALSE)))</f>
        <v/>
      </c>
      <c r="S4368" s="61">
        <f>IF(P4368=1,0,L4368*M4368*R4368*(1-O4368/100))</f>
        <v/>
      </c>
      <c r="T4368" s="61">
        <f>IF(P4368=1,0,L4368*Q4368)</f>
        <v/>
      </c>
      <c r="U4368" s="61">
        <f>S4368-T4368</f>
        <v/>
      </c>
    </row>
    <row r="4369">
      <c r="A4369" t="inlineStr">
        <is>
          <t>S004368</t>
        </is>
      </c>
      <c r="B4369" t="inlineStr">
        <is>
          <t>2026-04-19</t>
        </is>
      </c>
      <c r="C4369" t="inlineStr">
        <is>
          <t>2026-04</t>
        </is>
      </c>
      <c r="D4369" t="inlineStr">
        <is>
          <t>2026-Q2</t>
        </is>
      </c>
      <c r="E4369" t="inlineStr">
        <is>
          <t>T15</t>
        </is>
      </c>
      <c r="F4369" t="inlineStr">
        <is>
          <t>Barış Polat</t>
        </is>
      </c>
      <c r="G4369" t="inlineStr">
        <is>
          <t>Ege</t>
        </is>
      </c>
      <c r="H4369" t="inlineStr">
        <is>
          <t>EM-SNS-06</t>
        </is>
      </c>
      <c r="I4369" t="inlineStr">
        <is>
          <t>Hareket Sensörü PIR</t>
        </is>
      </c>
      <c r="J4369" t="inlineStr">
        <is>
          <t>Otomasyon</t>
        </is>
      </c>
      <c r="K4369" t="inlineStr">
        <is>
          <t>Proje</t>
        </is>
      </c>
      <c r="L4369" t="n">
        <v>48</v>
      </c>
      <c r="M4369" s="57" t="n">
        <v>257</v>
      </c>
      <c r="N4369" t="inlineStr">
        <is>
          <t>TL</t>
        </is>
      </c>
      <c r="O4369" s="58" t="n">
        <v>5</v>
      </c>
      <c r="P4369" t="n">
        <v>0</v>
      </c>
      <c r="Q4369" s="59" t="n">
        <v>120</v>
      </c>
      <c r="R4369" s="60">
        <f>IF(N4369="TL",1,IF(N4369="USD",VLOOKUP(C4369,$X$2:$Z$19,2,FALSE),VLOOKUP(C4369,$X$2:$Z$19,3,FALSE)))</f>
        <v/>
      </c>
      <c r="S4369" s="61">
        <f>IF(P4369=1,0,L4369*M4369*R4369*(1-O4369/100))</f>
        <v/>
      </c>
      <c r="T4369" s="61">
        <f>IF(P4369=1,0,L4369*Q4369)</f>
        <v/>
      </c>
      <c r="U4369" s="61">
        <f>S4369-T4369</f>
        <v/>
      </c>
    </row>
    <row r="4370">
      <c r="A4370" t="inlineStr">
        <is>
          <t>S004369</t>
        </is>
      </c>
      <c r="B4370" t="inlineStr">
        <is>
          <t>2026-04-10</t>
        </is>
      </c>
      <c r="C4370" t="inlineStr">
        <is>
          <t>2026-04</t>
        </is>
      </c>
      <c r="D4370" t="inlineStr">
        <is>
          <t>2026-Q2</t>
        </is>
      </c>
      <c r="E4370" t="inlineStr">
        <is>
          <t>T15</t>
        </is>
      </c>
      <c r="F4370" t="inlineStr">
        <is>
          <t>Barış Polat</t>
        </is>
      </c>
      <c r="G4370" t="inlineStr">
        <is>
          <t>Ege</t>
        </is>
      </c>
      <c r="H4370" t="inlineStr">
        <is>
          <t>EM-KBL-16</t>
        </is>
      </c>
      <c r="I4370" t="inlineStr">
        <is>
          <t>NYM Kablo 3x2,5 (100 m)</t>
        </is>
      </c>
      <c r="J4370" t="inlineStr">
        <is>
          <t>Kablo</t>
        </is>
      </c>
      <c r="K4370" t="inlineStr">
        <is>
          <t>Perakende</t>
        </is>
      </c>
      <c r="L4370" t="n">
        <v>5</v>
      </c>
      <c r="M4370" s="57" t="n">
        <v>1353</v>
      </c>
      <c r="N4370" t="inlineStr">
        <is>
          <t>TL</t>
        </is>
      </c>
      <c r="O4370" s="58" t="n">
        <v>0</v>
      </c>
      <c r="P4370" t="n">
        <v>0</v>
      </c>
      <c r="Q4370" s="59" t="n">
        <v>820</v>
      </c>
      <c r="R4370" s="60">
        <f>IF(N4370="TL",1,IF(N4370="USD",VLOOKUP(C4370,$X$2:$Z$19,2,FALSE),VLOOKUP(C4370,$X$2:$Z$19,3,FALSE)))</f>
        <v/>
      </c>
      <c r="S4370" s="61">
        <f>IF(P4370=1,0,L4370*M4370*R4370*(1-O4370/100))</f>
        <v/>
      </c>
      <c r="T4370" s="61">
        <f>IF(P4370=1,0,L4370*Q4370)</f>
        <v/>
      </c>
      <c r="U4370" s="61">
        <f>S4370-T4370</f>
        <v/>
      </c>
    </row>
    <row r="4371">
      <c r="A4371" t="inlineStr">
        <is>
          <t>S004370</t>
        </is>
      </c>
      <c r="B4371" t="inlineStr">
        <is>
          <t>2026-04-12</t>
        </is>
      </c>
      <c r="C4371" t="inlineStr">
        <is>
          <t>2026-04</t>
        </is>
      </c>
      <c r="D4371" t="inlineStr">
        <is>
          <t>2026-Q2</t>
        </is>
      </c>
      <c r="E4371" t="inlineStr">
        <is>
          <t>T15</t>
        </is>
      </c>
      <c r="F4371" t="inlineStr">
        <is>
          <t>Barış Polat</t>
        </is>
      </c>
      <c r="G4371" t="inlineStr">
        <is>
          <t>Ege</t>
        </is>
      </c>
      <c r="H4371" t="inlineStr">
        <is>
          <t>EM-PRZ-02</t>
        </is>
      </c>
      <c r="I4371" t="inlineStr">
        <is>
          <t>Priz-Anahtar Seti (20'li)</t>
        </is>
      </c>
      <c r="J4371" t="inlineStr">
        <is>
          <t>Anahtar</t>
        </is>
      </c>
      <c r="K4371" t="inlineStr">
        <is>
          <t>Proje</t>
        </is>
      </c>
      <c r="L4371" t="n">
        <v>7</v>
      </c>
      <c r="M4371" s="57" t="n">
        <v>574</v>
      </c>
      <c r="N4371" t="inlineStr">
        <is>
          <t>TL</t>
        </is>
      </c>
      <c r="O4371" s="58" t="n">
        <v>12</v>
      </c>
      <c r="P4371" t="n">
        <v>0</v>
      </c>
      <c r="Q4371" s="59" t="n">
        <v>310</v>
      </c>
      <c r="R4371" s="60">
        <f>IF(N4371="TL",1,IF(N4371="USD",VLOOKUP(C4371,$X$2:$Z$19,2,FALSE),VLOOKUP(C4371,$X$2:$Z$19,3,FALSE)))</f>
        <v/>
      </c>
      <c r="S4371" s="61">
        <f>IF(P4371=1,0,L4371*M4371*R4371*(1-O4371/100))</f>
        <v/>
      </c>
      <c r="T4371" s="61">
        <f>IF(P4371=1,0,L4371*Q4371)</f>
        <v/>
      </c>
      <c r="U4371" s="61">
        <f>S4371-T4371</f>
        <v/>
      </c>
    </row>
    <row r="4372">
      <c r="A4372" t="inlineStr">
        <is>
          <t>S004371</t>
        </is>
      </c>
      <c r="B4372" t="inlineStr">
        <is>
          <t>2026-04-24</t>
        </is>
      </c>
      <c r="C4372" t="inlineStr">
        <is>
          <t>2026-04</t>
        </is>
      </c>
      <c r="D4372" t="inlineStr">
        <is>
          <t>2026-Q2</t>
        </is>
      </c>
      <c r="E4372" t="inlineStr">
        <is>
          <t>T15</t>
        </is>
      </c>
      <c r="F4372" t="inlineStr">
        <is>
          <t>Barış Polat</t>
        </is>
      </c>
      <c r="G4372" t="inlineStr">
        <is>
          <t>Ege</t>
        </is>
      </c>
      <c r="H4372" t="inlineStr">
        <is>
          <t>EM-PRZ-02</t>
        </is>
      </c>
      <c r="I4372" t="inlineStr">
        <is>
          <t>Priz-Anahtar Seti (20'li)</t>
        </is>
      </c>
      <c r="J4372" t="inlineStr">
        <is>
          <t>Anahtar</t>
        </is>
      </c>
      <c r="K4372" t="inlineStr">
        <is>
          <t>Kurumsal</t>
        </is>
      </c>
      <c r="L4372" t="n">
        <v>4</v>
      </c>
      <c r="M4372" s="57" t="n">
        <v>556</v>
      </c>
      <c r="N4372" t="inlineStr">
        <is>
          <t>TL</t>
        </is>
      </c>
      <c r="O4372" s="58" t="n">
        <v>8</v>
      </c>
      <c r="P4372" t="n">
        <v>0</v>
      </c>
      <c r="Q4372" s="59" t="n">
        <v>310</v>
      </c>
      <c r="R4372" s="60">
        <f>IF(N4372="TL",1,IF(N4372="USD",VLOOKUP(C4372,$X$2:$Z$19,2,FALSE),VLOOKUP(C4372,$X$2:$Z$19,3,FALSE)))</f>
        <v/>
      </c>
      <c r="S4372" s="61">
        <f>IF(P4372=1,0,L4372*M4372*R4372*(1-O4372/100))</f>
        <v/>
      </c>
      <c r="T4372" s="61">
        <f>IF(P4372=1,0,L4372*Q4372)</f>
        <v/>
      </c>
      <c r="U4372" s="61">
        <f>S4372-T4372</f>
        <v/>
      </c>
    </row>
    <row r="4373">
      <c r="A4373" t="inlineStr">
        <is>
          <t>S004372</t>
        </is>
      </c>
      <c r="B4373" t="inlineStr">
        <is>
          <t>2026-04-05</t>
        </is>
      </c>
      <c r="C4373" t="inlineStr">
        <is>
          <t>2026-04</t>
        </is>
      </c>
      <c r="D4373" t="inlineStr">
        <is>
          <t>2026-Q2</t>
        </is>
      </c>
      <c r="E4373" t="inlineStr">
        <is>
          <t>T15</t>
        </is>
      </c>
      <c r="F4373" t="inlineStr">
        <is>
          <t>Barış Polat</t>
        </is>
      </c>
      <c r="G4373" t="inlineStr">
        <is>
          <t>Ege</t>
        </is>
      </c>
      <c r="H4373" t="inlineStr">
        <is>
          <t>EM-TOP-08</t>
        </is>
      </c>
      <c r="I4373" t="inlineStr">
        <is>
          <t>Topraklama Seti</t>
        </is>
      </c>
      <c r="J4373" t="inlineStr">
        <is>
          <t>Koruma</t>
        </is>
      </c>
      <c r="K4373" t="inlineStr">
        <is>
          <t>Kurumsal</t>
        </is>
      </c>
      <c r="L4373" t="n">
        <v>10</v>
      </c>
      <c r="M4373" s="57" t="n">
        <v>907</v>
      </c>
      <c r="N4373" t="inlineStr">
        <is>
          <t>TL</t>
        </is>
      </c>
      <c r="O4373" s="58" t="n">
        <v>12</v>
      </c>
      <c r="P4373" t="n">
        <v>0</v>
      </c>
      <c r="Q4373" s="59" t="n">
        <v>540</v>
      </c>
      <c r="R4373" s="60">
        <f>IF(N4373="TL",1,IF(N4373="USD",VLOOKUP(C4373,$X$2:$Z$19,2,FALSE),VLOOKUP(C4373,$X$2:$Z$19,3,FALSE)))</f>
        <v/>
      </c>
      <c r="S4373" s="61">
        <f>IF(P4373=1,0,L4373*M4373*R4373*(1-O4373/100))</f>
        <v/>
      </c>
      <c r="T4373" s="61">
        <f>IF(P4373=1,0,L4373*Q4373)</f>
        <v/>
      </c>
      <c r="U4373" s="61">
        <f>S4373-T4373</f>
        <v/>
      </c>
    </row>
    <row r="4374">
      <c r="A4374" t="inlineStr">
        <is>
          <t>S004373</t>
        </is>
      </c>
      <c r="B4374" t="inlineStr">
        <is>
          <t>2026-04-10</t>
        </is>
      </c>
      <c r="C4374" t="inlineStr">
        <is>
          <t>2026-04</t>
        </is>
      </c>
      <c r="D4374" t="inlineStr">
        <is>
          <t>2026-Q2</t>
        </is>
      </c>
      <c r="E4374" t="inlineStr">
        <is>
          <t>T15</t>
        </is>
      </c>
      <c r="F4374" t="inlineStr">
        <is>
          <t>Barış Polat</t>
        </is>
      </c>
      <c r="G4374" t="inlineStr">
        <is>
          <t>Ege</t>
        </is>
      </c>
      <c r="H4374" t="inlineStr">
        <is>
          <t>EM-PRZ-02</t>
        </is>
      </c>
      <c r="I4374" t="inlineStr">
        <is>
          <t>Priz-Anahtar Seti (20'li)</t>
        </is>
      </c>
      <c r="J4374" t="inlineStr">
        <is>
          <t>Anahtar</t>
        </is>
      </c>
      <c r="K4374" t="inlineStr">
        <is>
          <t>Bayi</t>
        </is>
      </c>
      <c r="L4374" t="n">
        <v>5</v>
      </c>
      <c r="M4374" s="57" t="n">
        <v>548</v>
      </c>
      <c r="N4374" t="inlineStr">
        <is>
          <t>TL</t>
        </is>
      </c>
      <c r="O4374" s="58" t="n">
        <v>5</v>
      </c>
      <c r="P4374" t="n">
        <v>0</v>
      </c>
      <c r="Q4374" s="59" t="n">
        <v>310</v>
      </c>
      <c r="R4374" s="60">
        <f>IF(N4374="TL",1,IF(N4374="USD",VLOOKUP(C4374,$X$2:$Z$19,2,FALSE),VLOOKUP(C4374,$X$2:$Z$19,3,FALSE)))</f>
        <v/>
      </c>
      <c r="S4374" s="61">
        <f>IF(P4374=1,0,L4374*M4374*R4374*(1-O4374/100))</f>
        <v/>
      </c>
      <c r="T4374" s="61">
        <f>IF(P4374=1,0,L4374*Q4374)</f>
        <v/>
      </c>
      <c r="U4374" s="61">
        <f>S4374-T4374</f>
        <v/>
      </c>
    </row>
    <row r="4375">
      <c r="A4375" t="inlineStr">
        <is>
          <t>S004374</t>
        </is>
      </c>
      <c r="B4375" t="inlineStr">
        <is>
          <t>2026-04-03</t>
        </is>
      </c>
      <c r="C4375" t="inlineStr">
        <is>
          <t>2026-04</t>
        </is>
      </c>
      <c r="D4375" t="inlineStr">
        <is>
          <t>2026-Q2</t>
        </is>
      </c>
      <c r="E4375" t="inlineStr">
        <is>
          <t>T15</t>
        </is>
      </c>
      <c r="F4375" t="inlineStr">
        <is>
          <t>Barış Polat</t>
        </is>
      </c>
      <c r="G4375" t="inlineStr">
        <is>
          <t>Ege</t>
        </is>
      </c>
      <c r="H4375" t="inlineStr">
        <is>
          <t>EM-PRZ-02</t>
        </is>
      </c>
      <c r="I4375" t="inlineStr">
        <is>
          <t>Priz-Anahtar Seti (20'li)</t>
        </is>
      </c>
      <c r="J4375" t="inlineStr">
        <is>
          <t>Anahtar</t>
        </is>
      </c>
      <c r="K4375" t="inlineStr">
        <is>
          <t>Bayi</t>
        </is>
      </c>
      <c r="L4375" t="n">
        <v>1</v>
      </c>
      <c r="M4375" s="57" t="n">
        <v>587</v>
      </c>
      <c r="N4375" t="inlineStr">
        <is>
          <t>TL</t>
        </is>
      </c>
      <c r="O4375" s="58" t="n">
        <v>8</v>
      </c>
      <c r="P4375" t="n">
        <v>0</v>
      </c>
      <c r="Q4375" s="59" t="n">
        <v>310</v>
      </c>
      <c r="R4375" s="60">
        <f>IF(N4375="TL",1,IF(N4375="USD",VLOOKUP(C4375,$X$2:$Z$19,2,FALSE),VLOOKUP(C4375,$X$2:$Z$19,3,FALSE)))</f>
        <v/>
      </c>
      <c r="S4375" s="61">
        <f>IF(P4375=1,0,L4375*M4375*R4375*(1-O4375/100))</f>
        <v/>
      </c>
      <c r="T4375" s="61">
        <f>IF(P4375=1,0,L4375*Q4375)</f>
        <v/>
      </c>
      <c r="U4375" s="61">
        <f>S4375-T4375</f>
        <v/>
      </c>
    </row>
    <row r="4376">
      <c r="A4376" t="inlineStr">
        <is>
          <t>S004375</t>
        </is>
      </c>
      <c r="B4376" t="inlineStr">
        <is>
          <t>2026-04-13</t>
        </is>
      </c>
      <c r="C4376" t="inlineStr">
        <is>
          <t>2026-04</t>
        </is>
      </c>
      <c r="D4376" t="inlineStr">
        <is>
          <t>2026-Q2</t>
        </is>
      </c>
      <c r="E4376" t="inlineStr">
        <is>
          <t>T15</t>
        </is>
      </c>
      <c r="F4376" t="inlineStr">
        <is>
          <t>Barış Polat</t>
        </is>
      </c>
      <c r="G4376" t="inlineStr">
        <is>
          <t>Ege</t>
        </is>
      </c>
      <c r="H4376" t="inlineStr">
        <is>
          <t>EM-AYD-18</t>
        </is>
      </c>
      <c r="I4376" t="inlineStr">
        <is>
          <t>LED Ampul 18W (10'lu)</t>
        </is>
      </c>
      <c r="J4376" t="inlineStr">
        <is>
          <t>Aydınlatma</t>
        </is>
      </c>
      <c r="K4376" t="inlineStr">
        <is>
          <t>Perakende</t>
        </is>
      </c>
      <c r="L4376" t="n">
        <v>1</v>
      </c>
      <c r="M4376" s="57" t="n">
        <v>195</v>
      </c>
      <c r="N4376" t="inlineStr">
        <is>
          <t>TL</t>
        </is>
      </c>
      <c r="O4376" s="58" t="n">
        <v>0</v>
      </c>
      <c r="P4376" t="n">
        <v>0</v>
      </c>
      <c r="Q4376" s="59" t="n">
        <v>95</v>
      </c>
      <c r="R4376" s="60">
        <f>IF(N4376="TL",1,IF(N4376="USD",VLOOKUP(C4376,$X$2:$Z$19,2,FALSE),VLOOKUP(C4376,$X$2:$Z$19,3,FALSE)))</f>
        <v/>
      </c>
      <c r="S4376" s="61">
        <f>IF(P4376=1,0,L4376*M4376*R4376*(1-O4376/100))</f>
        <v/>
      </c>
      <c r="T4376" s="61">
        <f>IF(P4376=1,0,L4376*Q4376)</f>
        <v/>
      </c>
      <c r="U4376" s="61">
        <f>S4376-T4376</f>
        <v/>
      </c>
    </row>
    <row r="4377">
      <c r="A4377" t="inlineStr">
        <is>
          <t>S004376</t>
        </is>
      </c>
      <c r="B4377" t="inlineStr">
        <is>
          <t>2026-04-07</t>
        </is>
      </c>
      <c r="C4377" t="inlineStr">
        <is>
          <t>2026-04</t>
        </is>
      </c>
      <c r="D4377" t="inlineStr">
        <is>
          <t>2026-Q2</t>
        </is>
      </c>
      <c r="E4377" t="inlineStr">
        <is>
          <t>T15</t>
        </is>
      </c>
      <c r="F4377" t="inlineStr">
        <is>
          <t>Barış Polat</t>
        </is>
      </c>
      <c r="G4377" t="inlineStr">
        <is>
          <t>Ege</t>
        </is>
      </c>
      <c r="H4377" t="inlineStr">
        <is>
          <t>EM-KND-03</t>
        </is>
      </c>
      <c r="I4377" t="inlineStr">
        <is>
          <t>Kablo Kanalı 40x40 (2 m)</t>
        </is>
      </c>
      <c r="J4377" t="inlineStr">
        <is>
          <t>Tesisat</t>
        </is>
      </c>
      <c r="K4377" t="inlineStr">
        <is>
          <t>Bayi</t>
        </is>
      </c>
      <c r="L4377" t="n">
        <v>118</v>
      </c>
      <c r="M4377" s="57" t="n">
        <v>132</v>
      </c>
      <c r="N4377" t="inlineStr">
        <is>
          <t>TL</t>
        </is>
      </c>
      <c r="O4377" s="58" t="n">
        <v>5</v>
      </c>
      <c r="P4377" t="n">
        <v>0</v>
      </c>
      <c r="Q4377" s="59" t="n">
        <v>65</v>
      </c>
      <c r="R4377" s="60">
        <f>IF(N4377="TL",1,IF(N4377="USD",VLOOKUP(C4377,$X$2:$Z$19,2,FALSE),VLOOKUP(C4377,$X$2:$Z$19,3,FALSE)))</f>
        <v/>
      </c>
      <c r="S4377" s="61">
        <f>IF(P4377=1,0,L4377*M4377*R4377*(1-O4377/100))</f>
        <v/>
      </c>
      <c r="T4377" s="61">
        <f>IF(P4377=1,0,L4377*Q4377)</f>
        <v/>
      </c>
      <c r="U4377" s="61">
        <f>S4377-T4377</f>
        <v/>
      </c>
    </row>
    <row r="4378">
      <c r="A4378" t="inlineStr">
        <is>
          <t>S004377</t>
        </is>
      </c>
      <c r="B4378" t="inlineStr">
        <is>
          <t>2026-04-26</t>
        </is>
      </c>
      <c r="C4378" t="inlineStr">
        <is>
          <t>2026-04</t>
        </is>
      </c>
      <c r="D4378" t="inlineStr">
        <is>
          <t>2026-Q2</t>
        </is>
      </c>
      <c r="E4378" t="inlineStr">
        <is>
          <t>T15</t>
        </is>
      </c>
      <c r="F4378" t="inlineStr">
        <is>
          <t>Barış Polat</t>
        </is>
      </c>
      <c r="G4378" t="inlineStr">
        <is>
          <t>Ege</t>
        </is>
      </c>
      <c r="H4378" t="inlineStr">
        <is>
          <t>EM-AYD-18</t>
        </is>
      </c>
      <c r="I4378" t="inlineStr">
        <is>
          <t>LED Ampul 18W (10'lu)</t>
        </is>
      </c>
      <c r="J4378" t="inlineStr">
        <is>
          <t>Aydınlatma</t>
        </is>
      </c>
      <c r="K4378" t="inlineStr">
        <is>
          <t>Perakende</t>
        </is>
      </c>
      <c r="L4378" t="n">
        <v>18</v>
      </c>
      <c r="M4378" s="57" t="n">
        <v>205</v>
      </c>
      <c r="N4378" t="inlineStr">
        <is>
          <t>TL</t>
        </is>
      </c>
      <c r="O4378" s="58" t="n">
        <v>5</v>
      </c>
      <c r="P4378" t="n">
        <v>0</v>
      </c>
      <c r="Q4378" s="59" t="n">
        <v>95</v>
      </c>
      <c r="R4378" s="60">
        <f>IF(N4378="TL",1,IF(N4378="USD",VLOOKUP(C4378,$X$2:$Z$19,2,FALSE),VLOOKUP(C4378,$X$2:$Z$19,3,FALSE)))</f>
        <v/>
      </c>
      <c r="S4378" s="61">
        <f>IF(P4378=1,0,L4378*M4378*R4378*(1-O4378/100))</f>
        <v/>
      </c>
      <c r="T4378" s="61">
        <f>IF(P4378=1,0,L4378*Q4378)</f>
        <v/>
      </c>
      <c r="U4378" s="61">
        <f>S4378-T4378</f>
        <v/>
      </c>
    </row>
    <row r="4379">
      <c r="A4379" t="inlineStr">
        <is>
          <t>S004378</t>
        </is>
      </c>
      <c r="B4379" t="inlineStr">
        <is>
          <t>2026-04-28</t>
        </is>
      </c>
      <c r="C4379" t="inlineStr">
        <is>
          <t>2026-04</t>
        </is>
      </c>
      <c r="D4379" t="inlineStr">
        <is>
          <t>2026-Q2</t>
        </is>
      </c>
      <c r="E4379" t="inlineStr">
        <is>
          <t>T15</t>
        </is>
      </c>
      <c r="F4379" t="inlineStr">
        <is>
          <t>Barış Polat</t>
        </is>
      </c>
      <c r="G4379" t="inlineStr">
        <is>
          <t>Ege</t>
        </is>
      </c>
      <c r="H4379" t="inlineStr">
        <is>
          <t>EM-KND-03</t>
        </is>
      </c>
      <c r="I4379" t="inlineStr">
        <is>
          <t>Kablo Kanalı 40x40 (2 m)</t>
        </is>
      </c>
      <c r="J4379" t="inlineStr">
        <is>
          <t>Tesisat</t>
        </is>
      </c>
      <c r="K4379" t="inlineStr">
        <is>
          <t>Perakende</t>
        </is>
      </c>
      <c r="L4379" t="n">
        <v>3</v>
      </c>
      <c r="M4379" s="57" t="n">
        <v>131</v>
      </c>
      <c r="N4379" t="inlineStr">
        <is>
          <t>TL</t>
        </is>
      </c>
      <c r="O4379" s="58" t="n">
        <v>0</v>
      </c>
      <c r="P4379" t="n">
        <v>0</v>
      </c>
      <c r="Q4379" s="59" t="n">
        <v>65</v>
      </c>
      <c r="R4379" s="60">
        <f>IF(N4379="TL",1,IF(N4379="USD",VLOOKUP(C4379,$X$2:$Z$19,2,FALSE),VLOOKUP(C4379,$X$2:$Z$19,3,FALSE)))</f>
        <v/>
      </c>
      <c r="S4379" s="61">
        <f>IF(P4379=1,0,L4379*M4379*R4379*(1-O4379/100))</f>
        <v/>
      </c>
      <c r="T4379" s="61">
        <f>IF(P4379=1,0,L4379*Q4379)</f>
        <v/>
      </c>
      <c r="U4379" s="61">
        <f>S4379-T4379</f>
        <v/>
      </c>
    </row>
    <row r="4380">
      <c r="A4380" t="inlineStr">
        <is>
          <t>S004379</t>
        </is>
      </c>
      <c r="B4380" t="inlineStr">
        <is>
          <t>2026-04-14</t>
        </is>
      </c>
      <c r="C4380" t="inlineStr">
        <is>
          <t>2026-04</t>
        </is>
      </c>
      <c r="D4380" t="inlineStr">
        <is>
          <t>2026-Q2</t>
        </is>
      </c>
      <c r="E4380" t="inlineStr">
        <is>
          <t>T15</t>
        </is>
      </c>
      <c r="F4380" t="inlineStr">
        <is>
          <t>Barış Polat</t>
        </is>
      </c>
      <c r="G4380" t="inlineStr">
        <is>
          <t>Ege</t>
        </is>
      </c>
      <c r="H4380" t="inlineStr">
        <is>
          <t>EM-TOP-08</t>
        </is>
      </c>
      <c r="I4380" t="inlineStr">
        <is>
          <t>Topraklama Seti</t>
        </is>
      </c>
      <c r="J4380" t="inlineStr">
        <is>
          <t>Koruma</t>
        </is>
      </c>
      <c r="K4380" t="inlineStr">
        <is>
          <t>Perakende</t>
        </is>
      </c>
      <c r="L4380" t="n">
        <v>2</v>
      </c>
      <c r="M4380" s="57" t="n">
        <v>916</v>
      </c>
      <c r="N4380" t="inlineStr">
        <is>
          <t>TL</t>
        </is>
      </c>
      <c r="O4380" s="58" t="n">
        <v>5</v>
      </c>
      <c r="P4380" t="n">
        <v>0</v>
      </c>
      <c r="Q4380" s="59" t="n">
        <v>540</v>
      </c>
      <c r="R4380" s="60">
        <f>IF(N4380="TL",1,IF(N4380="USD",VLOOKUP(C4380,$X$2:$Z$19,2,FALSE),VLOOKUP(C4380,$X$2:$Z$19,3,FALSE)))</f>
        <v/>
      </c>
      <c r="S4380" s="61">
        <f>IF(P4380=1,0,L4380*M4380*R4380*(1-O4380/100))</f>
        <v/>
      </c>
      <c r="T4380" s="61">
        <f>IF(P4380=1,0,L4380*Q4380)</f>
        <v/>
      </c>
      <c r="U4380" s="61">
        <f>S4380-T4380</f>
        <v/>
      </c>
    </row>
    <row r="4381">
      <c r="A4381" t="inlineStr">
        <is>
          <t>S004380</t>
        </is>
      </c>
      <c r="B4381" t="inlineStr">
        <is>
          <t>2026-05-12</t>
        </is>
      </c>
      <c r="C4381" t="inlineStr">
        <is>
          <t>2026-05</t>
        </is>
      </c>
      <c r="D4381" t="inlineStr">
        <is>
          <t>2026-Q2</t>
        </is>
      </c>
      <c r="E4381" t="inlineStr">
        <is>
          <t>T01</t>
        </is>
      </c>
      <c r="F4381" t="inlineStr">
        <is>
          <t>Deniz Yılmaz</t>
        </is>
      </c>
      <c r="G4381" t="inlineStr">
        <is>
          <t>Marmara</t>
        </is>
      </c>
      <c r="H4381" t="inlineStr">
        <is>
          <t>EM-KBL-25</t>
        </is>
      </c>
      <c r="I4381" t="inlineStr">
        <is>
          <t>NYY Kablo 4x6 (100 m)</t>
        </is>
      </c>
      <c r="J4381" t="inlineStr">
        <is>
          <t>Kablo</t>
        </is>
      </c>
      <c r="K4381" t="inlineStr">
        <is>
          <t>Proje</t>
        </is>
      </c>
      <c r="L4381" t="n">
        <v>6</v>
      </c>
      <c r="M4381" s="57" t="n">
        <v>3534</v>
      </c>
      <c r="N4381" t="inlineStr">
        <is>
          <t>TL</t>
        </is>
      </c>
      <c r="O4381" s="58" t="n">
        <v>0</v>
      </c>
      <c r="P4381" t="n">
        <v>0</v>
      </c>
      <c r="Q4381" s="59" t="n">
        <v>2150</v>
      </c>
      <c r="R4381" s="60">
        <f>IF(N4381="TL",1,IF(N4381="USD",VLOOKUP(C4381,$X$2:$Z$19,2,FALSE),VLOOKUP(C4381,$X$2:$Z$19,3,FALSE)))</f>
        <v/>
      </c>
      <c r="S4381" s="61">
        <f>IF(P4381=1,0,L4381*M4381*R4381*(1-O4381/100))</f>
        <v/>
      </c>
      <c r="T4381" s="61">
        <f>IF(P4381=1,0,L4381*Q4381)</f>
        <v/>
      </c>
      <c r="U4381" s="61">
        <f>S4381-T4381</f>
        <v/>
      </c>
    </row>
    <row r="4382">
      <c r="A4382" t="inlineStr">
        <is>
          <t>S004381</t>
        </is>
      </c>
      <c r="B4382" t="inlineStr">
        <is>
          <t>2026-05-08</t>
        </is>
      </c>
      <c r="C4382" t="inlineStr">
        <is>
          <t>2026-05</t>
        </is>
      </c>
      <c r="D4382" t="inlineStr">
        <is>
          <t>2026-Q2</t>
        </is>
      </c>
      <c r="E4382" t="inlineStr">
        <is>
          <t>T01</t>
        </is>
      </c>
      <c r="F4382" t="inlineStr">
        <is>
          <t>Deniz Yılmaz</t>
        </is>
      </c>
      <c r="G4382" t="inlineStr">
        <is>
          <t>Marmara</t>
        </is>
      </c>
      <c r="H4382" t="inlineStr">
        <is>
          <t>EM-KND-03</t>
        </is>
      </c>
      <c r="I4382" t="inlineStr">
        <is>
          <t>Kablo Kanalı 40x40 (2 m)</t>
        </is>
      </c>
      <c r="J4382" t="inlineStr">
        <is>
          <t>Tesisat</t>
        </is>
      </c>
      <c r="K4382" t="inlineStr">
        <is>
          <t>Kurumsal</t>
        </is>
      </c>
      <c r="L4382" t="n">
        <v>6</v>
      </c>
      <c r="M4382" s="57" t="n">
        <v>129</v>
      </c>
      <c r="N4382" t="inlineStr">
        <is>
          <t>TL</t>
        </is>
      </c>
      <c r="O4382" s="58" t="n">
        <v>18</v>
      </c>
      <c r="P4382" t="n">
        <v>0</v>
      </c>
      <c r="Q4382" s="59" t="n">
        <v>65</v>
      </c>
      <c r="R4382" s="60">
        <f>IF(N4382="TL",1,IF(N4382="USD",VLOOKUP(C4382,$X$2:$Z$19,2,FALSE),VLOOKUP(C4382,$X$2:$Z$19,3,FALSE)))</f>
        <v/>
      </c>
      <c r="S4382" s="61">
        <f>IF(P4382=1,0,L4382*M4382*R4382*(1-O4382/100))</f>
        <v/>
      </c>
      <c r="T4382" s="61">
        <f>IF(P4382=1,0,L4382*Q4382)</f>
        <v/>
      </c>
      <c r="U4382" s="61">
        <f>S4382-T4382</f>
        <v/>
      </c>
    </row>
    <row r="4383">
      <c r="A4383" t="inlineStr">
        <is>
          <t>S004382</t>
        </is>
      </c>
      <c r="B4383" t="inlineStr">
        <is>
          <t>2026-05-03</t>
        </is>
      </c>
      <c r="C4383" t="inlineStr">
        <is>
          <t>2026-05</t>
        </is>
      </c>
      <c r="D4383" t="inlineStr">
        <is>
          <t>2026-Q2</t>
        </is>
      </c>
      <c r="E4383" t="inlineStr">
        <is>
          <t>T01</t>
        </is>
      </c>
      <c r="F4383" t="inlineStr">
        <is>
          <t>Deniz Yılmaz</t>
        </is>
      </c>
      <c r="G4383" t="inlineStr">
        <is>
          <t>Marmara</t>
        </is>
      </c>
      <c r="H4383" t="inlineStr">
        <is>
          <t>EM-PRZ-02</t>
        </is>
      </c>
      <c r="I4383" t="inlineStr">
        <is>
          <t>Priz-Anahtar Seti (20'li)</t>
        </is>
      </c>
      <c r="J4383" t="inlineStr">
        <is>
          <t>Anahtar</t>
        </is>
      </c>
      <c r="K4383" t="inlineStr">
        <is>
          <t>Bayi</t>
        </is>
      </c>
      <c r="L4383" t="n">
        <v>2</v>
      </c>
      <c r="M4383" s="57" t="n">
        <v>584</v>
      </c>
      <c r="N4383" t="inlineStr">
        <is>
          <t>TL</t>
        </is>
      </c>
      <c r="O4383" s="58" t="n">
        <v>5</v>
      </c>
      <c r="P4383" t="n">
        <v>0</v>
      </c>
      <c r="Q4383" s="59" t="n">
        <v>310</v>
      </c>
      <c r="R4383" s="60">
        <f>IF(N4383="TL",1,IF(N4383="USD",VLOOKUP(C4383,$X$2:$Z$19,2,FALSE),VLOOKUP(C4383,$X$2:$Z$19,3,FALSE)))</f>
        <v/>
      </c>
      <c r="S4383" s="61">
        <f>IF(P4383=1,0,L4383*M4383*R4383*(1-O4383/100))</f>
        <v/>
      </c>
      <c r="T4383" s="61">
        <f>IF(P4383=1,0,L4383*Q4383)</f>
        <v/>
      </c>
      <c r="U4383" s="61">
        <f>S4383-T4383</f>
        <v/>
      </c>
    </row>
    <row r="4384">
      <c r="A4384" t="inlineStr">
        <is>
          <t>S004383</t>
        </is>
      </c>
      <c r="B4384" t="inlineStr">
        <is>
          <t>2026-05-12</t>
        </is>
      </c>
      <c r="C4384" t="inlineStr">
        <is>
          <t>2026-05</t>
        </is>
      </c>
      <c r="D4384" t="inlineStr">
        <is>
          <t>2026-Q2</t>
        </is>
      </c>
      <c r="E4384" t="inlineStr">
        <is>
          <t>T01</t>
        </is>
      </c>
      <c r="F4384" t="inlineStr">
        <is>
          <t>Deniz Yılmaz</t>
        </is>
      </c>
      <c r="G4384" t="inlineStr">
        <is>
          <t>Marmara</t>
        </is>
      </c>
      <c r="H4384" t="inlineStr">
        <is>
          <t>EM-TOP-08</t>
        </is>
      </c>
      <c r="I4384" t="inlineStr">
        <is>
          <t>Topraklama Seti</t>
        </is>
      </c>
      <c r="J4384" t="inlineStr">
        <is>
          <t>Koruma</t>
        </is>
      </c>
      <c r="K4384" t="inlineStr">
        <is>
          <t>Bayi</t>
        </is>
      </c>
      <c r="L4384" t="n">
        <v>56</v>
      </c>
      <c r="M4384" s="57" t="n">
        <v>896</v>
      </c>
      <c r="N4384" t="inlineStr">
        <is>
          <t>TL</t>
        </is>
      </c>
      <c r="O4384" s="58" t="n">
        <v>8</v>
      </c>
      <c r="P4384" t="n">
        <v>1</v>
      </c>
      <c r="Q4384" s="59" t="n">
        <v>540</v>
      </c>
      <c r="R4384" s="60">
        <f>IF(N4384="TL",1,IF(N4384="USD",VLOOKUP(C4384,$X$2:$Z$19,2,FALSE),VLOOKUP(C4384,$X$2:$Z$19,3,FALSE)))</f>
        <v/>
      </c>
      <c r="S4384" s="61">
        <f>IF(P4384=1,0,L4384*M4384*R4384*(1-O4384/100))</f>
        <v/>
      </c>
      <c r="T4384" s="61">
        <f>IF(P4384=1,0,L4384*Q4384)</f>
        <v/>
      </c>
      <c r="U4384" s="61">
        <f>S4384-T4384</f>
        <v/>
      </c>
    </row>
    <row r="4385">
      <c r="A4385" t="inlineStr">
        <is>
          <t>S004384</t>
        </is>
      </c>
      <c r="B4385" t="inlineStr">
        <is>
          <t>2026-05-09</t>
        </is>
      </c>
      <c r="C4385" t="inlineStr">
        <is>
          <t>2026-05</t>
        </is>
      </c>
      <c r="D4385" t="inlineStr">
        <is>
          <t>2026-Q2</t>
        </is>
      </c>
      <c r="E4385" t="inlineStr">
        <is>
          <t>T01</t>
        </is>
      </c>
      <c r="F4385" t="inlineStr">
        <is>
          <t>Deniz Yılmaz</t>
        </is>
      </c>
      <c r="G4385" t="inlineStr">
        <is>
          <t>Marmara</t>
        </is>
      </c>
      <c r="H4385" t="inlineStr">
        <is>
          <t>EM-KBL-16</t>
        </is>
      </c>
      <c r="I4385" t="inlineStr">
        <is>
          <t>NYM Kablo 3x2,5 (100 m)</t>
        </is>
      </c>
      <c r="J4385" t="inlineStr">
        <is>
          <t>Kablo</t>
        </is>
      </c>
      <c r="K4385" t="inlineStr">
        <is>
          <t>Kurumsal</t>
        </is>
      </c>
      <c r="L4385" t="n">
        <v>4</v>
      </c>
      <c r="M4385" s="57" t="n">
        <v>1277</v>
      </c>
      <c r="N4385" t="inlineStr">
        <is>
          <t>TL</t>
        </is>
      </c>
      <c r="O4385" s="58" t="n">
        <v>5</v>
      </c>
      <c r="P4385" t="n">
        <v>0</v>
      </c>
      <c r="Q4385" s="59" t="n">
        <v>820</v>
      </c>
      <c r="R4385" s="60">
        <f>IF(N4385="TL",1,IF(N4385="USD",VLOOKUP(C4385,$X$2:$Z$19,2,FALSE),VLOOKUP(C4385,$X$2:$Z$19,3,FALSE)))</f>
        <v/>
      </c>
      <c r="S4385" s="61">
        <f>IF(P4385=1,0,L4385*M4385*R4385*(1-O4385/100))</f>
        <v/>
      </c>
      <c r="T4385" s="61">
        <f>IF(P4385=1,0,L4385*Q4385)</f>
        <v/>
      </c>
      <c r="U4385" s="61">
        <f>S4385-T4385</f>
        <v/>
      </c>
    </row>
    <row r="4386">
      <c r="A4386" t="inlineStr">
        <is>
          <t>S004385</t>
        </is>
      </c>
      <c r="B4386" t="inlineStr">
        <is>
          <t>2026-05-11</t>
        </is>
      </c>
      <c r="C4386" t="inlineStr">
        <is>
          <t>2026-05</t>
        </is>
      </c>
      <c r="D4386" t="inlineStr">
        <is>
          <t>2026-Q2</t>
        </is>
      </c>
      <c r="E4386" t="inlineStr">
        <is>
          <t>T01</t>
        </is>
      </c>
      <c r="F4386" t="inlineStr">
        <is>
          <t>Deniz Yılmaz</t>
        </is>
      </c>
      <c r="G4386" t="inlineStr">
        <is>
          <t>Marmara</t>
        </is>
      </c>
      <c r="H4386" t="inlineStr">
        <is>
          <t>EM-SGT-01</t>
        </is>
      </c>
      <c r="I4386" t="inlineStr">
        <is>
          <t>Otomatik Sigorta C16 (12'li)</t>
        </is>
      </c>
      <c r="J4386" t="inlineStr">
        <is>
          <t>Koruma</t>
        </is>
      </c>
      <c r="K4386" t="inlineStr">
        <is>
          <t>Bayi</t>
        </is>
      </c>
      <c r="L4386" t="n">
        <v>5</v>
      </c>
      <c r="M4386" s="57" t="n">
        <v>429</v>
      </c>
      <c r="N4386" t="inlineStr">
        <is>
          <t>TL</t>
        </is>
      </c>
      <c r="O4386" s="58" t="n">
        <v>5</v>
      </c>
      <c r="P4386" t="n">
        <v>0</v>
      </c>
      <c r="Q4386" s="59" t="n">
        <v>240</v>
      </c>
      <c r="R4386" s="60">
        <f>IF(N4386="TL",1,IF(N4386="USD",VLOOKUP(C4386,$X$2:$Z$19,2,FALSE),VLOOKUP(C4386,$X$2:$Z$19,3,FALSE)))</f>
        <v/>
      </c>
      <c r="S4386" s="61">
        <f>IF(P4386=1,0,L4386*M4386*R4386*(1-O4386/100))</f>
        <v/>
      </c>
      <c r="T4386" s="61">
        <f>IF(P4386=1,0,L4386*Q4386)</f>
        <v/>
      </c>
      <c r="U4386" s="61">
        <f>S4386-T4386</f>
        <v/>
      </c>
    </row>
    <row r="4387">
      <c r="A4387" t="inlineStr">
        <is>
          <t>S004386</t>
        </is>
      </c>
      <c r="B4387" t="inlineStr">
        <is>
          <t>2026-05-26</t>
        </is>
      </c>
      <c r="C4387" t="inlineStr">
        <is>
          <t>2026-05</t>
        </is>
      </c>
      <c r="D4387" t="inlineStr">
        <is>
          <t>2026-Q2</t>
        </is>
      </c>
      <c r="E4387" t="inlineStr">
        <is>
          <t>T01</t>
        </is>
      </c>
      <c r="F4387" t="inlineStr">
        <is>
          <t>Deniz Yılmaz</t>
        </is>
      </c>
      <c r="G4387" t="inlineStr">
        <is>
          <t>Marmara</t>
        </is>
      </c>
      <c r="H4387" t="inlineStr">
        <is>
          <t>EM-KBL-25</t>
        </is>
      </c>
      <c r="I4387" t="inlineStr">
        <is>
          <t>NYY Kablo 4x6 (100 m)</t>
        </is>
      </c>
      <c r="J4387" t="inlineStr">
        <is>
          <t>Kablo</t>
        </is>
      </c>
      <c r="K4387" t="inlineStr">
        <is>
          <t>Bayi</t>
        </is>
      </c>
      <c r="L4387" t="n">
        <v>7</v>
      </c>
      <c r="M4387" s="57" t="n">
        <v>3451</v>
      </c>
      <c r="N4387" t="inlineStr">
        <is>
          <t>TL</t>
        </is>
      </c>
      <c r="O4387" s="58" t="n">
        <v>0</v>
      </c>
      <c r="P4387" t="n">
        <v>0</v>
      </c>
      <c r="Q4387" s="59" t="n">
        <v>2150</v>
      </c>
      <c r="R4387" s="60">
        <f>IF(N4387="TL",1,IF(N4387="USD",VLOOKUP(C4387,$X$2:$Z$19,2,FALSE),VLOOKUP(C4387,$X$2:$Z$19,3,FALSE)))</f>
        <v/>
      </c>
      <c r="S4387" s="61">
        <f>IF(P4387=1,0,L4387*M4387*R4387*(1-O4387/100))</f>
        <v/>
      </c>
      <c r="T4387" s="61">
        <f>IF(P4387=1,0,L4387*Q4387)</f>
        <v/>
      </c>
      <c r="U4387" s="61">
        <f>S4387-T4387</f>
        <v/>
      </c>
    </row>
    <row r="4388">
      <c r="A4388" t="inlineStr">
        <is>
          <t>S004387</t>
        </is>
      </c>
      <c r="B4388" t="inlineStr">
        <is>
          <t>2026-05-08</t>
        </is>
      </c>
      <c r="C4388" t="inlineStr">
        <is>
          <t>2026-05</t>
        </is>
      </c>
      <c r="D4388" t="inlineStr">
        <is>
          <t>2026-Q2</t>
        </is>
      </c>
      <c r="E4388" t="inlineStr">
        <is>
          <t>T01</t>
        </is>
      </c>
      <c r="F4388" t="inlineStr">
        <is>
          <t>Deniz Yılmaz</t>
        </is>
      </c>
      <c r="G4388" t="inlineStr">
        <is>
          <t>Marmara</t>
        </is>
      </c>
      <c r="H4388" t="inlineStr">
        <is>
          <t>EM-PNO-12</t>
        </is>
      </c>
      <c r="I4388" t="inlineStr">
        <is>
          <t>Sıva Üstü Dağıtım Panosu 24'lü</t>
        </is>
      </c>
      <c r="J4388" t="inlineStr">
        <is>
          <t>Pano</t>
        </is>
      </c>
      <c r="K4388" t="inlineStr">
        <is>
          <t>Bayi</t>
        </is>
      </c>
      <c r="L4388" t="n">
        <v>4</v>
      </c>
      <c r="M4388" s="57" t="n">
        <v>2017</v>
      </c>
      <c r="N4388" t="inlineStr">
        <is>
          <t>TL</t>
        </is>
      </c>
      <c r="O4388" s="58" t="n">
        <v>12</v>
      </c>
      <c r="P4388" t="n">
        <v>0</v>
      </c>
      <c r="Q4388" s="59" t="n">
        <v>1180</v>
      </c>
      <c r="R4388" s="60">
        <f>IF(N4388="TL",1,IF(N4388="USD",VLOOKUP(C4388,$X$2:$Z$19,2,FALSE),VLOOKUP(C4388,$X$2:$Z$19,3,FALSE)))</f>
        <v/>
      </c>
      <c r="S4388" s="61">
        <f>IF(P4388=1,0,L4388*M4388*R4388*(1-O4388/100))</f>
        <v/>
      </c>
      <c r="T4388" s="61">
        <f>IF(P4388=1,0,L4388*Q4388)</f>
        <v/>
      </c>
      <c r="U4388" s="61">
        <f>S4388-T4388</f>
        <v/>
      </c>
    </row>
    <row r="4389">
      <c r="A4389" t="inlineStr">
        <is>
          <t>S004388</t>
        </is>
      </c>
      <c r="B4389" t="inlineStr">
        <is>
          <t>2026-05-19</t>
        </is>
      </c>
      <c r="C4389" t="inlineStr">
        <is>
          <t>2026-05</t>
        </is>
      </c>
      <c r="D4389" t="inlineStr">
        <is>
          <t>2026-Q2</t>
        </is>
      </c>
      <c r="E4389" t="inlineStr">
        <is>
          <t>T01</t>
        </is>
      </c>
      <c r="F4389" t="inlineStr">
        <is>
          <t>Deniz Yılmaz</t>
        </is>
      </c>
      <c r="G4389" t="inlineStr">
        <is>
          <t>Marmara</t>
        </is>
      </c>
      <c r="H4389" t="inlineStr">
        <is>
          <t>EM-PRZ-02</t>
        </is>
      </c>
      <c r="I4389" t="inlineStr">
        <is>
          <t>Priz-Anahtar Seti (20'li)</t>
        </is>
      </c>
      <c r="J4389" t="inlineStr">
        <is>
          <t>Anahtar</t>
        </is>
      </c>
      <c r="K4389" t="inlineStr">
        <is>
          <t>Bayi</t>
        </is>
      </c>
      <c r="L4389" t="n">
        <v>1</v>
      </c>
      <c r="M4389" s="57" t="n">
        <v>557</v>
      </c>
      <c r="N4389" t="inlineStr">
        <is>
          <t>TL</t>
        </is>
      </c>
      <c r="O4389" s="58" t="n">
        <v>0</v>
      </c>
      <c r="P4389" t="n">
        <v>0</v>
      </c>
      <c r="Q4389" s="59" t="n">
        <v>310</v>
      </c>
      <c r="R4389" s="60">
        <f>IF(N4389="TL",1,IF(N4389="USD",VLOOKUP(C4389,$X$2:$Z$19,2,FALSE),VLOOKUP(C4389,$X$2:$Z$19,3,FALSE)))</f>
        <v/>
      </c>
      <c r="S4389" s="61">
        <f>IF(P4389=1,0,L4389*M4389*R4389*(1-O4389/100))</f>
        <v/>
      </c>
      <c r="T4389" s="61">
        <f>IF(P4389=1,0,L4389*Q4389)</f>
        <v/>
      </c>
      <c r="U4389" s="61">
        <f>S4389-T4389</f>
        <v/>
      </c>
    </row>
    <row r="4390">
      <c r="A4390" t="inlineStr">
        <is>
          <t>S004389</t>
        </is>
      </c>
      <c r="B4390" t="inlineStr">
        <is>
          <t>2026-05-24</t>
        </is>
      </c>
      <c r="C4390" t="inlineStr">
        <is>
          <t>2026-05</t>
        </is>
      </c>
      <c r="D4390" t="inlineStr">
        <is>
          <t>2026-Q2</t>
        </is>
      </c>
      <c r="E4390" t="inlineStr">
        <is>
          <t>T01</t>
        </is>
      </c>
      <c r="F4390" t="inlineStr">
        <is>
          <t>Deniz Yılmaz</t>
        </is>
      </c>
      <c r="G4390" t="inlineStr">
        <is>
          <t>Marmara</t>
        </is>
      </c>
      <c r="H4390" t="inlineStr">
        <is>
          <t>EM-KBL-16</t>
        </is>
      </c>
      <c r="I4390" t="inlineStr">
        <is>
          <t>NYM Kablo 3x2,5 (100 m)</t>
        </is>
      </c>
      <c r="J4390" t="inlineStr">
        <is>
          <t>Kablo</t>
        </is>
      </c>
      <c r="K4390" t="inlineStr">
        <is>
          <t>Proje</t>
        </is>
      </c>
      <c r="L4390" t="n">
        <v>3</v>
      </c>
      <c r="M4390" s="57" t="n">
        <v>1309</v>
      </c>
      <c r="N4390" t="inlineStr">
        <is>
          <t>TL</t>
        </is>
      </c>
      <c r="O4390" s="58" t="n">
        <v>8</v>
      </c>
      <c r="P4390" t="n">
        <v>0</v>
      </c>
      <c r="Q4390" s="59" t="n">
        <v>820</v>
      </c>
      <c r="R4390" s="60">
        <f>IF(N4390="TL",1,IF(N4390="USD",VLOOKUP(C4390,$X$2:$Z$19,2,FALSE),VLOOKUP(C4390,$X$2:$Z$19,3,FALSE)))</f>
        <v/>
      </c>
      <c r="S4390" s="61">
        <f>IF(P4390=1,0,L4390*M4390*R4390*(1-O4390/100))</f>
        <v/>
      </c>
      <c r="T4390" s="61">
        <f>IF(P4390=1,0,L4390*Q4390)</f>
        <v/>
      </c>
      <c r="U4390" s="61">
        <f>S4390-T4390</f>
        <v/>
      </c>
    </row>
    <row r="4391">
      <c r="A4391" t="inlineStr">
        <is>
          <t>S004390</t>
        </is>
      </c>
      <c r="B4391" t="inlineStr">
        <is>
          <t>2026-05-22</t>
        </is>
      </c>
      <c r="C4391" t="inlineStr">
        <is>
          <t>2026-05</t>
        </is>
      </c>
      <c r="D4391" t="inlineStr">
        <is>
          <t>2026-Q2</t>
        </is>
      </c>
      <c r="E4391" t="inlineStr">
        <is>
          <t>T01</t>
        </is>
      </c>
      <c r="F4391" t="inlineStr">
        <is>
          <t>Deniz Yılmaz</t>
        </is>
      </c>
      <c r="G4391" t="inlineStr">
        <is>
          <t>Marmara</t>
        </is>
      </c>
      <c r="H4391" t="inlineStr">
        <is>
          <t>EM-KND-03</t>
        </is>
      </c>
      <c r="I4391" t="inlineStr">
        <is>
          <t>Kablo Kanalı 40x40 (2 m)</t>
        </is>
      </c>
      <c r="J4391" t="inlineStr">
        <is>
          <t>Tesisat</t>
        </is>
      </c>
      <c r="K4391" t="inlineStr">
        <is>
          <t>Bayi</t>
        </is>
      </c>
      <c r="L4391" t="n">
        <v>24</v>
      </c>
      <c r="M4391" s="57" t="n">
        <v>132</v>
      </c>
      <c r="N4391" t="inlineStr">
        <is>
          <t>TL</t>
        </is>
      </c>
      <c r="O4391" s="58" t="n">
        <v>5</v>
      </c>
      <c r="P4391" t="n">
        <v>0</v>
      </c>
      <c r="Q4391" s="59" t="n">
        <v>65</v>
      </c>
      <c r="R4391" s="60">
        <f>IF(N4391="TL",1,IF(N4391="USD",VLOOKUP(C4391,$X$2:$Z$19,2,FALSE),VLOOKUP(C4391,$X$2:$Z$19,3,FALSE)))</f>
        <v/>
      </c>
      <c r="S4391" s="61">
        <f>IF(P4391=1,0,L4391*M4391*R4391*(1-O4391/100))</f>
        <v/>
      </c>
      <c r="T4391" s="61">
        <f>IF(P4391=1,0,L4391*Q4391)</f>
        <v/>
      </c>
      <c r="U4391" s="61">
        <f>S4391-T4391</f>
        <v/>
      </c>
    </row>
    <row r="4392">
      <c r="A4392" t="inlineStr">
        <is>
          <t>S004391</t>
        </is>
      </c>
      <c r="B4392" t="inlineStr">
        <is>
          <t>2026-05-11</t>
        </is>
      </c>
      <c r="C4392" t="inlineStr">
        <is>
          <t>2026-05</t>
        </is>
      </c>
      <c r="D4392" t="inlineStr">
        <is>
          <t>2026-Q2</t>
        </is>
      </c>
      <c r="E4392" t="inlineStr">
        <is>
          <t>T01</t>
        </is>
      </c>
      <c r="F4392" t="inlineStr">
        <is>
          <t>Deniz Yılmaz</t>
        </is>
      </c>
      <c r="G4392" t="inlineStr">
        <is>
          <t>Marmara</t>
        </is>
      </c>
      <c r="H4392" t="inlineStr">
        <is>
          <t>EM-SGT-01</t>
        </is>
      </c>
      <c r="I4392" t="inlineStr">
        <is>
          <t>Otomatik Sigorta C16 (12'li)</t>
        </is>
      </c>
      <c r="J4392" t="inlineStr">
        <is>
          <t>Koruma</t>
        </is>
      </c>
      <c r="K4392" t="inlineStr">
        <is>
          <t>Proje</t>
        </is>
      </c>
      <c r="L4392" t="n">
        <v>54</v>
      </c>
      <c r="M4392" s="57" t="n">
        <v>434</v>
      </c>
      <c r="N4392" t="inlineStr">
        <is>
          <t>TL</t>
        </is>
      </c>
      <c r="O4392" s="58" t="n">
        <v>0</v>
      </c>
      <c r="P4392" t="n">
        <v>0</v>
      </c>
      <c r="Q4392" s="59" t="n">
        <v>240</v>
      </c>
      <c r="R4392" s="60">
        <f>IF(N4392="TL",1,IF(N4392="USD",VLOOKUP(C4392,$X$2:$Z$19,2,FALSE),VLOOKUP(C4392,$X$2:$Z$19,3,FALSE)))</f>
        <v/>
      </c>
      <c r="S4392" s="61">
        <f>IF(P4392=1,0,L4392*M4392*R4392*(1-O4392/100))</f>
        <v/>
      </c>
      <c r="T4392" s="61">
        <f>IF(P4392=1,0,L4392*Q4392)</f>
        <v/>
      </c>
      <c r="U4392" s="61">
        <f>S4392-T4392</f>
        <v/>
      </c>
    </row>
    <row r="4393">
      <c r="A4393" t="inlineStr">
        <is>
          <t>S004392</t>
        </is>
      </c>
      <c r="B4393" t="inlineStr">
        <is>
          <t>2026-05-13</t>
        </is>
      </c>
      <c r="C4393" t="inlineStr">
        <is>
          <t>2026-05</t>
        </is>
      </c>
      <c r="D4393" t="inlineStr">
        <is>
          <t>2026-Q2</t>
        </is>
      </c>
      <c r="E4393" t="inlineStr">
        <is>
          <t>T01</t>
        </is>
      </c>
      <c r="F4393" t="inlineStr">
        <is>
          <t>Deniz Yılmaz</t>
        </is>
      </c>
      <c r="G4393" t="inlineStr">
        <is>
          <t>Marmara</t>
        </is>
      </c>
      <c r="H4393" t="inlineStr">
        <is>
          <t>EM-AYD-40</t>
        </is>
      </c>
      <c r="I4393" t="inlineStr">
        <is>
          <t>LED Panel Armatür 40W</t>
        </is>
      </c>
      <c r="J4393" t="inlineStr">
        <is>
          <t>Aydınlatma</t>
        </is>
      </c>
      <c r="K4393" t="inlineStr">
        <is>
          <t>Perakende</t>
        </is>
      </c>
      <c r="L4393" t="n">
        <v>4</v>
      </c>
      <c r="M4393" s="57" t="n">
        <v>362</v>
      </c>
      <c r="N4393" t="inlineStr">
        <is>
          <t>TL</t>
        </is>
      </c>
      <c r="O4393" s="58" t="n">
        <v>18</v>
      </c>
      <c r="P4393" t="n">
        <v>0</v>
      </c>
      <c r="Q4393" s="59" t="n">
        <v>190</v>
      </c>
      <c r="R4393" s="60">
        <f>IF(N4393="TL",1,IF(N4393="USD",VLOOKUP(C4393,$X$2:$Z$19,2,FALSE),VLOOKUP(C4393,$X$2:$Z$19,3,FALSE)))</f>
        <v/>
      </c>
      <c r="S4393" s="61">
        <f>IF(P4393=1,0,L4393*M4393*R4393*(1-O4393/100))</f>
        <v/>
      </c>
      <c r="T4393" s="61">
        <f>IF(P4393=1,0,L4393*Q4393)</f>
        <v/>
      </c>
      <c r="U4393" s="61">
        <f>S4393-T4393</f>
        <v/>
      </c>
    </row>
    <row r="4394">
      <c r="A4394" t="inlineStr">
        <is>
          <t>S004393</t>
        </is>
      </c>
      <c r="B4394" t="inlineStr">
        <is>
          <t>2026-05-08</t>
        </is>
      </c>
      <c r="C4394" t="inlineStr">
        <is>
          <t>2026-05</t>
        </is>
      </c>
      <c r="D4394" t="inlineStr">
        <is>
          <t>2026-Q2</t>
        </is>
      </c>
      <c r="E4394" t="inlineStr">
        <is>
          <t>T01</t>
        </is>
      </c>
      <c r="F4394" t="inlineStr">
        <is>
          <t>Deniz Yılmaz</t>
        </is>
      </c>
      <c r="G4394" t="inlineStr">
        <is>
          <t>Marmara</t>
        </is>
      </c>
      <c r="H4394" t="inlineStr">
        <is>
          <t>EM-KBL-25</t>
        </is>
      </c>
      <c r="I4394" t="inlineStr">
        <is>
          <t>NYY Kablo 4x6 (100 m)</t>
        </is>
      </c>
      <c r="J4394" t="inlineStr">
        <is>
          <t>Kablo</t>
        </is>
      </c>
      <c r="K4394" t="inlineStr">
        <is>
          <t>Perakende</t>
        </is>
      </c>
      <c r="L4394" t="n">
        <v>5</v>
      </c>
      <c r="M4394" s="57" t="n">
        <v>3400</v>
      </c>
      <c r="N4394" t="inlineStr">
        <is>
          <t>TL</t>
        </is>
      </c>
      <c r="O4394" s="58" t="n">
        <v>8</v>
      </c>
      <c r="P4394" t="n">
        <v>0</v>
      </c>
      <c r="Q4394" s="59" t="n">
        <v>2150</v>
      </c>
      <c r="R4394" s="60">
        <f>IF(N4394="TL",1,IF(N4394="USD",VLOOKUP(C4394,$X$2:$Z$19,2,FALSE),VLOOKUP(C4394,$X$2:$Z$19,3,FALSE)))</f>
        <v/>
      </c>
      <c r="S4394" s="61">
        <f>IF(P4394=1,0,L4394*M4394*R4394*(1-O4394/100))</f>
        <v/>
      </c>
      <c r="T4394" s="61">
        <f>IF(P4394=1,0,L4394*Q4394)</f>
        <v/>
      </c>
      <c r="U4394" s="61">
        <f>S4394-T4394</f>
        <v/>
      </c>
    </row>
    <row r="4395">
      <c r="A4395" t="inlineStr">
        <is>
          <t>S004394</t>
        </is>
      </c>
      <c r="B4395" t="inlineStr">
        <is>
          <t>2026-05-22</t>
        </is>
      </c>
      <c r="C4395" t="inlineStr">
        <is>
          <t>2026-05</t>
        </is>
      </c>
      <c r="D4395" t="inlineStr">
        <is>
          <t>2026-Q2</t>
        </is>
      </c>
      <c r="E4395" t="inlineStr">
        <is>
          <t>T01</t>
        </is>
      </c>
      <c r="F4395" t="inlineStr">
        <is>
          <t>Deniz Yılmaz</t>
        </is>
      </c>
      <c r="G4395" t="inlineStr">
        <is>
          <t>Marmara</t>
        </is>
      </c>
      <c r="H4395" t="inlineStr">
        <is>
          <t>EM-SNS-06</t>
        </is>
      </c>
      <c r="I4395" t="inlineStr">
        <is>
          <t>Hareket Sensörü PIR</t>
        </is>
      </c>
      <c r="J4395" t="inlineStr">
        <is>
          <t>Otomasyon</t>
        </is>
      </c>
      <c r="K4395" t="inlineStr">
        <is>
          <t>Bayi</t>
        </is>
      </c>
      <c r="L4395" t="n">
        <v>34</v>
      </c>
      <c r="M4395" s="57" t="n">
        <v>248</v>
      </c>
      <c r="N4395" t="inlineStr">
        <is>
          <t>TL</t>
        </is>
      </c>
      <c r="O4395" s="58" t="n">
        <v>5</v>
      </c>
      <c r="P4395" t="n">
        <v>0</v>
      </c>
      <c r="Q4395" s="59" t="n">
        <v>120</v>
      </c>
      <c r="R4395" s="60">
        <f>IF(N4395="TL",1,IF(N4395="USD",VLOOKUP(C4395,$X$2:$Z$19,2,FALSE),VLOOKUP(C4395,$X$2:$Z$19,3,FALSE)))</f>
        <v/>
      </c>
      <c r="S4395" s="61">
        <f>IF(P4395=1,0,L4395*M4395*R4395*(1-O4395/100))</f>
        <v/>
      </c>
      <c r="T4395" s="61">
        <f>IF(P4395=1,0,L4395*Q4395)</f>
        <v/>
      </c>
      <c r="U4395" s="61">
        <f>S4395-T4395</f>
        <v/>
      </c>
    </row>
    <row r="4396">
      <c r="A4396" t="inlineStr">
        <is>
          <t>S004395</t>
        </is>
      </c>
      <c r="B4396" t="inlineStr">
        <is>
          <t>2026-05-08</t>
        </is>
      </c>
      <c r="C4396" t="inlineStr">
        <is>
          <t>2026-05</t>
        </is>
      </c>
      <c r="D4396" t="inlineStr">
        <is>
          <t>2026-Q2</t>
        </is>
      </c>
      <c r="E4396" t="inlineStr">
        <is>
          <t>T01</t>
        </is>
      </c>
      <c r="F4396" t="inlineStr">
        <is>
          <t>Deniz Yılmaz</t>
        </is>
      </c>
      <c r="G4396" t="inlineStr">
        <is>
          <t>Marmara</t>
        </is>
      </c>
      <c r="H4396" t="inlineStr">
        <is>
          <t>EM-KND-03</t>
        </is>
      </c>
      <c r="I4396" t="inlineStr">
        <is>
          <t>Kablo Kanalı 40x40 (2 m)</t>
        </is>
      </c>
      <c r="J4396" t="inlineStr">
        <is>
          <t>Tesisat</t>
        </is>
      </c>
      <c r="K4396" t="inlineStr">
        <is>
          <t>Bayi</t>
        </is>
      </c>
      <c r="L4396" t="n">
        <v>16</v>
      </c>
      <c r="M4396" s="57" t="n">
        <v>128</v>
      </c>
      <c r="N4396" t="inlineStr">
        <is>
          <t>TL</t>
        </is>
      </c>
      <c r="O4396" s="58" t="n">
        <v>0</v>
      </c>
      <c r="P4396" t="n">
        <v>0</v>
      </c>
      <c r="Q4396" s="59" t="n">
        <v>65</v>
      </c>
      <c r="R4396" s="60">
        <f>IF(N4396="TL",1,IF(N4396="USD",VLOOKUP(C4396,$X$2:$Z$19,2,FALSE),VLOOKUP(C4396,$X$2:$Z$19,3,FALSE)))</f>
        <v/>
      </c>
      <c r="S4396" s="61">
        <f>IF(P4396=1,0,L4396*M4396*R4396*(1-O4396/100))</f>
        <v/>
      </c>
      <c r="T4396" s="61">
        <f>IF(P4396=1,0,L4396*Q4396)</f>
        <v/>
      </c>
      <c r="U4396" s="61">
        <f>S4396-T4396</f>
        <v/>
      </c>
    </row>
    <row r="4397">
      <c r="A4397" t="inlineStr">
        <is>
          <t>S004396</t>
        </is>
      </c>
      <c r="B4397" t="inlineStr">
        <is>
          <t>2026-05-17</t>
        </is>
      </c>
      <c r="C4397" t="inlineStr">
        <is>
          <t>2026-05</t>
        </is>
      </c>
      <c r="D4397" t="inlineStr">
        <is>
          <t>2026-Q2</t>
        </is>
      </c>
      <c r="E4397" t="inlineStr">
        <is>
          <t>T01</t>
        </is>
      </c>
      <c r="F4397" t="inlineStr">
        <is>
          <t>Deniz Yılmaz</t>
        </is>
      </c>
      <c r="G4397" t="inlineStr">
        <is>
          <t>Marmara</t>
        </is>
      </c>
      <c r="H4397" t="inlineStr">
        <is>
          <t>EM-SGT-01</t>
        </is>
      </c>
      <c r="I4397" t="inlineStr">
        <is>
          <t>Otomatik Sigorta C16 (12'li)</t>
        </is>
      </c>
      <c r="J4397" t="inlineStr">
        <is>
          <t>Koruma</t>
        </is>
      </c>
      <c r="K4397" t="inlineStr">
        <is>
          <t>Perakende</t>
        </is>
      </c>
      <c r="L4397" t="n">
        <v>57</v>
      </c>
      <c r="M4397" s="57" t="n">
        <v>437</v>
      </c>
      <c r="N4397" t="inlineStr">
        <is>
          <t>TL</t>
        </is>
      </c>
      <c r="O4397" s="58" t="n">
        <v>18</v>
      </c>
      <c r="P4397" t="n">
        <v>0</v>
      </c>
      <c r="Q4397" s="59" t="n">
        <v>240</v>
      </c>
      <c r="R4397" s="60">
        <f>IF(N4397="TL",1,IF(N4397="USD",VLOOKUP(C4397,$X$2:$Z$19,2,FALSE),VLOOKUP(C4397,$X$2:$Z$19,3,FALSE)))</f>
        <v/>
      </c>
      <c r="S4397" s="61">
        <f>IF(P4397=1,0,L4397*M4397*R4397*(1-O4397/100))</f>
        <v/>
      </c>
      <c r="T4397" s="61">
        <f>IF(P4397=1,0,L4397*Q4397)</f>
        <v/>
      </c>
      <c r="U4397" s="61">
        <f>S4397-T4397</f>
        <v/>
      </c>
    </row>
    <row r="4398">
      <c r="A4398" t="inlineStr">
        <is>
          <t>S004397</t>
        </is>
      </c>
      <c r="B4398" t="inlineStr">
        <is>
          <t>2026-05-23</t>
        </is>
      </c>
      <c r="C4398" t="inlineStr">
        <is>
          <t>2026-05</t>
        </is>
      </c>
      <c r="D4398" t="inlineStr">
        <is>
          <t>2026-Q2</t>
        </is>
      </c>
      <c r="E4398" t="inlineStr">
        <is>
          <t>T01</t>
        </is>
      </c>
      <c r="F4398" t="inlineStr">
        <is>
          <t>Deniz Yılmaz</t>
        </is>
      </c>
      <c r="G4398" t="inlineStr">
        <is>
          <t>Marmara</t>
        </is>
      </c>
      <c r="H4398" t="inlineStr">
        <is>
          <t>EM-KBL-25</t>
        </is>
      </c>
      <c r="I4398" t="inlineStr">
        <is>
          <t>NYY Kablo 4x6 (100 m)</t>
        </is>
      </c>
      <c r="J4398" t="inlineStr">
        <is>
          <t>Kablo</t>
        </is>
      </c>
      <c r="K4398" t="inlineStr">
        <is>
          <t>Perakende</t>
        </is>
      </c>
      <c r="L4398" t="n">
        <v>4</v>
      </c>
      <c r="M4398" s="57" t="n">
        <v>3401</v>
      </c>
      <c r="N4398" t="inlineStr">
        <is>
          <t>TL</t>
        </is>
      </c>
      <c r="O4398" s="58" t="n">
        <v>8</v>
      </c>
      <c r="P4398" t="n">
        <v>0</v>
      </c>
      <c r="Q4398" s="59" t="n">
        <v>2150</v>
      </c>
      <c r="R4398" s="60">
        <f>IF(N4398="TL",1,IF(N4398="USD",VLOOKUP(C4398,$X$2:$Z$19,2,FALSE),VLOOKUP(C4398,$X$2:$Z$19,3,FALSE)))</f>
        <v/>
      </c>
      <c r="S4398" s="61">
        <f>IF(P4398=1,0,L4398*M4398*R4398*(1-O4398/100))</f>
        <v/>
      </c>
      <c r="T4398" s="61">
        <f>IF(P4398=1,0,L4398*Q4398)</f>
        <v/>
      </c>
      <c r="U4398" s="61">
        <f>S4398-T4398</f>
        <v/>
      </c>
    </row>
    <row r="4399">
      <c r="A4399" t="inlineStr">
        <is>
          <t>S004398</t>
        </is>
      </c>
      <c r="B4399" t="inlineStr">
        <is>
          <t>2026-05-15</t>
        </is>
      </c>
      <c r="C4399" t="inlineStr">
        <is>
          <t>2026-05</t>
        </is>
      </c>
      <c r="D4399" t="inlineStr">
        <is>
          <t>2026-Q2</t>
        </is>
      </c>
      <c r="E4399" t="inlineStr">
        <is>
          <t>T01</t>
        </is>
      </c>
      <c r="F4399" t="inlineStr">
        <is>
          <t>Deniz Yılmaz</t>
        </is>
      </c>
      <c r="G4399" t="inlineStr">
        <is>
          <t>Marmara</t>
        </is>
      </c>
      <c r="H4399" t="inlineStr">
        <is>
          <t>EM-KBL-25</t>
        </is>
      </c>
      <c r="I4399" t="inlineStr">
        <is>
          <t>NYY Kablo 4x6 (100 m)</t>
        </is>
      </c>
      <c r="J4399" t="inlineStr">
        <is>
          <t>Kablo</t>
        </is>
      </c>
      <c r="K4399" t="inlineStr">
        <is>
          <t>Proje</t>
        </is>
      </c>
      <c r="L4399" t="n">
        <v>10</v>
      </c>
      <c r="M4399" s="57" t="n">
        <v>3495</v>
      </c>
      <c r="N4399" t="inlineStr">
        <is>
          <t>TL</t>
        </is>
      </c>
      <c r="O4399" s="58" t="n">
        <v>5</v>
      </c>
      <c r="P4399" t="n">
        <v>0</v>
      </c>
      <c r="Q4399" s="59" t="n">
        <v>2150</v>
      </c>
      <c r="R4399" s="60">
        <f>IF(N4399="TL",1,IF(N4399="USD",VLOOKUP(C4399,$X$2:$Z$19,2,FALSE),VLOOKUP(C4399,$X$2:$Z$19,3,FALSE)))</f>
        <v/>
      </c>
      <c r="S4399" s="61">
        <f>IF(P4399=1,0,L4399*M4399*R4399*(1-O4399/100))</f>
        <v/>
      </c>
      <c r="T4399" s="61">
        <f>IF(P4399=1,0,L4399*Q4399)</f>
        <v/>
      </c>
      <c r="U4399" s="61">
        <f>S4399-T4399</f>
        <v/>
      </c>
    </row>
    <row r="4400">
      <c r="A4400" t="inlineStr">
        <is>
          <t>S004399</t>
        </is>
      </c>
      <c r="B4400" t="inlineStr">
        <is>
          <t>2026-05-22</t>
        </is>
      </c>
      <c r="C4400" t="inlineStr">
        <is>
          <t>2026-05</t>
        </is>
      </c>
      <c r="D4400" t="inlineStr">
        <is>
          <t>2026-Q2</t>
        </is>
      </c>
      <c r="E4400" t="inlineStr">
        <is>
          <t>T01</t>
        </is>
      </c>
      <c r="F4400" t="inlineStr">
        <is>
          <t>Deniz Yılmaz</t>
        </is>
      </c>
      <c r="G4400" t="inlineStr">
        <is>
          <t>Marmara</t>
        </is>
      </c>
      <c r="H4400" t="inlineStr">
        <is>
          <t>EM-TRF-05</t>
        </is>
      </c>
      <c r="I4400" t="inlineStr">
        <is>
          <t>İzole Trafo 1 kVA</t>
        </is>
      </c>
      <c r="J4400" t="inlineStr">
        <is>
          <t>Güç</t>
        </is>
      </c>
      <c r="K4400" t="inlineStr">
        <is>
          <t>Bayi</t>
        </is>
      </c>
      <c r="L4400" t="n">
        <v>2</v>
      </c>
      <c r="M4400" s="57" t="n">
        <v>6607</v>
      </c>
      <c r="N4400" t="inlineStr">
        <is>
          <t>TL</t>
        </is>
      </c>
      <c r="O4400" s="58" t="n">
        <v>8</v>
      </c>
      <c r="P4400" t="n">
        <v>0</v>
      </c>
      <c r="Q4400" s="59" t="n">
        <v>3900</v>
      </c>
      <c r="R4400" s="60">
        <f>IF(N4400="TL",1,IF(N4400="USD",VLOOKUP(C4400,$X$2:$Z$19,2,FALSE),VLOOKUP(C4400,$X$2:$Z$19,3,FALSE)))</f>
        <v/>
      </c>
      <c r="S4400" s="61">
        <f>IF(P4400=1,0,L4400*M4400*R4400*(1-O4400/100))</f>
        <v/>
      </c>
      <c r="T4400" s="61">
        <f>IF(P4400=1,0,L4400*Q4400)</f>
        <v/>
      </c>
      <c r="U4400" s="61">
        <f>S4400-T4400</f>
        <v/>
      </c>
    </row>
    <row r="4401">
      <c r="A4401" t="inlineStr">
        <is>
          <t>S004400</t>
        </is>
      </c>
      <c r="B4401" t="inlineStr">
        <is>
          <t>2026-05-22</t>
        </is>
      </c>
      <c r="C4401" t="inlineStr">
        <is>
          <t>2026-05</t>
        </is>
      </c>
      <c r="D4401" t="inlineStr">
        <is>
          <t>2026-Q2</t>
        </is>
      </c>
      <c r="E4401" t="inlineStr">
        <is>
          <t>T01</t>
        </is>
      </c>
      <c r="F4401" t="inlineStr">
        <is>
          <t>Deniz Yılmaz</t>
        </is>
      </c>
      <c r="G4401" t="inlineStr">
        <is>
          <t>Marmara</t>
        </is>
      </c>
      <c r="H4401" t="inlineStr">
        <is>
          <t>EM-KBL-25</t>
        </is>
      </c>
      <c r="I4401" t="inlineStr">
        <is>
          <t>NYY Kablo 4x6 (100 m)</t>
        </is>
      </c>
      <c r="J4401" t="inlineStr">
        <is>
          <t>Kablo</t>
        </is>
      </c>
      <c r="K4401" t="inlineStr">
        <is>
          <t>Perakende</t>
        </is>
      </c>
      <c r="L4401" t="n">
        <v>5</v>
      </c>
      <c r="M4401" s="57" t="n">
        <v>3362</v>
      </c>
      <c r="N4401" t="inlineStr">
        <is>
          <t>TL</t>
        </is>
      </c>
      <c r="O4401" s="58" t="n">
        <v>8</v>
      </c>
      <c r="P4401" t="n">
        <v>0</v>
      </c>
      <c r="Q4401" s="59" t="n">
        <v>2150</v>
      </c>
      <c r="R4401" s="60">
        <f>IF(N4401="TL",1,IF(N4401="USD",VLOOKUP(C4401,$X$2:$Z$19,2,FALSE),VLOOKUP(C4401,$X$2:$Z$19,3,FALSE)))</f>
        <v/>
      </c>
      <c r="S4401" s="61">
        <f>IF(P4401=1,0,L4401*M4401*R4401*(1-O4401/100))</f>
        <v/>
      </c>
      <c r="T4401" s="61">
        <f>IF(P4401=1,0,L4401*Q4401)</f>
        <v/>
      </c>
      <c r="U4401" s="61">
        <f>S4401-T4401</f>
        <v/>
      </c>
    </row>
    <row r="4402">
      <c r="A4402" t="inlineStr">
        <is>
          <t>S004401</t>
        </is>
      </c>
      <c r="B4402" t="inlineStr">
        <is>
          <t>2026-05-10</t>
        </is>
      </c>
      <c r="C4402" t="inlineStr">
        <is>
          <t>2026-05</t>
        </is>
      </c>
      <c r="D4402" t="inlineStr">
        <is>
          <t>2026-Q2</t>
        </is>
      </c>
      <c r="E4402" t="inlineStr">
        <is>
          <t>T01</t>
        </is>
      </c>
      <c r="F4402" t="inlineStr">
        <is>
          <t>Deniz Yılmaz</t>
        </is>
      </c>
      <c r="G4402" t="inlineStr">
        <is>
          <t>Marmara</t>
        </is>
      </c>
      <c r="H4402" t="inlineStr">
        <is>
          <t>EM-PNO-12</t>
        </is>
      </c>
      <c r="I4402" t="inlineStr">
        <is>
          <t>Sıva Üstü Dağıtım Panosu 24'lü</t>
        </is>
      </c>
      <c r="J4402" t="inlineStr">
        <is>
          <t>Pano</t>
        </is>
      </c>
      <c r="K4402" t="inlineStr">
        <is>
          <t>Kurumsal</t>
        </is>
      </c>
      <c r="L4402" t="n">
        <v>16</v>
      </c>
      <c r="M4402" s="57" t="n">
        <v>2068</v>
      </c>
      <c r="N4402" t="inlineStr">
        <is>
          <t>TL</t>
        </is>
      </c>
      <c r="O4402" s="58" t="n">
        <v>0</v>
      </c>
      <c r="P4402" t="n">
        <v>0</v>
      </c>
      <c r="Q4402" s="59" t="n">
        <v>1180</v>
      </c>
      <c r="R4402" s="60">
        <f>IF(N4402="TL",1,IF(N4402="USD",VLOOKUP(C4402,$X$2:$Z$19,2,FALSE),VLOOKUP(C4402,$X$2:$Z$19,3,FALSE)))</f>
        <v/>
      </c>
      <c r="S4402" s="61">
        <f>IF(P4402=1,0,L4402*M4402*R4402*(1-O4402/100))</f>
        <v/>
      </c>
      <c r="T4402" s="61">
        <f>IF(P4402=1,0,L4402*Q4402)</f>
        <v/>
      </c>
      <c r="U4402" s="61">
        <f>S4402-T4402</f>
        <v/>
      </c>
    </row>
    <row r="4403">
      <c r="A4403" t="inlineStr">
        <is>
          <t>S004402</t>
        </is>
      </c>
      <c r="B4403" t="inlineStr">
        <is>
          <t>2026-05-22</t>
        </is>
      </c>
      <c r="C4403" t="inlineStr">
        <is>
          <t>2026-05</t>
        </is>
      </c>
      <c r="D4403" t="inlineStr">
        <is>
          <t>2026-Q2</t>
        </is>
      </c>
      <c r="E4403" t="inlineStr">
        <is>
          <t>T01</t>
        </is>
      </c>
      <c r="F4403" t="inlineStr">
        <is>
          <t>Deniz Yılmaz</t>
        </is>
      </c>
      <c r="G4403" t="inlineStr">
        <is>
          <t>Marmara</t>
        </is>
      </c>
      <c r="H4403" t="inlineStr">
        <is>
          <t>EM-SNS-06</t>
        </is>
      </c>
      <c r="I4403" t="inlineStr">
        <is>
          <t>Hareket Sensörü PIR</t>
        </is>
      </c>
      <c r="J4403" t="inlineStr">
        <is>
          <t>Otomasyon</t>
        </is>
      </c>
      <c r="K4403" t="inlineStr">
        <is>
          <t>Proje</t>
        </is>
      </c>
      <c r="L4403" t="n">
        <v>25</v>
      </c>
      <c r="M4403" s="57" t="n">
        <v>248</v>
      </c>
      <c r="N4403" t="inlineStr">
        <is>
          <t>TL</t>
        </is>
      </c>
      <c r="O4403" s="58" t="n">
        <v>12</v>
      </c>
      <c r="P4403" t="n">
        <v>0</v>
      </c>
      <c r="Q4403" s="59" t="n">
        <v>120</v>
      </c>
      <c r="R4403" s="60">
        <f>IF(N4403="TL",1,IF(N4403="USD",VLOOKUP(C4403,$X$2:$Z$19,2,FALSE),VLOOKUP(C4403,$X$2:$Z$19,3,FALSE)))</f>
        <v/>
      </c>
      <c r="S4403" s="61">
        <f>IF(P4403=1,0,L4403*M4403*R4403*(1-O4403/100))</f>
        <v/>
      </c>
      <c r="T4403" s="61">
        <f>IF(P4403=1,0,L4403*Q4403)</f>
        <v/>
      </c>
      <c r="U4403" s="61">
        <f>S4403-T4403</f>
        <v/>
      </c>
    </row>
    <row r="4404">
      <c r="A4404" t="inlineStr">
        <is>
          <t>S004403</t>
        </is>
      </c>
      <c r="B4404" t="inlineStr">
        <is>
          <t>2026-05-09</t>
        </is>
      </c>
      <c r="C4404" t="inlineStr">
        <is>
          <t>2026-05</t>
        </is>
      </c>
      <c r="D4404" t="inlineStr">
        <is>
          <t>2026-Q2</t>
        </is>
      </c>
      <c r="E4404" t="inlineStr">
        <is>
          <t>T01</t>
        </is>
      </c>
      <c r="F4404" t="inlineStr">
        <is>
          <t>Deniz Yılmaz</t>
        </is>
      </c>
      <c r="G4404" t="inlineStr">
        <is>
          <t>Marmara</t>
        </is>
      </c>
      <c r="H4404" t="inlineStr">
        <is>
          <t>EM-KBL-25</t>
        </is>
      </c>
      <c r="I4404" t="inlineStr">
        <is>
          <t>NYY Kablo 4x6 (100 m)</t>
        </is>
      </c>
      <c r="J4404" t="inlineStr">
        <is>
          <t>Kablo</t>
        </is>
      </c>
      <c r="K4404" t="inlineStr">
        <is>
          <t>Perakende</t>
        </is>
      </c>
      <c r="L4404" t="n">
        <v>3</v>
      </c>
      <c r="M4404" s="57" t="n">
        <v>3387</v>
      </c>
      <c r="N4404" t="inlineStr">
        <is>
          <t>TL</t>
        </is>
      </c>
      <c r="O4404" s="58" t="n">
        <v>5</v>
      </c>
      <c r="P4404" t="n">
        <v>0</v>
      </c>
      <c r="Q4404" s="59" t="n">
        <v>2150</v>
      </c>
      <c r="R4404" s="60">
        <f>IF(N4404="TL",1,IF(N4404="USD",VLOOKUP(C4404,$X$2:$Z$19,2,FALSE),VLOOKUP(C4404,$X$2:$Z$19,3,FALSE)))</f>
        <v/>
      </c>
      <c r="S4404" s="61">
        <f>IF(P4404=1,0,L4404*M4404*R4404*(1-O4404/100))</f>
        <v/>
      </c>
      <c r="T4404" s="61">
        <f>IF(P4404=1,0,L4404*Q4404)</f>
        <v/>
      </c>
      <c r="U4404" s="61">
        <f>S4404-T4404</f>
        <v/>
      </c>
    </row>
    <row r="4405">
      <c r="A4405" t="inlineStr">
        <is>
          <t>S004404</t>
        </is>
      </c>
      <c r="B4405" t="inlineStr">
        <is>
          <t>2026-05-27</t>
        </is>
      </c>
      <c r="C4405" t="inlineStr">
        <is>
          <t>2026-05</t>
        </is>
      </c>
      <c r="D4405" t="inlineStr">
        <is>
          <t>2026-Q2</t>
        </is>
      </c>
      <c r="E4405" t="inlineStr">
        <is>
          <t>T01</t>
        </is>
      </c>
      <c r="F4405" t="inlineStr">
        <is>
          <t>Deniz Yılmaz</t>
        </is>
      </c>
      <c r="G4405" t="inlineStr">
        <is>
          <t>Marmara</t>
        </is>
      </c>
      <c r="H4405" t="inlineStr">
        <is>
          <t>EM-PNO-12</t>
        </is>
      </c>
      <c r="I4405" t="inlineStr">
        <is>
          <t>Sıva Üstü Dağıtım Panosu 24'lü</t>
        </is>
      </c>
      <c r="J4405" t="inlineStr">
        <is>
          <t>Pano</t>
        </is>
      </c>
      <c r="K4405" t="inlineStr">
        <is>
          <t>Kurumsal</t>
        </is>
      </c>
      <c r="L4405" t="n">
        <v>1</v>
      </c>
      <c r="M4405" s="57" t="n">
        <v>2092</v>
      </c>
      <c r="N4405" t="inlineStr">
        <is>
          <t>TL</t>
        </is>
      </c>
      <c r="O4405" s="58" t="n">
        <v>18</v>
      </c>
      <c r="P4405" t="n">
        <v>0</v>
      </c>
      <c r="Q4405" s="59" t="n">
        <v>1180</v>
      </c>
      <c r="R4405" s="60">
        <f>IF(N4405="TL",1,IF(N4405="USD",VLOOKUP(C4405,$X$2:$Z$19,2,FALSE),VLOOKUP(C4405,$X$2:$Z$19,3,FALSE)))</f>
        <v/>
      </c>
      <c r="S4405" s="61">
        <f>IF(P4405=1,0,L4405*M4405*R4405*(1-O4405/100))</f>
        <v/>
      </c>
      <c r="T4405" s="61">
        <f>IF(P4405=1,0,L4405*Q4405)</f>
        <v/>
      </c>
      <c r="U4405" s="61">
        <f>S4405-T4405</f>
        <v/>
      </c>
    </row>
    <row r="4406">
      <c r="A4406" t="inlineStr">
        <is>
          <t>S004405</t>
        </is>
      </c>
      <c r="B4406" t="inlineStr">
        <is>
          <t>2026-05-10</t>
        </is>
      </c>
      <c r="C4406" t="inlineStr">
        <is>
          <t>2026-05</t>
        </is>
      </c>
      <c r="D4406" t="inlineStr">
        <is>
          <t>2026-Q2</t>
        </is>
      </c>
      <c r="E4406" t="inlineStr">
        <is>
          <t>T01</t>
        </is>
      </c>
      <c r="F4406" t="inlineStr">
        <is>
          <t>Deniz Yılmaz</t>
        </is>
      </c>
      <c r="G4406" t="inlineStr">
        <is>
          <t>Marmara</t>
        </is>
      </c>
      <c r="H4406" t="inlineStr">
        <is>
          <t>EM-UPS-10</t>
        </is>
      </c>
      <c r="I4406" t="inlineStr">
        <is>
          <t>Kesintisiz Güç Kaynağı 3 kVA</t>
        </is>
      </c>
      <c r="J4406" t="inlineStr">
        <is>
          <t>Güç</t>
        </is>
      </c>
      <c r="K4406" t="inlineStr">
        <is>
          <t>Kurumsal</t>
        </is>
      </c>
      <c r="L4406" t="n">
        <v>1</v>
      </c>
      <c r="M4406" s="57" t="n">
        <v>13590</v>
      </c>
      <c r="N4406" t="inlineStr">
        <is>
          <t>TL</t>
        </is>
      </c>
      <c r="O4406" s="58" t="n">
        <v>5</v>
      </c>
      <c r="P4406" t="n">
        <v>0</v>
      </c>
      <c r="Q4406" s="59" t="n">
        <v>8200</v>
      </c>
      <c r="R4406" s="60">
        <f>IF(N4406="TL",1,IF(N4406="USD",VLOOKUP(C4406,$X$2:$Z$19,2,FALSE),VLOOKUP(C4406,$X$2:$Z$19,3,FALSE)))</f>
        <v/>
      </c>
      <c r="S4406" s="61">
        <f>IF(P4406=1,0,L4406*M4406*R4406*(1-O4406/100))</f>
        <v/>
      </c>
      <c r="T4406" s="61">
        <f>IF(P4406=1,0,L4406*Q4406)</f>
        <v/>
      </c>
      <c r="U4406" s="61">
        <f>S4406-T4406</f>
        <v/>
      </c>
    </row>
    <row r="4407">
      <c r="A4407" t="inlineStr">
        <is>
          <t>S004406</t>
        </is>
      </c>
      <c r="B4407" t="inlineStr">
        <is>
          <t>2026-05-20</t>
        </is>
      </c>
      <c r="C4407" t="inlineStr">
        <is>
          <t>2026-05</t>
        </is>
      </c>
      <c r="D4407" t="inlineStr">
        <is>
          <t>2026-Q2</t>
        </is>
      </c>
      <c r="E4407" t="inlineStr">
        <is>
          <t>T01</t>
        </is>
      </c>
      <c r="F4407" t="inlineStr">
        <is>
          <t>Deniz Yılmaz</t>
        </is>
      </c>
      <c r="G4407" t="inlineStr">
        <is>
          <t>Marmara</t>
        </is>
      </c>
      <c r="H4407" t="inlineStr">
        <is>
          <t>EM-KBL-25</t>
        </is>
      </c>
      <c r="I4407" t="inlineStr">
        <is>
          <t>NYY Kablo 4x6 (100 m)</t>
        </is>
      </c>
      <c r="J4407" t="inlineStr">
        <is>
          <t>Kablo</t>
        </is>
      </c>
      <c r="K4407" t="inlineStr">
        <is>
          <t>Proje</t>
        </is>
      </c>
      <c r="L4407" t="n">
        <v>5</v>
      </c>
      <c r="M4407" s="57" t="n">
        <v>3389</v>
      </c>
      <c r="N4407" t="inlineStr">
        <is>
          <t>TL</t>
        </is>
      </c>
      <c r="O4407" s="58" t="n">
        <v>12</v>
      </c>
      <c r="P4407" t="n">
        <v>0</v>
      </c>
      <c r="Q4407" s="59" t="n">
        <v>2150</v>
      </c>
      <c r="R4407" s="60">
        <f>IF(N4407="TL",1,IF(N4407="USD",VLOOKUP(C4407,$X$2:$Z$19,2,FALSE),VLOOKUP(C4407,$X$2:$Z$19,3,FALSE)))</f>
        <v/>
      </c>
      <c r="S4407" s="61">
        <f>IF(P4407=1,0,L4407*M4407*R4407*(1-O4407/100))</f>
        <v/>
      </c>
      <c r="T4407" s="61">
        <f>IF(P4407=1,0,L4407*Q4407)</f>
        <v/>
      </c>
      <c r="U4407" s="61">
        <f>S4407-T4407</f>
        <v/>
      </c>
    </row>
    <row r="4408">
      <c r="A4408" t="inlineStr">
        <is>
          <t>S004407</t>
        </is>
      </c>
      <c r="B4408" t="inlineStr">
        <is>
          <t>2026-05-10</t>
        </is>
      </c>
      <c r="C4408" t="inlineStr">
        <is>
          <t>2026-05</t>
        </is>
      </c>
      <c r="D4408" t="inlineStr">
        <is>
          <t>2026-Q2</t>
        </is>
      </c>
      <c r="E4408" t="inlineStr">
        <is>
          <t>T01</t>
        </is>
      </c>
      <c r="F4408" t="inlineStr">
        <is>
          <t>Deniz Yılmaz</t>
        </is>
      </c>
      <c r="G4408" t="inlineStr">
        <is>
          <t>Marmara</t>
        </is>
      </c>
      <c r="H4408" t="inlineStr">
        <is>
          <t>EM-AYD-18</t>
        </is>
      </c>
      <c r="I4408" t="inlineStr">
        <is>
          <t>LED Ampul 18W (10'lu)</t>
        </is>
      </c>
      <c r="J4408" t="inlineStr">
        <is>
          <t>Aydınlatma</t>
        </is>
      </c>
      <c r="K4408" t="inlineStr">
        <is>
          <t>Bayi</t>
        </is>
      </c>
      <c r="L4408" t="n">
        <v>3</v>
      </c>
      <c r="M4408" s="57" t="n">
        <v>205</v>
      </c>
      <c r="N4408" t="inlineStr">
        <is>
          <t>TL</t>
        </is>
      </c>
      <c r="O4408" s="58" t="n">
        <v>5</v>
      </c>
      <c r="P4408" t="n">
        <v>0</v>
      </c>
      <c r="Q4408" s="59" t="n">
        <v>95</v>
      </c>
      <c r="R4408" s="60">
        <f>IF(N4408="TL",1,IF(N4408="USD",VLOOKUP(C4408,$X$2:$Z$19,2,FALSE),VLOOKUP(C4408,$X$2:$Z$19,3,FALSE)))</f>
        <v/>
      </c>
      <c r="S4408" s="61">
        <f>IF(P4408=1,0,L4408*M4408*R4408*(1-O4408/100))</f>
        <v/>
      </c>
      <c r="T4408" s="61">
        <f>IF(P4408=1,0,L4408*Q4408)</f>
        <v/>
      </c>
      <c r="U4408" s="61">
        <f>S4408-T4408</f>
        <v/>
      </c>
    </row>
    <row r="4409">
      <c r="A4409" t="inlineStr">
        <is>
          <t>S004408</t>
        </is>
      </c>
      <c r="B4409" t="inlineStr">
        <is>
          <t>2026-05-21</t>
        </is>
      </c>
      <c r="C4409" t="inlineStr">
        <is>
          <t>2026-05</t>
        </is>
      </c>
      <c r="D4409" t="inlineStr">
        <is>
          <t>2026-Q2</t>
        </is>
      </c>
      <c r="E4409" t="inlineStr">
        <is>
          <t>T01</t>
        </is>
      </c>
      <c r="F4409" t="inlineStr">
        <is>
          <t>Deniz Yılmaz</t>
        </is>
      </c>
      <c r="G4409" t="inlineStr">
        <is>
          <t>Marmara</t>
        </is>
      </c>
      <c r="H4409" t="inlineStr">
        <is>
          <t>EM-UPS-10</t>
        </is>
      </c>
      <c r="I4409" t="inlineStr">
        <is>
          <t>Kesintisiz Güç Kaynağı 3 kVA</t>
        </is>
      </c>
      <c r="J4409" t="inlineStr">
        <is>
          <t>Güç</t>
        </is>
      </c>
      <c r="K4409" t="inlineStr">
        <is>
          <t>Perakende</t>
        </is>
      </c>
      <c r="L4409" t="n">
        <v>19</v>
      </c>
      <c r="M4409" s="57" t="n">
        <v>12933</v>
      </c>
      <c r="N4409" t="inlineStr">
        <is>
          <t>TL</t>
        </is>
      </c>
      <c r="O4409" s="58" t="n">
        <v>5</v>
      </c>
      <c r="P4409" t="n">
        <v>0</v>
      </c>
      <c r="Q4409" s="59" t="n">
        <v>8200</v>
      </c>
      <c r="R4409" s="60">
        <f>IF(N4409="TL",1,IF(N4409="USD",VLOOKUP(C4409,$X$2:$Z$19,2,FALSE),VLOOKUP(C4409,$X$2:$Z$19,3,FALSE)))</f>
        <v/>
      </c>
      <c r="S4409" s="61">
        <f>IF(P4409=1,0,L4409*M4409*R4409*(1-O4409/100))</f>
        <v/>
      </c>
      <c r="T4409" s="61">
        <f>IF(P4409=1,0,L4409*Q4409)</f>
        <v/>
      </c>
      <c r="U4409" s="61">
        <f>S4409-T4409</f>
        <v/>
      </c>
    </row>
    <row r="4410">
      <c r="A4410" t="inlineStr">
        <is>
          <t>S004409</t>
        </is>
      </c>
      <c r="B4410" t="inlineStr">
        <is>
          <t>2026-05-06</t>
        </is>
      </c>
      <c r="C4410" t="inlineStr">
        <is>
          <t>2026-05</t>
        </is>
      </c>
      <c r="D4410" t="inlineStr">
        <is>
          <t>2026-Q2</t>
        </is>
      </c>
      <c r="E4410" t="inlineStr">
        <is>
          <t>T01</t>
        </is>
      </c>
      <c r="F4410" t="inlineStr">
        <is>
          <t>Deniz Yılmaz</t>
        </is>
      </c>
      <c r="G4410" t="inlineStr">
        <is>
          <t>Marmara</t>
        </is>
      </c>
      <c r="H4410" t="inlineStr">
        <is>
          <t>EM-AYD-18</t>
        </is>
      </c>
      <c r="I4410" t="inlineStr">
        <is>
          <t>LED Ampul 18W (10'lu)</t>
        </is>
      </c>
      <c r="J4410" t="inlineStr">
        <is>
          <t>Aydınlatma</t>
        </is>
      </c>
      <c r="K4410" t="inlineStr">
        <is>
          <t>Bayi</t>
        </is>
      </c>
      <c r="L4410" t="n">
        <v>10</v>
      </c>
      <c r="M4410" s="57" t="n">
        <v>204</v>
      </c>
      <c r="N4410" t="inlineStr">
        <is>
          <t>TL</t>
        </is>
      </c>
      <c r="O4410" s="58" t="n">
        <v>0</v>
      </c>
      <c r="P4410" t="n">
        <v>0</v>
      </c>
      <c r="Q4410" s="59" t="n">
        <v>95</v>
      </c>
      <c r="R4410" s="60">
        <f>IF(N4410="TL",1,IF(N4410="USD",VLOOKUP(C4410,$X$2:$Z$19,2,FALSE),VLOOKUP(C4410,$X$2:$Z$19,3,FALSE)))</f>
        <v/>
      </c>
      <c r="S4410" s="61">
        <f>IF(P4410=1,0,L4410*M4410*R4410*(1-O4410/100))</f>
        <v/>
      </c>
      <c r="T4410" s="61">
        <f>IF(P4410=1,0,L4410*Q4410)</f>
        <v/>
      </c>
      <c r="U4410" s="61">
        <f>S4410-T4410</f>
        <v/>
      </c>
    </row>
    <row r="4411">
      <c r="A4411" t="inlineStr">
        <is>
          <t>S004410</t>
        </is>
      </c>
      <c r="B4411" t="inlineStr">
        <is>
          <t>2026-05-13</t>
        </is>
      </c>
      <c r="C4411" t="inlineStr">
        <is>
          <t>2026-05</t>
        </is>
      </c>
      <c r="D4411" t="inlineStr">
        <is>
          <t>2026-Q2</t>
        </is>
      </c>
      <c r="E4411" t="inlineStr">
        <is>
          <t>T01</t>
        </is>
      </c>
      <c r="F4411" t="inlineStr">
        <is>
          <t>Deniz Yılmaz</t>
        </is>
      </c>
      <c r="G4411" t="inlineStr">
        <is>
          <t>Marmara</t>
        </is>
      </c>
      <c r="H4411" t="inlineStr">
        <is>
          <t>EM-KBL-25</t>
        </is>
      </c>
      <c r="I4411" t="inlineStr">
        <is>
          <t>NYY Kablo 4x6 (100 m)</t>
        </is>
      </c>
      <c r="J4411" t="inlineStr">
        <is>
          <t>Kablo</t>
        </is>
      </c>
      <c r="K4411" t="inlineStr">
        <is>
          <t>Perakende</t>
        </is>
      </c>
      <c r="L4411" t="n">
        <v>5</v>
      </c>
      <c r="M4411" s="57" t="n">
        <v>3415</v>
      </c>
      <c r="N4411" t="inlineStr">
        <is>
          <t>TL</t>
        </is>
      </c>
      <c r="O4411" s="58" t="n">
        <v>5</v>
      </c>
      <c r="P4411" t="n">
        <v>0</v>
      </c>
      <c r="Q4411" s="59" t="n">
        <v>2150</v>
      </c>
      <c r="R4411" s="60">
        <f>IF(N4411="TL",1,IF(N4411="USD",VLOOKUP(C4411,$X$2:$Z$19,2,FALSE),VLOOKUP(C4411,$X$2:$Z$19,3,FALSE)))</f>
        <v/>
      </c>
      <c r="S4411" s="61">
        <f>IF(P4411=1,0,L4411*M4411*R4411*(1-O4411/100))</f>
        <v/>
      </c>
      <c r="T4411" s="61">
        <f>IF(P4411=1,0,L4411*Q4411)</f>
        <v/>
      </c>
      <c r="U4411" s="61">
        <f>S4411-T4411</f>
        <v/>
      </c>
    </row>
    <row r="4412">
      <c r="A4412" t="inlineStr">
        <is>
          <t>S004411</t>
        </is>
      </c>
      <c r="B4412" t="inlineStr">
        <is>
          <t>2026-05-06</t>
        </is>
      </c>
      <c r="C4412" t="inlineStr">
        <is>
          <t>2026-05</t>
        </is>
      </c>
      <c r="D4412" t="inlineStr">
        <is>
          <t>2026-Q2</t>
        </is>
      </c>
      <c r="E4412" t="inlineStr">
        <is>
          <t>T01</t>
        </is>
      </c>
      <c r="F4412" t="inlineStr">
        <is>
          <t>Deniz Yılmaz</t>
        </is>
      </c>
      <c r="G4412" t="inlineStr">
        <is>
          <t>Marmara</t>
        </is>
      </c>
      <c r="H4412" t="inlineStr">
        <is>
          <t>EM-PRZ-02</t>
        </is>
      </c>
      <c r="I4412" t="inlineStr">
        <is>
          <t>Priz-Anahtar Seti (20'li)</t>
        </is>
      </c>
      <c r="J4412" t="inlineStr">
        <is>
          <t>Anahtar</t>
        </is>
      </c>
      <c r="K4412" t="inlineStr">
        <is>
          <t>Proje</t>
        </is>
      </c>
      <c r="L4412" t="n">
        <v>5</v>
      </c>
      <c r="M4412" s="57" t="n">
        <v>573</v>
      </c>
      <c r="N4412" t="inlineStr">
        <is>
          <t>TL</t>
        </is>
      </c>
      <c r="O4412" s="58" t="n">
        <v>0</v>
      </c>
      <c r="P4412" t="n">
        <v>0</v>
      </c>
      <c r="Q4412" s="59" t="n">
        <v>310</v>
      </c>
      <c r="R4412" s="60">
        <f>IF(N4412="TL",1,IF(N4412="USD",VLOOKUP(C4412,$X$2:$Z$19,2,FALSE),VLOOKUP(C4412,$X$2:$Z$19,3,FALSE)))</f>
        <v/>
      </c>
      <c r="S4412" s="61">
        <f>IF(P4412=1,0,L4412*M4412*R4412*(1-O4412/100))</f>
        <v/>
      </c>
      <c r="T4412" s="61">
        <f>IF(P4412=1,0,L4412*Q4412)</f>
        <v/>
      </c>
      <c r="U4412" s="61">
        <f>S4412-T4412</f>
        <v/>
      </c>
    </row>
    <row r="4413">
      <c r="A4413" t="inlineStr">
        <is>
          <t>S004412</t>
        </is>
      </c>
      <c r="B4413" t="inlineStr">
        <is>
          <t>2026-05-02</t>
        </is>
      </c>
      <c r="C4413" t="inlineStr">
        <is>
          <t>2026-05</t>
        </is>
      </c>
      <c r="D4413" t="inlineStr">
        <is>
          <t>2026-Q2</t>
        </is>
      </c>
      <c r="E4413" t="inlineStr">
        <is>
          <t>T01</t>
        </is>
      </c>
      <c r="F4413" t="inlineStr">
        <is>
          <t>Deniz Yılmaz</t>
        </is>
      </c>
      <c r="G4413" t="inlineStr">
        <is>
          <t>Marmara</t>
        </is>
      </c>
      <c r="H4413" t="inlineStr">
        <is>
          <t>EM-KND-03</t>
        </is>
      </c>
      <c r="I4413" t="inlineStr">
        <is>
          <t>Kablo Kanalı 40x40 (2 m)</t>
        </is>
      </c>
      <c r="J4413" t="inlineStr">
        <is>
          <t>Tesisat</t>
        </is>
      </c>
      <c r="K4413" t="inlineStr">
        <is>
          <t>Perakende</t>
        </is>
      </c>
      <c r="L4413" t="n">
        <v>25</v>
      </c>
      <c r="M4413" s="57" t="n">
        <v>129</v>
      </c>
      <c r="N4413" t="inlineStr">
        <is>
          <t>TL</t>
        </is>
      </c>
      <c r="O4413" s="58" t="n">
        <v>12</v>
      </c>
      <c r="P4413" t="n">
        <v>0</v>
      </c>
      <c r="Q4413" s="59" t="n">
        <v>65</v>
      </c>
      <c r="R4413" s="60">
        <f>IF(N4413="TL",1,IF(N4413="USD",VLOOKUP(C4413,$X$2:$Z$19,2,FALSE),VLOOKUP(C4413,$X$2:$Z$19,3,FALSE)))</f>
        <v/>
      </c>
      <c r="S4413" s="61">
        <f>IF(P4413=1,0,L4413*M4413*R4413*(1-O4413/100))</f>
        <v/>
      </c>
      <c r="T4413" s="61">
        <f>IF(P4413=1,0,L4413*Q4413)</f>
        <v/>
      </c>
      <c r="U4413" s="61">
        <f>S4413-T4413</f>
        <v/>
      </c>
    </row>
    <row r="4414">
      <c r="A4414" t="inlineStr">
        <is>
          <t>S004413</t>
        </is>
      </c>
      <c r="B4414" t="inlineStr">
        <is>
          <t>2026-05-05</t>
        </is>
      </c>
      <c r="C4414" t="inlineStr">
        <is>
          <t>2026-05</t>
        </is>
      </c>
      <c r="D4414" t="inlineStr">
        <is>
          <t>2026-Q2</t>
        </is>
      </c>
      <c r="E4414" t="inlineStr">
        <is>
          <t>T01</t>
        </is>
      </c>
      <c r="F4414" t="inlineStr">
        <is>
          <t>Deniz Yılmaz</t>
        </is>
      </c>
      <c r="G4414" t="inlineStr">
        <is>
          <t>Marmara</t>
        </is>
      </c>
      <c r="H4414" t="inlineStr">
        <is>
          <t>EM-TOP-08</t>
        </is>
      </c>
      <c r="I4414" t="inlineStr">
        <is>
          <t>Topraklama Seti</t>
        </is>
      </c>
      <c r="J4414" t="inlineStr">
        <is>
          <t>Koruma</t>
        </is>
      </c>
      <c r="K4414" t="inlineStr">
        <is>
          <t>Bayi</t>
        </is>
      </c>
      <c r="L4414" t="n">
        <v>3</v>
      </c>
      <c r="M4414" s="57" t="n">
        <v>949</v>
      </c>
      <c r="N4414" t="inlineStr">
        <is>
          <t>TL</t>
        </is>
      </c>
      <c r="O4414" s="58" t="n">
        <v>5</v>
      </c>
      <c r="P4414" t="n">
        <v>0</v>
      </c>
      <c r="Q4414" s="59" t="n">
        <v>540</v>
      </c>
      <c r="R4414" s="60">
        <f>IF(N4414="TL",1,IF(N4414="USD",VLOOKUP(C4414,$X$2:$Z$19,2,FALSE),VLOOKUP(C4414,$X$2:$Z$19,3,FALSE)))</f>
        <v/>
      </c>
      <c r="S4414" s="61">
        <f>IF(P4414=1,0,L4414*M4414*R4414*(1-O4414/100))</f>
        <v/>
      </c>
      <c r="T4414" s="61">
        <f>IF(P4414=1,0,L4414*Q4414)</f>
        <v/>
      </c>
      <c r="U4414" s="61">
        <f>S4414-T4414</f>
        <v/>
      </c>
    </row>
    <row r="4415">
      <c r="A4415" t="inlineStr">
        <is>
          <t>S004414</t>
        </is>
      </c>
      <c r="B4415" t="inlineStr">
        <is>
          <t>2026-05-25</t>
        </is>
      </c>
      <c r="C4415" t="inlineStr">
        <is>
          <t>2026-05</t>
        </is>
      </c>
      <c r="D4415" t="inlineStr">
        <is>
          <t>2026-Q2</t>
        </is>
      </c>
      <c r="E4415" t="inlineStr">
        <is>
          <t>T01</t>
        </is>
      </c>
      <c r="F4415" t="inlineStr">
        <is>
          <t>Deniz Yılmaz</t>
        </is>
      </c>
      <c r="G4415" t="inlineStr">
        <is>
          <t>Marmara</t>
        </is>
      </c>
      <c r="H4415" t="inlineStr">
        <is>
          <t>EM-TRF-05</t>
        </is>
      </c>
      <c r="I4415" t="inlineStr">
        <is>
          <t>İzole Trafo 1 kVA</t>
        </is>
      </c>
      <c r="J4415" t="inlineStr">
        <is>
          <t>Güç</t>
        </is>
      </c>
      <c r="K4415" t="inlineStr">
        <is>
          <t>Bayi</t>
        </is>
      </c>
      <c r="L4415" t="n">
        <v>12</v>
      </c>
      <c r="M4415" s="57" t="n">
        <v>6391</v>
      </c>
      <c r="N4415" t="inlineStr">
        <is>
          <t>TL</t>
        </is>
      </c>
      <c r="O4415" s="58" t="n">
        <v>5</v>
      </c>
      <c r="P4415" t="n">
        <v>0</v>
      </c>
      <c r="Q4415" s="59" t="n">
        <v>3900</v>
      </c>
      <c r="R4415" s="60">
        <f>IF(N4415="TL",1,IF(N4415="USD",VLOOKUP(C4415,$X$2:$Z$19,2,FALSE),VLOOKUP(C4415,$X$2:$Z$19,3,FALSE)))</f>
        <v/>
      </c>
      <c r="S4415" s="61">
        <f>IF(P4415=1,0,L4415*M4415*R4415*(1-O4415/100))</f>
        <v/>
      </c>
      <c r="T4415" s="61">
        <f>IF(P4415=1,0,L4415*Q4415)</f>
        <v/>
      </c>
      <c r="U4415" s="61">
        <f>S4415-T4415</f>
        <v/>
      </c>
    </row>
    <row r="4416">
      <c r="A4416" t="inlineStr">
        <is>
          <t>S004415</t>
        </is>
      </c>
      <c r="B4416" t="inlineStr">
        <is>
          <t>2026-05-28</t>
        </is>
      </c>
      <c r="C4416" t="inlineStr">
        <is>
          <t>2026-05</t>
        </is>
      </c>
      <c r="D4416" t="inlineStr">
        <is>
          <t>2026-Q2</t>
        </is>
      </c>
      <c r="E4416" t="inlineStr">
        <is>
          <t>T01</t>
        </is>
      </c>
      <c r="F4416" t="inlineStr">
        <is>
          <t>Deniz Yılmaz</t>
        </is>
      </c>
      <c r="G4416" t="inlineStr">
        <is>
          <t>Marmara</t>
        </is>
      </c>
      <c r="H4416" t="inlineStr">
        <is>
          <t>EM-AYD-18</t>
        </is>
      </c>
      <c r="I4416" t="inlineStr">
        <is>
          <t>LED Ampul 18W (10'lu)</t>
        </is>
      </c>
      <c r="J4416" t="inlineStr">
        <is>
          <t>Aydınlatma</t>
        </is>
      </c>
      <c r="K4416" t="inlineStr">
        <is>
          <t>Bayi</t>
        </is>
      </c>
      <c r="L4416" t="n">
        <v>2</v>
      </c>
      <c r="M4416" s="57" t="n">
        <v>201</v>
      </c>
      <c r="N4416" t="inlineStr">
        <is>
          <t>TL</t>
        </is>
      </c>
      <c r="O4416" s="58" t="n">
        <v>0</v>
      </c>
      <c r="P4416" t="n">
        <v>0</v>
      </c>
      <c r="Q4416" s="59" t="n">
        <v>95</v>
      </c>
      <c r="R4416" s="60">
        <f>IF(N4416="TL",1,IF(N4416="USD",VLOOKUP(C4416,$X$2:$Z$19,2,FALSE),VLOOKUP(C4416,$X$2:$Z$19,3,FALSE)))</f>
        <v/>
      </c>
      <c r="S4416" s="61">
        <f>IF(P4416=1,0,L4416*M4416*R4416*(1-O4416/100))</f>
        <v/>
      </c>
      <c r="T4416" s="61">
        <f>IF(P4416=1,0,L4416*Q4416)</f>
        <v/>
      </c>
      <c r="U4416" s="61">
        <f>S4416-T4416</f>
        <v/>
      </c>
    </row>
    <row r="4417">
      <c r="A4417" t="inlineStr">
        <is>
          <t>S004416</t>
        </is>
      </c>
      <c r="B4417" t="inlineStr">
        <is>
          <t>2026-05-01</t>
        </is>
      </c>
      <c r="C4417" t="inlineStr">
        <is>
          <t>2026-05</t>
        </is>
      </c>
      <c r="D4417" t="inlineStr">
        <is>
          <t>2026-Q2</t>
        </is>
      </c>
      <c r="E4417" t="inlineStr">
        <is>
          <t>T01</t>
        </is>
      </c>
      <c r="F4417" t="inlineStr">
        <is>
          <t>Deniz Yılmaz</t>
        </is>
      </c>
      <c r="G4417" t="inlineStr">
        <is>
          <t>Marmara</t>
        </is>
      </c>
      <c r="H4417" t="inlineStr">
        <is>
          <t>EM-TOP-08</t>
        </is>
      </c>
      <c r="I4417" t="inlineStr">
        <is>
          <t>Topraklama Seti</t>
        </is>
      </c>
      <c r="J4417" t="inlineStr">
        <is>
          <t>Koruma</t>
        </is>
      </c>
      <c r="K4417" t="inlineStr">
        <is>
          <t>Perakende</t>
        </is>
      </c>
      <c r="L4417" t="n">
        <v>81</v>
      </c>
      <c r="M4417" s="57" t="n">
        <v>920</v>
      </c>
      <c r="N4417" t="inlineStr">
        <is>
          <t>TL</t>
        </is>
      </c>
      <c r="O4417" s="58" t="n">
        <v>0</v>
      </c>
      <c r="P4417" t="n">
        <v>0</v>
      </c>
      <c r="Q4417" s="59" t="n">
        <v>540</v>
      </c>
      <c r="R4417" s="60">
        <f>IF(N4417="TL",1,IF(N4417="USD",VLOOKUP(C4417,$X$2:$Z$19,2,FALSE),VLOOKUP(C4417,$X$2:$Z$19,3,FALSE)))</f>
        <v/>
      </c>
      <c r="S4417" s="61">
        <f>IF(P4417=1,0,L4417*M4417*R4417*(1-O4417/100))</f>
        <v/>
      </c>
      <c r="T4417" s="61">
        <f>IF(P4417=1,0,L4417*Q4417)</f>
        <v/>
      </c>
      <c r="U4417" s="61">
        <f>S4417-T4417</f>
        <v/>
      </c>
    </row>
    <row r="4418">
      <c r="A4418" t="inlineStr">
        <is>
          <t>S004417</t>
        </is>
      </c>
      <c r="B4418" t="inlineStr">
        <is>
          <t>2026-05-07</t>
        </is>
      </c>
      <c r="C4418" t="inlineStr">
        <is>
          <t>2026-05</t>
        </is>
      </c>
      <c r="D4418" t="inlineStr">
        <is>
          <t>2026-Q2</t>
        </is>
      </c>
      <c r="E4418" t="inlineStr">
        <is>
          <t>T02</t>
        </is>
      </c>
      <c r="F4418" t="inlineStr">
        <is>
          <t>Ece Kaya</t>
        </is>
      </c>
      <c r="G4418" t="inlineStr">
        <is>
          <t>İç Anadolu</t>
        </is>
      </c>
      <c r="H4418" t="inlineStr">
        <is>
          <t>EM-PNO-12</t>
        </is>
      </c>
      <c r="I4418" t="inlineStr">
        <is>
          <t>Sıva Üstü Dağıtım Panosu 24'lü</t>
        </is>
      </c>
      <c r="J4418" t="inlineStr">
        <is>
          <t>Pano</t>
        </is>
      </c>
      <c r="K4418" t="inlineStr">
        <is>
          <t>Proje</t>
        </is>
      </c>
      <c r="L4418" t="n">
        <v>9</v>
      </c>
      <c r="M4418" s="57" t="n">
        <v>2014</v>
      </c>
      <c r="N4418" t="inlineStr">
        <is>
          <t>TL</t>
        </is>
      </c>
      <c r="O4418" s="58" t="n">
        <v>5</v>
      </c>
      <c r="P4418" t="n">
        <v>0</v>
      </c>
      <c r="Q4418" s="59" t="n">
        <v>1180</v>
      </c>
      <c r="R4418" s="60">
        <f>IF(N4418="TL",1,IF(N4418="USD",VLOOKUP(C4418,$X$2:$Z$19,2,FALSE),VLOOKUP(C4418,$X$2:$Z$19,3,FALSE)))</f>
        <v/>
      </c>
      <c r="S4418" s="61">
        <f>IF(P4418=1,0,L4418*M4418*R4418*(1-O4418/100))</f>
        <v/>
      </c>
      <c r="T4418" s="61">
        <f>IF(P4418=1,0,L4418*Q4418)</f>
        <v/>
      </c>
      <c r="U4418" s="61">
        <f>S4418-T4418</f>
        <v/>
      </c>
    </row>
    <row r="4419">
      <c r="A4419" t="inlineStr">
        <is>
          <t>S004418</t>
        </is>
      </c>
      <c r="B4419" t="inlineStr">
        <is>
          <t>2026-05-02</t>
        </is>
      </c>
      <c r="C4419" t="inlineStr">
        <is>
          <t>2026-05</t>
        </is>
      </c>
      <c r="D4419" t="inlineStr">
        <is>
          <t>2026-Q2</t>
        </is>
      </c>
      <c r="E4419" t="inlineStr">
        <is>
          <t>T02</t>
        </is>
      </c>
      <c r="F4419" t="inlineStr">
        <is>
          <t>Ece Kaya</t>
        </is>
      </c>
      <c r="G4419" t="inlineStr">
        <is>
          <t>İç Anadolu</t>
        </is>
      </c>
      <c r="H4419" t="inlineStr">
        <is>
          <t>EM-PRZ-02</t>
        </is>
      </c>
      <c r="I4419" t="inlineStr">
        <is>
          <t>Priz-Anahtar Seti (20'li)</t>
        </is>
      </c>
      <c r="J4419" t="inlineStr">
        <is>
          <t>Anahtar</t>
        </is>
      </c>
      <c r="K4419" t="inlineStr">
        <is>
          <t>Proje</t>
        </is>
      </c>
      <c r="L4419" t="n">
        <v>1</v>
      </c>
      <c r="M4419" s="57" t="n">
        <v>568</v>
      </c>
      <c r="N4419" t="inlineStr">
        <is>
          <t>TL</t>
        </is>
      </c>
      <c r="O4419" s="58" t="n">
        <v>0</v>
      </c>
      <c r="P4419" t="n">
        <v>0</v>
      </c>
      <c r="Q4419" s="59" t="n">
        <v>310</v>
      </c>
      <c r="R4419" s="60">
        <f>IF(N4419="TL",1,IF(N4419="USD",VLOOKUP(C4419,$X$2:$Z$19,2,FALSE),VLOOKUP(C4419,$X$2:$Z$19,3,FALSE)))</f>
        <v/>
      </c>
      <c r="S4419" s="61">
        <f>IF(P4419=1,0,L4419*M4419*R4419*(1-O4419/100))</f>
        <v/>
      </c>
      <c r="T4419" s="61">
        <f>IF(P4419=1,0,L4419*Q4419)</f>
        <v/>
      </c>
      <c r="U4419" s="61">
        <f>S4419-T4419</f>
        <v/>
      </c>
    </row>
    <row r="4420">
      <c r="A4420" t="inlineStr">
        <is>
          <t>S004419</t>
        </is>
      </c>
      <c r="B4420" t="inlineStr">
        <is>
          <t>2026-05-12</t>
        </is>
      </c>
      <c r="C4420" t="inlineStr">
        <is>
          <t>2026-05</t>
        </is>
      </c>
      <c r="D4420" t="inlineStr">
        <is>
          <t>2026-Q2</t>
        </is>
      </c>
      <c r="E4420" t="inlineStr">
        <is>
          <t>T02</t>
        </is>
      </c>
      <c r="F4420" t="inlineStr">
        <is>
          <t>Ece Kaya</t>
        </is>
      </c>
      <c r="G4420" t="inlineStr">
        <is>
          <t>İç Anadolu</t>
        </is>
      </c>
      <c r="H4420" t="inlineStr">
        <is>
          <t>EM-TRF-05</t>
        </is>
      </c>
      <c r="I4420" t="inlineStr">
        <is>
          <t>İzole Trafo 1 kVA</t>
        </is>
      </c>
      <c r="J4420" t="inlineStr">
        <is>
          <t>Güç</t>
        </is>
      </c>
      <c r="K4420" t="inlineStr">
        <is>
          <t>Proje</t>
        </is>
      </c>
      <c r="L4420" t="n">
        <v>5</v>
      </c>
      <c r="M4420" s="57" t="n">
        <v>6639</v>
      </c>
      <c r="N4420" t="inlineStr">
        <is>
          <t>TL</t>
        </is>
      </c>
      <c r="O4420" s="58" t="n">
        <v>0</v>
      </c>
      <c r="P4420" t="n">
        <v>0</v>
      </c>
      <c r="Q4420" s="59" t="n">
        <v>3900</v>
      </c>
      <c r="R4420" s="60">
        <f>IF(N4420="TL",1,IF(N4420="USD",VLOOKUP(C4420,$X$2:$Z$19,2,FALSE),VLOOKUP(C4420,$X$2:$Z$19,3,FALSE)))</f>
        <v/>
      </c>
      <c r="S4420" s="61">
        <f>IF(P4420=1,0,L4420*M4420*R4420*(1-O4420/100))</f>
        <v/>
      </c>
      <c r="T4420" s="61">
        <f>IF(P4420=1,0,L4420*Q4420)</f>
        <v/>
      </c>
      <c r="U4420" s="61">
        <f>S4420-T4420</f>
        <v/>
      </c>
    </row>
    <row r="4421">
      <c r="A4421" t="inlineStr">
        <is>
          <t>S004420</t>
        </is>
      </c>
      <c r="B4421" t="inlineStr">
        <is>
          <t>2026-05-23</t>
        </is>
      </c>
      <c r="C4421" t="inlineStr">
        <is>
          <t>2026-05</t>
        </is>
      </c>
      <c r="D4421" t="inlineStr">
        <is>
          <t>2026-Q2</t>
        </is>
      </c>
      <c r="E4421" t="inlineStr">
        <is>
          <t>T02</t>
        </is>
      </c>
      <c r="F4421" t="inlineStr">
        <is>
          <t>Ece Kaya</t>
        </is>
      </c>
      <c r="G4421" t="inlineStr">
        <is>
          <t>İç Anadolu</t>
        </is>
      </c>
      <c r="H4421" t="inlineStr">
        <is>
          <t>EM-AYD-18</t>
        </is>
      </c>
      <c r="I4421" t="inlineStr">
        <is>
          <t>LED Ampul 18W (10'lu)</t>
        </is>
      </c>
      <c r="J4421" t="inlineStr">
        <is>
          <t>Aydınlatma</t>
        </is>
      </c>
      <c r="K4421" t="inlineStr">
        <is>
          <t>Proje</t>
        </is>
      </c>
      <c r="L4421" t="n">
        <v>2</v>
      </c>
      <c r="M4421" s="57" t="n">
        <v>202</v>
      </c>
      <c r="N4421" t="inlineStr">
        <is>
          <t>TL</t>
        </is>
      </c>
      <c r="O4421" s="58" t="n">
        <v>0</v>
      </c>
      <c r="P4421" t="n">
        <v>0</v>
      </c>
      <c r="Q4421" s="59" t="n">
        <v>95</v>
      </c>
      <c r="R4421" s="60">
        <f>IF(N4421="TL",1,IF(N4421="USD",VLOOKUP(C4421,$X$2:$Z$19,2,FALSE),VLOOKUP(C4421,$X$2:$Z$19,3,FALSE)))</f>
        <v/>
      </c>
      <c r="S4421" s="61">
        <f>IF(P4421=1,0,L4421*M4421*R4421*(1-O4421/100))</f>
        <v/>
      </c>
      <c r="T4421" s="61">
        <f>IF(P4421=1,0,L4421*Q4421)</f>
        <v/>
      </c>
      <c r="U4421" s="61">
        <f>S4421-T4421</f>
        <v/>
      </c>
    </row>
    <row r="4422">
      <c r="A4422" t="inlineStr">
        <is>
          <t>S004421</t>
        </is>
      </c>
      <c r="B4422" t="inlineStr">
        <is>
          <t>2026-05-02</t>
        </is>
      </c>
      <c r="C4422" t="inlineStr">
        <is>
          <t>2026-05</t>
        </is>
      </c>
      <c r="D4422" t="inlineStr">
        <is>
          <t>2026-Q2</t>
        </is>
      </c>
      <c r="E4422" t="inlineStr">
        <is>
          <t>T02</t>
        </is>
      </c>
      <c r="F4422" t="inlineStr">
        <is>
          <t>Ece Kaya</t>
        </is>
      </c>
      <c r="G4422" t="inlineStr">
        <is>
          <t>İç Anadolu</t>
        </is>
      </c>
      <c r="H4422" t="inlineStr">
        <is>
          <t>EM-PRZ-02</t>
        </is>
      </c>
      <c r="I4422" t="inlineStr">
        <is>
          <t>Priz-Anahtar Seti (20'li)</t>
        </is>
      </c>
      <c r="J4422" t="inlineStr">
        <is>
          <t>Anahtar</t>
        </is>
      </c>
      <c r="K4422" t="inlineStr">
        <is>
          <t>Kurumsal</t>
        </is>
      </c>
      <c r="L4422" t="n">
        <v>5</v>
      </c>
      <c r="M4422" s="57" t="n">
        <v>548</v>
      </c>
      <c r="N4422" t="inlineStr">
        <is>
          <t>TL</t>
        </is>
      </c>
      <c r="O4422" s="58" t="n">
        <v>5</v>
      </c>
      <c r="P4422" t="n">
        <v>0</v>
      </c>
      <c r="Q4422" s="59" t="n">
        <v>310</v>
      </c>
      <c r="R4422" s="60">
        <f>IF(N4422="TL",1,IF(N4422="USD",VLOOKUP(C4422,$X$2:$Z$19,2,FALSE),VLOOKUP(C4422,$X$2:$Z$19,3,FALSE)))</f>
        <v/>
      </c>
      <c r="S4422" s="61">
        <f>IF(P4422=1,0,L4422*M4422*R4422*(1-O4422/100))</f>
        <v/>
      </c>
      <c r="T4422" s="61">
        <f>IF(P4422=1,0,L4422*Q4422)</f>
        <v/>
      </c>
      <c r="U4422" s="61">
        <f>S4422-T4422</f>
        <v/>
      </c>
    </row>
    <row r="4423">
      <c r="A4423" t="inlineStr">
        <is>
          <t>S004422</t>
        </is>
      </c>
      <c r="B4423" t="inlineStr">
        <is>
          <t>2026-05-25</t>
        </is>
      </c>
      <c r="C4423" t="inlineStr">
        <is>
          <t>2026-05</t>
        </is>
      </c>
      <c r="D4423" t="inlineStr">
        <is>
          <t>2026-Q2</t>
        </is>
      </c>
      <c r="E4423" t="inlineStr">
        <is>
          <t>T02</t>
        </is>
      </c>
      <c r="F4423" t="inlineStr">
        <is>
          <t>Ece Kaya</t>
        </is>
      </c>
      <c r="G4423" t="inlineStr">
        <is>
          <t>İç Anadolu</t>
        </is>
      </c>
      <c r="H4423" t="inlineStr">
        <is>
          <t>EM-SGT-01</t>
        </is>
      </c>
      <c r="I4423" t="inlineStr">
        <is>
          <t>Otomatik Sigorta C16 (12'li)</t>
        </is>
      </c>
      <c r="J4423" t="inlineStr">
        <is>
          <t>Koruma</t>
        </is>
      </c>
      <c r="K4423" t="inlineStr">
        <is>
          <t>Bayi</t>
        </is>
      </c>
      <c r="L4423" t="n">
        <v>2</v>
      </c>
      <c r="M4423" s="57" t="n">
        <v>426</v>
      </c>
      <c r="N4423" t="inlineStr">
        <is>
          <t>TL</t>
        </is>
      </c>
      <c r="O4423" s="58" t="n">
        <v>0</v>
      </c>
      <c r="P4423" t="n">
        <v>0</v>
      </c>
      <c r="Q4423" s="59" t="n">
        <v>240</v>
      </c>
      <c r="R4423" s="60">
        <f>IF(N4423="TL",1,IF(N4423="USD",VLOOKUP(C4423,$X$2:$Z$19,2,FALSE),VLOOKUP(C4423,$X$2:$Z$19,3,FALSE)))</f>
        <v/>
      </c>
      <c r="S4423" s="61">
        <f>IF(P4423=1,0,L4423*M4423*R4423*(1-O4423/100))</f>
        <v/>
      </c>
      <c r="T4423" s="61">
        <f>IF(P4423=1,0,L4423*Q4423)</f>
        <v/>
      </c>
      <c r="U4423" s="61">
        <f>S4423-T4423</f>
        <v/>
      </c>
    </row>
    <row r="4424">
      <c r="A4424" t="inlineStr">
        <is>
          <t>S004423</t>
        </is>
      </c>
      <c r="B4424" t="inlineStr">
        <is>
          <t>2026-05-27</t>
        </is>
      </c>
      <c r="C4424" t="inlineStr">
        <is>
          <t>2026-05</t>
        </is>
      </c>
      <c r="D4424" t="inlineStr">
        <is>
          <t>2026-Q2</t>
        </is>
      </c>
      <c r="E4424" t="inlineStr">
        <is>
          <t>T02</t>
        </is>
      </c>
      <c r="F4424" t="inlineStr">
        <is>
          <t>Ece Kaya</t>
        </is>
      </c>
      <c r="G4424" t="inlineStr">
        <is>
          <t>İç Anadolu</t>
        </is>
      </c>
      <c r="H4424" t="inlineStr">
        <is>
          <t>EM-TRF-05</t>
        </is>
      </c>
      <c r="I4424" t="inlineStr">
        <is>
          <t>İzole Trafo 1 kVA</t>
        </is>
      </c>
      <c r="J4424" t="inlineStr">
        <is>
          <t>Güç</t>
        </is>
      </c>
      <c r="K4424" t="inlineStr">
        <is>
          <t>Bayi</t>
        </is>
      </c>
      <c r="L4424" t="n">
        <v>17</v>
      </c>
      <c r="M4424" s="57" t="n">
        <v>6478</v>
      </c>
      <c r="N4424" t="inlineStr">
        <is>
          <t>TL</t>
        </is>
      </c>
      <c r="O4424" s="58" t="n">
        <v>8</v>
      </c>
      <c r="P4424" t="n">
        <v>0</v>
      </c>
      <c r="Q4424" s="59" t="n">
        <v>3900</v>
      </c>
      <c r="R4424" s="60">
        <f>IF(N4424="TL",1,IF(N4424="USD",VLOOKUP(C4424,$X$2:$Z$19,2,FALSE),VLOOKUP(C4424,$X$2:$Z$19,3,FALSE)))</f>
        <v/>
      </c>
      <c r="S4424" s="61">
        <f>IF(P4424=1,0,L4424*M4424*R4424*(1-O4424/100))</f>
        <v/>
      </c>
      <c r="T4424" s="61">
        <f>IF(P4424=1,0,L4424*Q4424)</f>
        <v/>
      </c>
      <c r="U4424" s="61">
        <f>S4424-T4424</f>
        <v/>
      </c>
    </row>
    <row r="4425">
      <c r="A4425" t="inlineStr">
        <is>
          <t>S004424</t>
        </is>
      </c>
      <c r="B4425" t="inlineStr">
        <is>
          <t>2026-05-24</t>
        </is>
      </c>
      <c r="C4425" t="inlineStr">
        <is>
          <t>2026-05</t>
        </is>
      </c>
      <c r="D4425" t="inlineStr">
        <is>
          <t>2026-Q2</t>
        </is>
      </c>
      <c r="E4425" t="inlineStr">
        <is>
          <t>T02</t>
        </is>
      </c>
      <c r="F4425" t="inlineStr">
        <is>
          <t>Ece Kaya</t>
        </is>
      </c>
      <c r="G4425" t="inlineStr">
        <is>
          <t>İç Anadolu</t>
        </is>
      </c>
      <c r="H4425" t="inlineStr">
        <is>
          <t>EM-AYD-40</t>
        </is>
      </c>
      <c r="I4425" t="inlineStr">
        <is>
          <t>LED Panel Armatür 40W</t>
        </is>
      </c>
      <c r="J4425" t="inlineStr">
        <is>
          <t>Aydınlatma</t>
        </is>
      </c>
      <c r="K4425" t="inlineStr">
        <is>
          <t>Perakende</t>
        </is>
      </c>
      <c r="L4425" t="n">
        <v>3</v>
      </c>
      <c r="M4425" s="57" t="n">
        <v>363</v>
      </c>
      <c r="N4425" t="inlineStr">
        <is>
          <t>TL</t>
        </is>
      </c>
      <c r="O4425" s="58" t="n">
        <v>8</v>
      </c>
      <c r="P4425" t="n">
        <v>0</v>
      </c>
      <c r="Q4425" s="59" t="n">
        <v>190</v>
      </c>
      <c r="R4425" s="60">
        <f>IF(N4425="TL",1,IF(N4425="USD",VLOOKUP(C4425,$X$2:$Z$19,2,FALSE),VLOOKUP(C4425,$X$2:$Z$19,3,FALSE)))</f>
        <v/>
      </c>
      <c r="S4425" s="61">
        <f>IF(P4425=1,0,L4425*M4425*R4425*(1-O4425/100))</f>
        <v/>
      </c>
      <c r="T4425" s="61">
        <f>IF(P4425=1,0,L4425*Q4425)</f>
        <v/>
      </c>
      <c r="U4425" s="61">
        <f>S4425-T4425</f>
        <v/>
      </c>
    </row>
    <row r="4426">
      <c r="A4426" t="inlineStr">
        <is>
          <t>S004425</t>
        </is>
      </c>
      <c r="B4426" t="inlineStr">
        <is>
          <t>2026-05-12</t>
        </is>
      </c>
      <c r="C4426" t="inlineStr">
        <is>
          <t>2026-05</t>
        </is>
      </c>
      <c r="D4426" t="inlineStr">
        <is>
          <t>2026-Q2</t>
        </is>
      </c>
      <c r="E4426" t="inlineStr">
        <is>
          <t>T02</t>
        </is>
      </c>
      <c r="F4426" t="inlineStr">
        <is>
          <t>Ece Kaya</t>
        </is>
      </c>
      <c r="G4426" t="inlineStr">
        <is>
          <t>İç Anadolu</t>
        </is>
      </c>
      <c r="H4426" t="inlineStr">
        <is>
          <t>EM-UPS-10</t>
        </is>
      </c>
      <c r="I4426" t="inlineStr">
        <is>
          <t>Kesintisiz Güç Kaynağı 3 kVA</t>
        </is>
      </c>
      <c r="J4426" t="inlineStr">
        <is>
          <t>Güç</t>
        </is>
      </c>
      <c r="K4426" t="inlineStr">
        <is>
          <t>Bayi</t>
        </is>
      </c>
      <c r="L4426" t="n">
        <v>21</v>
      </c>
      <c r="M4426" s="57" t="n">
        <v>13283</v>
      </c>
      <c r="N4426" t="inlineStr">
        <is>
          <t>TL</t>
        </is>
      </c>
      <c r="O4426" s="58" t="n">
        <v>0</v>
      </c>
      <c r="P4426" t="n">
        <v>0</v>
      </c>
      <c r="Q4426" s="59" t="n">
        <v>8200</v>
      </c>
      <c r="R4426" s="60">
        <f>IF(N4426="TL",1,IF(N4426="USD",VLOOKUP(C4426,$X$2:$Z$19,2,FALSE),VLOOKUP(C4426,$X$2:$Z$19,3,FALSE)))</f>
        <v/>
      </c>
      <c r="S4426" s="61">
        <f>IF(P4426=1,0,L4426*M4426*R4426*(1-O4426/100))</f>
        <v/>
      </c>
      <c r="T4426" s="61">
        <f>IF(P4426=1,0,L4426*Q4426)</f>
        <v/>
      </c>
      <c r="U4426" s="61">
        <f>S4426-T4426</f>
        <v/>
      </c>
    </row>
    <row r="4427">
      <c r="A4427" t="inlineStr">
        <is>
          <t>S004426</t>
        </is>
      </c>
      <c r="B4427" t="inlineStr">
        <is>
          <t>2026-05-16</t>
        </is>
      </c>
      <c r="C4427" t="inlineStr">
        <is>
          <t>2026-05</t>
        </is>
      </c>
      <c r="D4427" t="inlineStr">
        <is>
          <t>2026-Q2</t>
        </is>
      </c>
      <c r="E4427" t="inlineStr">
        <is>
          <t>T02</t>
        </is>
      </c>
      <c r="F4427" t="inlineStr">
        <is>
          <t>Ece Kaya</t>
        </is>
      </c>
      <c r="G4427" t="inlineStr">
        <is>
          <t>İç Anadolu</t>
        </is>
      </c>
      <c r="H4427" t="inlineStr">
        <is>
          <t>EM-SGT-01</t>
        </is>
      </c>
      <c r="I4427" t="inlineStr">
        <is>
          <t>Otomatik Sigorta C16 (12'li)</t>
        </is>
      </c>
      <c r="J4427" t="inlineStr">
        <is>
          <t>Koruma</t>
        </is>
      </c>
      <c r="K4427" t="inlineStr">
        <is>
          <t>Kurumsal</t>
        </is>
      </c>
      <c r="L4427" t="n">
        <v>2</v>
      </c>
      <c r="M4427" s="57" t="n">
        <v>433</v>
      </c>
      <c r="N4427" t="inlineStr">
        <is>
          <t>TL</t>
        </is>
      </c>
      <c r="O4427" s="58" t="n">
        <v>0</v>
      </c>
      <c r="P4427" t="n">
        <v>0</v>
      </c>
      <c r="Q4427" s="59" t="n">
        <v>240</v>
      </c>
      <c r="R4427" s="60">
        <f>IF(N4427="TL",1,IF(N4427="USD",VLOOKUP(C4427,$X$2:$Z$19,2,FALSE),VLOOKUP(C4427,$X$2:$Z$19,3,FALSE)))</f>
        <v/>
      </c>
      <c r="S4427" s="61">
        <f>IF(P4427=1,0,L4427*M4427*R4427*(1-O4427/100))</f>
        <v/>
      </c>
      <c r="T4427" s="61">
        <f>IF(P4427=1,0,L4427*Q4427)</f>
        <v/>
      </c>
      <c r="U4427" s="61">
        <f>S4427-T4427</f>
        <v/>
      </c>
    </row>
    <row r="4428">
      <c r="A4428" t="inlineStr">
        <is>
          <t>S004427</t>
        </is>
      </c>
      <c r="B4428" t="inlineStr">
        <is>
          <t>2026-05-02</t>
        </is>
      </c>
      <c r="C4428" t="inlineStr">
        <is>
          <t>2026-05</t>
        </is>
      </c>
      <c r="D4428" t="inlineStr">
        <is>
          <t>2026-Q2</t>
        </is>
      </c>
      <c r="E4428" t="inlineStr">
        <is>
          <t>T02</t>
        </is>
      </c>
      <c r="F4428" t="inlineStr">
        <is>
          <t>Ece Kaya</t>
        </is>
      </c>
      <c r="G4428" t="inlineStr">
        <is>
          <t>İç Anadolu</t>
        </is>
      </c>
      <c r="H4428" t="inlineStr">
        <is>
          <t>EM-TOP-08</t>
        </is>
      </c>
      <c r="I4428" t="inlineStr">
        <is>
          <t>Topraklama Seti</t>
        </is>
      </c>
      <c r="J4428" t="inlineStr">
        <is>
          <t>Koruma</t>
        </is>
      </c>
      <c r="K4428" t="inlineStr">
        <is>
          <t>Perakende</t>
        </is>
      </c>
      <c r="L4428" t="n">
        <v>24</v>
      </c>
      <c r="M4428" s="57" t="n">
        <v>884</v>
      </c>
      <c r="N4428" t="inlineStr">
        <is>
          <t>TL</t>
        </is>
      </c>
      <c r="O4428" s="58" t="n">
        <v>8</v>
      </c>
      <c r="P4428" t="n">
        <v>0</v>
      </c>
      <c r="Q4428" s="59" t="n">
        <v>540</v>
      </c>
      <c r="R4428" s="60">
        <f>IF(N4428="TL",1,IF(N4428="USD",VLOOKUP(C4428,$X$2:$Z$19,2,FALSE),VLOOKUP(C4428,$X$2:$Z$19,3,FALSE)))</f>
        <v/>
      </c>
      <c r="S4428" s="61">
        <f>IF(P4428=1,0,L4428*M4428*R4428*(1-O4428/100))</f>
        <v/>
      </c>
      <c r="T4428" s="61">
        <f>IF(P4428=1,0,L4428*Q4428)</f>
        <v/>
      </c>
      <c r="U4428" s="61">
        <f>S4428-T4428</f>
        <v/>
      </c>
    </row>
    <row r="4429">
      <c r="A4429" t="inlineStr">
        <is>
          <t>S004428</t>
        </is>
      </c>
      <c r="B4429" t="inlineStr">
        <is>
          <t>2026-05-04</t>
        </is>
      </c>
      <c r="C4429" t="inlineStr">
        <is>
          <t>2026-05</t>
        </is>
      </c>
      <c r="D4429" t="inlineStr">
        <is>
          <t>2026-Q2</t>
        </is>
      </c>
      <c r="E4429" t="inlineStr">
        <is>
          <t>T02</t>
        </is>
      </c>
      <c r="F4429" t="inlineStr">
        <is>
          <t>Ece Kaya</t>
        </is>
      </c>
      <c r="G4429" t="inlineStr">
        <is>
          <t>İç Anadolu</t>
        </is>
      </c>
      <c r="H4429" t="inlineStr">
        <is>
          <t>EM-SNS-06</t>
        </is>
      </c>
      <c r="I4429" t="inlineStr">
        <is>
          <t>Hareket Sensörü PIR</t>
        </is>
      </c>
      <c r="J4429" t="inlineStr">
        <is>
          <t>Otomasyon</t>
        </is>
      </c>
      <c r="K4429" t="inlineStr">
        <is>
          <t>Perakende</t>
        </is>
      </c>
      <c r="L4429" t="n">
        <v>1</v>
      </c>
      <c r="M4429" s="57" t="n">
        <v>246</v>
      </c>
      <c r="N4429" t="inlineStr">
        <is>
          <t>TL</t>
        </is>
      </c>
      <c r="O4429" s="58" t="n">
        <v>12</v>
      </c>
      <c r="P4429" t="n">
        <v>0</v>
      </c>
      <c r="Q4429" s="59" t="n">
        <v>120</v>
      </c>
      <c r="R4429" s="60">
        <f>IF(N4429="TL",1,IF(N4429="USD",VLOOKUP(C4429,$X$2:$Z$19,2,FALSE),VLOOKUP(C4429,$X$2:$Z$19,3,FALSE)))</f>
        <v/>
      </c>
      <c r="S4429" s="61">
        <f>IF(P4429=1,0,L4429*M4429*R4429*(1-O4429/100))</f>
        <v/>
      </c>
      <c r="T4429" s="61">
        <f>IF(P4429=1,0,L4429*Q4429)</f>
        <v/>
      </c>
      <c r="U4429" s="61">
        <f>S4429-T4429</f>
        <v/>
      </c>
    </row>
    <row r="4430">
      <c r="A4430" t="inlineStr">
        <is>
          <t>S004429</t>
        </is>
      </c>
      <c r="B4430" t="inlineStr">
        <is>
          <t>2026-05-27</t>
        </is>
      </c>
      <c r="C4430" t="inlineStr">
        <is>
          <t>2026-05</t>
        </is>
      </c>
      <c r="D4430" t="inlineStr">
        <is>
          <t>2026-Q2</t>
        </is>
      </c>
      <c r="E4430" t="inlineStr">
        <is>
          <t>T02</t>
        </is>
      </c>
      <c r="F4430" t="inlineStr">
        <is>
          <t>Ece Kaya</t>
        </is>
      </c>
      <c r="G4430" t="inlineStr">
        <is>
          <t>İç Anadolu</t>
        </is>
      </c>
      <c r="H4430" t="inlineStr">
        <is>
          <t>EM-SGT-01</t>
        </is>
      </c>
      <c r="I4430" t="inlineStr">
        <is>
          <t>Otomatik Sigorta C16 (12'li)</t>
        </is>
      </c>
      <c r="J4430" t="inlineStr">
        <is>
          <t>Koruma</t>
        </is>
      </c>
      <c r="K4430" t="inlineStr">
        <is>
          <t>Bayi</t>
        </is>
      </c>
      <c r="L4430" t="n">
        <v>108</v>
      </c>
      <c r="M4430" s="57" t="n">
        <v>429</v>
      </c>
      <c r="N4430" t="inlineStr">
        <is>
          <t>TL</t>
        </is>
      </c>
      <c r="O4430" s="58" t="n">
        <v>0</v>
      </c>
      <c r="P4430" t="n">
        <v>0</v>
      </c>
      <c r="Q4430" s="59" t="n">
        <v>240</v>
      </c>
      <c r="R4430" s="60">
        <f>IF(N4430="TL",1,IF(N4430="USD",VLOOKUP(C4430,$X$2:$Z$19,2,FALSE),VLOOKUP(C4430,$X$2:$Z$19,3,FALSE)))</f>
        <v/>
      </c>
      <c r="S4430" s="61">
        <f>IF(P4430=1,0,L4430*M4430*R4430*(1-O4430/100))</f>
        <v/>
      </c>
      <c r="T4430" s="61">
        <f>IF(P4430=1,0,L4430*Q4430)</f>
        <v/>
      </c>
      <c r="U4430" s="61">
        <f>S4430-T4430</f>
        <v/>
      </c>
    </row>
    <row r="4431">
      <c r="A4431" t="inlineStr">
        <is>
          <t>S004430</t>
        </is>
      </c>
      <c r="B4431" t="inlineStr">
        <is>
          <t>2026-05-12</t>
        </is>
      </c>
      <c r="C4431" t="inlineStr">
        <is>
          <t>2026-05</t>
        </is>
      </c>
      <c r="D4431" t="inlineStr">
        <is>
          <t>2026-Q2</t>
        </is>
      </c>
      <c r="E4431" t="inlineStr">
        <is>
          <t>T02</t>
        </is>
      </c>
      <c r="F4431" t="inlineStr">
        <is>
          <t>Ece Kaya</t>
        </is>
      </c>
      <c r="G4431" t="inlineStr">
        <is>
          <t>İç Anadolu</t>
        </is>
      </c>
      <c r="H4431" t="inlineStr">
        <is>
          <t>EM-KBL-25</t>
        </is>
      </c>
      <c r="I4431" t="inlineStr">
        <is>
          <t>NYY Kablo 4x6 (100 m)</t>
        </is>
      </c>
      <c r="J4431" t="inlineStr">
        <is>
          <t>Kablo</t>
        </is>
      </c>
      <c r="K4431" t="inlineStr">
        <is>
          <t>Perakende</t>
        </is>
      </c>
      <c r="L4431" t="n">
        <v>13</v>
      </c>
      <c r="M4431" s="57" t="n">
        <v>3488</v>
      </c>
      <c r="N4431" t="inlineStr">
        <is>
          <t>TL</t>
        </is>
      </c>
      <c r="O4431" s="58" t="n">
        <v>0</v>
      </c>
      <c r="P4431" t="n">
        <v>0</v>
      </c>
      <c r="Q4431" s="59" t="n">
        <v>2150</v>
      </c>
      <c r="R4431" s="60">
        <f>IF(N4431="TL",1,IF(N4431="USD",VLOOKUP(C4431,$X$2:$Z$19,2,FALSE),VLOOKUP(C4431,$X$2:$Z$19,3,FALSE)))</f>
        <v/>
      </c>
      <c r="S4431" s="61">
        <f>IF(P4431=1,0,L4431*M4431*R4431*(1-O4431/100))</f>
        <v/>
      </c>
      <c r="T4431" s="61">
        <f>IF(P4431=1,0,L4431*Q4431)</f>
        <v/>
      </c>
      <c r="U4431" s="61">
        <f>S4431-T4431</f>
        <v/>
      </c>
    </row>
    <row r="4432">
      <c r="A4432" t="inlineStr">
        <is>
          <t>S004431</t>
        </is>
      </c>
      <c r="B4432" t="inlineStr">
        <is>
          <t>2026-05-22</t>
        </is>
      </c>
      <c r="C4432" t="inlineStr">
        <is>
          <t>2026-05</t>
        </is>
      </c>
      <c r="D4432" t="inlineStr">
        <is>
          <t>2026-Q2</t>
        </is>
      </c>
      <c r="E4432" t="inlineStr">
        <is>
          <t>T02</t>
        </is>
      </c>
      <c r="F4432" t="inlineStr">
        <is>
          <t>Ece Kaya</t>
        </is>
      </c>
      <c r="G4432" t="inlineStr">
        <is>
          <t>İç Anadolu</t>
        </is>
      </c>
      <c r="H4432" t="inlineStr">
        <is>
          <t>EM-AYD-18</t>
        </is>
      </c>
      <c r="I4432" t="inlineStr">
        <is>
          <t>LED Ampul 18W (10'lu)</t>
        </is>
      </c>
      <c r="J4432" t="inlineStr">
        <is>
          <t>Aydınlatma</t>
        </is>
      </c>
      <c r="K4432" t="inlineStr">
        <is>
          <t>Bayi</t>
        </is>
      </c>
      <c r="L4432" t="n">
        <v>2</v>
      </c>
      <c r="M4432" s="57" t="n">
        <v>202</v>
      </c>
      <c r="N4432" t="inlineStr">
        <is>
          <t>TL</t>
        </is>
      </c>
      <c r="O4432" s="58" t="n">
        <v>0</v>
      </c>
      <c r="P4432" t="n">
        <v>0</v>
      </c>
      <c r="Q4432" s="59" t="n">
        <v>95</v>
      </c>
      <c r="R4432" s="60">
        <f>IF(N4432="TL",1,IF(N4432="USD",VLOOKUP(C4432,$X$2:$Z$19,2,FALSE),VLOOKUP(C4432,$X$2:$Z$19,3,FALSE)))</f>
        <v/>
      </c>
      <c r="S4432" s="61">
        <f>IF(P4432=1,0,L4432*M4432*R4432*(1-O4432/100))</f>
        <v/>
      </c>
      <c r="T4432" s="61">
        <f>IF(P4432=1,0,L4432*Q4432)</f>
        <v/>
      </c>
      <c r="U4432" s="61">
        <f>S4432-T4432</f>
        <v/>
      </c>
    </row>
    <row r="4433">
      <c r="A4433" t="inlineStr">
        <is>
          <t>S004432</t>
        </is>
      </c>
      <c r="B4433" t="inlineStr">
        <is>
          <t>2026-05-03</t>
        </is>
      </c>
      <c r="C4433" t="inlineStr">
        <is>
          <t>2026-05</t>
        </is>
      </c>
      <c r="D4433" t="inlineStr">
        <is>
          <t>2026-Q2</t>
        </is>
      </c>
      <c r="E4433" t="inlineStr">
        <is>
          <t>T02</t>
        </is>
      </c>
      <c r="F4433" t="inlineStr">
        <is>
          <t>Ece Kaya</t>
        </is>
      </c>
      <c r="G4433" t="inlineStr">
        <is>
          <t>İç Anadolu</t>
        </is>
      </c>
      <c r="H4433" t="inlineStr">
        <is>
          <t>EM-SGT-01</t>
        </is>
      </c>
      <c r="I4433" t="inlineStr">
        <is>
          <t>Otomatik Sigorta C16 (12'li)</t>
        </is>
      </c>
      <c r="J4433" t="inlineStr">
        <is>
          <t>Koruma</t>
        </is>
      </c>
      <c r="K4433" t="inlineStr">
        <is>
          <t>Bayi</t>
        </is>
      </c>
      <c r="L4433" t="n">
        <v>5</v>
      </c>
      <c r="M4433" s="57" t="n">
        <v>444</v>
      </c>
      <c r="N4433" t="inlineStr">
        <is>
          <t>TL</t>
        </is>
      </c>
      <c r="O4433" s="58" t="n">
        <v>8</v>
      </c>
      <c r="P4433" t="n">
        <v>0</v>
      </c>
      <c r="Q4433" s="59" t="n">
        <v>240</v>
      </c>
      <c r="R4433" s="60">
        <f>IF(N4433="TL",1,IF(N4433="USD",VLOOKUP(C4433,$X$2:$Z$19,2,FALSE),VLOOKUP(C4433,$X$2:$Z$19,3,FALSE)))</f>
        <v/>
      </c>
      <c r="S4433" s="61">
        <f>IF(P4433=1,0,L4433*M4433*R4433*(1-O4433/100))</f>
        <v/>
      </c>
      <c r="T4433" s="61">
        <f>IF(P4433=1,0,L4433*Q4433)</f>
        <v/>
      </c>
      <c r="U4433" s="61">
        <f>S4433-T4433</f>
        <v/>
      </c>
    </row>
    <row r="4434">
      <c r="A4434" t="inlineStr">
        <is>
          <t>S004433</t>
        </is>
      </c>
      <c r="B4434" t="inlineStr">
        <is>
          <t>2026-05-10</t>
        </is>
      </c>
      <c r="C4434" t="inlineStr">
        <is>
          <t>2026-05</t>
        </is>
      </c>
      <c r="D4434" t="inlineStr">
        <is>
          <t>2026-Q2</t>
        </is>
      </c>
      <c r="E4434" t="inlineStr">
        <is>
          <t>T02</t>
        </is>
      </c>
      <c r="F4434" t="inlineStr">
        <is>
          <t>Ece Kaya</t>
        </is>
      </c>
      <c r="G4434" t="inlineStr">
        <is>
          <t>İç Anadolu</t>
        </is>
      </c>
      <c r="H4434" t="inlineStr">
        <is>
          <t>EM-SGT-01</t>
        </is>
      </c>
      <c r="I4434" t="inlineStr">
        <is>
          <t>Otomatik Sigorta C16 (12'li)</t>
        </is>
      </c>
      <c r="J4434" t="inlineStr">
        <is>
          <t>Koruma</t>
        </is>
      </c>
      <c r="K4434" t="inlineStr">
        <is>
          <t>Proje</t>
        </is>
      </c>
      <c r="L4434" t="n">
        <v>3</v>
      </c>
      <c r="M4434" s="57" t="n">
        <v>425</v>
      </c>
      <c r="N4434" t="inlineStr">
        <is>
          <t>TL</t>
        </is>
      </c>
      <c r="O4434" s="58" t="n">
        <v>18</v>
      </c>
      <c r="P4434" t="n">
        <v>0</v>
      </c>
      <c r="Q4434" s="59" t="n">
        <v>240</v>
      </c>
      <c r="R4434" s="60">
        <f>IF(N4434="TL",1,IF(N4434="USD",VLOOKUP(C4434,$X$2:$Z$19,2,FALSE),VLOOKUP(C4434,$X$2:$Z$19,3,FALSE)))</f>
        <v/>
      </c>
      <c r="S4434" s="61">
        <f>IF(P4434=1,0,L4434*M4434*R4434*(1-O4434/100))</f>
        <v/>
      </c>
      <c r="T4434" s="61">
        <f>IF(P4434=1,0,L4434*Q4434)</f>
        <v/>
      </c>
      <c r="U4434" s="61">
        <f>S4434-T4434</f>
        <v/>
      </c>
    </row>
    <row r="4435">
      <c r="A4435" t="inlineStr">
        <is>
          <t>S004434</t>
        </is>
      </c>
      <c r="B4435" t="inlineStr">
        <is>
          <t>2026-05-05</t>
        </is>
      </c>
      <c r="C4435" t="inlineStr">
        <is>
          <t>2026-05</t>
        </is>
      </c>
      <c r="D4435" t="inlineStr">
        <is>
          <t>2026-Q2</t>
        </is>
      </c>
      <c r="E4435" t="inlineStr">
        <is>
          <t>T02</t>
        </is>
      </c>
      <c r="F4435" t="inlineStr">
        <is>
          <t>Ece Kaya</t>
        </is>
      </c>
      <c r="G4435" t="inlineStr">
        <is>
          <t>İç Anadolu</t>
        </is>
      </c>
      <c r="H4435" t="inlineStr">
        <is>
          <t>EM-SGT-01</t>
        </is>
      </c>
      <c r="I4435" t="inlineStr">
        <is>
          <t>Otomatik Sigorta C16 (12'li)</t>
        </is>
      </c>
      <c r="J4435" t="inlineStr">
        <is>
          <t>Koruma</t>
        </is>
      </c>
      <c r="K4435" t="inlineStr">
        <is>
          <t>Proje</t>
        </is>
      </c>
      <c r="L4435" t="n">
        <v>23</v>
      </c>
      <c r="M4435" s="57" t="n">
        <v>449</v>
      </c>
      <c r="N4435" t="inlineStr">
        <is>
          <t>TL</t>
        </is>
      </c>
      <c r="O4435" s="58" t="n">
        <v>5</v>
      </c>
      <c r="P4435" t="n">
        <v>0</v>
      </c>
      <c r="Q4435" s="59" t="n">
        <v>240</v>
      </c>
      <c r="R4435" s="60">
        <f>IF(N4435="TL",1,IF(N4435="USD",VLOOKUP(C4435,$X$2:$Z$19,2,FALSE),VLOOKUP(C4435,$X$2:$Z$19,3,FALSE)))</f>
        <v/>
      </c>
      <c r="S4435" s="61">
        <f>IF(P4435=1,0,L4435*M4435*R4435*(1-O4435/100))</f>
        <v/>
      </c>
      <c r="T4435" s="61">
        <f>IF(P4435=1,0,L4435*Q4435)</f>
        <v/>
      </c>
      <c r="U4435" s="61">
        <f>S4435-T4435</f>
        <v/>
      </c>
    </row>
    <row r="4436">
      <c r="A4436" t="inlineStr">
        <is>
          <t>S004435</t>
        </is>
      </c>
      <c r="B4436" t="inlineStr">
        <is>
          <t>2026-05-04</t>
        </is>
      </c>
      <c r="C4436" t="inlineStr">
        <is>
          <t>2026-05</t>
        </is>
      </c>
      <c r="D4436" t="inlineStr">
        <is>
          <t>2026-Q2</t>
        </is>
      </c>
      <c r="E4436" t="inlineStr">
        <is>
          <t>T02</t>
        </is>
      </c>
      <c r="F4436" t="inlineStr">
        <is>
          <t>Ece Kaya</t>
        </is>
      </c>
      <c r="G4436" t="inlineStr">
        <is>
          <t>İç Anadolu</t>
        </is>
      </c>
      <c r="H4436" t="inlineStr">
        <is>
          <t>EM-PRZ-02</t>
        </is>
      </c>
      <c r="I4436" t="inlineStr">
        <is>
          <t>Priz-Anahtar Seti (20'li)</t>
        </is>
      </c>
      <c r="J4436" t="inlineStr">
        <is>
          <t>Anahtar</t>
        </is>
      </c>
      <c r="K4436" t="inlineStr">
        <is>
          <t>Perakende</t>
        </is>
      </c>
      <c r="L4436" t="n">
        <v>2</v>
      </c>
      <c r="M4436" s="57" t="n">
        <v>565</v>
      </c>
      <c r="N4436" t="inlineStr">
        <is>
          <t>TL</t>
        </is>
      </c>
      <c r="O4436" s="58" t="n">
        <v>12</v>
      </c>
      <c r="P4436" t="n">
        <v>0</v>
      </c>
      <c r="Q4436" s="59" t="n">
        <v>310</v>
      </c>
      <c r="R4436" s="60">
        <f>IF(N4436="TL",1,IF(N4436="USD",VLOOKUP(C4436,$X$2:$Z$19,2,FALSE),VLOOKUP(C4436,$X$2:$Z$19,3,FALSE)))</f>
        <v/>
      </c>
      <c r="S4436" s="61">
        <f>IF(P4436=1,0,L4436*M4436*R4436*(1-O4436/100))</f>
        <v/>
      </c>
      <c r="T4436" s="61">
        <f>IF(P4436=1,0,L4436*Q4436)</f>
        <v/>
      </c>
      <c r="U4436" s="61">
        <f>S4436-T4436</f>
        <v/>
      </c>
    </row>
    <row r="4437">
      <c r="A4437" t="inlineStr">
        <is>
          <t>S004436</t>
        </is>
      </c>
      <c r="B4437" t="inlineStr">
        <is>
          <t>2026-05-10</t>
        </is>
      </c>
      <c r="C4437" t="inlineStr">
        <is>
          <t>2026-05</t>
        </is>
      </c>
      <c r="D4437" t="inlineStr">
        <is>
          <t>2026-Q2</t>
        </is>
      </c>
      <c r="E4437" t="inlineStr">
        <is>
          <t>T02</t>
        </is>
      </c>
      <c r="F4437" t="inlineStr">
        <is>
          <t>Ece Kaya</t>
        </is>
      </c>
      <c r="G4437" t="inlineStr">
        <is>
          <t>İç Anadolu</t>
        </is>
      </c>
      <c r="H4437" t="inlineStr">
        <is>
          <t>EM-PRZ-02</t>
        </is>
      </c>
      <c r="I4437" t="inlineStr">
        <is>
          <t>Priz-Anahtar Seti (20'li)</t>
        </is>
      </c>
      <c r="J4437" t="inlineStr">
        <is>
          <t>Anahtar</t>
        </is>
      </c>
      <c r="K4437" t="inlineStr">
        <is>
          <t>Perakende</t>
        </is>
      </c>
      <c r="L4437" t="n">
        <v>2</v>
      </c>
      <c r="M4437" s="57" t="n">
        <v>570</v>
      </c>
      <c r="N4437" t="inlineStr">
        <is>
          <t>TL</t>
        </is>
      </c>
      <c r="O4437" s="58" t="n">
        <v>8</v>
      </c>
      <c r="P4437" t="n">
        <v>0</v>
      </c>
      <c r="Q4437" s="59" t="n">
        <v>310</v>
      </c>
      <c r="R4437" s="60">
        <f>IF(N4437="TL",1,IF(N4437="USD",VLOOKUP(C4437,$X$2:$Z$19,2,FALSE),VLOOKUP(C4437,$X$2:$Z$19,3,FALSE)))</f>
        <v/>
      </c>
      <c r="S4437" s="61">
        <f>IF(P4437=1,0,L4437*M4437*R4437*(1-O4437/100))</f>
        <v/>
      </c>
      <c r="T4437" s="61">
        <f>IF(P4437=1,0,L4437*Q4437)</f>
        <v/>
      </c>
      <c r="U4437" s="61">
        <f>S4437-T4437</f>
        <v/>
      </c>
    </row>
    <row r="4438">
      <c r="A4438" t="inlineStr">
        <is>
          <t>S004437</t>
        </is>
      </c>
      <c r="B4438" t="inlineStr">
        <is>
          <t>2026-05-22</t>
        </is>
      </c>
      <c r="C4438" t="inlineStr">
        <is>
          <t>2026-05</t>
        </is>
      </c>
      <c r="D4438" t="inlineStr">
        <is>
          <t>2026-Q2</t>
        </is>
      </c>
      <c r="E4438" t="inlineStr">
        <is>
          <t>T02</t>
        </is>
      </c>
      <c r="F4438" t="inlineStr">
        <is>
          <t>Ece Kaya</t>
        </is>
      </c>
      <c r="G4438" t="inlineStr">
        <is>
          <t>İç Anadolu</t>
        </is>
      </c>
      <c r="H4438" t="inlineStr">
        <is>
          <t>EM-AYD-18</t>
        </is>
      </c>
      <c r="I4438" t="inlineStr">
        <is>
          <t>LED Ampul 18W (10'lu)</t>
        </is>
      </c>
      <c r="J4438" t="inlineStr">
        <is>
          <t>Aydınlatma</t>
        </is>
      </c>
      <c r="K4438" t="inlineStr">
        <is>
          <t>Bayi</t>
        </is>
      </c>
      <c r="L4438" t="n">
        <v>3</v>
      </c>
      <c r="M4438" s="57" t="n">
        <v>199</v>
      </c>
      <c r="N4438" t="inlineStr">
        <is>
          <t>TL</t>
        </is>
      </c>
      <c r="O4438" s="58" t="n">
        <v>0</v>
      </c>
      <c r="P4438" t="n">
        <v>0</v>
      </c>
      <c r="Q4438" s="59" t="n">
        <v>95</v>
      </c>
      <c r="R4438" s="60">
        <f>IF(N4438="TL",1,IF(N4438="USD",VLOOKUP(C4438,$X$2:$Z$19,2,FALSE),VLOOKUP(C4438,$X$2:$Z$19,3,FALSE)))</f>
        <v/>
      </c>
      <c r="S4438" s="61">
        <f>IF(P4438=1,0,L4438*M4438*R4438*(1-O4438/100))</f>
        <v/>
      </c>
      <c r="T4438" s="61">
        <f>IF(P4438=1,0,L4438*Q4438)</f>
        <v/>
      </c>
      <c r="U4438" s="61">
        <f>S4438-T4438</f>
        <v/>
      </c>
    </row>
    <row r="4439">
      <c r="A4439" t="inlineStr">
        <is>
          <t>S004438</t>
        </is>
      </c>
      <c r="B4439" t="inlineStr">
        <is>
          <t>2026-05-23</t>
        </is>
      </c>
      <c r="C4439" t="inlineStr">
        <is>
          <t>2026-05</t>
        </is>
      </c>
      <c r="D4439" t="inlineStr">
        <is>
          <t>2026-Q2</t>
        </is>
      </c>
      <c r="E4439" t="inlineStr">
        <is>
          <t>T02</t>
        </is>
      </c>
      <c r="F4439" t="inlineStr">
        <is>
          <t>Ece Kaya</t>
        </is>
      </c>
      <c r="G4439" t="inlineStr">
        <is>
          <t>İç Anadolu</t>
        </is>
      </c>
      <c r="H4439" t="inlineStr">
        <is>
          <t>EM-UPS-10</t>
        </is>
      </c>
      <c r="I4439" t="inlineStr">
        <is>
          <t>Kesintisiz Güç Kaynağı 3 kVA</t>
        </is>
      </c>
      <c r="J4439" t="inlineStr">
        <is>
          <t>Güç</t>
        </is>
      </c>
      <c r="K4439" t="inlineStr">
        <is>
          <t>Proje</t>
        </is>
      </c>
      <c r="L4439" t="n">
        <v>5</v>
      </c>
      <c r="M4439" s="57" t="n">
        <v>13063</v>
      </c>
      <c r="N4439" t="inlineStr">
        <is>
          <t>TL</t>
        </is>
      </c>
      <c r="O4439" s="58" t="n">
        <v>12</v>
      </c>
      <c r="P4439" t="n">
        <v>0</v>
      </c>
      <c r="Q4439" s="59" t="n">
        <v>8200</v>
      </c>
      <c r="R4439" s="60">
        <f>IF(N4439="TL",1,IF(N4439="USD",VLOOKUP(C4439,$X$2:$Z$19,2,FALSE),VLOOKUP(C4439,$X$2:$Z$19,3,FALSE)))</f>
        <v/>
      </c>
      <c r="S4439" s="61">
        <f>IF(P4439=1,0,L4439*M4439*R4439*(1-O4439/100))</f>
        <v/>
      </c>
      <c r="T4439" s="61">
        <f>IF(P4439=1,0,L4439*Q4439)</f>
        <v/>
      </c>
      <c r="U4439" s="61">
        <f>S4439-T4439</f>
        <v/>
      </c>
    </row>
    <row r="4440">
      <c r="A4440" t="inlineStr">
        <is>
          <t>S004439</t>
        </is>
      </c>
      <c r="B4440" t="inlineStr">
        <is>
          <t>2026-05-19</t>
        </is>
      </c>
      <c r="C4440" t="inlineStr">
        <is>
          <t>2026-05</t>
        </is>
      </c>
      <c r="D4440" t="inlineStr">
        <is>
          <t>2026-Q2</t>
        </is>
      </c>
      <c r="E4440" t="inlineStr">
        <is>
          <t>T02</t>
        </is>
      </c>
      <c r="F4440" t="inlineStr">
        <is>
          <t>Ece Kaya</t>
        </is>
      </c>
      <c r="G4440" t="inlineStr">
        <is>
          <t>İç Anadolu</t>
        </is>
      </c>
      <c r="H4440" t="inlineStr">
        <is>
          <t>EM-SGT-01</t>
        </is>
      </c>
      <c r="I4440" t="inlineStr">
        <is>
          <t>Otomatik Sigorta C16 (12'li)</t>
        </is>
      </c>
      <c r="J4440" t="inlineStr">
        <is>
          <t>Koruma</t>
        </is>
      </c>
      <c r="K4440" t="inlineStr">
        <is>
          <t>Perakende</t>
        </is>
      </c>
      <c r="L4440" t="n">
        <v>4</v>
      </c>
      <c r="M4440" s="57" t="n">
        <v>448</v>
      </c>
      <c r="N4440" t="inlineStr">
        <is>
          <t>TL</t>
        </is>
      </c>
      <c r="O4440" s="58" t="n">
        <v>0</v>
      </c>
      <c r="P4440" t="n">
        <v>0</v>
      </c>
      <c r="Q4440" s="59" t="n">
        <v>240</v>
      </c>
      <c r="R4440" s="60">
        <f>IF(N4440="TL",1,IF(N4440="USD",VLOOKUP(C4440,$X$2:$Z$19,2,FALSE),VLOOKUP(C4440,$X$2:$Z$19,3,FALSE)))</f>
        <v/>
      </c>
      <c r="S4440" s="61">
        <f>IF(P4440=1,0,L4440*M4440*R4440*(1-O4440/100))</f>
        <v/>
      </c>
      <c r="T4440" s="61">
        <f>IF(P4440=1,0,L4440*Q4440)</f>
        <v/>
      </c>
      <c r="U4440" s="61">
        <f>S4440-T4440</f>
        <v/>
      </c>
    </row>
    <row r="4441">
      <c r="A4441" t="inlineStr">
        <is>
          <t>S004440</t>
        </is>
      </c>
      <c r="B4441" t="inlineStr">
        <is>
          <t>2026-05-11</t>
        </is>
      </c>
      <c r="C4441" t="inlineStr">
        <is>
          <t>2026-05</t>
        </is>
      </c>
      <c r="D4441" t="inlineStr">
        <is>
          <t>2026-Q2</t>
        </is>
      </c>
      <c r="E4441" t="inlineStr">
        <is>
          <t>T02</t>
        </is>
      </c>
      <c r="F4441" t="inlineStr">
        <is>
          <t>Ece Kaya</t>
        </is>
      </c>
      <c r="G4441" t="inlineStr">
        <is>
          <t>İç Anadolu</t>
        </is>
      </c>
      <c r="H4441" t="inlineStr">
        <is>
          <t>EM-KBL-16</t>
        </is>
      </c>
      <c r="I4441" t="inlineStr">
        <is>
          <t>NYM Kablo 3x2,5 (100 m)</t>
        </is>
      </c>
      <c r="J4441" t="inlineStr">
        <is>
          <t>Kablo</t>
        </is>
      </c>
      <c r="K4441" t="inlineStr">
        <is>
          <t>Perakende</t>
        </is>
      </c>
      <c r="L4441" t="n">
        <v>15</v>
      </c>
      <c r="M4441" s="57" t="n">
        <v>1352</v>
      </c>
      <c r="N4441" t="inlineStr">
        <is>
          <t>TL</t>
        </is>
      </c>
      <c r="O4441" s="58" t="n">
        <v>5</v>
      </c>
      <c r="P4441" t="n">
        <v>0</v>
      </c>
      <c r="Q4441" s="59" t="n">
        <v>820</v>
      </c>
      <c r="R4441" s="60">
        <f>IF(N4441="TL",1,IF(N4441="USD",VLOOKUP(C4441,$X$2:$Z$19,2,FALSE),VLOOKUP(C4441,$X$2:$Z$19,3,FALSE)))</f>
        <v/>
      </c>
      <c r="S4441" s="61">
        <f>IF(P4441=1,0,L4441*M4441*R4441*(1-O4441/100))</f>
        <v/>
      </c>
      <c r="T4441" s="61">
        <f>IF(P4441=1,0,L4441*Q4441)</f>
        <v/>
      </c>
      <c r="U4441" s="61">
        <f>S4441-T4441</f>
        <v/>
      </c>
    </row>
    <row r="4442">
      <c r="A4442" t="inlineStr">
        <is>
          <t>S004441</t>
        </is>
      </c>
      <c r="B4442" t="inlineStr">
        <is>
          <t>2026-05-24</t>
        </is>
      </c>
      <c r="C4442" t="inlineStr">
        <is>
          <t>2026-05</t>
        </is>
      </c>
      <c r="D4442" t="inlineStr">
        <is>
          <t>2026-Q2</t>
        </is>
      </c>
      <c r="E4442" t="inlineStr">
        <is>
          <t>T02</t>
        </is>
      </c>
      <c r="F4442" t="inlineStr">
        <is>
          <t>Ece Kaya</t>
        </is>
      </c>
      <c r="G4442" t="inlineStr">
        <is>
          <t>İç Anadolu</t>
        </is>
      </c>
      <c r="H4442" t="inlineStr">
        <is>
          <t>EM-SNS-06</t>
        </is>
      </c>
      <c r="I4442" t="inlineStr">
        <is>
          <t>Hareket Sensörü PIR</t>
        </is>
      </c>
      <c r="J4442" t="inlineStr">
        <is>
          <t>Otomasyon</t>
        </is>
      </c>
      <c r="K4442" t="inlineStr">
        <is>
          <t>Bayi</t>
        </is>
      </c>
      <c r="L4442" t="n">
        <v>71</v>
      </c>
      <c r="M4442" s="57" t="n">
        <v>246</v>
      </c>
      <c r="N4442" t="inlineStr">
        <is>
          <t>TL</t>
        </is>
      </c>
      <c r="O4442" s="58" t="n">
        <v>5</v>
      </c>
      <c r="P4442" t="n">
        <v>0</v>
      </c>
      <c r="Q4442" s="59" t="n">
        <v>120</v>
      </c>
      <c r="R4442" s="60">
        <f>IF(N4442="TL",1,IF(N4442="USD",VLOOKUP(C4442,$X$2:$Z$19,2,FALSE),VLOOKUP(C4442,$X$2:$Z$19,3,FALSE)))</f>
        <v/>
      </c>
      <c r="S4442" s="61">
        <f>IF(P4442=1,0,L4442*M4442*R4442*(1-O4442/100))</f>
        <v/>
      </c>
      <c r="T4442" s="61">
        <f>IF(P4442=1,0,L4442*Q4442)</f>
        <v/>
      </c>
      <c r="U4442" s="61">
        <f>S4442-T4442</f>
        <v/>
      </c>
    </row>
    <row r="4443">
      <c r="A4443" t="inlineStr">
        <is>
          <t>S004442</t>
        </is>
      </c>
      <c r="B4443" t="inlineStr">
        <is>
          <t>2026-05-21</t>
        </is>
      </c>
      <c r="C4443" t="inlineStr">
        <is>
          <t>2026-05</t>
        </is>
      </c>
      <c r="D4443" t="inlineStr">
        <is>
          <t>2026-Q2</t>
        </is>
      </c>
      <c r="E4443" t="inlineStr">
        <is>
          <t>T03</t>
        </is>
      </c>
      <c r="F4443" t="inlineStr">
        <is>
          <t>Mert Demir</t>
        </is>
      </c>
      <c r="G4443" t="inlineStr">
        <is>
          <t>Ege</t>
        </is>
      </c>
      <c r="H4443" t="inlineStr">
        <is>
          <t>EM-KBL-25</t>
        </is>
      </c>
      <c r="I4443" t="inlineStr">
        <is>
          <t>NYY Kablo 4x6 (100 m)</t>
        </is>
      </c>
      <c r="J4443" t="inlineStr">
        <is>
          <t>Kablo</t>
        </is>
      </c>
      <c r="K4443" t="inlineStr">
        <is>
          <t>Proje</t>
        </is>
      </c>
      <c r="L4443" t="n">
        <v>17</v>
      </c>
      <c r="M4443" s="57" t="n">
        <v>3379</v>
      </c>
      <c r="N4443" t="inlineStr">
        <is>
          <t>TL</t>
        </is>
      </c>
      <c r="O4443" s="58" t="n">
        <v>5</v>
      </c>
      <c r="P4443" t="n">
        <v>0</v>
      </c>
      <c r="Q4443" s="59" t="n">
        <v>2150</v>
      </c>
      <c r="R4443" s="60">
        <f>IF(N4443="TL",1,IF(N4443="USD",VLOOKUP(C4443,$X$2:$Z$19,2,FALSE),VLOOKUP(C4443,$X$2:$Z$19,3,FALSE)))</f>
        <v/>
      </c>
      <c r="S4443" s="61">
        <f>IF(P4443=1,0,L4443*M4443*R4443*(1-O4443/100))</f>
        <v/>
      </c>
      <c r="T4443" s="61">
        <f>IF(P4443=1,0,L4443*Q4443)</f>
        <v/>
      </c>
      <c r="U4443" s="61">
        <f>S4443-T4443</f>
        <v/>
      </c>
    </row>
    <row r="4444">
      <c r="A4444" t="inlineStr">
        <is>
          <t>S004443</t>
        </is>
      </c>
      <c r="B4444" t="inlineStr">
        <is>
          <t>2026-05-06</t>
        </is>
      </c>
      <c r="C4444" t="inlineStr">
        <is>
          <t>2026-05</t>
        </is>
      </c>
      <c r="D4444" t="inlineStr">
        <is>
          <t>2026-Q2</t>
        </is>
      </c>
      <c r="E4444" t="inlineStr">
        <is>
          <t>T03</t>
        </is>
      </c>
      <c r="F4444" t="inlineStr">
        <is>
          <t>Mert Demir</t>
        </is>
      </c>
      <c r="G4444" t="inlineStr">
        <is>
          <t>Ege</t>
        </is>
      </c>
      <c r="H4444" t="inlineStr">
        <is>
          <t>EM-SGT-01</t>
        </is>
      </c>
      <c r="I4444" t="inlineStr">
        <is>
          <t>Otomatik Sigorta C16 (12'li)</t>
        </is>
      </c>
      <c r="J4444" t="inlineStr">
        <is>
          <t>Koruma</t>
        </is>
      </c>
      <c r="K4444" t="inlineStr">
        <is>
          <t>Proje</t>
        </is>
      </c>
      <c r="L4444" t="n">
        <v>17</v>
      </c>
      <c r="M4444" s="57" t="n">
        <v>426</v>
      </c>
      <c r="N4444" t="inlineStr">
        <is>
          <t>TL</t>
        </is>
      </c>
      <c r="O4444" s="58" t="n">
        <v>0</v>
      </c>
      <c r="P4444" t="n">
        <v>0</v>
      </c>
      <c r="Q4444" s="59" t="n">
        <v>240</v>
      </c>
      <c r="R4444" s="60">
        <f>IF(N4444="TL",1,IF(N4444="USD",VLOOKUP(C4444,$X$2:$Z$19,2,FALSE),VLOOKUP(C4444,$X$2:$Z$19,3,FALSE)))</f>
        <v/>
      </c>
      <c r="S4444" s="61">
        <f>IF(P4444=1,0,L4444*M4444*R4444*(1-O4444/100))</f>
        <v/>
      </c>
      <c r="T4444" s="61">
        <f>IF(P4444=1,0,L4444*Q4444)</f>
        <v/>
      </c>
      <c r="U4444" s="61">
        <f>S4444-T4444</f>
        <v/>
      </c>
    </row>
    <row r="4445">
      <c r="A4445" t="inlineStr">
        <is>
          <t>S004444</t>
        </is>
      </c>
      <c r="B4445" t="inlineStr">
        <is>
          <t>2026-05-15</t>
        </is>
      </c>
      <c r="C4445" t="inlineStr">
        <is>
          <t>2026-05</t>
        </is>
      </c>
      <c r="D4445" t="inlineStr">
        <is>
          <t>2026-Q2</t>
        </is>
      </c>
      <c r="E4445" t="inlineStr">
        <is>
          <t>T03</t>
        </is>
      </c>
      <c r="F4445" t="inlineStr">
        <is>
          <t>Mert Demir</t>
        </is>
      </c>
      <c r="G4445" t="inlineStr">
        <is>
          <t>Ege</t>
        </is>
      </c>
      <c r="H4445" t="inlineStr">
        <is>
          <t>EM-KND-03</t>
        </is>
      </c>
      <c r="I4445" t="inlineStr">
        <is>
          <t>Kablo Kanalı 40x40 (2 m)</t>
        </is>
      </c>
      <c r="J4445" t="inlineStr">
        <is>
          <t>Tesisat</t>
        </is>
      </c>
      <c r="K4445" t="inlineStr">
        <is>
          <t>Bayi</t>
        </is>
      </c>
      <c r="L4445" t="n">
        <v>4</v>
      </c>
      <c r="M4445" s="57" t="n">
        <v>134</v>
      </c>
      <c r="N4445" t="inlineStr">
        <is>
          <t>TL</t>
        </is>
      </c>
      <c r="O4445" s="58" t="n">
        <v>0</v>
      </c>
      <c r="P4445" t="n">
        <v>0</v>
      </c>
      <c r="Q4445" s="59" t="n">
        <v>65</v>
      </c>
      <c r="R4445" s="60">
        <f>IF(N4445="TL",1,IF(N4445="USD",VLOOKUP(C4445,$X$2:$Z$19,2,FALSE),VLOOKUP(C4445,$X$2:$Z$19,3,FALSE)))</f>
        <v/>
      </c>
      <c r="S4445" s="61">
        <f>IF(P4445=1,0,L4445*M4445*R4445*(1-O4445/100))</f>
        <v/>
      </c>
      <c r="T4445" s="61">
        <f>IF(P4445=1,0,L4445*Q4445)</f>
        <v/>
      </c>
      <c r="U4445" s="61">
        <f>S4445-T4445</f>
        <v/>
      </c>
    </row>
    <row r="4446">
      <c r="A4446" t="inlineStr">
        <is>
          <t>S004445</t>
        </is>
      </c>
      <c r="B4446" t="inlineStr">
        <is>
          <t>2026-05-21</t>
        </is>
      </c>
      <c r="C4446" t="inlineStr">
        <is>
          <t>2026-05</t>
        </is>
      </c>
      <c r="D4446" t="inlineStr">
        <is>
          <t>2026-Q2</t>
        </is>
      </c>
      <c r="E4446" t="inlineStr">
        <is>
          <t>T03</t>
        </is>
      </c>
      <c r="F4446" t="inlineStr">
        <is>
          <t>Mert Demir</t>
        </is>
      </c>
      <c r="G4446" t="inlineStr">
        <is>
          <t>Ege</t>
        </is>
      </c>
      <c r="H4446" t="inlineStr">
        <is>
          <t>EM-PNO-12</t>
        </is>
      </c>
      <c r="I4446" t="inlineStr">
        <is>
          <t>Sıva Üstü Dağıtım Panosu 24'lü</t>
        </is>
      </c>
      <c r="J4446" t="inlineStr">
        <is>
          <t>Pano</t>
        </is>
      </c>
      <c r="K4446" t="inlineStr">
        <is>
          <t>Kurumsal</t>
        </is>
      </c>
      <c r="L4446" t="n">
        <v>20</v>
      </c>
      <c r="M4446" s="57" t="n">
        <v>1956</v>
      </c>
      <c r="N4446" t="inlineStr">
        <is>
          <t>TL</t>
        </is>
      </c>
      <c r="O4446" s="58" t="n">
        <v>5</v>
      </c>
      <c r="P4446" t="n">
        <v>0</v>
      </c>
      <c r="Q4446" s="59" t="n">
        <v>1180</v>
      </c>
      <c r="R4446" s="60">
        <f>IF(N4446="TL",1,IF(N4446="USD",VLOOKUP(C4446,$X$2:$Z$19,2,FALSE),VLOOKUP(C4446,$X$2:$Z$19,3,FALSE)))</f>
        <v/>
      </c>
      <c r="S4446" s="61">
        <f>IF(P4446=1,0,L4446*M4446*R4446*(1-O4446/100))</f>
        <v/>
      </c>
      <c r="T4446" s="61">
        <f>IF(P4446=1,0,L4446*Q4446)</f>
        <v/>
      </c>
      <c r="U4446" s="61">
        <f>S4446-T4446</f>
        <v/>
      </c>
    </row>
    <row r="4447">
      <c r="A4447" t="inlineStr">
        <is>
          <t>S004446</t>
        </is>
      </c>
      <c r="B4447" t="inlineStr">
        <is>
          <t>2026-05-13</t>
        </is>
      </c>
      <c r="C4447" t="inlineStr">
        <is>
          <t>2026-05</t>
        </is>
      </c>
      <c r="D4447" t="inlineStr">
        <is>
          <t>2026-Q2</t>
        </is>
      </c>
      <c r="E4447" t="inlineStr">
        <is>
          <t>T03</t>
        </is>
      </c>
      <c r="F4447" t="inlineStr">
        <is>
          <t>Mert Demir</t>
        </is>
      </c>
      <c r="G4447" t="inlineStr">
        <is>
          <t>Ege</t>
        </is>
      </c>
      <c r="H4447" t="inlineStr">
        <is>
          <t>EM-PNO-12</t>
        </is>
      </c>
      <c r="I4447" t="inlineStr">
        <is>
          <t>Sıva Üstü Dağıtım Panosu 24'lü</t>
        </is>
      </c>
      <c r="J4447" t="inlineStr">
        <is>
          <t>Pano</t>
        </is>
      </c>
      <c r="K4447" t="inlineStr">
        <is>
          <t>Bayi</t>
        </is>
      </c>
      <c r="L4447" t="n">
        <v>97</v>
      </c>
      <c r="M4447" s="57" t="n">
        <v>2035</v>
      </c>
      <c r="N4447" t="inlineStr">
        <is>
          <t>TL</t>
        </is>
      </c>
      <c r="O4447" s="58" t="n">
        <v>5</v>
      </c>
      <c r="P4447" t="n">
        <v>0</v>
      </c>
      <c r="Q4447" s="59" t="n">
        <v>1180</v>
      </c>
      <c r="R4447" s="60">
        <f>IF(N4447="TL",1,IF(N4447="USD",VLOOKUP(C4447,$X$2:$Z$19,2,FALSE),VLOOKUP(C4447,$X$2:$Z$19,3,FALSE)))</f>
        <v/>
      </c>
      <c r="S4447" s="61">
        <f>IF(P4447=1,0,L4447*M4447*R4447*(1-O4447/100))</f>
        <v/>
      </c>
      <c r="T4447" s="61">
        <f>IF(P4447=1,0,L4447*Q4447)</f>
        <v/>
      </c>
      <c r="U4447" s="61">
        <f>S4447-T4447</f>
        <v/>
      </c>
    </row>
    <row r="4448">
      <c r="A4448" t="inlineStr">
        <is>
          <t>S004447</t>
        </is>
      </c>
      <c r="B4448" t="inlineStr">
        <is>
          <t>2026-05-03</t>
        </is>
      </c>
      <c r="C4448" t="inlineStr">
        <is>
          <t>2026-05</t>
        </is>
      </c>
      <c r="D4448" t="inlineStr">
        <is>
          <t>2026-Q2</t>
        </is>
      </c>
      <c r="E4448" t="inlineStr">
        <is>
          <t>T03</t>
        </is>
      </c>
      <c r="F4448" t="inlineStr">
        <is>
          <t>Mert Demir</t>
        </is>
      </c>
      <c r="G4448" t="inlineStr">
        <is>
          <t>Ege</t>
        </is>
      </c>
      <c r="H4448" t="inlineStr">
        <is>
          <t>EM-SGT-01</t>
        </is>
      </c>
      <c r="I4448" t="inlineStr">
        <is>
          <t>Otomatik Sigorta C16 (12'li)</t>
        </is>
      </c>
      <c r="J4448" t="inlineStr">
        <is>
          <t>Koruma</t>
        </is>
      </c>
      <c r="K4448" t="inlineStr">
        <is>
          <t>Proje</t>
        </is>
      </c>
      <c r="L4448" t="n">
        <v>67</v>
      </c>
      <c r="M4448" s="57" t="n">
        <v>421</v>
      </c>
      <c r="N4448" t="inlineStr">
        <is>
          <t>TL</t>
        </is>
      </c>
      <c r="O4448" s="58" t="n">
        <v>0</v>
      </c>
      <c r="P4448" t="n">
        <v>0</v>
      </c>
      <c r="Q4448" s="59" t="n">
        <v>240</v>
      </c>
      <c r="R4448" s="60">
        <f>IF(N4448="TL",1,IF(N4448="USD",VLOOKUP(C4448,$X$2:$Z$19,2,FALSE),VLOOKUP(C4448,$X$2:$Z$19,3,FALSE)))</f>
        <v/>
      </c>
      <c r="S4448" s="61">
        <f>IF(P4448=1,0,L4448*M4448*R4448*(1-O4448/100))</f>
        <v/>
      </c>
      <c r="T4448" s="61">
        <f>IF(P4448=1,0,L4448*Q4448)</f>
        <v/>
      </c>
      <c r="U4448" s="61">
        <f>S4448-T4448</f>
        <v/>
      </c>
    </row>
    <row r="4449">
      <c r="A4449" t="inlineStr">
        <is>
          <t>S004448</t>
        </is>
      </c>
      <c r="B4449" t="inlineStr">
        <is>
          <t>2026-05-13</t>
        </is>
      </c>
      <c r="C4449" t="inlineStr">
        <is>
          <t>2026-05</t>
        </is>
      </c>
      <c r="D4449" t="inlineStr">
        <is>
          <t>2026-Q2</t>
        </is>
      </c>
      <c r="E4449" t="inlineStr">
        <is>
          <t>T03</t>
        </is>
      </c>
      <c r="F4449" t="inlineStr">
        <is>
          <t>Mert Demir</t>
        </is>
      </c>
      <c r="G4449" t="inlineStr">
        <is>
          <t>Ege</t>
        </is>
      </c>
      <c r="H4449" t="inlineStr">
        <is>
          <t>EM-KND-03</t>
        </is>
      </c>
      <c r="I4449" t="inlineStr">
        <is>
          <t>Kablo Kanalı 40x40 (2 m)</t>
        </is>
      </c>
      <c r="J4449" t="inlineStr">
        <is>
          <t>Tesisat</t>
        </is>
      </c>
      <c r="K4449" t="inlineStr">
        <is>
          <t>Bayi</t>
        </is>
      </c>
      <c r="L4449" t="n">
        <v>5</v>
      </c>
      <c r="M4449" s="57" t="n">
        <v>133</v>
      </c>
      <c r="N4449" t="inlineStr">
        <is>
          <t>TL</t>
        </is>
      </c>
      <c r="O4449" s="58" t="n">
        <v>18</v>
      </c>
      <c r="P4449" t="n">
        <v>0</v>
      </c>
      <c r="Q4449" s="59" t="n">
        <v>65</v>
      </c>
      <c r="R4449" s="60">
        <f>IF(N4449="TL",1,IF(N4449="USD",VLOOKUP(C4449,$X$2:$Z$19,2,FALSE),VLOOKUP(C4449,$X$2:$Z$19,3,FALSE)))</f>
        <v/>
      </c>
      <c r="S4449" s="61">
        <f>IF(P4449=1,0,L4449*M4449*R4449*(1-O4449/100))</f>
        <v/>
      </c>
      <c r="T4449" s="61">
        <f>IF(P4449=1,0,L4449*Q4449)</f>
        <v/>
      </c>
      <c r="U4449" s="61">
        <f>S4449-T4449</f>
        <v/>
      </c>
    </row>
    <row r="4450">
      <c r="A4450" t="inlineStr">
        <is>
          <t>S004449</t>
        </is>
      </c>
      <c r="B4450" t="inlineStr">
        <is>
          <t>2026-05-12</t>
        </is>
      </c>
      <c r="C4450" t="inlineStr">
        <is>
          <t>2026-05</t>
        </is>
      </c>
      <c r="D4450" t="inlineStr">
        <is>
          <t>2026-Q2</t>
        </is>
      </c>
      <c r="E4450" t="inlineStr">
        <is>
          <t>T03</t>
        </is>
      </c>
      <c r="F4450" t="inlineStr">
        <is>
          <t>Mert Demir</t>
        </is>
      </c>
      <c r="G4450" t="inlineStr">
        <is>
          <t>Ege</t>
        </is>
      </c>
      <c r="H4450" t="inlineStr">
        <is>
          <t>EM-PRZ-02</t>
        </is>
      </c>
      <c r="I4450" t="inlineStr">
        <is>
          <t>Priz-Anahtar Seti (20'li)</t>
        </is>
      </c>
      <c r="J4450" t="inlineStr">
        <is>
          <t>Anahtar</t>
        </is>
      </c>
      <c r="K4450" t="inlineStr">
        <is>
          <t>Bayi</t>
        </is>
      </c>
      <c r="L4450" t="n">
        <v>3</v>
      </c>
      <c r="M4450" s="57" t="n">
        <v>556</v>
      </c>
      <c r="N4450" t="inlineStr">
        <is>
          <t>TL</t>
        </is>
      </c>
      <c r="O4450" s="58" t="n">
        <v>8</v>
      </c>
      <c r="P4450" t="n">
        <v>0</v>
      </c>
      <c r="Q4450" s="59" t="n">
        <v>310</v>
      </c>
      <c r="R4450" s="60">
        <f>IF(N4450="TL",1,IF(N4450="USD",VLOOKUP(C4450,$X$2:$Z$19,2,FALSE),VLOOKUP(C4450,$X$2:$Z$19,3,FALSE)))</f>
        <v/>
      </c>
      <c r="S4450" s="61">
        <f>IF(P4450=1,0,L4450*M4450*R4450*(1-O4450/100))</f>
        <v/>
      </c>
      <c r="T4450" s="61">
        <f>IF(P4450=1,0,L4450*Q4450)</f>
        <v/>
      </c>
      <c r="U4450" s="61">
        <f>S4450-T4450</f>
        <v/>
      </c>
    </row>
    <row r="4451">
      <c r="A4451" t="inlineStr">
        <is>
          <t>S004450</t>
        </is>
      </c>
      <c r="B4451" t="inlineStr">
        <is>
          <t>2026-05-01</t>
        </is>
      </c>
      <c r="C4451" t="inlineStr">
        <is>
          <t>2026-05</t>
        </is>
      </c>
      <c r="D4451" t="inlineStr">
        <is>
          <t>2026-Q2</t>
        </is>
      </c>
      <c r="E4451" t="inlineStr">
        <is>
          <t>T03</t>
        </is>
      </c>
      <c r="F4451" t="inlineStr">
        <is>
          <t>Mert Demir</t>
        </is>
      </c>
      <c r="G4451" t="inlineStr">
        <is>
          <t>Ege</t>
        </is>
      </c>
      <c r="H4451" t="inlineStr">
        <is>
          <t>EM-PRZ-02</t>
        </is>
      </c>
      <c r="I4451" t="inlineStr">
        <is>
          <t>Priz-Anahtar Seti (20'li)</t>
        </is>
      </c>
      <c r="J4451" t="inlineStr">
        <is>
          <t>Anahtar</t>
        </is>
      </c>
      <c r="K4451" t="inlineStr">
        <is>
          <t>Bayi</t>
        </is>
      </c>
      <c r="L4451" t="n">
        <v>1</v>
      </c>
      <c r="M4451" s="57" t="n">
        <v>557</v>
      </c>
      <c r="N4451" t="inlineStr">
        <is>
          <t>TL</t>
        </is>
      </c>
      <c r="O4451" s="58" t="n">
        <v>12</v>
      </c>
      <c r="P4451" t="n">
        <v>0</v>
      </c>
      <c r="Q4451" s="59" t="n">
        <v>310</v>
      </c>
      <c r="R4451" s="60">
        <f>IF(N4451="TL",1,IF(N4451="USD",VLOOKUP(C4451,$X$2:$Z$19,2,FALSE),VLOOKUP(C4451,$X$2:$Z$19,3,FALSE)))</f>
        <v/>
      </c>
      <c r="S4451" s="61">
        <f>IF(P4451=1,0,L4451*M4451*R4451*(1-O4451/100))</f>
        <v/>
      </c>
      <c r="T4451" s="61">
        <f>IF(P4451=1,0,L4451*Q4451)</f>
        <v/>
      </c>
      <c r="U4451" s="61">
        <f>S4451-T4451</f>
        <v/>
      </c>
    </row>
    <row r="4452">
      <c r="A4452" t="inlineStr">
        <is>
          <t>S004451</t>
        </is>
      </c>
      <c r="B4452" t="inlineStr">
        <is>
          <t>2026-05-21</t>
        </is>
      </c>
      <c r="C4452" t="inlineStr">
        <is>
          <t>2026-05</t>
        </is>
      </c>
      <c r="D4452" t="inlineStr">
        <is>
          <t>2026-Q2</t>
        </is>
      </c>
      <c r="E4452" t="inlineStr">
        <is>
          <t>T03</t>
        </is>
      </c>
      <c r="F4452" t="inlineStr">
        <is>
          <t>Mert Demir</t>
        </is>
      </c>
      <c r="G4452" t="inlineStr">
        <is>
          <t>Ege</t>
        </is>
      </c>
      <c r="H4452" t="inlineStr">
        <is>
          <t>EM-SGT-01</t>
        </is>
      </c>
      <c r="I4452" t="inlineStr">
        <is>
          <t>Otomatik Sigorta C16 (12'li)</t>
        </is>
      </c>
      <c r="J4452" t="inlineStr">
        <is>
          <t>Koruma</t>
        </is>
      </c>
      <c r="K4452" t="inlineStr">
        <is>
          <t>Kurumsal</t>
        </is>
      </c>
      <c r="L4452" t="n">
        <v>16</v>
      </c>
      <c r="M4452" s="57" t="n">
        <v>437</v>
      </c>
      <c r="N4452" t="inlineStr">
        <is>
          <t>TL</t>
        </is>
      </c>
      <c r="O4452" s="58" t="n">
        <v>0</v>
      </c>
      <c r="P4452" t="n">
        <v>0</v>
      </c>
      <c r="Q4452" s="59" t="n">
        <v>240</v>
      </c>
      <c r="R4452" s="60">
        <f>IF(N4452="TL",1,IF(N4452="USD",VLOOKUP(C4452,$X$2:$Z$19,2,FALSE),VLOOKUP(C4452,$X$2:$Z$19,3,FALSE)))</f>
        <v/>
      </c>
      <c r="S4452" s="61">
        <f>IF(P4452=1,0,L4452*M4452*R4452*(1-O4452/100))</f>
        <v/>
      </c>
      <c r="T4452" s="61">
        <f>IF(P4452=1,0,L4452*Q4452)</f>
        <v/>
      </c>
      <c r="U4452" s="61">
        <f>S4452-T4452</f>
        <v/>
      </c>
    </row>
    <row r="4453">
      <c r="A4453" t="inlineStr">
        <is>
          <t>S004452</t>
        </is>
      </c>
      <c r="B4453" t="inlineStr">
        <is>
          <t>2026-05-17</t>
        </is>
      </c>
      <c r="C4453" t="inlineStr">
        <is>
          <t>2026-05</t>
        </is>
      </c>
      <c r="D4453" t="inlineStr">
        <is>
          <t>2026-Q2</t>
        </is>
      </c>
      <c r="E4453" t="inlineStr">
        <is>
          <t>T03</t>
        </is>
      </c>
      <c r="F4453" t="inlineStr">
        <is>
          <t>Mert Demir</t>
        </is>
      </c>
      <c r="G4453" t="inlineStr">
        <is>
          <t>Ege</t>
        </is>
      </c>
      <c r="H4453" t="inlineStr">
        <is>
          <t>EM-SNS-06</t>
        </is>
      </c>
      <c r="I4453" t="inlineStr">
        <is>
          <t>Hareket Sensörü PIR</t>
        </is>
      </c>
      <c r="J4453" t="inlineStr">
        <is>
          <t>Otomasyon</t>
        </is>
      </c>
      <c r="K4453" t="inlineStr">
        <is>
          <t>Perakende</t>
        </is>
      </c>
      <c r="L4453" t="n">
        <v>16</v>
      </c>
      <c r="M4453" s="57" t="n">
        <v>262</v>
      </c>
      <c r="N4453" t="inlineStr">
        <is>
          <t>TL</t>
        </is>
      </c>
      <c r="O4453" s="58" t="n">
        <v>12</v>
      </c>
      <c r="P4453" t="n">
        <v>0</v>
      </c>
      <c r="Q4453" s="59" t="n">
        <v>120</v>
      </c>
      <c r="R4453" s="60">
        <f>IF(N4453="TL",1,IF(N4453="USD",VLOOKUP(C4453,$X$2:$Z$19,2,FALSE),VLOOKUP(C4453,$X$2:$Z$19,3,FALSE)))</f>
        <v/>
      </c>
      <c r="S4453" s="61">
        <f>IF(P4453=1,0,L4453*M4453*R4453*(1-O4453/100))</f>
        <v/>
      </c>
      <c r="T4453" s="61">
        <f>IF(P4453=1,0,L4453*Q4453)</f>
        <v/>
      </c>
      <c r="U4453" s="61">
        <f>S4453-T4453</f>
        <v/>
      </c>
    </row>
    <row r="4454">
      <c r="A4454" t="inlineStr">
        <is>
          <t>S004453</t>
        </is>
      </c>
      <c r="B4454" t="inlineStr">
        <is>
          <t>2026-05-05</t>
        </is>
      </c>
      <c r="C4454" t="inlineStr">
        <is>
          <t>2026-05</t>
        </is>
      </c>
      <c r="D4454" t="inlineStr">
        <is>
          <t>2026-Q2</t>
        </is>
      </c>
      <c r="E4454" t="inlineStr">
        <is>
          <t>T03</t>
        </is>
      </c>
      <c r="F4454" t="inlineStr">
        <is>
          <t>Mert Demir</t>
        </is>
      </c>
      <c r="G4454" t="inlineStr">
        <is>
          <t>Ege</t>
        </is>
      </c>
      <c r="H4454" t="inlineStr">
        <is>
          <t>EM-KBL-16</t>
        </is>
      </c>
      <c r="I4454" t="inlineStr">
        <is>
          <t>NYM Kablo 3x2,5 (100 m)</t>
        </is>
      </c>
      <c r="J4454" t="inlineStr">
        <is>
          <t>Kablo</t>
        </is>
      </c>
      <c r="K4454" t="inlineStr">
        <is>
          <t>Proje</t>
        </is>
      </c>
      <c r="L4454" t="n">
        <v>3</v>
      </c>
      <c r="M4454" s="57" t="n">
        <v>1273</v>
      </c>
      <c r="N4454" t="inlineStr">
        <is>
          <t>TL</t>
        </is>
      </c>
      <c r="O4454" s="58" t="n">
        <v>18</v>
      </c>
      <c r="P4454" t="n">
        <v>0</v>
      </c>
      <c r="Q4454" s="59" t="n">
        <v>820</v>
      </c>
      <c r="R4454" s="60">
        <f>IF(N4454="TL",1,IF(N4454="USD",VLOOKUP(C4454,$X$2:$Z$19,2,FALSE),VLOOKUP(C4454,$X$2:$Z$19,3,FALSE)))</f>
        <v/>
      </c>
      <c r="S4454" s="61">
        <f>IF(P4454=1,0,L4454*M4454*R4454*(1-O4454/100))</f>
        <v/>
      </c>
      <c r="T4454" s="61">
        <f>IF(P4454=1,0,L4454*Q4454)</f>
        <v/>
      </c>
      <c r="U4454" s="61">
        <f>S4454-T4454</f>
        <v/>
      </c>
    </row>
    <row r="4455">
      <c r="A4455" t="inlineStr">
        <is>
          <t>S004454</t>
        </is>
      </c>
      <c r="B4455" t="inlineStr">
        <is>
          <t>2026-05-09</t>
        </is>
      </c>
      <c r="C4455" t="inlineStr">
        <is>
          <t>2026-05</t>
        </is>
      </c>
      <c r="D4455" t="inlineStr">
        <is>
          <t>2026-Q2</t>
        </is>
      </c>
      <c r="E4455" t="inlineStr">
        <is>
          <t>T03</t>
        </is>
      </c>
      <c r="F4455" t="inlineStr">
        <is>
          <t>Mert Demir</t>
        </is>
      </c>
      <c r="G4455" t="inlineStr">
        <is>
          <t>Ege</t>
        </is>
      </c>
      <c r="H4455" t="inlineStr">
        <is>
          <t>EM-UPS-10</t>
        </is>
      </c>
      <c r="I4455" t="inlineStr">
        <is>
          <t>Kesintisiz Güç Kaynağı 3 kVA</t>
        </is>
      </c>
      <c r="J4455" t="inlineStr">
        <is>
          <t>Güç</t>
        </is>
      </c>
      <c r="K4455" t="inlineStr">
        <is>
          <t>Bayi</t>
        </is>
      </c>
      <c r="L4455" t="n">
        <v>11</v>
      </c>
      <c r="M4455" s="57" t="n">
        <v>12715</v>
      </c>
      <c r="N4455" t="inlineStr">
        <is>
          <t>TL</t>
        </is>
      </c>
      <c r="O4455" s="58" t="n">
        <v>18</v>
      </c>
      <c r="P4455" t="n">
        <v>0</v>
      </c>
      <c r="Q4455" s="59" t="n">
        <v>8200</v>
      </c>
      <c r="R4455" s="60">
        <f>IF(N4455="TL",1,IF(N4455="USD",VLOOKUP(C4455,$X$2:$Z$19,2,FALSE),VLOOKUP(C4455,$X$2:$Z$19,3,FALSE)))</f>
        <v/>
      </c>
      <c r="S4455" s="61">
        <f>IF(P4455=1,0,L4455*M4455*R4455*(1-O4455/100))</f>
        <v/>
      </c>
      <c r="T4455" s="61">
        <f>IF(P4455=1,0,L4455*Q4455)</f>
        <v/>
      </c>
      <c r="U4455" s="61">
        <f>S4455-T4455</f>
        <v/>
      </c>
    </row>
    <row r="4456">
      <c r="A4456" t="inlineStr">
        <is>
          <t>S004455</t>
        </is>
      </c>
      <c r="B4456" t="inlineStr">
        <is>
          <t>2026-05-28</t>
        </is>
      </c>
      <c r="C4456" t="inlineStr">
        <is>
          <t>2026-05</t>
        </is>
      </c>
      <c r="D4456" t="inlineStr">
        <is>
          <t>2026-Q2</t>
        </is>
      </c>
      <c r="E4456" t="inlineStr">
        <is>
          <t>T03</t>
        </is>
      </c>
      <c r="F4456" t="inlineStr">
        <is>
          <t>Mert Demir</t>
        </is>
      </c>
      <c r="G4456" t="inlineStr">
        <is>
          <t>Ege</t>
        </is>
      </c>
      <c r="H4456" t="inlineStr">
        <is>
          <t>EM-KBL-25</t>
        </is>
      </c>
      <c r="I4456" t="inlineStr">
        <is>
          <t>NYY Kablo 4x6 (100 m)</t>
        </is>
      </c>
      <c r="J4456" t="inlineStr">
        <is>
          <t>Kablo</t>
        </is>
      </c>
      <c r="K4456" t="inlineStr">
        <is>
          <t>Bayi</t>
        </is>
      </c>
      <c r="L4456" t="n">
        <v>107</v>
      </c>
      <c r="M4456" s="57" t="n">
        <v>3571</v>
      </c>
      <c r="N4456" t="inlineStr">
        <is>
          <t>TL</t>
        </is>
      </c>
      <c r="O4456" s="58" t="n">
        <v>12</v>
      </c>
      <c r="P4456" t="n">
        <v>0</v>
      </c>
      <c r="Q4456" s="59" t="n">
        <v>2150</v>
      </c>
      <c r="R4456" s="60">
        <f>IF(N4456="TL",1,IF(N4456="USD",VLOOKUP(C4456,$X$2:$Z$19,2,FALSE),VLOOKUP(C4456,$X$2:$Z$19,3,FALSE)))</f>
        <v/>
      </c>
      <c r="S4456" s="61">
        <f>IF(P4456=1,0,L4456*M4456*R4456*(1-O4456/100))</f>
        <v/>
      </c>
      <c r="T4456" s="61">
        <f>IF(P4456=1,0,L4456*Q4456)</f>
        <v/>
      </c>
      <c r="U4456" s="61">
        <f>S4456-T4456</f>
        <v/>
      </c>
    </row>
    <row r="4457">
      <c r="A4457" t="inlineStr">
        <is>
          <t>S004456</t>
        </is>
      </c>
      <c r="B4457" t="inlineStr">
        <is>
          <t>2026-05-18</t>
        </is>
      </c>
      <c r="C4457" t="inlineStr">
        <is>
          <t>2026-05</t>
        </is>
      </c>
      <c r="D4457" t="inlineStr">
        <is>
          <t>2026-Q2</t>
        </is>
      </c>
      <c r="E4457" t="inlineStr">
        <is>
          <t>T03</t>
        </is>
      </c>
      <c r="F4457" t="inlineStr">
        <is>
          <t>Mert Demir</t>
        </is>
      </c>
      <c r="G4457" t="inlineStr">
        <is>
          <t>Ege</t>
        </is>
      </c>
      <c r="H4457" t="inlineStr">
        <is>
          <t>EM-AYD-18</t>
        </is>
      </c>
      <c r="I4457" t="inlineStr">
        <is>
          <t>LED Ampul 18W (10'lu)</t>
        </is>
      </c>
      <c r="J4457" t="inlineStr">
        <is>
          <t>Aydınlatma</t>
        </is>
      </c>
      <c r="K4457" t="inlineStr">
        <is>
          <t>Bayi</t>
        </is>
      </c>
      <c r="L4457" t="n">
        <v>16</v>
      </c>
      <c r="M4457" s="57" t="n">
        <v>200</v>
      </c>
      <c r="N4457" t="inlineStr">
        <is>
          <t>TL</t>
        </is>
      </c>
      <c r="O4457" s="58" t="n">
        <v>8</v>
      </c>
      <c r="P4457" t="n">
        <v>0</v>
      </c>
      <c r="Q4457" s="59" t="n">
        <v>95</v>
      </c>
      <c r="R4457" s="60">
        <f>IF(N4457="TL",1,IF(N4457="USD",VLOOKUP(C4457,$X$2:$Z$19,2,FALSE),VLOOKUP(C4457,$X$2:$Z$19,3,FALSE)))</f>
        <v/>
      </c>
      <c r="S4457" s="61">
        <f>IF(P4457=1,0,L4457*M4457*R4457*(1-O4457/100))</f>
        <v/>
      </c>
      <c r="T4457" s="61">
        <f>IF(P4457=1,0,L4457*Q4457)</f>
        <v/>
      </c>
      <c r="U4457" s="61">
        <f>S4457-T4457</f>
        <v/>
      </c>
    </row>
    <row r="4458">
      <c r="A4458" t="inlineStr">
        <is>
          <t>S004457</t>
        </is>
      </c>
      <c r="B4458" t="inlineStr">
        <is>
          <t>2026-05-17</t>
        </is>
      </c>
      <c r="C4458" t="inlineStr">
        <is>
          <t>2026-05</t>
        </is>
      </c>
      <c r="D4458" t="inlineStr">
        <is>
          <t>2026-Q2</t>
        </is>
      </c>
      <c r="E4458" t="inlineStr">
        <is>
          <t>T03</t>
        </is>
      </c>
      <c r="F4458" t="inlineStr">
        <is>
          <t>Mert Demir</t>
        </is>
      </c>
      <c r="G4458" t="inlineStr">
        <is>
          <t>Ege</t>
        </is>
      </c>
      <c r="H4458" t="inlineStr">
        <is>
          <t>EM-SNS-06</t>
        </is>
      </c>
      <c r="I4458" t="inlineStr">
        <is>
          <t>Hareket Sensörü PIR</t>
        </is>
      </c>
      <c r="J4458" t="inlineStr">
        <is>
          <t>Otomasyon</t>
        </is>
      </c>
      <c r="K4458" t="inlineStr">
        <is>
          <t>Proje</t>
        </is>
      </c>
      <c r="L4458" t="n">
        <v>22</v>
      </c>
      <c r="M4458" s="57" t="n">
        <v>258</v>
      </c>
      <c r="N4458" t="inlineStr">
        <is>
          <t>TL</t>
        </is>
      </c>
      <c r="O4458" s="58" t="n">
        <v>0</v>
      </c>
      <c r="P4458" t="n">
        <v>0</v>
      </c>
      <c r="Q4458" s="59" t="n">
        <v>120</v>
      </c>
      <c r="R4458" s="60">
        <f>IF(N4458="TL",1,IF(N4458="USD",VLOOKUP(C4458,$X$2:$Z$19,2,FALSE),VLOOKUP(C4458,$X$2:$Z$19,3,FALSE)))</f>
        <v/>
      </c>
      <c r="S4458" s="61">
        <f>IF(P4458=1,0,L4458*M4458*R4458*(1-O4458/100))</f>
        <v/>
      </c>
      <c r="T4458" s="61">
        <f>IF(P4458=1,0,L4458*Q4458)</f>
        <v/>
      </c>
      <c r="U4458" s="61">
        <f>S4458-T4458</f>
        <v/>
      </c>
    </row>
    <row r="4459">
      <c r="A4459" t="inlineStr">
        <is>
          <t>S004458</t>
        </is>
      </c>
      <c r="B4459" t="inlineStr">
        <is>
          <t>2026-05-13</t>
        </is>
      </c>
      <c r="C4459" t="inlineStr">
        <is>
          <t>2026-05</t>
        </is>
      </c>
      <c r="D4459" t="inlineStr">
        <is>
          <t>2026-Q2</t>
        </is>
      </c>
      <c r="E4459" t="inlineStr">
        <is>
          <t>T03</t>
        </is>
      </c>
      <c r="F4459" t="inlineStr">
        <is>
          <t>Mert Demir</t>
        </is>
      </c>
      <c r="G4459" t="inlineStr">
        <is>
          <t>Ege</t>
        </is>
      </c>
      <c r="H4459" t="inlineStr">
        <is>
          <t>EM-KBL-25</t>
        </is>
      </c>
      <c r="I4459" t="inlineStr">
        <is>
          <t>NYY Kablo 4x6 (100 m)</t>
        </is>
      </c>
      <c r="J4459" t="inlineStr">
        <is>
          <t>Kablo</t>
        </is>
      </c>
      <c r="K4459" t="inlineStr">
        <is>
          <t>Bayi</t>
        </is>
      </c>
      <c r="L4459" t="n">
        <v>1</v>
      </c>
      <c r="M4459" s="57" t="n">
        <v>3342</v>
      </c>
      <c r="N4459" t="inlineStr">
        <is>
          <t>TL</t>
        </is>
      </c>
      <c r="O4459" s="58" t="n">
        <v>5</v>
      </c>
      <c r="P4459" t="n">
        <v>0</v>
      </c>
      <c r="Q4459" s="59" t="n">
        <v>2150</v>
      </c>
      <c r="R4459" s="60">
        <f>IF(N4459="TL",1,IF(N4459="USD",VLOOKUP(C4459,$X$2:$Z$19,2,FALSE),VLOOKUP(C4459,$X$2:$Z$19,3,FALSE)))</f>
        <v/>
      </c>
      <c r="S4459" s="61">
        <f>IF(P4459=1,0,L4459*M4459*R4459*(1-O4459/100))</f>
        <v/>
      </c>
      <c r="T4459" s="61">
        <f>IF(P4459=1,0,L4459*Q4459)</f>
        <v/>
      </c>
      <c r="U4459" s="61">
        <f>S4459-T4459</f>
        <v/>
      </c>
    </row>
    <row r="4460">
      <c r="A4460" t="inlineStr">
        <is>
          <t>S004459</t>
        </is>
      </c>
      <c r="B4460" t="inlineStr">
        <is>
          <t>2026-05-08</t>
        </is>
      </c>
      <c r="C4460" t="inlineStr">
        <is>
          <t>2026-05</t>
        </is>
      </c>
      <c r="D4460" t="inlineStr">
        <is>
          <t>2026-Q2</t>
        </is>
      </c>
      <c r="E4460" t="inlineStr">
        <is>
          <t>T03</t>
        </is>
      </c>
      <c r="F4460" t="inlineStr">
        <is>
          <t>Mert Demir</t>
        </is>
      </c>
      <c r="G4460" t="inlineStr">
        <is>
          <t>Ege</t>
        </is>
      </c>
      <c r="H4460" t="inlineStr">
        <is>
          <t>EM-AYD-18</t>
        </is>
      </c>
      <c r="I4460" t="inlineStr">
        <is>
          <t>LED Ampul 18W (10'lu)</t>
        </is>
      </c>
      <c r="J4460" t="inlineStr">
        <is>
          <t>Aydınlatma</t>
        </is>
      </c>
      <c r="K4460" t="inlineStr">
        <is>
          <t>Bayi</t>
        </is>
      </c>
      <c r="L4460" t="n">
        <v>93</v>
      </c>
      <c r="M4460" s="57" t="n">
        <v>198</v>
      </c>
      <c r="N4460" t="inlineStr">
        <is>
          <t>TL</t>
        </is>
      </c>
      <c r="O4460" s="58" t="n">
        <v>8</v>
      </c>
      <c r="P4460" t="n">
        <v>0</v>
      </c>
      <c r="Q4460" s="59" t="n">
        <v>95</v>
      </c>
      <c r="R4460" s="60">
        <f>IF(N4460="TL",1,IF(N4460="USD",VLOOKUP(C4460,$X$2:$Z$19,2,FALSE),VLOOKUP(C4460,$X$2:$Z$19,3,FALSE)))</f>
        <v/>
      </c>
      <c r="S4460" s="61">
        <f>IF(P4460=1,0,L4460*M4460*R4460*(1-O4460/100))</f>
        <v/>
      </c>
      <c r="T4460" s="61">
        <f>IF(P4460=1,0,L4460*Q4460)</f>
        <v/>
      </c>
      <c r="U4460" s="61">
        <f>S4460-T4460</f>
        <v/>
      </c>
    </row>
    <row r="4461">
      <c r="A4461" t="inlineStr">
        <is>
          <t>S004460</t>
        </is>
      </c>
      <c r="B4461" t="inlineStr">
        <is>
          <t>2026-05-26</t>
        </is>
      </c>
      <c r="C4461" t="inlineStr">
        <is>
          <t>2026-05</t>
        </is>
      </c>
      <c r="D4461" t="inlineStr">
        <is>
          <t>2026-Q2</t>
        </is>
      </c>
      <c r="E4461" t="inlineStr">
        <is>
          <t>T03</t>
        </is>
      </c>
      <c r="F4461" t="inlineStr">
        <is>
          <t>Mert Demir</t>
        </is>
      </c>
      <c r="G4461" t="inlineStr">
        <is>
          <t>Ege</t>
        </is>
      </c>
      <c r="H4461" t="inlineStr">
        <is>
          <t>EM-SNS-06</t>
        </is>
      </c>
      <c r="I4461" t="inlineStr">
        <is>
          <t>Hareket Sensörü PIR</t>
        </is>
      </c>
      <c r="J4461" t="inlineStr">
        <is>
          <t>Otomasyon</t>
        </is>
      </c>
      <c r="K4461" t="inlineStr">
        <is>
          <t>Bayi</t>
        </is>
      </c>
      <c r="L4461" t="n">
        <v>20</v>
      </c>
      <c r="M4461" s="57" t="n">
        <v>253</v>
      </c>
      <c r="N4461" t="inlineStr">
        <is>
          <t>TL</t>
        </is>
      </c>
      <c r="O4461" s="58" t="n">
        <v>12</v>
      </c>
      <c r="P4461" t="n">
        <v>0</v>
      </c>
      <c r="Q4461" s="59" t="n">
        <v>120</v>
      </c>
      <c r="R4461" s="60">
        <f>IF(N4461="TL",1,IF(N4461="USD",VLOOKUP(C4461,$X$2:$Z$19,2,FALSE),VLOOKUP(C4461,$X$2:$Z$19,3,FALSE)))</f>
        <v/>
      </c>
      <c r="S4461" s="61">
        <f>IF(P4461=1,0,L4461*M4461*R4461*(1-O4461/100))</f>
        <v/>
      </c>
      <c r="T4461" s="61">
        <f>IF(P4461=1,0,L4461*Q4461)</f>
        <v/>
      </c>
      <c r="U4461" s="61">
        <f>S4461-T4461</f>
        <v/>
      </c>
    </row>
    <row r="4462">
      <c r="A4462" t="inlineStr">
        <is>
          <t>S004461</t>
        </is>
      </c>
      <c r="B4462" t="inlineStr">
        <is>
          <t>2026-05-25</t>
        </is>
      </c>
      <c r="C4462" t="inlineStr">
        <is>
          <t>2026-05</t>
        </is>
      </c>
      <c r="D4462" t="inlineStr">
        <is>
          <t>2026-Q2</t>
        </is>
      </c>
      <c r="E4462" t="inlineStr">
        <is>
          <t>T03</t>
        </is>
      </c>
      <c r="F4462" t="inlineStr">
        <is>
          <t>Mert Demir</t>
        </is>
      </c>
      <c r="G4462" t="inlineStr">
        <is>
          <t>Ege</t>
        </is>
      </c>
      <c r="H4462" t="inlineStr">
        <is>
          <t>EM-TRF-05</t>
        </is>
      </c>
      <c r="I4462" t="inlineStr">
        <is>
          <t>İzole Trafo 1 kVA</t>
        </is>
      </c>
      <c r="J4462" t="inlineStr">
        <is>
          <t>Güç</t>
        </is>
      </c>
      <c r="K4462" t="inlineStr">
        <is>
          <t>Perakende</t>
        </is>
      </c>
      <c r="L4462" t="n">
        <v>5</v>
      </c>
      <c r="M4462" s="57" t="n">
        <v>6454</v>
      </c>
      <c r="N4462" t="inlineStr">
        <is>
          <t>TL</t>
        </is>
      </c>
      <c r="O4462" s="58" t="n">
        <v>8</v>
      </c>
      <c r="P4462" t="n">
        <v>0</v>
      </c>
      <c r="Q4462" s="59" t="n">
        <v>3900</v>
      </c>
      <c r="R4462" s="60">
        <f>IF(N4462="TL",1,IF(N4462="USD",VLOOKUP(C4462,$X$2:$Z$19,2,FALSE),VLOOKUP(C4462,$X$2:$Z$19,3,FALSE)))</f>
        <v/>
      </c>
      <c r="S4462" s="61">
        <f>IF(P4462=1,0,L4462*M4462*R4462*(1-O4462/100))</f>
        <v/>
      </c>
      <c r="T4462" s="61">
        <f>IF(P4462=1,0,L4462*Q4462)</f>
        <v/>
      </c>
      <c r="U4462" s="61">
        <f>S4462-T4462</f>
        <v/>
      </c>
    </row>
    <row r="4463">
      <c r="A4463" t="inlineStr">
        <is>
          <t>S004462</t>
        </is>
      </c>
      <c r="B4463" t="inlineStr">
        <is>
          <t>2026-05-26</t>
        </is>
      </c>
      <c r="C4463" t="inlineStr">
        <is>
          <t>2026-05</t>
        </is>
      </c>
      <c r="D4463" t="inlineStr">
        <is>
          <t>2026-Q2</t>
        </is>
      </c>
      <c r="E4463" t="inlineStr">
        <is>
          <t>T03</t>
        </is>
      </c>
      <c r="F4463" t="inlineStr">
        <is>
          <t>Mert Demir</t>
        </is>
      </c>
      <c r="G4463" t="inlineStr">
        <is>
          <t>Ege</t>
        </is>
      </c>
      <c r="H4463" t="inlineStr">
        <is>
          <t>EM-KBL-16</t>
        </is>
      </c>
      <c r="I4463" t="inlineStr">
        <is>
          <t>NYM Kablo 3x2,5 (100 m)</t>
        </is>
      </c>
      <c r="J4463" t="inlineStr">
        <is>
          <t>Kablo</t>
        </is>
      </c>
      <c r="K4463" t="inlineStr">
        <is>
          <t>Proje</t>
        </is>
      </c>
      <c r="L4463" t="n">
        <v>107</v>
      </c>
      <c r="M4463" s="57" t="n">
        <v>1332</v>
      </c>
      <c r="N4463" t="inlineStr">
        <is>
          <t>TL</t>
        </is>
      </c>
      <c r="O4463" s="58" t="n">
        <v>18</v>
      </c>
      <c r="P4463" t="n">
        <v>0</v>
      </c>
      <c r="Q4463" s="59" t="n">
        <v>820</v>
      </c>
      <c r="R4463" s="60">
        <f>IF(N4463="TL",1,IF(N4463="USD",VLOOKUP(C4463,$X$2:$Z$19,2,FALSE),VLOOKUP(C4463,$X$2:$Z$19,3,FALSE)))</f>
        <v/>
      </c>
      <c r="S4463" s="61">
        <f>IF(P4463=1,0,L4463*M4463*R4463*(1-O4463/100))</f>
        <v/>
      </c>
      <c r="T4463" s="61">
        <f>IF(P4463=1,0,L4463*Q4463)</f>
        <v/>
      </c>
      <c r="U4463" s="61">
        <f>S4463-T4463</f>
        <v/>
      </c>
    </row>
    <row r="4464">
      <c r="A4464" t="inlineStr">
        <is>
          <t>S004463</t>
        </is>
      </c>
      <c r="B4464" t="inlineStr">
        <is>
          <t>2026-05-06</t>
        </is>
      </c>
      <c r="C4464" t="inlineStr">
        <is>
          <t>2026-05</t>
        </is>
      </c>
      <c r="D4464" t="inlineStr">
        <is>
          <t>2026-Q2</t>
        </is>
      </c>
      <c r="E4464" t="inlineStr">
        <is>
          <t>T03</t>
        </is>
      </c>
      <c r="F4464" t="inlineStr">
        <is>
          <t>Mert Demir</t>
        </is>
      </c>
      <c r="G4464" t="inlineStr">
        <is>
          <t>Ege</t>
        </is>
      </c>
      <c r="H4464" t="inlineStr">
        <is>
          <t>EM-UPS-10</t>
        </is>
      </c>
      <c r="I4464" t="inlineStr">
        <is>
          <t>Kesintisiz Güç Kaynağı 3 kVA</t>
        </is>
      </c>
      <c r="J4464" t="inlineStr">
        <is>
          <t>Güç</t>
        </is>
      </c>
      <c r="K4464" t="inlineStr">
        <is>
          <t>Proje</t>
        </is>
      </c>
      <c r="L4464" t="n">
        <v>104</v>
      </c>
      <c r="M4464" s="57" t="n">
        <v>13026</v>
      </c>
      <c r="N4464" t="inlineStr">
        <is>
          <t>TL</t>
        </is>
      </c>
      <c r="O4464" s="58" t="n">
        <v>5</v>
      </c>
      <c r="P4464" t="n">
        <v>0</v>
      </c>
      <c r="Q4464" s="59" t="n">
        <v>8200</v>
      </c>
      <c r="R4464" s="60">
        <f>IF(N4464="TL",1,IF(N4464="USD",VLOOKUP(C4464,$X$2:$Z$19,2,FALSE),VLOOKUP(C4464,$X$2:$Z$19,3,FALSE)))</f>
        <v/>
      </c>
      <c r="S4464" s="61">
        <f>IF(P4464=1,0,L4464*M4464*R4464*(1-O4464/100))</f>
        <v/>
      </c>
      <c r="T4464" s="61">
        <f>IF(P4464=1,0,L4464*Q4464)</f>
        <v/>
      </c>
      <c r="U4464" s="61">
        <f>S4464-T4464</f>
        <v/>
      </c>
    </row>
    <row r="4465">
      <c r="A4465" t="inlineStr">
        <is>
          <t>S004464</t>
        </is>
      </c>
      <c r="B4465" t="inlineStr">
        <is>
          <t>2026-05-09</t>
        </is>
      </c>
      <c r="C4465" t="inlineStr">
        <is>
          <t>2026-05</t>
        </is>
      </c>
      <c r="D4465" t="inlineStr">
        <is>
          <t>2026-Q2</t>
        </is>
      </c>
      <c r="E4465" t="inlineStr">
        <is>
          <t>T03</t>
        </is>
      </c>
      <c r="F4465" t="inlineStr">
        <is>
          <t>Mert Demir</t>
        </is>
      </c>
      <c r="G4465" t="inlineStr">
        <is>
          <t>Ege</t>
        </is>
      </c>
      <c r="H4465" t="inlineStr">
        <is>
          <t>EM-PRZ-02</t>
        </is>
      </c>
      <c r="I4465" t="inlineStr">
        <is>
          <t>Priz-Anahtar Seti (20'li)</t>
        </is>
      </c>
      <c r="J4465" t="inlineStr">
        <is>
          <t>Anahtar</t>
        </is>
      </c>
      <c r="K4465" t="inlineStr">
        <is>
          <t>Bayi</t>
        </is>
      </c>
      <c r="L4465" t="n">
        <v>5</v>
      </c>
      <c r="M4465" s="57" t="n">
        <v>589</v>
      </c>
      <c r="N4465" t="inlineStr">
        <is>
          <t>TL</t>
        </is>
      </c>
      <c r="O4465" s="58" t="n">
        <v>5</v>
      </c>
      <c r="P4465" t="n">
        <v>0</v>
      </c>
      <c r="Q4465" s="59" t="n">
        <v>310</v>
      </c>
      <c r="R4465" s="60">
        <f>IF(N4465="TL",1,IF(N4465="USD",VLOOKUP(C4465,$X$2:$Z$19,2,FALSE),VLOOKUP(C4465,$X$2:$Z$19,3,FALSE)))</f>
        <v/>
      </c>
      <c r="S4465" s="61">
        <f>IF(P4465=1,0,L4465*M4465*R4465*(1-O4465/100))</f>
        <v/>
      </c>
      <c r="T4465" s="61">
        <f>IF(P4465=1,0,L4465*Q4465)</f>
        <v/>
      </c>
      <c r="U4465" s="61">
        <f>S4465-T4465</f>
        <v/>
      </c>
    </row>
    <row r="4466">
      <c r="A4466" t="inlineStr">
        <is>
          <t>S004465</t>
        </is>
      </c>
      <c r="B4466" t="inlineStr">
        <is>
          <t>2026-05-19</t>
        </is>
      </c>
      <c r="C4466" t="inlineStr">
        <is>
          <t>2026-05</t>
        </is>
      </c>
      <c r="D4466" t="inlineStr">
        <is>
          <t>2026-Q2</t>
        </is>
      </c>
      <c r="E4466" t="inlineStr">
        <is>
          <t>T03</t>
        </is>
      </c>
      <c r="F4466" t="inlineStr">
        <is>
          <t>Mert Demir</t>
        </is>
      </c>
      <c r="G4466" t="inlineStr">
        <is>
          <t>Ege</t>
        </is>
      </c>
      <c r="H4466" t="inlineStr">
        <is>
          <t>EM-AYD-18</t>
        </is>
      </c>
      <c r="I4466" t="inlineStr">
        <is>
          <t>LED Ampul 18W (10'lu)</t>
        </is>
      </c>
      <c r="J4466" t="inlineStr">
        <is>
          <t>Aydınlatma</t>
        </is>
      </c>
      <c r="K4466" t="inlineStr">
        <is>
          <t>Perakende</t>
        </is>
      </c>
      <c r="L4466" t="n">
        <v>23</v>
      </c>
      <c r="M4466" s="57" t="n">
        <v>195</v>
      </c>
      <c r="N4466" t="inlineStr">
        <is>
          <t>TL</t>
        </is>
      </c>
      <c r="O4466" s="58" t="n">
        <v>0</v>
      </c>
      <c r="P4466" t="n">
        <v>0</v>
      </c>
      <c r="Q4466" s="59" t="n">
        <v>95</v>
      </c>
      <c r="R4466" s="60">
        <f>IF(N4466="TL",1,IF(N4466="USD",VLOOKUP(C4466,$X$2:$Z$19,2,FALSE),VLOOKUP(C4466,$X$2:$Z$19,3,FALSE)))</f>
        <v/>
      </c>
      <c r="S4466" s="61">
        <f>IF(P4466=1,0,L4466*M4466*R4466*(1-O4466/100))</f>
        <v/>
      </c>
      <c r="T4466" s="61">
        <f>IF(P4466=1,0,L4466*Q4466)</f>
        <v/>
      </c>
      <c r="U4466" s="61">
        <f>S4466-T4466</f>
        <v/>
      </c>
    </row>
    <row r="4467">
      <c r="A4467" t="inlineStr">
        <is>
          <t>S004466</t>
        </is>
      </c>
      <c r="B4467" t="inlineStr">
        <is>
          <t>2026-05-24</t>
        </is>
      </c>
      <c r="C4467" t="inlineStr">
        <is>
          <t>2026-05</t>
        </is>
      </c>
      <c r="D4467" t="inlineStr">
        <is>
          <t>2026-Q2</t>
        </is>
      </c>
      <c r="E4467" t="inlineStr">
        <is>
          <t>T03</t>
        </is>
      </c>
      <c r="F4467" t="inlineStr">
        <is>
          <t>Mert Demir</t>
        </is>
      </c>
      <c r="G4467" t="inlineStr">
        <is>
          <t>Ege</t>
        </is>
      </c>
      <c r="H4467" t="inlineStr">
        <is>
          <t>EM-PRZ-02</t>
        </is>
      </c>
      <c r="I4467" t="inlineStr">
        <is>
          <t>Priz-Anahtar Seti (20'li)</t>
        </is>
      </c>
      <c r="J4467" t="inlineStr">
        <is>
          <t>Anahtar</t>
        </is>
      </c>
      <c r="K4467" t="inlineStr">
        <is>
          <t>Proje</t>
        </is>
      </c>
      <c r="L4467" t="n">
        <v>9</v>
      </c>
      <c r="M4467" s="57" t="n">
        <v>577</v>
      </c>
      <c r="N4467" t="inlineStr">
        <is>
          <t>TL</t>
        </is>
      </c>
      <c r="O4467" s="58" t="n">
        <v>12</v>
      </c>
      <c r="P4467" t="n">
        <v>0</v>
      </c>
      <c r="Q4467" s="59" t="n">
        <v>310</v>
      </c>
      <c r="R4467" s="60">
        <f>IF(N4467="TL",1,IF(N4467="USD",VLOOKUP(C4467,$X$2:$Z$19,2,FALSE),VLOOKUP(C4467,$X$2:$Z$19,3,FALSE)))</f>
        <v/>
      </c>
      <c r="S4467" s="61">
        <f>IF(P4467=1,0,L4467*M4467*R4467*(1-O4467/100))</f>
        <v/>
      </c>
      <c r="T4467" s="61">
        <f>IF(P4467=1,0,L4467*Q4467)</f>
        <v/>
      </c>
      <c r="U4467" s="61">
        <f>S4467-T4467</f>
        <v/>
      </c>
    </row>
    <row r="4468">
      <c r="A4468" t="inlineStr">
        <is>
          <t>S004467</t>
        </is>
      </c>
      <c r="B4468" t="inlineStr">
        <is>
          <t>2026-05-12</t>
        </is>
      </c>
      <c r="C4468" t="inlineStr">
        <is>
          <t>2026-05</t>
        </is>
      </c>
      <c r="D4468" t="inlineStr">
        <is>
          <t>2026-Q2</t>
        </is>
      </c>
      <c r="E4468" t="inlineStr">
        <is>
          <t>T03</t>
        </is>
      </c>
      <c r="F4468" t="inlineStr">
        <is>
          <t>Mert Demir</t>
        </is>
      </c>
      <c r="G4468" t="inlineStr">
        <is>
          <t>Ege</t>
        </is>
      </c>
      <c r="H4468" t="inlineStr">
        <is>
          <t>EM-TOP-08</t>
        </is>
      </c>
      <c r="I4468" t="inlineStr">
        <is>
          <t>Topraklama Seti</t>
        </is>
      </c>
      <c r="J4468" t="inlineStr">
        <is>
          <t>Koruma</t>
        </is>
      </c>
      <c r="K4468" t="inlineStr">
        <is>
          <t>Bayi</t>
        </is>
      </c>
      <c r="L4468" t="n">
        <v>108</v>
      </c>
      <c r="M4468" s="57" t="n">
        <v>891</v>
      </c>
      <c r="N4468" t="inlineStr">
        <is>
          <t>TL</t>
        </is>
      </c>
      <c r="O4468" s="58" t="n">
        <v>5</v>
      </c>
      <c r="P4468" t="n">
        <v>0</v>
      </c>
      <c r="Q4468" s="59" t="n">
        <v>540</v>
      </c>
      <c r="R4468" s="60">
        <f>IF(N4468="TL",1,IF(N4468="USD",VLOOKUP(C4468,$X$2:$Z$19,2,FALSE),VLOOKUP(C4468,$X$2:$Z$19,3,FALSE)))</f>
        <v/>
      </c>
      <c r="S4468" s="61">
        <f>IF(P4468=1,0,L4468*M4468*R4468*(1-O4468/100))</f>
        <v/>
      </c>
      <c r="T4468" s="61">
        <f>IF(P4468=1,0,L4468*Q4468)</f>
        <v/>
      </c>
      <c r="U4468" s="61">
        <f>S4468-T4468</f>
        <v/>
      </c>
    </row>
    <row r="4469">
      <c r="A4469" t="inlineStr">
        <is>
          <t>S004468</t>
        </is>
      </c>
      <c r="B4469" t="inlineStr">
        <is>
          <t>2026-05-06</t>
        </is>
      </c>
      <c r="C4469" t="inlineStr">
        <is>
          <t>2026-05</t>
        </is>
      </c>
      <c r="D4469" t="inlineStr">
        <is>
          <t>2026-Q2</t>
        </is>
      </c>
      <c r="E4469" t="inlineStr">
        <is>
          <t>T03</t>
        </is>
      </c>
      <c r="F4469" t="inlineStr">
        <is>
          <t>Mert Demir</t>
        </is>
      </c>
      <c r="G4469" t="inlineStr">
        <is>
          <t>Ege</t>
        </is>
      </c>
      <c r="H4469" t="inlineStr">
        <is>
          <t>EM-TRF-05</t>
        </is>
      </c>
      <c r="I4469" t="inlineStr">
        <is>
          <t>İzole Trafo 1 kVA</t>
        </is>
      </c>
      <c r="J4469" t="inlineStr">
        <is>
          <t>Güç</t>
        </is>
      </c>
      <c r="K4469" t="inlineStr">
        <is>
          <t>Bayi</t>
        </is>
      </c>
      <c r="L4469" t="n">
        <v>25</v>
      </c>
      <c r="M4469" s="57" t="n">
        <v>6778</v>
      </c>
      <c r="N4469" t="inlineStr">
        <is>
          <t>TL</t>
        </is>
      </c>
      <c r="O4469" s="58" t="n">
        <v>5</v>
      </c>
      <c r="P4469" t="n">
        <v>0</v>
      </c>
      <c r="Q4469" s="59" t="n">
        <v>3900</v>
      </c>
      <c r="R4469" s="60">
        <f>IF(N4469="TL",1,IF(N4469="USD",VLOOKUP(C4469,$X$2:$Z$19,2,FALSE),VLOOKUP(C4469,$X$2:$Z$19,3,FALSE)))</f>
        <v/>
      </c>
      <c r="S4469" s="61">
        <f>IF(P4469=1,0,L4469*M4469*R4469*(1-O4469/100))</f>
        <v/>
      </c>
      <c r="T4469" s="61">
        <f>IF(P4469=1,0,L4469*Q4469)</f>
        <v/>
      </c>
      <c r="U4469" s="61">
        <f>S4469-T4469</f>
        <v/>
      </c>
    </row>
    <row r="4470">
      <c r="A4470" t="inlineStr">
        <is>
          <t>S004469</t>
        </is>
      </c>
      <c r="B4470" t="inlineStr">
        <is>
          <t>2026-05-11</t>
        </is>
      </c>
      <c r="C4470" t="inlineStr">
        <is>
          <t>2026-05</t>
        </is>
      </c>
      <c r="D4470" t="inlineStr">
        <is>
          <t>2026-Q2</t>
        </is>
      </c>
      <c r="E4470" t="inlineStr">
        <is>
          <t>T03</t>
        </is>
      </c>
      <c r="F4470" t="inlineStr">
        <is>
          <t>Mert Demir</t>
        </is>
      </c>
      <c r="G4470" t="inlineStr">
        <is>
          <t>Ege</t>
        </is>
      </c>
      <c r="H4470" t="inlineStr">
        <is>
          <t>EM-KND-03</t>
        </is>
      </c>
      <c r="I4470" t="inlineStr">
        <is>
          <t>Kablo Kanalı 40x40 (2 m)</t>
        </is>
      </c>
      <c r="J4470" t="inlineStr">
        <is>
          <t>Tesisat</t>
        </is>
      </c>
      <c r="K4470" t="inlineStr">
        <is>
          <t>Bayi</t>
        </is>
      </c>
      <c r="L4470" t="n">
        <v>26</v>
      </c>
      <c r="M4470" s="57" t="n">
        <v>132</v>
      </c>
      <c r="N4470" t="inlineStr">
        <is>
          <t>TL</t>
        </is>
      </c>
      <c r="O4470" s="58" t="n">
        <v>5</v>
      </c>
      <c r="P4470" t="n">
        <v>0</v>
      </c>
      <c r="Q4470" s="59" t="n">
        <v>65</v>
      </c>
      <c r="R4470" s="60">
        <f>IF(N4470="TL",1,IF(N4470="USD",VLOOKUP(C4470,$X$2:$Z$19,2,FALSE),VLOOKUP(C4470,$X$2:$Z$19,3,FALSE)))</f>
        <v/>
      </c>
      <c r="S4470" s="61">
        <f>IF(P4470=1,0,L4470*M4470*R4470*(1-O4470/100))</f>
        <v/>
      </c>
      <c r="T4470" s="61">
        <f>IF(P4470=1,0,L4470*Q4470)</f>
        <v/>
      </c>
      <c r="U4470" s="61">
        <f>S4470-T4470</f>
        <v/>
      </c>
    </row>
    <row r="4471">
      <c r="A4471" t="inlineStr">
        <is>
          <t>S004470</t>
        </is>
      </c>
      <c r="B4471" t="inlineStr">
        <is>
          <t>2026-05-11</t>
        </is>
      </c>
      <c r="C4471" t="inlineStr">
        <is>
          <t>2026-05</t>
        </is>
      </c>
      <c r="D4471" t="inlineStr">
        <is>
          <t>2026-Q2</t>
        </is>
      </c>
      <c r="E4471" t="inlineStr">
        <is>
          <t>T03</t>
        </is>
      </c>
      <c r="F4471" t="inlineStr">
        <is>
          <t>Mert Demir</t>
        </is>
      </c>
      <c r="G4471" t="inlineStr">
        <is>
          <t>Ege</t>
        </is>
      </c>
      <c r="H4471" t="inlineStr">
        <is>
          <t>EM-SNS-06</t>
        </is>
      </c>
      <c r="I4471" t="inlineStr">
        <is>
          <t>Hareket Sensörü PIR</t>
        </is>
      </c>
      <c r="J4471" t="inlineStr">
        <is>
          <t>Otomasyon</t>
        </is>
      </c>
      <c r="K4471" t="inlineStr">
        <is>
          <t>Bayi</t>
        </is>
      </c>
      <c r="L4471" t="n">
        <v>18</v>
      </c>
      <c r="M4471" s="57" t="n">
        <v>255</v>
      </c>
      <c r="N4471" t="inlineStr">
        <is>
          <t>TL</t>
        </is>
      </c>
      <c r="O4471" s="58" t="n">
        <v>5</v>
      </c>
      <c r="P4471" t="n">
        <v>0</v>
      </c>
      <c r="Q4471" s="59" t="n">
        <v>120</v>
      </c>
      <c r="R4471" s="60">
        <f>IF(N4471="TL",1,IF(N4471="USD",VLOOKUP(C4471,$X$2:$Z$19,2,FALSE),VLOOKUP(C4471,$X$2:$Z$19,3,FALSE)))</f>
        <v/>
      </c>
      <c r="S4471" s="61">
        <f>IF(P4471=1,0,L4471*M4471*R4471*(1-O4471/100))</f>
        <v/>
      </c>
      <c r="T4471" s="61">
        <f>IF(P4471=1,0,L4471*Q4471)</f>
        <v/>
      </c>
      <c r="U4471" s="61">
        <f>S4471-T4471</f>
        <v/>
      </c>
    </row>
    <row r="4472">
      <c r="A4472" t="inlineStr">
        <is>
          <t>S004471</t>
        </is>
      </c>
      <c r="B4472" t="inlineStr">
        <is>
          <t>2026-05-25</t>
        </is>
      </c>
      <c r="C4472" t="inlineStr">
        <is>
          <t>2026-05</t>
        </is>
      </c>
      <c r="D4472" t="inlineStr">
        <is>
          <t>2026-Q2</t>
        </is>
      </c>
      <c r="E4472" t="inlineStr">
        <is>
          <t>T04</t>
        </is>
      </c>
      <c r="F4472" t="inlineStr">
        <is>
          <t>Selin Şahin</t>
        </is>
      </c>
      <c r="G4472" t="inlineStr">
        <is>
          <t>Akdeniz</t>
        </is>
      </c>
      <c r="H4472" t="inlineStr">
        <is>
          <t>EM-SNS-06</t>
        </is>
      </c>
      <c r="I4472" t="inlineStr">
        <is>
          <t>Hareket Sensörü PIR</t>
        </is>
      </c>
      <c r="J4472" t="inlineStr">
        <is>
          <t>Otomasyon</t>
        </is>
      </c>
      <c r="K4472" t="inlineStr">
        <is>
          <t>Perakende</t>
        </is>
      </c>
      <c r="L4472" t="n">
        <v>120</v>
      </c>
      <c r="M4472" s="57" t="n">
        <v>257</v>
      </c>
      <c r="N4472" t="inlineStr">
        <is>
          <t>TL</t>
        </is>
      </c>
      <c r="O4472" s="58" t="n">
        <v>8</v>
      </c>
      <c r="P4472" t="n">
        <v>0</v>
      </c>
      <c r="Q4472" s="59" t="n">
        <v>120</v>
      </c>
      <c r="R4472" s="60">
        <f>IF(N4472="TL",1,IF(N4472="USD",VLOOKUP(C4472,$X$2:$Z$19,2,FALSE),VLOOKUP(C4472,$X$2:$Z$19,3,FALSE)))</f>
        <v/>
      </c>
      <c r="S4472" s="61">
        <f>IF(P4472=1,0,L4472*M4472*R4472*(1-O4472/100))</f>
        <v/>
      </c>
      <c r="T4472" s="61">
        <f>IF(P4472=1,0,L4472*Q4472)</f>
        <v/>
      </c>
      <c r="U4472" s="61">
        <f>S4472-T4472</f>
        <v/>
      </c>
    </row>
    <row r="4473">
      <c r="A4473" t="inlineStr">
        <is>
          <t>S004472</t>
        </is>
      </c>
      <c r="B4473" t="inlineStr">
        <is>
          <t>2026-05-26</t>
        </is>
      </c>
      <c r="C4473" t="inlineStr">
        <is>
          <t>2026-05</t>
        </is>
      </c>
      <c r="D4473" t="inlineStr">
        <is>
          <t>2026-Q2</t>
        </is>
      </c>
      <c r="E4473" t="inlineStr">
        <is>
          <t>T04</t>
        </is>
      </c>
      <c r="F4473" t="inlineStr">
        <is>
          <t>Selin Şahin</t>
        </is>
      </c>
      <c r="G4473" t="inlineStr">
        <is>
          <t>Akdeniz</t>
        </is>
      </c>
      <c r="H4473" t="inlineStr">
        <is>
          <t>EM-KBL-25</t>
        </is>
      </c>
      <c r="I4473" t="inlineStr">
        <is>
          <t>NYY Kablo 4x6 (100 m)</t>
        </is>
      </c>
      <c r="J4473" t="inlineStr">
        <is>
          <t>Kablo</t>
        </is>
      </c>
      <c r="K4473" t="inlineStr">
        <is>
          <t>Perakende</t>
        </is>
      </c>
      <c r="L4473" t="n">
        <v>3</v>
      </c>
      <c r="M4473" s="57" t="n">
        <v>3380</v>
      </c>
      <c r="N4473" t="inlineStr">
        <is>
          <t>TL</t>
        </is>
      </c>
      <c r="O4473" s="58" t="n">
        <v>5</v>
      </c>
      <c r="P4473" t="n">
        <v>0</v>
      </c>
      <c r="Q4473" s="59" t="n">
        <v>2150</v>
      </c>
      <c r="R4473" s="60">
        <f>IF(N4473="TL",1,IF(N4473="USD",VLOOKUP(C4473,$X$2:$Z$19,2,FALSE),VLOOKUP(C4473,$X$2:$Z$19,3,FALSE)))</f>
        <v/>
      </c>
      <c r="S4473" s="61">
        <f>IF(P4473=1,0,L4473*M4473*R4473*(1-O4473/100))</f>
        <v/>
      </c>
      <c r="T4473" s="61">
        <f>IF(P4473=1,0,L4473*Q4473)</f>
        <v/>
      </c>
      <c r="U4473" s="61">
        <f>S4473-T4473</f>
        <v/>
      </c>
    </row>
    <row r="4474">
      <c r="A4474" t="inlineStr">
        <is>
          <t>S004473</t>
        </is>
      </c>
      <c r="B4474" t="inlineStr">
        <is>
          <t>2026-05-22</t>
        </is>
      </c>
      <c r="C4474" t="inlineStr">
        <is>
          <t>2026-05</t>
        </is>
      </c>
      <c r="D4474" t="inlineStr">
        <is>
          <t>2026-Q2</t>
        </is>
      </c>
      <c r="E4474" t="inlineStr">
        <is>
          <t>T04</t>
        </is>
      </c>
      <c r="F4474" t="inlineStr">
        <is>
          <t>Selin Şahin</t>
        </is>
      </c>
      <c r="G4474" t="inlineStr">
        <is>
          <t>Akdeniz</t>
        </is>
      </c>
      <c r="H4474" t="inlineStr">
        <is>
          <t>EM-SNS-06</t>
        </is>
      </c>
      <c r="I4474" t="inlineStr">
        <is>
          <t>Hareket Sensörü PIR</t>
        </is>
      </c>
      <c r="J4474" t="inlineStr">
        <is>
          <t>Otomasyon</t>
        </is>
      </c>
      <c r="K4474" t="inlineStr">
        <is>
          <t>Bayi</t>
        </is>
      </c>
      <c r="L4474" t="n">
        <v>14</v>
      </c>
      <c r="M4474" s="57" t="n">
        <v>259</v>
      </c>
      <c r="N4474" t="inlineStr">
        <is>
          <t>TL</t>
        </is>
      </c>
      <c r="O4474" s="58" t="n">
        <v>5</v>
      </c>
      <c r="P4474" t="n">
        <v>0</v>
      </c>
      <c r="Q4474" s="59" t="n">
        <v>120</v>
      </c>
      <c r="R4474" s="60">
        <f>IF(N4474="TL",1,IF(N4474="USD",VLOOKUP(C4474,$X$2:$Z$19,2,FALSE),VLOOKUP(C4474,$X$2:$Z$19,3,FALSE)))</f>
        <v/>
      </c>
      <c r="S4474" s="61">
        <f>IF(P4474=1,0,L4474*M4474*R4474*(1-O4474/100))</f>
        <v/>
      </c>
      <c r="T4474" s="61">
        <f>IF(P4474=1,0,L4474*Q4474)</f>
        <v/>
      </c>
      <c r="U4474" s="61">
        <f>S4474-T4474</f>
        <v/>
      </c>
    </row>
    <row r="4475">
      <c r="A4475" t="inlineStr">
        <is>
          <t>S004474</t>
        </is>
      </c>
      <c r="B4475" t="inlineStr">
        <is>
          <t>2026-05-25</t>
        </is>
      </c>
      <c r="C4475" t="inlineStr">
        <is>
          <t>2026-05</t>
        </is>
      </c>
      <c r="D4475" t="inlineStr">
        <is>
          <t>2026-Q2</t>
        </is>
      </c>
      <c r="E4475" t="inlineStr">
        <is>
          <t>T04</t>
        </is>
      </c>
      <c r="F4475" t="inlineStr">
        <is>
          <t>Selin Şahin</t>
        </is>
      </c>
      <c r="G4475" t="inlineStr">
        <is>
          <t>Akdeniz</t>
        </is>
      </c>
      <c r="H4475" t="inlineStr">
        <is>
          <t>EM-AYD-18</t>
        </is>
      </c>
      <c r="I4475" t="inlineStr">
        <is>
          <t>LED Ampul 18W (10'lu)</t>
        </is>
      </c>
      <c r="J4475" t="inlineStr">
        <is>
          <t>Aydınlatma</t>
        </is>
      </c>
      <c r="K4475" t="inlineStr">
        <is>
          <t>Bayi</t>
        </is>
      </c>
      <c r="L4475" t="n">
        <v>5</v>
      </c>
      <c r="M4475" s="57" t="n">
        <v>196</v>
      </c>
      <c r="N4475" t="inlineStr">
        <is>
          <t>TL</t>
        </is>
      </c>
      <c r="O4475" s="58" t="n">
        <v>0</v>
      </c>
      <c r="P4475" t="n">
        <v>0</v>
      </c>
      <c r="Q4475" s="59" t="n">
        <v>95</v>
      </c>
      <c r="R4475" s="60">
        <f>IF(N4475="TL",1,IF(N4475="USD",VLOOKUP(C4475,$X$2:$Z$19,2,FALSE),VLOOKUP(C4475,$X$2:$Z$19,3,FALSE)))</f>
        <v/>
      </c>
      <c r="S4475" s="61">
        <f>IF(P4475=1,0,L4475*M4475*R4475*(1-O4475/100))</f>
        <v/>
      </c>
      <c r="T4475" s="61">
        <f>IF(P4475=1,0,L4475*Q4475)</f>
        <v/>
      </c>
      <c r="U4475" s="61">
        <f>S4475-T4475</f>
        <v/>
      </c>
    </row>
    <row r="4476">
      <c r="A4476" t="inlineStr">
        <is>
          <t>S004475</t>
        </is>
      </c>
      <c r="B4476" t="inlineStr">
        <is>
          <t>2026-05-09</t>
        </is>
      </c>
      <c r="C4476" t="inlineStr">
        <is>
          <t>2026-05</t>
        </is>
      </c>
      <c r="D4476" t="inlineStr">
        <is>
          <t>2026-Q2</t>
        </is>
      </c>
      <c r="E4476" t="inlineStr">
        <is>
          <t>T04</t>
        </is>
      </c>
      <c r="F4476" t="inlineStr">
        <is>
          <t>Selin Şahin</t>
        </is>
      </c>
      <c r="G4476" t="inlineStr">
        <is>
          <t>Akdeniz</t>
        </is>
      </c>
      <c r="H4476" t="inlineStr">
        <is>
          <t>EM-PRZ-02</t>
        </is>
      </c>
      <c r="I4476" t="inlineStr">
        <is>
          <t>Priz-Anahtar Seti (20'li)</t>
        </is>
      </c>
      <c r="J4476" t="inlineStr">
        <is>
          <t>Anahtar</t>
        </is>
      </c>
      <c r="K4476" t="inlineStr">
        <is>
          <t>Proje</t>
        </is>
      </c>
      <c r="L4476" t="n">
        <v>5</v>
      </c>
      <c r="M4476" s="57" t="n">
        <v>561</v>
      </c>
      <c r="N4476" t="inlineStr">
        <is>
          <t>TL</t>
        </is>
      </c>
      <c r="O4476" s="58" t="n">
        <v>0</v>
      </c>
      <c r="P4476" t="n">
        <v>0</v>
      </c>
      <c r="Q4476" s="59" t="n">
        <v>310</v>
      </c>
      <c r="R4476" s="60">
        <f>IF(N4476="TL",1,IF(N4476="USD",VLOOKUP(C4476,$X$2:$Z$19,2,FALSE),VLOOKUP(C4476,$X$2:$Z$19,3,FALSE)))</f>
        <v/>
      </c>
      <c r="S4476" s="61">
        <f>IF(P4476=1,0,L4476*M4476*R4476*(1-O4476/100))</f>
        <v/>
      </c>
      <c r="T4476" s="61">
        <f>IF(P4476=1,0,L4476*Q4476)</f>
        <v/>
      </c>
      <c r="U4476" s="61">
        <f>S4476-T4476</f>
        <v/>
      </c>
    </row>
    <row r="4477">
      <c r="A4477" t="inlineStr">
        <is>
          <t>S004476</t>
        </is>
      </c>
      <c r="B4477" t="inlineStr">
        <is>
          <t>2026-05-03</t>
        </is>
      </c>
      <c r="C4477" t="inlineStr">
        <is>
          <t>2026-05</t>
        </is>
      </c>
      <c r="D4477" t="inlineStr">
        <is>
          <t>2026-Q2</t>
        </is>
      </c>
      <c r="E4477" t="inlineStr">
        <is>
          <t>T04</t>
        </is>
      </c>
      <c r="F4477" t="inlineStr">
        <is>
          <t>Selin Şahin</t>
        </is>
      </c>
      <c r="G4477" t="inlineStr">
        <is>
          <t>Akdeniz</t>
        </is>
      </c>
      <c r="H4477" t="inlineStr">
        <is>
          <t>EM-PNO-12</t>
        </is>
      </c>
      <c r="I4477" t="inlineStr">
        <is>
          <t>Sıva Üstü Dağıtım Panosu 24'lü</t>
        </is>
      </c>
      <c r="J4477" t="inlineStr">
        <is>
          <t>Pano</t>
        </is>
      </c>
      <c r="K4477" t="inlineStr">
        <is>
          <t>Bayi</t>
        </is>
      </c>
      <c r="L4477" t="n">
        <v>7</v>
      </c>
      <c r="M4477" s="57" t="n">
        <v>1964</v>
      </c>
      <c r="N4477" t="inlineStr">
        <is>
          <t>TL</t>
        </is>
      </c>
      <c r="O4477" s="58" t="n">
        <v>0</v>
      </c>
      <c r="P4477" t="n">
        <v>0</v>
      </c>
      <c r="Q4477" s="59" t="n">
        <v>1180</v>
      </c>
      <c r="R4477" s="60">
        <f>IF(N4477="TL",1,IF(N4477="USD",VLOOKUP(C4477,$X$2:$Z$19,2,FALSE),VLOOKUP(C4477,$X$2:$Z$19,3,FALSE)))</f>
        <v/>
      </c>
      <c r="S4477" s="61">
        <f>IF(P4477=1,0,L4477*M4477*R4477*(1-O4477/100))</f>
        <v/>
      </c>
      <c r="T4477" s="61">
        <f>IF(P4477=1,0,L4477*Q4477)</f>
        <v/>
      </c>
      <c r="U4477" s="61">
        <f>S4477-T4477</f>
        <v/>
      </c>
    </row>
    <row r="4478">
      <c r="A4478" t="inlineStr">
        <is>
          <t>S004477</t>
        </is>
      </c>
      <c r="B4478" t="inlineStr">
        <is>
          <t>2026-05-12</t>
        </is>
      </c>
      <c r="C4478" t="inlineStr">
        <is>
          <t>2026-05</t>
        </is>
      </c>
      <c r="D4478" t="inlineStr">
        <is>
          <t>2026-Q2</t>
        </is>
      </c>
      <c r="E4478" t="inlineStr">
        <is>
          <t>T04</t>
        </is>
      </c>
      <c r="F4478" t="inlineStr">
        <is>
          <t>Selin Şahin</t>
        </is>
      </c>
      <c r="G4478" t="inlineStr">
        <is>
          <t>Akdeniz</t>
        </is>
      </c>
      <c r="H4478" t="inlineStr">
        <is>
          <t>EM-TRF-05</t>
        </is>
      </c>
      <c r="I4478" t="inlineStr">
        <is>
          <t>İzole Trafo 1 kVA</t>
        </is>
      </c>
      <c r="J4478" t="inlineStr">
        <is>
          <t>Güç</t>
        </is>
      </c>
      <c r="K4478" t="inlineStr">
        <is>
          <t>Bayi</t>
        </is>
      </c>
      <c r="L4478" t="n">
        <v>118</v>
      </c>
      <c r="M4478" s="57" t="n">
        <v>6412</v>
      </c>
      <c r="N4478" t="inlineStr">
        <is>
          <t>TL</t>
        </is>
      </c>
      <c r="O4478" s="58" t="n">
        <v>5</v>
      </c>
      <c r="P4478" t="n">
        <v>0</v>
      </c>
      <c r="Q4478" s="59" t="n">
        <v>3900</v>
      </c>
      <c r="R4478" s="60">
        <f>IF(N4478="TL",1,IF(N4478="USD",VLOOKUP(C4478,$X$2:$Z$19,2,FALSE),VLOOKUP(C4478,$X$2:$Z$19,3,FALSE)))</f>
        <v/>
      </c>
      <c r="S4478" s="61">
        <f>IF(P4478=1,0,L4478*M4478*R4478*(1-O4478/100))</f>
        <v/>
      </c>
      <c r="T4478" s="61">
        <f>IF(P4478=1,0,L4478*Q4478)</f>
        <v/>
      </c>
      <c r="U4478" s="61">
        <f>S4478-T4478</f>
        <v/>
      </c>
    </row>
    <row r="4479">
      <c r="A4479" t="inlineStr">
        <is>
          <t>S004478</t>
        </is>
      </c>
      <c r="B4479" t="inlineStr">
        <is>
          <t>2026-05-22</t>
        </is>
      </c>
      <c r="C4479" t="inlineStr">
        <is>
          <t>2026-05</t>
        </is>
      </c>
      <c r="D4479" t="inlineStr">
        <is>
          <t>2026-Q2</t>
        </is>
      </c>
      <c r="E4479" t="inlineStr">
        <is>
          <t>T04</t>
        </is>
      </c>
      <c r="F4479" t="inlineStr">
        <is>
          <t>Selin Şahin</t>
        </is>
      </c>
      <c r="G4479" t="inlineStr">
        <is>
          <t>Akdeniz</t>
        </is>
      </c>
      <c r="H4479" t="inlineStr">
        <is>
          <t>EM-TRF-05</t>
        </is>
      </c>
      <c r="I4479" t="inlineStr">
        <is>
          <t>İzole Trafo 1 kVA</t>
        </is>
      </c>
      <c r="J4479" t="inlineStr">
        <is>
          <t>Güç</t>
        </is>
      </c>
      <c r="K4479" t="inlineStr">
        <is>
          <t>Kurumsal</t>
        </is>
      </c>
      <c r="L4479" t="n">
        <v>2</v>
      </c>
      <c r="M4479" s="57" t="n">
        <v>6599</v>
      </c>
      <c r="N4479" t="inlineStr">
        <is>
          <t>TL</t>
        </is>
      </c>
      <c r="O4479" s="58" t="n">
        <v>5</v>
      </c>
      <c r="P4479" t="n">
        <v>0</v>
      </c>
      <c r="Q4479" s="59" t="n">
        <v>3900</v>
      </c>
      <c r="R4479" s="60">
        <f>IF(N4479="TL",1,IF(N4479="USD",VLOOKUP(C4479,$X$2:$Z$19,2,FALSE),VLOOKUP(C4479,$X$2:$Z$19,3,FALSE)))</f>
        <v/>
      </c>
      <c r="S4479" s="61">
        <f>IF(P4479=1,0,L4479*M4479*R4479*(1-O4479/100))</f>
        <v/>
      </c>
      <c r="T4479" s="61">
        <f>IF(P4479=1,0,L4479*Q4479)</f>
        <v/>
      </c>
      <c r="U4479" s="61">
        <f>S4479-T4479</f>
        <v/>
      </c>
    </row>
    <row r="4480">
      <c r="A4480" t="inlineStr">
        <is>
          <t>S004479</t>
        </is>
      </c>
      <c r="B4480" t="inlineStr">
        <is>
          <t>2026-05-21</t>
        </is>
      </c>
      <c r="C4480" t="inlineStr">
        <is>
          <t>2026-05</t>
        </is>
      </c>
      <c r="D4480" t="inlineStr">
        <is>
          <t>2026-Q2</t>
        </is>
      </c>
      <c r="E4480" t="inlineStr">
        <is>
          <t>T04</t>
        </is>
      </c>
      <c r="F4480" t="inlineStr">
        <is>
          <t>Selin Şahin</t>
        </is>
      </c>
      <c r="G4480" t="inlineStr">
        <is>
          <t>Akdeniz</t>
        </is>
      </c>
      <c r="H4480" t="inlineStr">
        <is>
          <t>EM-UPS-10</t>
        </is>
      </c>
      <c r="I4480" t="inlineStr">
        <is>
          <t>Kesintisiz Güç Kaynağı 3 kVA</t>
        </is>
      </c>
      <c r="J4480" t="inlineStr">
        <is>
          <t>Güç</t>
        </is>
      </c>
      <c r="K4480" t="inlineStr">
        <is>
          <t>Proje</t>
        </is>
      </c>
      <c r="L4480" t="n">
        <v>14</v>
      </c>
      <c r="M4480" s="57" t="n">
        <v>13655</v>
      </c>
      <c r="N4480" t="inlineStr">
        <is>
          <t>TL</t>
        </is>
      </c>
      <c r="O4480" s="58" t="n">
        <v>8</v>
      </c>
      <c r="P4480" t="n">
        <v>0</v>
      </c>
      <c r="Q4480" s="59" t="n">
        <v>8200</v>
      </c>
      <c r="R4480" s="60">
        <f>IF(N4480="TL",1,IF(N4480="USD",VLOOKUP(C4480,$X$2:$Z$19,2,FALSE),VLOOKUP(C4480,$X$2:$Z$19,3,FALSE)))</f>
        <v/>
      </c>
      <c r="S4480" s="61">
        <f>IF(P4480=1,0,L4480*M4480*R4480*(1-O4480/100))</f>
        <v/>
      </c>
      <c r="T4480" s="61">
        <f>IF(P4480=1,0,L4480*Q4480)</f>
        <v/>
      </c>
      <c r="U4480" s="61">
        <f>S4480-T4480</f>
        <v/>
      </c>
    </row>
    <row r="4481">
      <c r="A4481" t="inlineStr">
        <is>
          <t>S004480</t>
        </is>
      </c>
      <c r="B4481" t="inlineStr">
        <is>
          <t>2026-05-21</t>
        </is>
      </c>
      <c r="C4481" t="inlineStr">
        <is>
          <t>2026-05</t>
        </is>
      </c>
      <c r="D4481" t="inlineStr">
        <is>
          <t>2026-Q2</t>
        </is>
      </c>
      <c r="E4481" t="inlineStr">
        <is>
          <t>T04</t>
        </is>
      </c>
      <c r="F4481" t="inlineStr">
        <is>
          <t>Selin Şahin</t>
        </is>
      </c>
      <c r="G4481" t="inlineStr">
        <is>
          <t>Akdeniz</t>
        </is>
      </c>
      <c r="H4481" t="inlineStr">
        <is>
          <t>EM-KND-03</t>
        </is>
      </c>
      <c r="I4481" t="inlineStr">
        <is>
          <t>Kablo Kanalı 40x40 (2 m)</t>
        </is>
      </c>
      <c r="J4481" t="inlineStr">
        <is>
          <t>Tesisat</t>
        </is>
      </c>
      <c r="K4481" t="inlineStr">
        <is>
          <t>Perakende</t>
        </is>
      </c>
      <c r="L4481" t="n">
        <v>61</v>
      </c>
      <c r="M4481" s="57" t="n">
        <v>131</v>
      </c>
      <c r="N4481" t="inlineStr">
        <is>
          <t>TL</t>
        </is>
      </c>
      <c r="O4481" s="58" t="n">
        <v>5</v>
      </c>
      <c r="P4481" t="n">
        <v>0</v>
      </c>
      <c r="Q4481" s="59" t="n">
        <v>65</v>
      </c>
      <c r="R4481" s="60">
        <f>IF(N4481="TL",1,IF(N4481="USD",VLOOKUP(C4481,$X$2:$Z$19,2,FALSE),VLOOKUP(C4481,$X$2:$Z$19,3,FALSE)))</f>
        <v/>
      </c>
      <c r="S4481" s="61">
        <f>IF(P4481=1,0,L4481*M4481*R4481*(1-O4481/100))</f>
        <v/>
      </c>
      <c r="T4481" s="61">
        <f>IF(P4481=1,0,L4481*Q4481)</f>
        <v/>
      </c>
      <c r="U4481" s="61">
        <f>S4481-T4481</f>
        <v/>
      </c>
    </row>
    <row r="4482">
      <c r="A4482" t="inlineStr">
        <is>
          <t>S004481</t>
        </is>
      </c>
      <c r="B4482" t="inlineStr">
        <is>
          <t>2026-05-21</t>
        </is>
      </c>
      <c r="C4482" t="inlineStr">
        <is>
          <t>2026-05</t>
        </is>
      </c>
      <c r="D4482" t="inlineStr">
        <is>
          <t>2026-Q2</t>
        </is>
      </c>
      <c r="E4482" t="inlineStr">
        <is>
          <t>T04</t>
        </is>
      </c>
      <c r="F4482" t="inlineStr">
        <is>
          <t>Selin Şahin</t>
        </is>
      </c>
      <c r="G4482" t="inlineStr">
        <is>
          <t>Akdeniz</t>
        </is>
      </c>
      <c r="H4482" t="inlineStr">
        <is>
          <t>EM-KND-03</t>
        </is>
      </c>
      <c r="I4482" t="inlineStr">
        <is>
          <t>Kablo Kanalı 40x40 (2 m)</t>
        </is>
      </c>
      <c r="J4482" t="inlineStr">
        <is>
          <t>Tesisat</t>
        </is>
      </c>
      <c r="K4482" t="inlineStr">
        <is>
          <t>Proje</t>
        </is>
      </c>
      <c r="L4482" t="n">
        <v>10</v>
      </c>
      <c r="M4482" s="57" t="n">
        <v>135</v>
      </c>
      <c r="N4482" t="inlineStr">
        <is>
          <t>TL</t>
        </is>
      </c>
      <c r="O4482" s="58" t="n">
        <v>12</v>
      </c>
      <c r="P4482" t="n">
        <v>0</v>
      </c>
      <c r="Q4482" s="59" t="n">
        <v>65</v>
      </c>
      <c r="R4482" s="60">
        <f>IF(N4482="TL",1,IF(N4482="USD",VLOOKUP(C4482,$X$2:$Z$19,2,FALSE),VLOOKUP(C4482,$X$2:$Z$19,3,FALSE)))</f>
        <v/>
      </c>
      <c r="S4482" s="61">
        <f>IF(P4482=1,0,L4482*M4482*R4482*(1-O4482/100))</f>
        <v/>
      </c>
      <c r="T4482" s="61">
        <f>IF(P4482=1,0,L4482*Q4482)</f>
        <v/>
      </c>
      <c r="U4482" s="61">
        <f>S4482-T4482</f>
        <v/>
      </c>
    </row>
    <row r="4483">
      <c r="A4483" t="inlineStr">
        <is>
          <t>S004482</t>
        </is>
      </c>
      <c r="B4483" t="inlineStr">
        <is>
          <t>2026-05-04</t>
        </is>
      </c>
      <c r="C4483" t="inlineStr">
        <is>
          <t>2026-05</t>
        </is>
      </c>
      <c r="D4483" t="inlineStr">
        <is>
          <t>2026-Q2</t>
        </is>
      </c>
      <c r="E4483" t="inlineStr">
        <is>
          <t>T04</t>
        </is>
      </c>
      <c r="F4483" t="inlineStr">
        <is>
          <t>Selin Şahin</t>
        </is>
      </c>
      <c r="G4483" t="inlineStr">
        <is>
          <t>Akdeniz</t>
        </is>
      </c>
      <c r="H4483" t="inlineStr">
        <is>
          <t>EM-KBL-25</t>
        </is>
      </c>
      <c r="I4483" t="inlineStr">
        <is>
          <t>NYY Kablo 4x6 (100 m)</t>
        </is>
      </c>
      <c r="J4483" t="inlineStr">
        <is>
          <t>Kablo</t>
        </is>
      </c>
      <c r="K4483" t="inlineStr">
        <is>
          <t>Bayi</t>
        </is>
      </c>
      <c r="L4483" t="n">
        <v>114</v>
      </c>
      <c r="M4483" s="57" t="n">
        <v>3389</v>
      </c>
      <c r="N4483" t="inlineStr">
        <is>
          <t>TL</t>
        </is>
      </c>
      <c r="O4483" s="58" t="n">
        <v>0</v>
      </c>
      <c r="P4483" t="n">
        <v>0</v>
      </c>
      <c r="Q4483" s="59" t="n">
        <v>2150</v>
      </c>
      <c r="R4483" s="60">
        <f>IF(N4483="TL",1,IF(N4483="USD",VLOOKUP(C4483,$X$2:$Z$19,2,FALSE),VLOOKUP(C4483,$X$2:$Z$19,3,FALSE)))</f>
        <v/>
      </c>
      <c r="S4483" s="61">
        <f>IF(P4483=1,0,L4483*M4483*R4483*(1-O4483/100))</f>
        <v/>
      </c>
      <c r="T4483" s="61">
        <f>IF(P4483=1,0,L4483*Q4483)</f>
        <v/>
      </c>
      <c r="U4483" s="61">
        <f>S4483-T4483</f>
        <v/>
      </c>
    </row>
    <row r="4484">
      <c r="A4484" t="inlineStr">
        <is>
          <t>S004483</t>
        </is>
      </c>
      <c r="B4484" t="inlineStr">
        <is>
          <t>2026-05-07</t>
        </is>
      </c>
      <c r="C4484" t="inlineStr">
        <is>
          <t>2026-05</t>
        </is>
      </c>
      <c r="D4484" t="inlineStr">
        <is>
          <t>2026-Q2</t>
        </is>
      </c>
      <c r="E4484" t="inlineStr">
        <is>
          <t>T04</t>
        </is>
      </c>
      <c r="F4484" t="inlineStr">
        <is>
          <t>Selin Şahin</t>
        </is>
      </c>
      <c r="G4484" t="inlineStr">
        <is>
          <t>Akdeniz</t>
        </is>
      </c>
      <c r="H4484" t="inlineStr">
        <is>
          <t>EM-UPS-10</t>
        </is>
      </c>
      <c r="I4484" t="inlineStr">
        <is>
          <t>Kesintisiz Güç Kaynağı 3 kVA</t>
        </is>
      </c>
      <c r="J4484" t="inlineStr">
        <is>
          <t>Güç</t>
        </is>
      </c>
      <c r="K4484" t="inlineStr">
        <is>
          <t>Bayi</t>
        </is>
      </c>
      <c r="L4484" t="n">
        <v>14</v>
      </c>
      <c r="M4484" s="57" t="n">
        <v>13497</v>
      </c>
      <c r="N4484" t="inlineStr">
        <is>
          <t>TL</t>
        </is>
      </c>
      <c r="O4484" s="58" t="n">
        <v>0</v>
      </c>
      <c r="P4484" t="n">
        <v>0</v>
      </c>
      <c r="Q4484" s="59" t="n">
        <v>8200</v>
      </c>
      <c r="R4484" s="60">
        <f>IF(N4484="TL",1,IF(N4484="USD",VLOOKUP(C4484,$X$2:$Z$19,2,FALSE),VLOOKUP(C4484,$X$2:$Z$19,3,FALSE)))</f>
        <v/>
      </c>
      <c r="S4484" s="61">
        <f>IF(P4484=1,0,L4484*M4484*R4484*(1-O4484/100))</f>
        <v/>
      </c>
      <c r="T4484" s="61">
        <f>IF(P4484=1,0,L4484*Q4484)</f>
        <v/>
      </c>
      <c r="U4484" s="61">
        <f>S4484-T4484</f>
        <v/>
      </c>
    </row>
    <row r="4485">
      <c r="A4485" t="inlineStr">
        <is>
          <t>S004484</t>
        </is>
      </c>
      <c r="B4485" t="inlineStr">
        <is>
          <t>2026-05-08</t>
        </is>
      </c>
      <c r="C4485" t="inlineStr">
        <is>
          <t>2026-05</t>
        </is>
      </c>
      <c r="D4485" t="inlineStr">
        <is>
          <t>2026-Q2</t>
        </is>
      </c>
      <c r="E4485" t="inlineStr">
        <is>
          <t>T04</t>
        </is>
      </c>
      <c r="F4485" t="inlineStr">
        <is>
          <t>Selin Şahin</t>
        </is>
      </c>
      <c r="G4485" t="inlineStr">
        <is>
          <t>Akdeniz</t>
        </is>
      </c>
      <c r="H4485" t="inlineStr">
        <is>
          <t>EM-SGT-01</t>
        </is>
      </c>
      <c r="I4485" t="inlineStr">
        <is>
          <t>Otomatik Sigorta C16 (12'li)</t>
        </is>
      </c>
      <c r="J4485" t="inlineStr">
        <is>
          <t>Koruma</t>
        </is>
      </c>
      <c r="K4485" t="inlineStr">
        <is>
          <t>Bayi</t>
        </is>
      </c>
      <c r="L4485" t="n">
        <v>67</v>
      </c>
      <c r="M4485" s="57" t="n">
        <v>427</v>
      </c>
      <c r="N4485" t="inlineStr">
        <is>
          <t>TL</t>
        </is>
      </c>
      <c r="O4485" s="58" t="n">
        <v>5</v>
      </c>
      <c r="P4485" t="n">
        <v>1</v>
      </c>
      <c r="Q4485" s="59" t="n">
        <v>240</v>
      </c>
      <c r="R4485" s="60">
        <f>IF(N4485="TL",1,IF(N4485="USD",VLOOKUP(C4485,$X$2:$Z$19,2,FALSE),VLOOKUP(C4485,$X$2:$Z$19,3,FALSE)))</f>
        <v/>
      </c>
      <c r="S4485" s="61">
        <f>IF(P4485=1,0,L4485*M4485*R4485*(1-O4485/100))</f>
        <v/>
      </c>
      <c r="T4485" s="61">
        <f>IF(P4485=1,0,L4485*Q4485)</f>
        <v/>
      </c>
      <c r="U4485" s="61">
        <f>S4485-T4485</f>
        <v/>
      </c>
    </row>
    <row r="4486">
      <c r="A4486" t="inlineStr">
        <is>
          <t>S004485</t>
        </is>
      </c>
      <c r="B4486" t="inlineStr">
        <is>
          <t>2026-05-06</t>
        </is>
      </c>
      <c r="C4486" t="inlineStr">
        <is>
          <t>2026-05</t>
        </is>
      </c>
      <c r="D4486" t="inlineStr">
        <is>
          <t>2026-Q2</t>
        </is>
      </c>
      <c r="E4486" t="inlineStr">
        <is>
          <t>T04</t>
        </is>
      </c>
      <c r="F4486" t="inlineStr">
        <is>
          <t>Selin Şahin</t>
        </is>
      </c>
      <c r="G4486" t="inlineStr">
        <is>
          <t>Akdeniz</t>
        </is>
      </c>
      <c r="H4486" t="inlineStr">
        <is>
          <t>EM-KBL-16</t>
        </is>
      </c>
      <c r="I4486" t="inlineStr">
        <is>
          <t>NYM Kablo 3x2,5 (100 m)</t>
        </is>
      </c>
      <c r="J4486" t="inlineStr">
        <is>
          <t>Kablo</t>
        </is>
      </c>
      <c r="K4486" t="inlineStr">
        <is>
          <t>Bayi</t>
        </is>
      </c>
      <c r="L4486" t="n">
        <v>41</v>
      </c>
      <c r="M4486" s="57" t="n">
        <v>1364</v>
      </c>
      <c r="N4486" t="inlineStr">
        <is>
          <t>TL</t>
        </is>
      </c>
      <c r="O4486" s="58" t="n">
        <v>12</v>
      </c>
      <c r="P4486" t="n">
        <v>0</v>
      </c>
      <c r="Q4486" s="59" t="n">
        <v>820</v>
      </c>
      <c r="R4486" s="60">
        <f>IF(N4486="TL",1,IF(N4486="USD",VLOOKUP(C4486,$X$2:$Z$19,2,FALSE),VLOOKUP(C4486,$X$2:$Z$19,3,FALSE)))</f>
        <v/>
      </c>
      <c r="S4486" s="61">
        <f>IF(P4486=1,0,L4486*M4486*R4486*(1-O4486/100))</f>
        <v/>
      </c>
      <c r="T4486" s="61">
        <f>IF(P4486=1,0,L4486*Q4486)</f>
        <v/>
      </c>
      <c r="U4486" s="61">
        <f>S4486-T4486</f>
        <v/>
      </c>
    </row>
    <row r="4487">
      <c r="A4487" t="inlineStr">
        <is>
          <t>S004486</t>
        </is>
      </c>
      <c r="B4487" t="inlineStr">
        <is>
          <t>2026-05-17</t>
        </is>
      </c>
      <c r="C4487" t="inlineStr">
        <is>
          <t>2026-05</t>
        </is>
      </c>
      <c r="D4487" t="inlineStr">
        <is>
          <t>2026-Q2</t>
        </is>
      </c>
      <c r="E4487" t="inlineStr">
        <is>
          <t>T04</t>
        </is>
      </c>
      <c r="F4487" t="inlineStr">
        <is>
          <t>Selin Şahin</t>
        </is>
      </c>
      <c r="G4487" t="inlineStr">
        <is>
          <t>Akdeniz</t>
        </is>
      </c>
      <c r="H4487" t="inlineStr">
        <is>
          <t>EM-UPS-10</t>
        </is>
      </c>
      <c r="I4487" t="inlineStr">
        <is>
          <t>Kesintisiz Güç Kaynağı 3 kVA</t>
        </is>
      </c>
      <c r="J4487" t="inlineStr">
        <is>
          <t>Güç</t>
        </is>
      </c>
      <c r="K4487" t="inlineStr">
        <is>
          <t>Kurumsal</t>
        </is>
      </c>
      <c r="L4487" t="n">
        <v>117</v>
      </c>
      <c r="M4487" s="57" t="n">
        <v>13102</v>
      </c>
      <c r="N4487" t="inlineStr">
        <is>
          <t>TL</t>
        </is>
      </c>
      <c r="O4487" s="58" t="n">
        <v>0</v>
      </c>
      <c r="P4487" t="n">
        <v>0</v>
      </c>
      <c r="Q4487" s="59" t="n">
        <v>8200</v>
      </c>
      <c r="R4487" s="60">
        <f>IF(N4487="TL",1,IF(N4487="USD",VLOOKUP(C4487,$X$2:$Z$19,2,FALSE),VLOOKUP(C4487,$X$2:$Z$19,3,FALSE)))</f>
        <v/>
      </c>
      <c r="S4487" s="61">
        <f>IF(P4487=1,0,L4487*M4487*R4487*(1-O4487/100))</f>
        <v/>
      </c>
      <c r="T4487" s="61">
        <f>IF(P4487=1,0,L4487*Q4487)</f>
        <v/>
      </c>
      <c r="U4487" s="61">
        <f>S4487-T4487</f>
        <v/>
      </c>
    </row>
    <row r="4488">
      <c r="A4488" t="inlineStr">
        <is>
          <t>S004487</t>
        </is>
      </c>
      <c r="B4488" t="inlineStr">
        <is>
          <t>2026-05-18</t>
        </is>
      </c>
      <c r="C4488" t="inlineStr">
        <is>
          <t>2026-05</t>
        </is>
      </c>
      <c r="D4488" t="inlineStr">
        <is>
          <t>2026-Q2</t>
        </is>
      </c>
      <c r="E4488" t="inlineStr">
        <is>
          <t>T04</t>
        </is>
      </c>
      <c r="F4488" t="inlineStr">
        <is>
          <t>Selin Şahin</t>
        </is>
      </c>
      <c r="G4488" t="inlineStr">
        <is>
          <t>Akdeniz</t>
        </is>
      </c>
      <c r="H4488" t="inlineStr">
        <is>
          <t>EM-KBL-25</t>
        </is>
      </c>
      <c r="I4488" t="inlineStr">
        <is>
          <t>NYY Kablo 4x6 (100 m)</t>
        </is>
      </c>
      <c r="J4488" t="inlineStr">
        <is>
          <t>Kablo</t>
        </is>
      </c>
      <c r="K4488" t="inlineStr">
        <is>
          <t>Bayi</t>
        </is>
      </c>
      <c r="L4488" t="n">
        <v>16</v>
      </c>
      <c r="M4488" s="57" t="n">
        <v>3557</v>
      </c>
      <c r="N4488" t="inlineStr">
        <is>
          <t>TL</t>
        </is>
      </c>
      <c r="O4488" s="58" t="n">
        <v>5</v>
      </c>
      <c r="P4488" t="n">
        <v>0</v>
      </c>
      <c r="Q4488" s="59" t="n">
        <v>2150</v>
      </c>
      <c r="R4488" s="60">
        <f>IF(N4488="TL",1,IF(N4488="USD",VLOOKUP(C4488,$X$2:$Z$19,2,FALSE),VLOOKUP(C4488,$X$2:$Z$19,3,FALSE)))</f>
        <v/>
      </c>
      <c r="S4488" s="61">
        <f>IF(P4488=1,0,L4488*M4488*R4488*(1-O4488/100))</f>
        <v/>
      </c>
      <c r="T4488" s="61">
        <f>IF(P4488=1,0,L4488*Q4488)</f>
        <v/>
      </c>
      <c r="U4488" s="61">
        <f>S4488-T4488</f>
        <v/>
      </c>
    </row>
    <row r="4489">
      <c r="A4489" t="inlineStr">
        <is>
          <t>S004488</t>
        </is>
      </c>
      <c r="B4489" t="inlineStr">
        <is>
          <t>2026-05-16</t>
        </is>
      </c>
      <c r="C4489" t="inlineStr">
        <is>
          <t>2026-05</t>
        </is>
      </c>
      <c r="D4489" t="inlineStr">
        <is>
          <t>2026-Q2</t>
        </is>
      </c>
      <c r="E4489" t="inlineStr">
        <is>
          <t>T04</t>
        </is>
      </c>
      <c r="F4489" t="inlineStr">
        <is>
          <t>Selin Şahin</t>
        </is>
      </c>
      <c r="G4489" t="inlineStr">
        <is>
          <t>Akdeniz</t>
        </is>
      </c>
      <c r="H4489" t="inlineStr">
        <is>
          <t>EM-KBL-16</t>
        </is>
      </c>
      <c r="I4489" t="inlineStr">
        <is>
          <t>NYM Kablo 3x2,5 (100 m)</t>
        </is>
      </c>
      <c r="J4489" t="inlineStr">
        <is>
          <t>Kablo</t>
        </is>
      </c>
      <c r="K4489" t="inlineStr">
        <is>
          <t>Bayi</t>
        </is>
      </c>
      <c r="L4489" t="n">
        <v>4</v>
      </c>
      <c r="M4489" s="57" t="n">
        <v>1289</v>
      </c>
      <c r="N4489" t="inlineStr">
        <is>
          <t>TL</t>
        </is>
      </c>
      <c r="O4489" s="58" t="n">
        <v>5</v>
      </c>
      <c r="P4489" t="n">
        <v>0</v>
      </c>
      <c r="Q4489" s="59" t="n">
        <v>820</v>
      </c>
      <c r="R4489" s="60">
        <f>IF(N4489="TL",1,IF(N4489="USD",VLOOKUP(C4489,$X$2:$Z$19,2,FALSE),VLOOKUP(C4489,$X$2:$Z$19,3,FALSE)))</f>
        <v/>
      </c>
      <c r="S4489" s="61">
        <f>IF(P4489=1,0,L4489*M4489*R4489*(1-O4489/100))</f>
        <v/>
      </c>
      <c r="T4489" s="61">
        <f>IF(P4489=1,0,L4489*Q4489)</f>
        <v/>
      </c>
      <c r="U4489" s="61">
        <f>S4489-T4489</f>
        <v/>
      </c>
    </row>
    <row r="4490">
      <c r="A4490" t="inlineStr">
        <is>
          <t>S004489</t>
        </is>
      </c>
      <c r="B4490" t="inlineStr">
        <is>
          <t>2026-05-09</t>
        </is>
      </c>
      <c r="C4490" t="inlineStr">
        <is>
          <t>2026-05</t>
        </is>
      </c>
      <c r="D4490" t="inlineStr">
        <is>
          <t>2026-Q2</t>
        </is>
      </c>
      <c r="E4490" t="inlineStr">
        <is>
          <t>T04</t>
        </is>
      </c>
      <c r="F4490" t="inlineStr">
        <is>
          <t>Selin Şahin</t>
        </is>
      </c>
      <c r="G4490" t="inlineStr">
        <is>
          <t>Akdeniz</t>
        </is>
      </c>
      <c r="H4490" t="inlineStr">
        <is>
          <t>EM-SGT-01</t>
        </is>
      </c>
      <c r="I4490" t="inlineStr">
        <is>
          <t>Otomatik Sigorta C16 (12'li)</t>
        </is>
      </c>
      <c r="J4490" t="inlineStr">
        <is>
          <t>Koruma</t>
        </is>
      </c>
      <c r="K4490" t="inlineStr">
        <is>
          <t>Kurumsal</t>
        </is>
      </c>
      <c r="L4490" t="n">
        <v>20</v>
      </c>
      <c r="M4490" s="57" t="n">
        <v>450</v>
      </c>
      <c r="N4490" t="inlineStr">
        <is>
          <t>TL</t>
        </is>
      </c>
      <c r="O4490" s="58" t="n">
        <v>5</v>
      </c>
      <c r="P4490" t="n">
        <v>0</v>
      </c>
      <c r="Q4490" s="59" t="n">
        <v>240</v>
      </c>
      <c r="R4490" s="60">
        <f>IF(N4490="TL",1,IF(N4490="USD",VLOOKUP(C4490,$X$2:$Z$19,2,FALSE),VLOOKUP(C4490,$X$2:$Z$19,3,FALSE)))</f>
        <v/>
      </c>
      <c r="S4490" s="61">
        <f>IF(P4490=1,0,L4490*M4490*R4490*(1-O4490/100))</f>
        <v/>
      </c>
      <c r="T4490" s="61">
        <f>IF(P4490=1,0,L4490*Q4490)</f>
        <v/>
      </c>
      <c r="U4490" s="61">
        <f>S4490-T4490</f>
        <v/>
      </c>
    </row>
    <row r="4491">
      <c r="A4491" t="inlineStr">
        <is>
          <t>S004490</t>
        </is>
      </c>
      <c r="B4491" t="inlineStr">
        <is>
          <t>2026-05-21</t>
        </is>
      </c>
      <c r="C4491" t="inlineStr">
        <is>
          <t>2026-05</t>
        </is>
      </c>
      <c r="D4491" t="inlineStr">
        <is>
          <t>2026-Q2</t>
        </is>
      </c>
      <c r="E4491" t="inlineStr">
        <is>
          <t>T04</t>
        </is>
      </c>
      <c r="F4491" t="inlineStr">
        <is>
          <t>Selin Şahin</t>
        </is>
      </c>
      <c r="G4491" t="inlineStr">
        <is>
          <t>Akdeniz</t>
        </is>
      </c>
      <c r="H4491" t="inlineStr">
        <is>
          <t>EM-SNS-06</t>
        </is>
      </c>
      <c r="I4491" t="inlineStr">
        <is>
          <t>Hareket Sensörü PIR</t>
        </is>
      </c>
      <c r="J4491" t="inlineStr">
        <is>
          <t>Otomasyon</t>
        </is>
      </c>
      <c r="K4491" t="inlineStr">
        <is>
          <t>Proje</t>
        </is>
      </c>
      <c r="L4491" t="n">
        <v>28</v>
      </c>
      <c r="M4491" s="57" t="n">
        <v>244</v>
      </c>
      <c r="N4491" t="inlineStr">
        <is>
          <t>TL</t>
        </is>
      </c>
      <c r="O4491" s="58" t="n">
        <v>0</v>
      </c>
      <c r="P4491" t="n">
        <v>0</v>
      </c>
      <c r="Q4491" s="59" t="n">
        <v>120</v>
      </c>
      <c r="R4491" s="60">
        <f>IF(N4491="TL",1,IF(N4491="USD",VLOOKUP(C4491,$X$2:$Z$19,2,FALSE),VLOOKUP(C4491,$X$2:$Z$19,3,FALSE)))</f>
        <v/>
      </c>
      <c r="S4491" s="61">
        <f>IF(P4491=1,0,L4491*M4491*R4491*(1-O4491/100))</f>
        <v/>
      </c>
      <c r="T4491" s="61">
        <f>IF(P4491=1,0,L4491*Q4491)</f>
        <v/>
      </c>
      <c r="U4491" s="61">
        <f>S4491-T4491</f>
        <v/>
      </c>
    </row>
    <row r="4492">
      <c r="A4492" t="inlineStr">
        <is>
          <t>S004491</t>
        </is>
      </c>
      <c r="B4492" t="inlineStr">
        <is>
          <t>2026-05-18</t>
        </is>
      </c>
      <c r="C4492" t="inlineStr">
        <is>
          <t>2026-05</t>
        </is>
      </c>
      <c r="D4492" t="inlineStr">
        <is>
          <t>2026-Q2</t>
        </is>
      </c>
      <c r="E4492" t="inlineStr">
        <is>
          <t>T04</t>
        </is>
      </c>
      <c r="F4492" t="inlineStr">
        <is>
          <t>Selin Şahin</t>
        </is>
      </c>
      <c r="G4492" t="inlineStr">
        <is>
          <t>Akdeniz</t>
        </is>
      </c>
      <c r="H4492" t="inlineStr">
        <is>
          <t>EM-SNS-06</t>
        </is>
      </c>
      <c r="I4492" t="inlineStr">
        <is>
          <t>Hareket Sensörü PIR</t>
        </is>
      </c>
      <c r="J4492" t="inlineStr">
        <is>
          <t>Otomasyon</t>
        </is>
      </c>
      <c r="K4492" t="inlineStr">
        <is>
          <t>Bayi</t>
        </is>
      </c>
      <c r="L4492" t="n">
        <v>5</v>
      </c>
      <c r="M4492" s="57" t="n">
        <v>254</v>
      </c>
      <c r="N4492" t="inlineStr">
        <is>
          <t>TL</t>
        </is>
      </c>
      <c r="O4492" s="58" t="n">
        <v>0</v>
      </c>
      <c r="P4492" t="n">
        <v>0</v>
      </c>
      <c r="Q4492" s="59" t="n">
        <v>120</v>
      </c>
      <c r="R4492" s="60">
        <f>IF(N4492="TL",1,IF(N4492="USD",VLOOKUP(C4492,$X$2:$Z$19,2,FALSE),VLOOKUP(C4492,$X$2:$Z$19,3,FALSE)))</f>
        <v/>
      </c>
      <c r="S4492" s="61">
        <f>IF(P4492=1,0,L4492*M4492*R4492*(1-O4492/100))</f>
        <v/>
      </c>
      <c r="T4492" s="61">
        <f>IF(P4492=1,0,L4492*Q4492)</f>
        <v/>
      </c>
      <c r="U4492" s="61">
        <f>S4492-T4492</f>
        <v/>
      </c>
    </row>
    <row r="4493">
      <c r="A4493" t="inlineStr">
        <is>
          <t>S004492</t>
        </is>
      </c>
      <c r="B4493" t="inlineStr">
        <is>
          <t>2026-05-14</t>
        </is>
      </c>
      <c r="C4493" t="inlineStr">
        <is>
          <t>2026-05</t>
        </is>
      </c>
      <c r="D4493" t="inlineStr">
        <is>
          <t>2026-Q2</t>
        </is>
      </c>
      <c r="E4493" t="inlineStr">
        <is>
          <t>T04</t>
        </is>
      </c>
      <c r="F4493" t="inlineStr">
        <is>
          <t>Selin Şahin</t>
        </is>
      </c>
      <c r="G4493" t="inlineStr">
        <is>
          <t>Akdeniz</t>
        </is>
      </c>
      <c r="H4493" t="inlineStr">
        <is>
          <t>EM-KBL-16</t>
        </is>
      </c>
      <c r="I4493" t="inlineStr">
        <is>
          <t>NYM Kablo 3x2,5 (100 m)</t>
        </is>
      </c>
      <c r="J4493" t="inlineStr">
        <is>
          <t>Kablo</t>
        </is>
      </c>
      <c r="K4493" t="inlineStr">
        <is>
          <t>Proje</t>
        </is>
      </c>
      <c r="L4493" t="n">
        <v>17</v>
      </c>
      <c r="M4493" s="57" t="n">
        <v>1329</v>
      </c>
      <c r="N4493" t="inlineStr">
        <is>
          <t>TL</t>
        </is>
      </c>
      <c r="O4493" s="58" t="n">
        <v>5</v>
      </c>
      <c r="P4493" t="n">
        <v>0</v>
      </c>
      <c r="Q4493" s="59" t="n">
        <v>820</v>
      </c>
      <c r="R4493" s="60">
        <f>IF(N4493="TL",1,IF(N4493="USD",VLOOKUP(C4493,$X$2:$Z$19,2,FALSE),VLOOKUP(C4493,$X$2:$Z$19,3,FALSE)))</f>
        <v/>
      </c>
      <c r="S4493" s="61">
        <f>IF(P4493=1,0,L4493*M4493*R4493*(1-O4493/100))</f>
        <v/>
      </c>
      <c r="T4493" s="61">
        <f>IF(P4493=1,0,L4493*Q4493)</f>
        <v/>
      </c>
      <c r="U4493" s="61">
        <f>S4493-T4493</f>
        <v/>
      </c>
    </row>
    <row r="4494">
      <c r="A4494" t="inlineStr">
        <is>
          <t>S004493</t>
        </is>
      </c>
      <c r="B4494" t="inlineStr">
        <is>
          <t>2026-05-06</t>
        </is>
      </c>
      <c r="C4494" t="inlineStr">
        <is>
          <t>2026-05</t>
        </is>
      </c>
      <c r="D4494" t="inlineStr">
        <is>
          <t>2026-Q2</t>
        </is>
      </c>
      <c r="E4494" t="inlineStr">
        <is>
          <t>T04</t>
        </is>
      </c>
      <c r="F4494" t="inlineStr">
        <is>
          <t>Selin Şahin</t>
        </is>
      </c>
      <c r="G4494" t="inlineStr">
        <is>
          <t>Akdeniz</t>
        </is>
      </c>
      <c r="H4494" t="inlineStr">
        <is>
          <t>EM-KND-03</t>
        </is>
      </c>
      <c r="I4494" t="inlineStr">
        <is>
          <t>Kablo Kanalı 40x40 (2 m)</t>
        </is>
      </c>
      <c r="J4494" t="inlineStr">
        <is>
          <t>Tesisat</t>
        </is>
      </c>
      <c r="K4494" t="inlineStr">
        <is>
          <t>Kurumsal</t>
        </is>
      </c>
      <c r="L4494" t="n">
        <v>2</v>
      </c>
      <c r="M4494" s="57" t="n">
        <v>130</v>
      </c>
      <c r="N4494" t="inlineStr">
        <is>
          <t>TL</t>
        </is>
      </c>
      <c r="O4494" s="58" t="n">
        <v>12</v>
      </c>
      <c r="P4494" t="n">
        <v>0</v>
      </c>
      <c r="Q4494" s="59" t="n">
        <v>65</v>
      </c>
      <c r="R4494" s="60">
        <f>IF(N4494="TL",1,IF(N4494="USD",VLOOKUP(C4494,$X$2:$Z$19,2,FALSE),VLOOKUP(C4494,$X$2:$Z$19,3,FALSE)))</f>
        <v/>
      </c>
      <c r="S4494" s="61">
        <f>IF(P4494=1,0,L4494*M4494*R4494*(1-O4494/100))</f>
        <v/>
      </c>
      <c r="T4494" s="61">
        <f>IF(P4494=1,0,L4494*Q4494)</f>
        <v/>
      </c>
      <c r="U4494" s="61">
        <f>S4494-T4494</f>
        <v/>
      </c>
    </row>
    <row r="4495">
      <c r="A4495" t="inlineStr">
        <is>
          <t>S004494</t>
        </is>
      </c>
      <c r="B4495" t="inlineStr">
        <is>
          <t>2026-05-16</t>
        </is>
      </c>
      <c r="C4495" t="inlineStr">
        <is>
          <t>2026-05</t>
        </is>
      </c>
      <c r="D4495" t="inlineStr">
        <is>
          <t>2026-Q2</t>
        </is>
      </c>
      <c r="E4495" t="inlineStr">
        <is>
          <t>T04</t>
        </is>
      </c>
      <c r="F4495" t="inlineStr">
        <is>
          <t>Selin Şahin</t>
        </is>
      </c>
      <c r="G4495" t="inlineStr">
        <is>
          <t>Akdeniz</t>
        </is>
      </c>
      <c r="H4495" t="inlineStr">
        <is>
          <t>EM-KBL-25</t>
        </is>
      </c>
      <c r="I4495" t="inlineStr">
        <is>
          <t>NYY Kablo 4x6 (100 m)</t>
        </is>
      </c>
      <c r="J4495" t="inlineStr">
        <is>
          <t>Kablo</t>
        </is>
      </c>
      <c r="K4495" t="inlineStr">
        <is>
          <t>Proje</t>
        </is>
      </c>
      <c r="L4495" t="n">
        <v>14</v>
      </c>
      <c r="M4495" s="57" t="n">
        <v>3477</v>
      </c>
      <c r="N4495" t="inlineStr">
        <is>
          <t>TL</t>
        </is>
      </c>
      <c r="O4495" s="58" t="n">
        <v>5</v>
      </c>
      <c r="P4495" t="n">
        <v>0</v>
      </c>
      <c r="Q4495" s="59" t="n">
        <v>2150</v>
      </c>
      <c r="R4495" s="60">
        <f>IF(N4495="TL",1,IF(N4495="USD",VLOOKUP(C4495,$X$2:$Z$19,2,FALSE),VLOOKUP(C4495,$X$2:$Z$19,3,FALSE)))</f>
        <v/>
      </c>
      <c r="S4495" s="61">
        <f>IF(P4495=1,0,L4495*M4495*R4495*(1-O4495/100))</f>
        <v/>
      </c>
      <c r="T4495" s="61">
        <f>IF(P4495=1,0,L4495*Q4495)</f>
        <v/>
      </c>
      <c r="U4495" s="61">
        <f>S4495-T4495</f>
        <v/>
      </c>
    </row>
    <row r="4496">
      <c r="A4496" t="inlineStr">
        <is>
          <t>S004495</t>
        </is>
      </c>
      <c r="B4496" t="inlineStr">
        <is>
          <t>2026-05-16</t>
        </is>
      </c>
      <c r="C4496" t="inlineStr">
        <is>
          <t>2026-05</t>
        </is>
      </c>
      <c r="D4496" t="inlineStr">
        <is>
          <t>2026-Q2</t>
        </is>
      </c>
      <c r="E4496" t="inlineStr">
        <is>
          <t>T04</t>
        </is>
      </c>
      <c r="F4496" t="inlineStr">
        <is>
          <t>Selin Şahin</t>
        </is>
      </c>
      <c r="G4496" t="inlineStr">
        <is>
          <t>Akdeniz</t>
        </is>
      </c>
      <c r="H4496" t="inlineStr">
        <is>
          <t>EM-AYD-18</t>
        </is>
      </c>
      <c r="I4496" t="inlineStr">
        <is>
          <t>LED Ampul 18W (10'lu)</t>
        </is>
      </c>
      <c r="J4496" t="inlineStr">
        <is>
          <t>Aydınlatma</t>
        </is>
      </c>
      <c r="K4496" t="inlineStr">
        <is>
          <t>Proje</t>
        </is>
      </c>
      <c r="L4496" t="n">
        <v>5</v>
      </c>
      <c r="M4496" s="57" t="n">
        <v>210</v>
      </c>
      <c r="N4496" t="inlineStr">
        <is>
          <t>TL</t>
        </is>
      </c>
      <c r="O4496" s="58" t="n">
        <v>0</v>
      </c>
      <c r="P4496" t="n">
        <v>0</v>
      </c>
      <c r="Q4496" s="59" t="n">
        <v>95</v>
      </c>
      <c r="R4496" s="60">
        <f>IF(N4496="TL",1,IF(N4496="USD",VLOOKUP(C4496,$X$2:$Z$19,2,FALSE),VLOOKUP(C4496,$X$2:$Z$19,3,FALSE)))</f>
        <v/>
      </c>
      <c r="S4496" s="61">
        <f>IF(P4496=1,0,L4496*M4496*R4496*(1-O4496/100))</f>
        <v/>
      </c>
      <c r="T4496" s="61">
        <f>IF(P4496=1,0,L4496*Q4496)</f>
        <v/>
      </c>
      <c r="U4496" s="61">
        <f>S4496-T4496</f>
        <v/>
      </c>
    </row>
    <row r="4497">
      <c r="A4497" t="inlineStr">
        <is>
          <t>S004496</t>
        </is>
      </c>
      <c r="B4497" t="inlineStr">
        <is>
          <t>2026-05-02</t>
        </is>
      </c>
      <c r="C4497" t="inlineStr">
        <is>
          <t>2026-05</t>
        </is>
      </c>
      <c r="D4497" t="inlineStr">
        <is>
          <t>2026-Q2</t>
        </is>
      </c>
      <c r="E4497" t="inlineStr">
        <is>
          <t>T05</t>
        </is>
      </c>
      <c r="F4497" t="inlineStr">
        <is>
          <t>Burak Çelik</t>
        </is>
      </c>
      <c r="G4497" t="inlineStr">
        <is>
          <t>İhracat-Körfez</t>
        </is>
      </c>
      <c r="H4497" t="inlineStr">
        <is>
          <t>EM-KBL-16</t>
        </is>
      </c>
      <c r="I4497" t="inlineStr">
        <is>
          <t>NYM Kablo 3x2,5 (100 m)</t>
        </is>
      </c>
      <c r="J4497" t="inlineStr">
        <is>
          <t>Kablo</t>
        </is>
      </c>
      <c r="K4497" t="inlineStr">
        <is>
          <t>Proje</t>
        </is>
      </c>
      <c r="L4497" t="n">
        <v>13</v>
      </c>
      <c r="M4497" s="57" t="n">
        <v>27.55</v>
      </c>
      <c r="N4497" t="inlineStr">
        <is>
          <t>USD</t>
        </is>
      </c>
      <c r="O4497" s="58" t="n">
        <v>8</v>
      </c>
      <c r="P4497" t="n">
        <v>0</v>
      </c>
      <c r="Q4497" s="59" t="n">
        <v>820</v>
      </c>
      <c r="R4497" s="60">
        <f>IF(N4497="TL",1,IF(N4497="USD",VLOOKUP(C4497,$X$2:$Z$19,2,FALSE),VLOOKUP(C4497,$X$2:$Z$19,3,FALSE)))</f>
        <v/>
      </c>
      <c r="S4497" s="61">
        <f>IF(P4497=1,0,L4497*M4497*R4497*(1-O4497/100))</f>
        <v/>
      </c>
      <c r="T4497" s="61">
        <f>IF(P4497=1,0,L4497*Q4497)</f>
        <v/>
      </c>
      <c r="U4497" s="61">
        <f>S4497-T4497</f>
        <v/>
      </c>
    </row>
    <row r="4498">
      <c r="A4498" t="inlineStr">
        <is>
          <t>S004497</t>
        </is>
      </c>
      <c r="B4498" t="inlineStr">
        <is>
          <t>2026-05-24</t>
        </is>
      </c>
      <c r="C4498" t="inlineStr">
        <is>
          <t>2026-05</t>
        </is>
      </c>
      <c r="D4498" t="inlineStr">
        <is>
          <t>2026-Q2</t>
        </is>
      </c>
      <c r="E4498" t="inlineStr">
        <is>
          <t>T05</t>
        </is>
      </c>
      <c r="F4498" t="inlineStr">
        <is>
          <t>Burak Çelik</t>
        </is>
      </c>
      <c r="G4498" t="inlineStr">
        <is>
          <t>İhracat-Körfez</t>
        </is>
      </c>
      <c r="H4498" t="inlineStr">
        <is>
          <t>EM-UPS-10</t>
        </is>
      </c>
      <c r="I4498" t="inlineStr">
        <is>
          <t>Kesintisiz Güç Kaynağı 3 kVA</t>
        </is>
      </c>
      <c r="J4498" t="inlineStr">
        <is>
          <t>Güç</t>
        </is>
      </c>
      <c r="K4498" t="inlineStr">
        <is>
          <t>Bayi</t>
        </is>
      </c>
      <c r="L4498" t="n">
        <v>18</v>
      </c>
      <c r="M4498" s="57" t="n">
        <v>259.15</v>
      </c>
      <c r="N4498" t="inlineStr">
        <is>
          <t>USD</t>
        </is>
      </c>
      <c r="O4498" s="58" t="n">
        <v>5</v>
      </c>
      <c r="P4498" t="n">
        <v>0</v>
      </c>
      <c r="Q4498" s="59" t="n">
        <v>8200</v>
      </c>
      <c r="R4498" s="60">
        <f>IF(N4498="TL",1,IF(N4498="USD",VLOOKUP(C4498,$X$2:$Z$19,2,FALSE),VLOOKUP(C4498,$X$2:$Z$19,3,FALSE)))</f>
        <v/>
      </c>
      <c r="S4498" s="61">
        <f>IF(P4498=1,0,L4498*M4498*R4498*(1-O4498/100))</f>
        <v/>
      </c>
      <c r="T4498" s="61">
        <f>IF(P4498=1,0,L4498*Q4498)</f>
        <v/>
      </c>
      <c r="U4498" s="61">
        <f>S4498-T4498</f>
        <v/>
      </c>
    </row>
    <row r="4499">
      <c r="A4499" t="inlineStr">
        <is>
          <t>S004498</t>
        </is>
      </c>
      <c r="B4499" t="inlineStr">
        <is>
          <t>2026-05-03</t>
        </is>
      </c>
      <c r="C4499" t="inlineStr">
        <is>
          <t>2026-05</t>
        </is>
      </c>
      <c r="D4499" t="inlineStr">
        <is>
          <t>2026-Q2</t>
        </is>
      </c>
      <c r="E4499" t="inlineStr">
        <is>
          <t>T05</t>
        </is>
      </c>
      <c r="F4499" t="inlineStr">
        <is>
          <t>Burak Çelik</t>
        </is>
      </c>
      <c r="G4499" t="inlineStr">
        <is>
          <t>İhracat-Körfez</t>
        </is>
      </c>
      <c r="H4499" t="inlineStr">
        <is>
          <t>EM-SGT-01</t>
        </is>
      </c>
      <c r="I4499" t="inlineStr">
        <is>
          <t>Otomatik Sigorta C16 (12'li)</t>
        </is>
      </c>
      <c r="J4499" t="inlineStr">
        <is>
          <t>Koruma</t>
        </is>
      </c>
      <c r="K4499" t="inlineStr">
        <is>
          <t>Proje</t>
        </is>
      </c>
      <c r="L4499" t="n">
        <v>22</v>
      </c>
      <c r="M4499" s="57" t="n">
        <v>9.1</v>
      </c>
      <c r="N4499" t="inlineStr">
        <is>
          <t>USD</t>
        </is>
      </c>
      <c r="O4499" s="58" t="n">
        <v>0</v>
      </c>
      <c r="P4499" t="n">
        <v>0</v>
      </c>
      <c r="Q4499" s="59" t="n">
        <v>240</v>
      </c>
      <c r="R4499" s="60">
        <f>IF(N4499="TL",1,IF(N4499="USD",VLOOKUP(C4499,$X$2:$Z$19,2,FALSE),VLOOKUP(C4499,$X$2:$Z$19,3,FALSE)))</f>
        <v/>
      </c>
      <c r="S4499" s="61">
        <f>IF(P4499=1,0,L4499*M4499*R4499*(1-O4499/100))</f>
        <v/>
      </c>
      <c r="T4499" s="61">
        <f>IF(P4499=1,0,L4499*Q4499)</f>
        <v/>
      </c>
      <c r="U4499" s="61">
        <f>S4499-T4499</f>
        <v/>
      </c>
    </row>
    <row r="4500">
      <c r="A4500" t="inlineStr">
        <is>
          <t>S004499</t>
        </is>
      </c>
      <c r="B4500" t="inlineStr">
        <is>
          <t>2026-05-12</t>
        </is>
      </c>
      <c r="C4500" t="inlineStr">
        <is>
          <t>2026-05</t>
        </is>
      </c>
      <c r="D4500" t="inlineStr">
        <is>
          <t>2026-Q2</t>
        </is>
      </c>
      <c r="E4500" t="inlineStr">
        <is>
          <t>T05</t>
        </is>
      </c>
      <c r="F4500" t="inlineStr">
        <is>
          <t>Burak Çelik</t>
        </is>
      </c>
      <c r="G4500" t="inlineStr">
        <is>
          <t>İhracat-Körfez</t>
        </is>
      </c>
      <c r="H4500" t="inlineStr">
        <is>
          <t>EM-TOP-08</t>
        </is>
      </c>
      <c r="I4500" t="inlineStr">
        <is>
          <t>Topraklama Seti</t>
        </is>
      </c>
      <c r="J4500" t="inlineStr">
        <is>
          <t>Koruma</t>
        </is>
      </c>
      <c r="K4500" t="inlineStr">
        <is>
          <t>Bayi</t>
        </is>
      </c>
      <c r="L4500" t="n">
        <v>5</v>
      </c>
      <c r="M4500" s="57" t="n">
        <v>18.08</v>
      </c>
      <c r="N4500" t="inlineStr">
        <is>
          <t>USD</t>
        </is>
      </c>
      <c r="O4500" s="58" t="n">
        <v>5</v>
      </c>
      <c r="P4500" t="n">
        <v>0</v>
      </c>
      <c r="Q4500" s="59" t="n">
        <v>540</v>
      </c>
      <c r="R4500" s="60">
        <f>IF(N4500="TL",1,IF(N4500="USD",VLOOKUP(C4500,$X$2:$Z$19,2,FALSE),VLOOKUP(C4500,$X$2:$Z$19,3,FALSE)))</f>
        <v/>
      </c>
      <c r="S4500" s="61">
        <f>IF(P4500=1,0,L4500*M4500*R4500*(1-O4500/100))</f>
        <v/>
      </c>
      <c r="T4500" s="61">
        <f>IF(P4500=1,0,L4500*Q4500)</f>
        <v/>
      </c>
      <c r="U4500" s="61">
        <f>S4500-T4500</f>
        <v/>
      </c>
    </row>
    <row r="4501">
      <c r="A4501" t="inlineStr">
        <is>
          <t>S004500</t>
        </is>
      </c>
      <c r="B4501" t="inlineStr">
        <is>
          <t>2026-05-20</t>
        </is>
      </c>
      <c r="C4501" t="inlineStr">
        <is>
          <t>2026-05</t>
        </is>
      </c>
      <c r="D4501" t="inlineStr">
        <is>
          <t>2026-Q2</t>
        </is>
      </c>
      <c r="E4501" t="inlineStr">
        <is>
          <t>T05</t>
        </is>
      </c>
      <c r="F4501" t="inlineStr">
        <is>
          <t>Burak Çelik</t>
        </is>
      </c>
      <c r="G4501" t="inlineStr">
        <is>
          <t>İhracat-Körfez</t>
        </is>
      </c>
      <c r="H4501" t="inlineStr">
        <is>
          <t>EM-SNS-06</t>
        </is>
      </c>
      <c r="I4501" t="inlineStr">
        <is>
          <t>Hareket Sensörü PIR</t>
        </is>
      </c>
      <c r="J4501" t="inlineStr">
        <is>
          <t>Otomasyon</t>
        </is>
      </c>
      <c r="K4501" t="inlineStr">
        <is>
          <t>Bayi</t>
        </is>
      </c>
      <c r="L4501" t="n">
        <v>5</v>
      </c>
      <c r="M4501" s="57" t="n">
        <v>5.11</v>
      </c>
      <c r="N4501" t="inlineStr">
        <is>
          <t>USD</t>
        </is>
      </c>
      <c r="O4501" s="58" t="n">
        <v>5</v>
      </c>
      <c r="P4501" t="n">
        <v>0</v>
      </c>
      <c r="Q4501" s="59" t="n">
        <v>120</v>
      </c>
      <c r="R4501" s="60">
        <f>IF(N4501="TL",1,IF(N4501="USD",VLOOKUP(C4501,$X$2:$Z$19,2,FALSE),VLOOKUP(C4501,$X$2:$Z$19,3,FALSE)))</f>
        <v/>
      </c>
      <c r="S4501" s="61">
        <f>IF(P4501=1,0,L4501*M4501*R4501*(1-O4501/100))</f>
        <v/>
      </c>
      <c r="T4501" s="61">
        <f>IF(P4501=1,0,L4501*Q4501)</f>
        <v/>
      </c>
      <c r="U4501" s="61">
        <f>S4501-T4501</f>
        <v/>
      </c>
    </row>
    <row r="4502">
      <c r="A4502" t="inlineStr">
        <is>
          <t>S004501</t>
        </is>
      </c>
      <c r="B4502" t="inlineStr">
        <is>
          <t>2026-05-04</t>
        </is>
      </c>
      <c r="C4502" t="inlineStr">
        <is>
          <t>2026-05</t>
        </is>
      </c>
      <c r="D4502" t="inlineStr">
        <is>
          <t>2026-Q2</t>
        </is>
      </c>
      <c r="E4502" t="inlineStr">
        <is>
          <t>T05</t>
        </is>
      </c>
      <c r="F4502" t="inlineStr">
        <is>
          <t>Burak Çelik</t>
        </is>
      </c>
      <c r="G4502" t="inlineStr">
        <is>
          <t>İhracat-Körfez</t>
        </is>
      </c>
      <c r="H4502" t="inlineStr">
        <is>
          <t>EM-SNS-06</t>
        </is>
      </c>
      <c r="I4502" t="inlineStr">
        <is>
          <t>Hareket Sensörü PIR</t>
        </is>
      </c>
      <c r="J4502" t="inlineStr">
        <is>
          <t>Otomasyon</t>
        </is>
      </c>
      <c r="K4502" t="inlineStr">
        <is>
          <t>Bayi</t>
        </is>
      </c>
      <c r="L4502" t="n">
        <v>54</v>
      </c>
      <c r="M4502" s="57" t="n">
        <v>5.14</v>
      </c>
      <c r="N4502" t="inlineStr">
        <is>
          <t>USD</t>
        </is>
      </c>
      <c r="O4502" s="58" t="n">
        <v>5</v>
      </c>
      <c r="P4502" t="n">
        <v>0</v>
      </c>
      <c r="Q4502" s="59" t="n">
        <v>120</v>
      </c>
      <c r="R4502" s="60">
        <f>IF(N4502="TL",1,IF(N4502="USD",VLOOKUP(C4502,$X$2:$Z$19,2,FALSE),VLOOKUP(C4502,$X$2:$Z$19,3,FALSE)))</f>
        <v/>
      </c>
      <c r="S4502" s="61">
        <f>IF(P4502=1,0,L4502*M4502*R4502*(1-O4502/100))</f>
        <v/>
      </c>
      <c r="T4502" s="61">
        <f>IF(P4502=1,0,L4502*Q4502)</f>
        <v/>
      </c>
      <c r="U4502" s="61">
        <f>S4502-T4502</f>
        <v/>
      </c>
    </row>
    <row r="4503">
      <c r="A4503" t="inlineStr">
        <is>
          <t>S004502</t>
        </is>
      </c>
      <c r="B4503" t="inlineStr">
        <is>
          <t>2026-05-28</t>
        </is>
      </c>
      <c r="C4503" t="inlineStr">
        <is>
          <t>2026-05</t>
        </is>
      </c>
      <c r="D4503" t="inlineStr">
        <is>
          <t>2026-Q2</t>
        </is>
      </c>
      <c r="E4503" t="inlineStr">
        <is>
          <t>T05</t>
        </is>
      </c>
      <c r="F4503" t="inlineStr">
        <is>
          <t>Burak Çelik</t>
        </is>
      </c>
      <c r="G4503" t="inlineStr">
        <is>
          <t>İhracat-Körfez</t>
        </is>
      </c>
      <c r="H4503" t="inlineStr">
        <is>
          <t>EM-AYD-18</t>
        </is>
      </c>
      <c r="I4503" t="inlineStr">
        <is>
          <t>LED Ampul 18W (10'lu)</t>
        </is>
      </c>
      <c r="J4503" t="inlineStr">
        <is>
          <t>Aydınlatma</t>
        </is>
      </c>
      <c r="K4503" t="inlineStr">
        <is>
          <t>Perakende</t>
        </is>
      </c>
      <c r="L4503" t="n">
        <v>8</v>
      </c>
      <c r="M4503" s="57" t="n">
        <v>4.24</v>
      </c>
      <c r="N4503" t="inlineStr">
        <is>
          <t>USD</t>
        </is>
      </c>
      <c r="O4503" s="58" t="n">
        <v>12</v>
      </c>
      <c r="P4503" t="n">
        <v>0</v>
      </c>
      <c r="Q4503" s="59" t="n">
        <v>95</v>
      </c>
      <c r="R4503" s="60">
        <f>IF(N4503="TL",1,IF(N4503="USD",VLOOKUP(C4503,$X$2:$Z$19,2,FALSE),VLOOKUP(C4503,$X$2:$Z$19,3,FALSE)))</f>
        <v/>
      </c>
      <c r="S4503" s="61">
        <f>IF(P4503=1,0,L4503*M4503*R4503*(1-O4503/100))</f>
        <v/>
      </c>
      <c r="T4503" s="61">
        <f>IF(P4503=1,0,L4503*Q4503)</f>
        <v/>
      </c>
      <c r="U4503" s="61">
        <f>S4503-T4503</f>
        <v/>
      </c>
    </row>
    <row r="4504">
      <c r="A4504" t="inlineStr">
        <is>
          <t>S004503</t>
        </is>
      </c>
      <c r="B4504" t="inlineStr">
        <is>
          <t>2026-05-11</t>
        </is>
      </c>
      <c r="C4504" t="inlineStr">
        <is>
          <t>2026-05</t>
        </is>
      </c>
      <c r="D4504" t="inlineStr">
        <is>
          <t>2026-Q2</t>
        </is>
      </c>
      <c r="E4504" t="inlineStr">
        <is>
          <t>T05</t>
        </is>
      </c>
      <c r="F4504" t="inlineStr">
        <is>
          <t>Burak Çelik</t>
        </is>
      </c>
      <c r="G4504" t="inlineStr">
        <is>
          <t>İhracat-Körfez</t>
        </is>
      </c>
      <c r="H4504" t="inlineStr">
        <is>
          <t>EM-KND-03</t>
        </is>
      </c>
      <c r="I4504" t="inlineStr">
        <is>
          <t>Kablo Kanalı 40x40 (2 m)</t>
        </is>
      </c>
      <c r="J4504" t="inlineStr">
        <is>
          <t>Tesisat</t>
        </is>
      </c>
      <c r="K4504" t="inlineStr">
        <is>
          <t>Bayi</t>
        </is>
      </c>
      <c r="L4504" t="n">
        <v>25</v>
      </c>
      <c r="M4504" s="57" t="n">
        <v>2.76</v>
      </c>
      <c r="N4504" t="inlineStr">
        <is>
          <t>USD</t>
        </is>
      </c>
      <c r="O4504" s="58" t="n">
        <v>5</v>
      </c>
      <c r="P4504" t="n">
        <v>0</v>
      </c>
      <c r="Q4504" s="59" t="n">
        <v>65</v>
      </c>
      <c r="R4504" s="60">
        <f>IF(N4504="TL",1,IF(N4504="USD",VLOOKUP(C4504,$X$2:$Z$19,2,FALSE),VLOOKUP(C4504,$X$2:$Z$19,3,FALSE)))</f>
        <v/>
      </c>
      <c r="S4504" s="61">
        <f>IF(P4504=1,0,L4504*M4504*R4504*(1-O4504/100))</f>
        <v/>
      </c>
      <c r="T4504" s="61">
        <f>IF(P4504=1,0,L4504*Q4504)</f>
        <v/>
      </c>
      <c r="U4504" s="61">
        <f>S4504-T4504</f>
        <v/>
      </c>
    </row>
    <row r="4505">
      <c r="A4505" t="inlineStr">
        <is>
          <t>S004504</t>
        </is>
      </c>
      <c r="B4505" t="inlineStr">
        <is>
          <t>2026-05-08</t>
        </is>
      </c>
      <c r="C4505" t="inlineStr">
        <is>
          <t>2026-05</t>
        </is>
      </c>
      <c r="D4505" t="inlineStr">
        <is>
          <t>2026-Q2</t>
        </is>
      </c>
      <c r="E4505" t="inlineStr">
        <is>
          <t>T05</t>
        </is>
      </c>
      <c r="F4505" t="inlineStr">
        <is>
          <t>Burak Çelik</t>
        </is>
      </c>
      <c r="G4505" t="inlineStr">
        <is>
          <t>İhracat-Körfez</t>
        </is>
      </c>
      <c r="H4505" t="inlineStr">
        <is>
          <t>EM-SGT-01</t>
        </is>
      </c>
      <c r="I4505" t="inlineStr">
        <is>
          <t>Otomatik Sigorta C16 (12'li)</t>
        </is>
      </c>
      <c r="J4505" t="inlineStr">
        <is>
          <t>Koruma</t>
        </is>
      </c>
      <c r="K4505" t="inlineStr">
        <is>
          <t>Perakende</t>
        </is>
      </c>
      <c r="L4505" t="n">
        <v>6</v>
      </c>
      <c r="M4505" s="57" t="n">
        <v>9.17</v>
      </c>
      <c r="N4505" t="inlineStr">
        <is>
          <t>USD</t>
        </is>
      </c>
      <c r="O4505" s="58" t="n">
        <v>5</v>
      </c>
      <c r="P4505" t="n">
        <v>0</v>
      </c>
      <c r="Q4505" s="59" t="n">
        <v>240</v>
      </c>
      <c r="R4505" s="60">
        <f>IF(N4505="TL",1,IF(N4505="USD",VLOOKUP(C4505,$X$2:$Z$19,2,FALSE),VLOOKUP(C4505,$X$2:$Z$19,3,FALSE)))</f>
        <v/>
      </c>
      <c r="S4505" s="61">
        <f>IF(P4505=1,0,L4505*M4505*R4505*(1-O4505/100))</f>
        <v/>
      </c>
      <c r="T4505" s="61">
        <f>IF(P4505=1,0,L4505*Q4505)</f>
        <v/>
      </c>
      <c r="U4505" s="61">
        <f>S4505-T4505</f>
        <v/>
      </c>
    </row>
    <row r="4506">
      <c r="A4506" t="inlineStr">
        <is>
          <t>S004505</t>
        </is>
      </c>
      <c r="B4506" t="inlineStr">
        <is>
          <t>2026-05-19</t>
        </is>
      </c>
      <c r="C4506" t="inlineStr">
        <is>
          <t>2026-05</t>
        </is>
      </c>
      <c r="D4506" t="inlineStr">
        <is>
          <t>2026-Q2</t>
        </is>
      </c>
      <c r="E4506" t="inlineStr">
        <is>
          <t>T05</t>
        </is>
      </c>
      <c r="F4506" t="inlineStr">
        <is>
          <t>Burak Çelik</t>
        </is>
      </c>
      <c r="G4506" t="inlineStr">
        <is>
          <t>İhracat-Körfez</t>
        </is>
      </c>
      <c r="H4506" t="inlineStr">
        <is>
          <t>EM-PNO-12</t>
        </is>
      </c>
      <c r="I4506" t="inlineStr">
        <is>
          <t>Sıva Üstü Dağıtım Panosu 24'lü</t>
        </is>
      </c>
      <c r="J4506" t="inlineStr">
        <is>
          <t>Pano</t>
        </is>
      </c>
      <c r="K4506" t="inlineStr">
        <is>
          <t>Bayi</t>
        </is>
      </c>
      <c r="L4506" t="n">
        <v>8</v>
      </c>
      <c r="M4506" s="57" t="n">
        <v>40.1</v>
      </c>
      <c r="N4506" t="inlineStr">
        <is>
          <t>USD</t>
        </is>
      </c>
      <c r="O4506" s="58" t="n">
        <v>8</v>
      </c>
      <c r="P4506" t="n">
        <v>0</v>
      </c>
      <c r="Q4506" s="59" t="n">
        <v>1180</v>
      </c>
      <c r="R4506" s="60">
        <f>IF(N4506="TL",1,IF(N4506="USD",VLOOKUP(C4506,$X$2:$Z$19,2,FALSE),VLOOKUP(C4506,$X$2:$Z$19,3,FALSE)))</f>
        <v/>
      </c>
      <c r="S4506" s="61">
        <f>IF(P4506=1,0,L4506*M4506*R4506*(1-O4506/100))</f>
        <v/>
      </c>
      <c r="T4506" s="61">
        <f>IF(P4506=1,0,L4506*Q4506)</f>
        <v/>
      </c>
      <c r="U4506" s="61">
        <f>S4506-T4506</f>
        <v/>
      </c>
    </row>
    <row r="4507">
      <c r="A4507" t="inlineStr">
        <is>
          <t>S004506</t>
        </is>
      </c>
      <c r="B4507" t="inlineStr">
        <is>
          <t>2026-05-02</t>
        </is>
      </c>
      <c r="C4507" t="inlineStr">
        <is>
          <t>2026-05</t>
        </is>
      </c>
      <c r="D4507" t="inlineStr">
        <is>
          <t>2026-Q2</t>
        </is>
      </c>
      <c r="E4507" t="inlineStr">
        <is>
          <t>T05</t>
        </is>
      </c>
      <c r="F4507" t="inlineStr">
        <is>
          <t>Burak Çelik</t>
        </is>
      </c>
      <c r="G4507" t="inlineStr">
        <is>
          <t>İhracat-Körfez</t>
        </is>
      </c>
      <c r="H4507" t="inlineStr">
        <is>
          <t>EM-TRF-05</t>
        </is>
      </c>
      <c r="I4507" t="inlineStr">
        <is>
          <t>İzole Trafo 1 kVA</t>
        </is>
      </c>
      <c r="J4507" t="inlineStr">
        <is>
          <t>Güç</t>
        </is>
      </c>
      <c r="K4507" t="inlineStr">
        <is>
          <t>Proje</t>
        </is>
      </c>
      <c r="L4507" t="n">
        <v>6</v>
      </c>
      <c r="M4507" s="57" t="n">
        <v>131.54</v>
      </c>
      <c r="N4507" t="inlineStr">
        <is>
          <t>USD</t>
        </is>
      </c>
      <c r="O4507" s="58" t="n">
        <v>0</v>
      </c>
      <c r="P4507" t="n">
        <v>0</v>
      </c>
      <c r="Q4507" s="59" t="n">
        <v>3900</v>
      </c>
      <c r="R4507" s="60">
        <f>IF(N4507="TL",1,IF(N4507="USD",VLOOKUP(C4507,$X$2:$Z$19,2,FALSE),VLOOKUP(C4507,$X$2:$Z$19,3,FALSE)))</f>
        <v/>
      </c>
      <c r="S4507" s="61">
        <f>IF(P4507=1,0,L4507*M4507*R4507*(1-O4507/100))</f>
        <v/>
      </c>
      <c r="T4507" s="61">
        <f>IF(P4507=1,0,L4507*Q4507)</f>
        <v/>
      </c>
      <c r="U4507" s="61">
        <f>S4507-T4507</f>
        <v/>
      </c>
    </row>
    <row r="4508">
      <c r="A4508" t="inlineStr">
        <is>
          <t>S004507</t>
        </is>
      </c>
      <c r="B4508" t="inlineStr">
        <is>
          <t>2026-05-19</t>
        </is>
      </c>
      <c r="C4508" t="inlineStr">
        <is>
          <t>2026-05</t>
        </is>
      </c>
      <c r="D4508" t="inlineStr">
        <is>
          <t>2026-Q2</t>
        </is>
      </c>
      <c r="E4508" t="inlineStr">
        <is>
          <t>T05</t>
        </is>
      </c>
      <c r="F4508" t="inlineStr">
        <is>
          <t>Burak Çelik</t>
        </is>
      </c>
      <c r="G4508" t="inlineStr">
        <is>
          <t>İhracat-Körfez</t>
        </is>
      </c>
      <c r="H4508" t="inlineStr">
        <is>
          <t>EM-SNS-06</t>
        </is>
      </c>
      <c r="I4508" t="inlineStr">
        <is>
          <t>Hareket Sensörü PIR</t>
        </is>
      </c>
      <c r="J4508" t="inlineStr">
        <is>
          <t>Otomasyon</t>
        </is>
      </c>
      <c r="K4508" t="inlineStr">
        <is>
          <t>Proje</t>
        </is>
      </c>
      <c r="L4508" t="n">
        <v>25</v>
      </c>
      <c r="M4508" s="57" t="n">
        <v>5.2</v>
      </c>
      <c r="N4508" t="inlineStr">
        <is>
          <t>USD</t>
        </is>
      </c>
      <c r="O4508" s="58" t="n">
        <v>5</v>
      </c>
      <c r="P4508" t="n">
        <v>0</v>
      </c>
      <c r="Q4508" s="59" t="n">
        <v>120</v>
      </c>
      <c r="R4508" s="60">
        <f>IF(N4508="TL",1,IF(N4508="USD",VLOOKUP(C4508,$X$2:$Z$19,2,FALSE),VLOOKUP(C4508,$X$2:$Z$19,3,FALSE)))</f>
        <v/>
      </c>
      <c r="S4508" s="61">
        <f>IF(P4508=1,0,L4508*M4508*R4508*(1-O4508/100))</f>
        <v/>
      </c>
      <c r="T4508" s="61">
        <f>IF(P4508=1,0,L4508*Q4508)</f>
        <v/>
      </c>
      <c r="U4508" s="61">
        <f>S4508-T4508</f>
        <v/>
      </c>
    </row>
    <row r="4509">
      <c r="A4509" t="inlineStr">
        <is>
          <t>S004508</t>
        </is>
      </c>
      <c r="B4509" t="inlineStr">
        <is>
          <t>2026-05-04</t>
        </is>
      </c>
      <c r="C4509" t="inlineStr">
        <is>
          <t>2026-05</t>
        </is>
      </c>
      <c r="D4509" t="inlineStr">
        <is>
          <t>2026-Q2</t>
        </is>
      </c>
      <c r="E4509" t="inlineStr">
        <is>
          <t>T05</t>
        </is>
      </c>
      <c r="F4509" t="inlineStr">
        <is>
          <t>Burak Çelik</t>
        </is>
      </c>
      <c r="G4509" t="inlineStr">
        <is>
          <t>İhracat-Körfez</t>
        </is>
      </c>
      <c r="H4509" t="inlineStr">
        <is>
          <t>EM-TOP-08</t>
        </is>
      </c>
      <c r="I4509" t="inlineStr">
        <is>
          <t>Topraklama Seti</t>
        </is>
      </c>
      <c r="J4509" t="inlineStr">
        <is>
          <t>Koruma</t>
        </is>
      </c>
      <c r="K4509" t="inlineStr">
        <is>
          <t>Bayi</t>
        </is>
      </c>
      <c r="L4509" t="n">
        <v>11</v>
      </c>
      <c r="M4509" s="57" t="n">
        <v>19.1</v>
      </c>
      <c r="N4509" t="inlineStr">
        <is>
          <t>USD</t>
        </is>
      </c>
      <c r="O4509" s="58" t="n">
        <v>5</v>
      </c>
      <c r="P4509" t="n">
        <v>0</v>
      </c>
      <c r="Q4509" s="59" t="n">
        <v>540</v>
      </c>
      <c r="R4509" s="60">
        <f>IF(N4509="TL",1,IF(N4509="USD",VLOOKUP(C4509,$X$2:$Z$19,2,FALSE),VLOOKUP(C4509,$X$2:$Z$19,3,FALSE)))</f>
        <v/>
      </c>
      <c r="S4509" s="61">
        <f>IF(P4509=1,0,L4509*M4509*R4509*(1-O4509/100))</f>
        <v/>
      </c>
      <c r="T4509" s="61">
        <f>IF(P4509=1,0,L4509*Q4509)</f>
        <v/>
      </c>
      <c r="U4509" s="61">
        <f>S4509-T4509</f>
        <v/>
      </c>
    </row>
    <row r="4510">
      <c r="A4510" t="inlineStr">
        <is>
          <t>S004509</t>
        </is>
      </c>
      <c r="B4510" t="inlineStr">
        <is>
          <t>2026-05-05</t>
        </is>
      </c>
      <c r="C4510" t="inlineStr">
        <is>
          <t>2026-05</t>
        </is>
      </c>
      <c r="D4510" t="inlineStr">
        <is>
          <t>2026-Q2</t>
        </is>
      </c>
      <c r="E4510" t="inlineStr">
        <is>
          <t>T05</t>
        </is>
      </c>
      <c r="F4510" t="inlineStr">
        <is>
          <t>Burak Çelik</t>
        </is>
      </c>
      <c r="G4510" t="inlineStr">
        <is>
          <t>İhracat-Körfez</t>
        </is>
      </c>
      <c r="H4510" t="inlineStr">
        <is>
          <t>EM-SGT-01</t>
        </is>
      </c>
      <c r="I4510" t="inlineStr">
        <is>
          <t>Otomatik Sigorta C16 (12'li)</t>
        </is>
      </c>
      <c r="J4510" t="inlineStr">
        <is>
          <t>Koruma</t>
        </is>
      </c>
      <c r="K4510" t="inlineStr">
        <is>
          <t>Bayi</t>
        </is>
      </c>
      <c r="L4510" t="n">
        <v>16</v>
      </c>
      <c r="M4510" s="57" t="n">
        <v>8.779999999999999</v>
      </c>
      <c r="N4510" t="inlineStr">
        <is>
          <t>USD</t>
        </is>
      </c>
      <c r="O4510" s="58" t="n">
        <v>5</v>
      </c>
      <c r="P4510" t="n">
        <v>0</v>
      </c>
      <c r="Q4510" s="59" t="n">
        <v>240</v>
      </c>
      <c r="R4510" s="60">
        <f>IF(N4510="TL",1,IF(N4510="USD",VLOOKUP(C4510,$X$2:$Z$19,2,FALSE),VLOOKUP(C4510,$X$2:$Z$19,3,FALSE)))</f>
        <v/>
      </c>
      <c r="S4510" s="61">
        <f>IF(P4510=1,0,L4510*M4510*R4510*(1-O4510/100))</f>
        <v/>
      </c>
      <c r="T4510" s="61">
        <f>IF(P4510=1,0,L4510*Q4510)</f>
        <v/>
      </c>
      <c r="U4510" s="61">
        <f>S4510-T4510</f>
        <v/>
      </c>
    </row>
    <row r="4511">
      <c r="A4511" t="inlineStr">
        <is>
          <t>S004510</t>
        </is>
      </c>
      <c r="B4511" t="inlineStr">
        <is>
          <t>2026-05-28</t>
        </is>
      </c>
      <c r="C4511" t="inlineStr">
        <is>
          <t>2026-05</t>
        </is>
      </c>
      <c r="D4511" t="inlineStr">
        <is>
          <t>2026-Q2</t>
        </is>
      </c>
      <c r="E4511" t="inlineStr">
        <is>
          <t>T05</t>
        </is>
      </c>
      <c r="F4511" t="inlineStr">
        <is>
          <t>Burak Çelik</t>
        </is>
      </c>
      <c r="G4511" t="inlineStr">
        <is>
          <t>İhracat-Körfez</t>
        </is>
      </c>
      <c r="H4511" t="inlineStr">
        <is>
          <t>EM-PNO-12</t>
        </is>
      </c>
      <c r="I4511" t="inlineStr">
        <is>
          <t>Sıva Üstü Dağıtım Panosu 24'lü</t>
        </is>
      </c>
      <c r="J4511" t="inlineStr">
        <is>
          <t>Pano</t>
        </is>
      </c>
      <c r="K4511" t="inlineStr">
        <is>
          <t>Proje</t>
        </is>
      </c>
      <c r="L4511" t="n">
        <v>4</v>
      </c>
      <c r="M4511" s="57" t="n">
        <v>39.63</v>
      </c>
      <c r="N4511" t="inlineStr">
        <is>
          <t>USD</t>
        </is>
      </c>
      <c r="O4511" s="58" t="n">
        <v>0</v>
      </c>
      <c r="P4511" t="n">
        <v>0</v>
      </c>
      <c r="Q4511" s="59" t="n">
        <v>1180</v>
      </c>
      <c r="R4511" s="60">
        <f>IF(N4511="TL",1,IF(N4511="USD",VLOOKUP(C4511,$X$2:$Z$19,2,FALSE),VLOOKUP(C4511,$X$2:$Z$19,3,FALSE)))</f>
        <v/>
      </c>
      <c r="S4511" s="61">
        <f>IF(P4511=1,0,L4511*M4511*R4511*(1-O4511/100))</f>
        <v/>
      </c>
      <c r="T4511" s="61">
        <f>IF(P4511=1,0,L4511*Q4511)</f>
        <v/>
      </c>
      <c r="U4511" s="61">
        <f>S4511-T4511</f>
        <v/>
      </c>
    </row>
    <row r="4512">
      <c r="A4512" t="inlineStr">
        <is>
          <t>S004511</t>
        </is>
      </c>
      <c r="B4512" t="inlineStr">
        <is>
          <t>2026-05-21</t>
        </is>
      </c>
      <c r="C4512" t="inlineStr">
        <is>
          <t>2026-05</t>
        </is>
      </c>
      <c r="D4512" t="inlineStr">
        <is>
          <t>2026-Q2</t>
        </is>
      </c>
      <c r="E4512" t="inlineStr">
        <is>
          <t>T05</t>
        </is>
      </c>
      <c r="F4512" t="inlineStr">
        <is>
          <t>Burak Çelik</t>
        </is>
      </c>
      <c r="G4512" t="inlineStr">
        <is>
          <t>İhracat-Körfez</t>
        </is>
      </c>
      <c r="H4512" t="inlineStr">
        <is>
          <t>EM-SNS-06</t>
        </is>
      </c>
      <c r="I4512" t="inlineStr">
        <is>
          <t>Hareket Sensörü PIR</t>
        </is>
      </c>
      <c r="J4512" t="inlineStr">
        <is>
          <t>Otomasyon</t>
        </is>
      </c>
      <c r="K4512" t="inlineStr">
        <is>
          <t>Bayi</t>
        </is>
      </c>
      <c r="L4512" t="n">
        <v>5</v>
      </c>
      <c r="M4512" s="57" t="n">
        <v>5.2</v>
      </c>
      <c r="N4512" t="inlineStr">
        <is>
          <t>USD</t>
        </is>
      </c>
      <c r="O4512" s="58" t="n">
        <v>12</v>
      </c>
      <c r="P4512" t="n">
        <v>0</v>
      </c>
      <c r="Q4512" s="59" t="n">
        <v>120</v>
      </c>
      <c r="R4512" s="60">
        <f>IF(N4512="TL",1,IF(N4512="USD",VLOOKUP(C4512,$X$2:$Z$19,2,FALSE),VLOOKUP(C4512,$X$2:$Z$19,3,FALSE)))</f>
        <v/>
      </c>
      <c r="S4512" s="61">
        <f>IF(P4512=1,0,L4512*M4512*R4512*(1-O4512/100))</f>
        <v/>
      </c>
      <c r="T4512" s="61">
        <f>IF(P4512=1,0,L4512*Q4512)</f>
        <v/>
      </c>
      <c r="U4512" s="61">
        <f>S4512-T4512</f>
        <v/>
      </c>
    </row>
    <row r="4513">
      <c r="A4513" t="inlineStr">
        <is>
          <t>S004512</t>
        </is>
      </c>
      <c r="B4513" t="inlineStr">
        <is>
          <t>2026-05-20</t>
        </is>
      </c>
      <c r="C4513" t="inlineStr">
        <is>
          <t>2026-05</t>
        </is>
      </c>
      <c r="D4513" t="inlineStr">
        <is>
          <t>2026-Q2</t>
        </is>
      </c>
      <c r="E4513" t="inlineStr">
        <is>
          <t>T05</t>
        </is>
      </c>
      <c r="F4513" t="inlineStr">
        <is>
          <t>Burak Çelik</t>
        </is>
      </c>
      <c r="G4513" t="inlineStr">
        <is>
          <t>İhracat-Körfez</t>
        </is>
      </c>
      <c r="H4513" t="inlineStr">
        <is>
          <t>EM-SNS-06</t>
        </is>
      </c>
      <c r="I4513" t="inlineStr">
        <is>
          <t>Hareket Sensörü PIR</t>
        </is>
      </c>
      <c r="J4513" t="inlineStr">
        <is>
          <t>Otomasyon</t>
        </is>
      </c>
      <c r="K4513" t="inlineStr">
        <is>
          <t>Perakende</t>
        </is>
      </c>
      <c r="L4513" t="n">
        <v>23</v>
      </c>
      <c r="M4513" s="57" t="n">
        <v>4.94</v>
      </c>
      <c r="N4513" t="inlineStr">
        <is>
          <t>USD</t>
        </is>
      </c>
      <c r="O4513" s="58" t="n">
        <v>5</v>
      </c>
      <c r="P4513" t="n">
        <v>0</v>
      </c>
      <c r="Q4513" s="59" t="n">
        <v>120</v>
      </c>
      <c r="R4513" s="60">
        <f>IF(N4513="TL",1,IF(N4513="USD",VLOOKUP(C4513,$X$2:$Z$19,2,FALSE),VLOOKUP(C4513,$X$2:$Z$19,3,FALSE)))</f>
        <v/>
      </c>
      <c r="S4513" s="61">
        <f>IF(P4513=1,0,L4513*M4513*R4513*(1-O4513/100))</f>
        <v/>
      </c>
      <c r="T4513" s="61">
        <f>IF(P4513=1,0,L4513*Q4513)</f>
        <v/>
      </c>
      <c r="U4513" s="61">
        <f>S4513-T4513</f>
        <v/>
      </c>
    </row>
    <row r="4514">
      <c r="A4514" t="inlineStr">
        <is>
          <t>S004513</t>
        </is>
      </c>
      <c r="B4514" t="inlineStr">
        <is>
          <t>2026-05-02</t>
        </is>
      </c>
      <c r="C4514" t="inlineStr">
        <is>
          <t>2026-05</t>
        </is>
      </c>
      <c r="D4514" t="inlineStr">
        <is>
          <t>2026-Q2</t>
        </is>
      </c>
      <c r="E4514" t="inlineStr">
        <is>
          <t>T05</t>
        </is>
      </c>
      <c r="F4514" t="inlineStr">
        <is>
          <t>Burak Çelik</t>
        </is>
      </c>
      <c r="G4514" t="inlineStr">
        <is>
          <t>İhracat-Körfez</t>
        </is>
      </c>
      <c r="H4514" t="inlineStr">
        <is>
          <t>EM-TRF-05</t>
        </is>
      </c>
      <c r="I4514" t="inlineStr">
        <is>
          <t>İzole Trafo 1 kVA</t>
        </is>
      </c>
      <c r="J4514" t="inlineStr">
        <is>
          <t>Güç</t>
        </is>
      </c>
      <c r="K4514" t="inlineStr">
        <is>
          <t>Perakende</t>
        </is>
      </c>
      <c r="L4514" t="n">
        <v>1</v>
      </c>
      <c r="M4514" s="57" t="n">
        <v>129.89</v>
      </c>
      <c r="N4514" t="inlineStr">
        <is>
          <t>USD</t>
        </is>
      </c>
      <c r="O4514" s="58" t="n">
        <v>0</v>
      </c>
      <c r="P4514" t="n">
        <v>0</v>
      </c>
      <c r="Q4514" s="59" t="n">
        <v>3900</v>
      </c>
      <c r="R4514" s="60">
        <f>IF(N4514="TL",1,IF(N4514="USD",VLOOKUP(C4514,$X$2:$Z$19,2,FALSE),VLOOKUP(C4514,$X$2:$Z$19,3,FALSE)))</f>
        <v/>
      </c>
      <c r="S4514" s="61">
        <f>IF(P4514=1,0,L4514*M4514*R4514*(1-O4514/100))</f>
        <v/>
      </c>
      <c r="T4514" s="61">
        <f>IF(P4514=1,0,L4514*Q4514)</f>
        <v/>
      </c>
      <c r="U4514" s="61">
        <f>S4514-T4514</f>
        <v/>
      </c>
    </row>
    <row r="4515">
      <c r="A4515" t="inlineStr">
        <is>
          <t>S004514</t>
        </is>
      </c>
      <c r="B4515" t="inlineStr">
        <is>
          <t>2026-05-25</t>
        </is>
      </c>
      <c r="C4515" t="inlineStr">
        <is>
          <t>2026-05</t>
        </is>
      </c>
      <c r="D4515" t="inlineStr">
        <is>
          <t>2026-Q2</t>
        </is>
      </c>
      <c r="E4515" t="inlineStr">
        <is>
          <t>T05</t>
        </is>
      </c>
      <c r="F4515" t="inlineStr">
        <is>
          <t>Burak Çelik</t>
        </is>
      </c>
      <c r="G4515" t="inlineStr">
        <is>
          <t>İhracat-Körfez</t>
        </is>
      </c>
      <c r="H4515" t="inlineStr">
        <is>
          <t>EM-AYD-18</t>
        </is>
      </c>
      <c r="I4515" t="inlineStr">
        <is>
          <t>LED Ampul 18W (10'lu)</t>
        </is>
      </c>
      <c r="J4515" t="inlineStr">
        <is>
          <t>Aydınlatma</t>
        </is>
      </c>
      <c r="K4515" t="inlineStr">
        <is>
          <t>Kurumsal</t>
        </is>
      </c>
      <c r="L4515" t="n">
        <v>3</v>
      </c>
      <c r="M4515" s="57" t="n">
        <v>4.2</v>
      </c>
      <c r="N4515" t="inlineStr">
        <is>
          <t>USD</t>
        </is>
      </c>
      <c r="O4515" s="58" t="n">
        <v>5</v>
      </c>
      <c r="P4515" t="n">
        <v>0</v>
      </c>
      <c r="Q4515" s="59" t="n">
        <v>95</v>
      </c>
      <c r="R4515" s="60">
        <f>IF(N4515="TL",1,IF(N4515="USD",VLOOKUP(C4515,$X$2:$Z$19,2,FALSE),VLOOKUP(C4515,$X$2:$Z$19,3,FALSE)))</f>
        <v/>
      </c>
      <c r="S4515" s="61">
        <f>IF(P4515=1,0,L4515*M4515*R4515*(1-O4515/100))</f>
        <v/>
      </c>
      <c r="T4515" s="61">
        <f>IF(P4515=1,0,L4515*Q4515)</f>
        <v/>
      </c>
      <c r="U4515" s="61">
        <f>S4515-T4515</f>
        <v/>
      </c>
    </row>
    <row r="4516">
      <c r="A4516" t="inlineStr">
        <is>
          <t>S004515</t>
        </is>
      </c>
      <c r="B4516" t="inlineStr">
        <is>
          <t>2026-05-23</t>
        </is>
      </c>
      <c r="C4516" t="inlineStr">
        <is>
          <t>2026-05</t>
        </is>
      </c>
      <c r="D4516" t="inlineStr">
        <is>
          <t>2026-Q2</t>
        </is>
      </c>
      <c r="E4516" t="inlineStr">
        <is>
          <t>T06</t>
        </is>
      </c>
      <c r="F4516" t="inlineStr">
        <is>
          <t>Gizem Aydın</t>
        </is>
      </c>
      <c r="G4516" t="inlineStr">
        <is>
          <t>İhracat-Avrupa</t>
        </is>
      </c>
      <c r="H4516" t="inlineStr">
        <is>
          <t>EM-TRF-05</t>
        </is>
      </c>
      <c r="I4516" t="inlineStr">
        <is>
          <t>İzole Trafo 1 kVA</t>
        </is>
      </c>
      <c r="J4516" t="inlineStr">
        <is>
          <t>Güç</t>
        </is>
      </c>
      <c r="K4516" t="inlineStr">
        <is>
          <t>Proje</t>
        </is>
      </c>
      <c r="L4516" t="n">
        <v>25</v>
      </c>
      <c r="M4516" s="57" t="n">
        <v>133.42</v>
      </c>
      <c r="N4516" t="inlineStr">
        <is>
          <t>EUR</t>
        </is>
      </c>
      <c r="O4516" s="58" t="n">
        <v>5</v>
      </c>
      <c r="P4516" t="n">
        <v>1</v>
      </c>
      <c r="Q4516" s="59" t="n">
        <v>3900</v>
      </c>
      <c r="R4516" s="60">
        <f>IF(N4516="TL",1,IF(N4516="USD",VLOOKUP(C4516,$X$2:$Z$19,2,FALSE),VLOOKUP(C4516,$X$2:$Z$19,3,FALSE)))</f>
        <v/>
      </c>
      <c r="S4516" s="61">
        <f>IF(P4516=1,0,L4516*M4516*R4516*(1-O4516/100))</f>
        <v/>
      </c>
      <c r="T4516" s="61">
        <f>IF(P4516=1,0,L4516*Q4516)</f>
        <v/>
      </c>
      <c r="U4516" s="61">
        <f>S4516-T4516</f>
        <v/>
      </c>
    </row>
    <row r="4517">
      <c r="A4517" t="inlineStr">
        <is>
          <t>S004516</t>
        </is>
      </c>
      <c r="B4517" t="inlineStr">
        <is>
          <t>2026-05-12</t>
        </is>
      </c>
      <c r="C4517" t="inlineStr">
        <is>
          <t>2026-05</t>
        </is>
      </c>
      <c r="D4517" t="inlineStr">
        <is>
          <t>2026-Q2</t>
        </is>
      </c>
      <c r="E4517" t="inlineStr">
        <is>
          <t>T06</t>
        </is>
      </c>
      <c r="F4517" t="inlineStr">
        <is>
          <t>Gizem Aydın</t>
        </is>
      </c>
      <c r="G4517" t="inlineStr">
        <is>
          <t>İhracat-Avrupa</t>
        </is>
      </c>
      <c r="H4517" t="inlineStr">
        <is>
          <t>EM-KND-03</t>
        </is>
      </c>
      <c r="I4517" t="inlineStr">
        <is>
          <t>Kablo Kanalı 40x40 (2 m)</t>
        </is>
      </c>
      <c r="J4517" t="inlineStr">
        <is>
          <t>Tesisat</t>
        </is>
      </c>
      <c r="K4517" t="inlineStr">
        <is>
          <t>Bayi</t>
        </is>
      </c>
      <c r="L4517" t="n">
        <v>5</v>
      </c>
      <c r="M4517" s="57" t="n">
        <v>2.57</v>
      </c>
      <c r="N4517" t="inlineStr">
        <is>
          <t>EUR</t>
        </is>
      </c>
      <c r="O4517" s="58" t="n">
        <v>0</v>
      </c>
      <c r="P4517" t="n">
        <v>0</v>
      </c>
      <c r="Q4517" s="59" t="n">
        <v>65</v>
      </c>
      <c r="R4517" s="60">
        <f>IF(N4517="TL",1,IF(N4517="USD",VLOOKUP(C4517,$X$2:$Z$19,2,FALSE),VLOOKUP(C4517,$X$2:$Z$19,3,FALSE)))</f>
        <v/>
      </c>
      <c r="S4517" s="61">
        <f>IF(P4517=1,0,L4517*M4517*R4517*(1-O4517/100))</f>
        <v/>
      </c>
      <c r="T4517" s="61">
        <f>IF(P4517=1,0,L4517*Q4517)</f>
        <v/>
      </c>
      <c r="U4517" s="61">
        <f>S4517-T4517</f>
        <v/>
      </c>
    </row>
    <row r="4518">
      <c r="A4518" t="inlineStr">
        <is>
          <t>S004517</t>
        </is>
      </c>
      <c r="B4518" t="inlineStr">
        <is>
          <t>2026-05-13</t>
        </is>
      </c>
      <c r="C4518" t="inlineStr">
        <is>
          <t>2026-05</t>
        </is>
      </c>
      <c r="D4518" t="inlineStr">
        <is>
          <t>2026-Q2</t>
        </is>
      </c>
      <c r="E4518" t="inlineStr">
        <is>
          <t>T06</t>
        </is>
      </c>
      <c r="F4518" t="inlineStr">
        <is>
          <t>Gizem Aydın</t>
        </is>
      </c>
      <c r="G4518" t="inlineStr">
        <is>
          <t>İhracat-Avrupa</t>
        </is>
      </c>
      <c r="H4518" t="inlineStr">
        <is>
          <t>EM-TOP-08</t>
        </is>
      </c>
      <c r="I4518" t="inlineStr">
        <is>
          <t>Topraklama Seti</t>
        </is>
      </c>
      <c r="J4518" t="inlineStr">
        <is>
          <t>Koruma</t>
        </is>
      </c>
      <c r="K4518" t="inlineStr">
        <is>
          <t>Bayi</t>
        </is>
      </c>
      <c r="L4518" t="n">
        <v>15</v>
      </c>
      <c r="M4518" s="57" t="n">
        <v>18.89</v>
      </c>
      <c r="N4518" t="inlineStr">
        <is>
          <t>EUR</t>
        </is>
      </c>
      <c r="O4518" s="58" t="n">
        <v>5</v>
      </c>
      <c r="P4518" t="n">
        <v>0</v>
      </c>
      <c r="Q4518" s="59" t="n">
        <v>540</v>
      </c>
      <c r="R4518" s="60">
        <f>IF(N4518="TL",1,IF(N4518="USD",VLOOKUP(C4518,$X$2:$Z$19,2,FALSE),VLOOKUP(C4518,$X$2:$Z$19,3,FALSE)))</f>
        <v/>
      </c>
      <c r="S4518" s="61">
        <f>IF(P4518=1,0,L4518*M4518*R4518*(1-O4518/100))</f>
        <v/>
      </c>
      <c r="T4518" s="61">
        <f>IF(P4518=1,0,L4518*Q4518)</f>
        <v/>
      </c>
      <c r="U4518" s="61">
        <f>S4518-T4518</f>
        <v/>
      </c>
    </row>
    <row r="4519">
      <c r="A4519" t="inlineStr">
        <is>
          <t>S004518</t>
        </is>
      </c>
      <c r="B4519" t="inlineStr">
        <is>
          <t>2026-05-27</t>
        </is>
      </c>
      <c r="C4519" t="inlineStr">
        <is>
          <t>2026-05</t>
        </is>
      </c>
      <c r="D4519" t="inlineStr">
        <is>
          <t>2026-Q2</t>
        </is>
      </c>
      <c r="E4519" t="inlineStr">
        <is>
          <t>T06</t>
        </is>
      </c>
      <c r="F4519" t="inlineStr">
        <is>
          <t>Gizem Aydın</t>
        </is>
      </c>
      <c r="G4519" t="inlineStr">
        <is>
          <t>İhracat-Avrupa</t>
        </is>
      </c>
      <c r="H4519" t="inlineStr">
        <is>
          <t>EM-PNO-12</t>
        </is>
      </c>
      <c r="I4519" t="inlineStr">
        <is>
          <t>Sıva Üstü Dağıtım Panosu 24'lü</t>
        </is>
      </c>
      <c r="J4519" t="inlineStr">
        <is>
          <t>Pano</t>
        </is>
      </c>
      <c r="K4519" t="inlineStr">
        <is>
          <t>Bayi</t>
        </is>
      </c>
      <c r="L4519" t="n">
        <v>5</v>
      </c>
      <c r="M4519" s="57" t="n">
        <v>39.57</v>
      </c>
      <c r="N4519" t="inlineStr">
        <is>
          <t>EUR</t>
        </is>
      </c>
      <c r="O4519" s="58" t="n">
        <v>12</v>
      </c>
      <c r="P4519" t="n">
        <v>0</v>
      </c>
      <c r="Q4519" s="59" t="n">
        <v>1180</v>
      </c>
      <c r="R4519" s="60">
        <f>IF(N4519="TL",1,IF(N4519="USD",VLOOKUP(C4519,$X$2:$Z$19,2,FALSE),VLOOKUP(C4519,$X$2:$Z$19,3,FALSE)))</f>
        <v/>
      </c>
      <c r="S4519" s="61">
        <f>IF(P4519=1,0,L4519*M4519*R4519*(1-O4519/100))</f>
        <v/>
      </c>
      <c r="T4519" s="61">
        <f>IF(P4519=1,0,L4519*Q4519)</f>
        <v/>
      </c>
      <c r="U4519" s="61">
        <f>S4519-T4519</f>
        <v/>
      </c>
    </row>
    <row r="4520">
      <c r="A4520" t="inlineStr">
        <is>
          <t>S004519</t>
        </is>
      </c>
      <c r="B4520" t="inlineStr">
        <is>
          <t>2026-05-22</t>
        </is>
      </c>
      <c r="C4520" t="inlineStr">
        <is>
          <t>2026-05</t>
        </is>
      </c>
      <c r="D4520" t="inlineStr">
        <is>
          <t>2026-Q2</t>
        </is>
      </c>
      <c r="E4520" t="inlineStr">
        <is>
          <t>T06</t>
        </is>
      </c>
      <c r="F4520" t="inlineStr">
        <is>
          <t>Gizem Aydın</t>
        </is>
      </c>
      <c r="G4520" t="inlineStr">
        <is>
          <t>İhracat-Avrupa</t>
        </is>
      </c>
      <c r="H4520" t="inlineStr">
        <is>
          <t>EM-KND-03</t>
        </is>
      </c>
      <c r="I4520" t="inlineStr">
        <is>
          <t>Kablo Kanalı 40x40 (2 m)</t>
        </is>
      </c>
      <c r="J4520" t="inlineStr">
        <is>
          <t>Tesisat</t>
        </is>
      </c>
      <c r="K4520" t="inlineStr">
        <is>
          <t>Proje</t>
        </is>
      </c>
      <c r="L4520" t="n">
        <v>110</v>
      </c>
      <c r="M4520" s="57" t="n">
        <v>2.58</v>
      </c>
      <c r="N4520" t="inlineStr">
        <is>
          <t>EUR</t>
        </is>
      </c>
      <c r="O4520" s="58" t="n">
        <v>8</v>
      </c>
      <c r="P4520" t="n">
        <v>0</v>
      </c>
      <c r="Q4520" s="59" t="n">
        <v>65</v>
      </c>
      <c r="R4520" s="60">
        <f>IF(N4520="TL",1,IF(N4520="USD",VLOOKUP(C4520,$X$2:$Z$19,2,FALSE),VLOOKUP(C4520,$X$2:$Z$19,3,FALSE)))</f>
        <v/>
      </c>
      <c r="S4520" s="61">
        <f>IF(P4520=1,0,L4520*M4520*R4520*(1-O4520/100))</f>
        <v/>
      </c>
      <c r="T4520" s="61">
        <f>IF(P4520=1,0,L4520*Q4520)</f>
        <v/>
      </c>
      <c r="U4520" s="61">
        <f>S4520-T4520</f>
        <v/>
      </c>
    </row>
    <row r="4521">
      <c r="A4521" t="inlineStr">
        <is>
          <t>S004520</t>
        </is>
      </c>
      <c r="B4521" t="inlineStr">
        <is>
          <t>2026-05-24</t>
        </is>
      </c>
      <c r="C4521" t="inlineStr">
        <is>
          <t>2026-05</t>
        </is>
      </c>
      <c r="D4521" t="inlineStr">
        <is>
          <t>2026-Q2</t>
        </is>
      </c>
      <c r="E4521" t="inlineStr">
        <is>
          <t>T06</t>
        </is>
      </c>
      <c r="F4521" t="inlineStr">
        <is>
          <t>Gizem Aydın</t>
        </is>
      </c>
      <c r="G4521" t="inlineStr">
        <is>
          <t>İhracat-Avrupa</t>
        </is>
      </c>
      <c r="H4521" t="inlineStr">
        <is>
          <t>EM-PRZ-02</t>
        </is>
      </c>
      <c r="I4521" t="inlineStr">
        <is>
          <t>Priz-Anahtar Seti (20'li)</t>
        </is>
      </c>
      <c r="J4521" t="inlineStr">
        <is>
          <t>Anahtar</t>
        </is>
      </c>
      <c r="K4521" t="inlineStr">
        <is>
          <t>Perakende</t>
        </is>
      </c>
      <c r="L4521" t="n">
        <v>20</v>
      </c>
      <c r="M4521" s="57" t="n">
        <v>11.74</v>
      </c>
      <c r="N4521" t="inlineStr">
        <is>
          <t>EUR</t>
        </is>
      </c>
      <c r="O4521" s="58" t="n">
        <v>5</v>
      </c>
      <c r="P4521" t="n">
        <v>0</v>
      </c>
      <c r="Q4521" s="59" t="n">
        <v>310</v>
      </c>
      <c r="R4521" s="60">
        <f>IF(N4521="TL",1,IF(N4521="USD",VLOOKUP(C4521,$X$2:$Z$19,2,FALSE),VLOOKUP(C4521,$X$2:$Z$19,3,FALSE)))</f>
        <v/>
      </c>
      <c r="S4521" s="61">
        <f>IF(P4521=1,0,L4521*M4521*R4521*(1-O4521/100))</f>
        <v/>
      </c>
      <c r="T4521" s="61">
        <f>IF(P4521=1,0,L4521*Q4521)</f>
        <v/>
      </c>
      <c r="U4521" s="61">
        <f>S4521-T4521</f>
        <v/>
      </c>
    </row>
    <row r="4522">
      <c r="A4522" t="inlineStr">
        <is>
          <t>S004521</t>
        </is>
      </c>
      <c r="B4522" t="inlineStr">
        <is>
          <t>2026-05-27</t>
        </is>
      </c>
      <c r="C4522" t="inlineStr">
        <is>
          <t>2026-05</t>
        </is>
      </c>
      <c r="D4522" t="inlineStr">
        <is>
          <t>2026-Q2</t>
        </is>
      </c>
      <c r="E4522" t="inlineStr">
        <is>
          <t>T06</t>
        </is>
      </c>
      <c r="F4522" t="inlineStr">
        <is>
          <t>Gizem Aydın</t>
        </is>
      </c>
      <c r="G4522" t="inlineStr">
        <is>
          <t>İhracat-Avrupa</t>
        </is>
      </c>
      <c r="H4522" t="inlineStr">
        <is>
          <t>EM-UPS-10</t>
        </is>
      </c>
      <c r="I4522" t="inlineStr">
        <is>
          <t>Kesintisiz Güç Kaynağı 3 kVA</t>
        </is>
      </c>
      <c r="J4522" t="inlineStr">
        <is>
          <t>Güç</t>
        </is>
      </c>
      <c r="K4522" t="inlineStr">
        <is>
          <t>Bayi</t>
        </is>
      </c>
      <c r="L4522" t="n">
        <v>63</v>
      </c>
      <c r="M4522" s="57" t="n">
        <v>264.97</v>
      </c>
      <c r="N4522" t="inlineStr">
        <is>
          <t>EUR</t>
        </is>
      </c>
      <c r="O4522" s="58" t="n">
        <v>5</v>
      </c>
      <c r="P4522" t="n">
        <v>0</v>
      </c>
      <c r="Q4522" s="59" t="n">
        <v>8200</v>
      </c>
      <c r="R4522" s="60">
        <f>IF(N4522="TL",1,IF(N4522="USD",VLOOKUP(C4522,$X$2:$Z$19,2,FALSE),VLOOKUP(C4522,$X$2:$Z$19,3,FALSE)))</f>
        <v/>
      </c>
      <c r="S4522" s="61">
        <f>IF(P4522=1,0,L4522*M4522*R4522*(1-O4522/100))</f>
        <v/>
      </c>
      <c r="T4522" s="61">
        <f>IF(P4522=1,0,L4522*Q4522)</f>
        <v/>
      </c>
      <c r="U4522" s="61">
        <f>S4522-T4522</f>
        <v/>
      </c>
    </row>
    <row r="4523">
      <c r="A4523" t="inlineStr">
        <is>
          <t>S004522</t>
        </is>
      </c>
      <c r="B4523" t="inlineStr">
        <is>
          <t>2026-05-26</t>
        </is>
      </c>
      <c r="C4523" t="inlineStr">
        <is>
          <t>2026-05</t>
        </is>
      </c>
      <c r="D4523" t="inlineStr">
        <is>
          <t>2026-Q2</t>
        </is>
      </c>
      <c r="E4523" t="inlineStr">
        <is>
          <t>T06</t>
        </is>
      </c>
      <c r="F4523" t="inlineStr">
        <is>
          <t>Gizem Aydın</t>
        </is>
      </c>
      <c r="G4523" t="inlineStr">
        <is>
          <t>İhracat-Avrupa</t>
        </is>
      </c>
      <c r="H4523" t="inlineStr">
        <is>
          <t>EM-TOP-08</t>
        </is>
      </c>
      <c r="I4523" t="inlineStr">
        <is>
          <t>Topraklama Seti</t>
        </is>
      </c>
      <c r="J4523" t="inlineStr">
        <is>
          <t>Koruma</t>
        </is>
      </c>
      <c r="K4523" t="inlineStr">
        <is>
          <t>Kurumsal</t>
        </is>
      </c>
      <c r="L4523" t="n">
        <v>22</v>
      </c>
      <c r="M4523" s="57" t="n">
        <v>17.77</v>
      </c>
      <c r="N4523" t="inlineStr">
        <is>
          <t>EUR</t>
        </is>
      </c>
      <c r="O4523" s="58" t="n">
        <v>0</v>
      </c>
      <c r="P4523" t="n">
        <v>0</v>
      </c>
      <c r="Q4523" s="59" t="n">
        <v>540</v>
      </c>
      <c r="R4523" s="60">
        <f>IF(N4523="TL",1,IF(N4523="USD",VLOOKUP(C4523,$X$2:$Z$19,2,FALSE),VLOOKUP(C4523,$X$2:$Z$19,3,FALSE)))</f>
        <v/>
      </c>
      <c r="S4523" s="61">
        <f>IF(P4523=1,0,L4523*M4523*R4523*(1-O4523/100))</f>
        <v/>
      </c>
      <c r="T4523" s="61">
        <f>IF(P4523=1,0,L4523*Q4523)</f>
        <v/>
      </c>
      <c r="U4523" s="61">
        <f>S4523-T4523</f>
        <v/>
      </c>
    </row>
    <row r="4524">
      <c r="A4524" t="inlineStr">
        <is>
          <t>S004523</t>
        </is>
      </c>
      <c r="B4524" t="inlineStr">
        <is>
          <t>2026-05-28</t>
        </is>
      </c>
      <c r="C4524" t="inlineStr">
        <is>
          <t>2026-05</t>
        </is>
      </c>
      <c r="D4524" t="inlineStr">
        <is>
          <t>2026-Q2</t>
        </is>
      </c>
      <c r="E4524" t="inlineStr">
        <is>
          <t>T06</t>
        </is>
      </c>
      <c r="F4524" t="inlineStr">
        <is>
          <t>Gizem Aydın</t>
        </is>
      </c>
      <c r="G4524" t="inlineStr">
        <is>
          <t>İhracat-Avrupa</t>
        </is>
      </c>
      <c r="H4524" t="inlineStr">
        <is>
          <t>EM-TRF-05</t>
        </is>
      </c>
      <c r="I4524" t="inlineStr">
        <is>
          <t>İzole Trafo 1 kVA</t>
        </is>
      </c>
      <c r="J4524" t="inlineStr">
        <is>
          <t>Güç</t>
        </is>
      </c>
      <c r="K4524" t="inlineStr">
        <is>
          <t>Bayi</t>
        </is>
      </c>
      <c r="L4524" t="n">
        <v>3</v>
      </c>
      <c r="M4524" s="57" t="n">
        <v>136.49</v>
      </c>
      <c r="N4524" t="inlineStr">
        <is>
          <t>EUR</t>
        </is>
      </c>
      <c r="O4524" s="58" t="n">
        <v>8</v>
      </c>
      <c r="P4524" t="n">
        <v>1</v>
      </c>
      <c r="Q4524" s="59" t="n">
        <v>3900</v>
      </c>
      <c r="R4524" s="60">
        <f>IF(N4524="TL",1,IF(N4524="USD",VLOOKUP(C4524,$X$2:$Z$19,2,FALSE),VLOOKUP(C4524,$X$2:$Z$19,3,FALSE)))</f>
        <v/>
      </c>
      <c r="S4524" s="61">
        <f>IF(P4524=1,0,L4524*M4524*R4524*(1-O4524/100))</f>
        <v/>
      </c>
      <c r="T4524" s="61">
        <f>IF(P4524=1,0,L4524*Q4524)</f>
        <v/>
      </c>
      <c r="U4524" s="61">
        <f>S4524-T4524</f>
        <v/>
      </c>
    </row>
    <row r="4525">
      <c r="A4525" t="inlineStr">
        <is>
          <t>S004524</t>
        </is>
      </c>
      <c r="B4525" t="inlineStr">
        <is>
          <t>2026-05-17</t>
        </is>
      </c>
      <c r="C4525" t="inlineStr">
        <is>
          <t>2026-05</t>
        </is>
      </c>
      <c r="D4525" t="inlineStr">
        <is>
          <t>2026-Q2</t>
        </is>
      </c>
      <c r="E4525" t="inlineStr">
        <is>
          <t>T06</t>
        </is>
      </c>
      <c r="F4525" t="inlineStr">
        <is>
          <t>Gizem Aydın</t>
        </is>
      </c>
      <c r="G4525" t="inlineStr">
        <is>
          <t>İhracat-Avrupa</t>
        </is>
      </c>
      <c r="H4525" t="inlineStr">
        <is>
          <t>EM-UPS-10</t>
        </is>
      </c>
      <c r="I4525" t="inlineStr">
        <is>
          <t>Kesintisiz Güç Kaynağı 3 kVA</t>
        </is>
      </c>
      <c r="J4525" t="inlineStr">
        <is>
          <t>Güç</t>
        </is>
      </c>
      <c r="K4525" t="inlineStr">
        <is>
          <t>Proje</t>
        </is>
      </c>
      <c r="L4525" t="n">
        <v>3</v>
      </c>
      <c r="M4525" s="57" t="n">
        <v>263.98</v>
      </c>
      <c r="N4525" t="inlineStr">
        <is>
          <t>EUR</t>
        </is>
      </c>
      <c r="O4525" s="58" t="n">
        <v>0</v>
      </c>
      <c r="P4525" t="n">
        <v>0</v>
      </c>
      <c r="Q4525" s="59" t="n">
        <v>8200</v>
      </c>
      <c r="R4525" s="60">
        <f>IF(N4525="TL",1,IF(N4525="USD",VLOOKUP(C4525,$X$2:$Z$19,2,FALSE),VLOOKUP(C4525,$X$2:$Z$19,3,FALSE)))</f>
        <v/>
      </c>
      <c r="S4525" s="61">
        <f>IF(P4525=1,0,L4525*M4525*R4525*(1-O4525/100))</f>
        <v/>
      </c>
      <c r="T4525" s="61">
        <f>IF(P4525=1,0,L4525*Q4525)</f>
        <v/>
      </c>
      <c r="U4525" s="61">
        <f>S4525-T4525</f>
        <v/>
      </c>
    </row>
    <row r="4526">
      <c r="A4526" t="inlineStr">
        <is>
          <t>S004525</t>
        </is>
      </c>
      <c r="B4526" t="inlineStr">
        <is>
          <t>2026-05-04</t>
        </is>
      </c>
      <c r="C4526" t="inlineStr">
        <is>
          <t>2026-05</t>
        </is>
      </c>
      <c r="D4526" t="inlineStr">
        <is>
          <t>2026-Q2</t>
        </is>
      </c>
      <c r="E4526" t="inlineStr">
        <is>
          <t>T06</t>
        </is>
      </c>
      <c r="F4526" t="inlineStr">
        <is>
          <t>Gizem Aydın</t>
        </is>
      </c>
      <c r="G4526" t="inlineStr">
        <is>
          <t>İhracat-Avrupa</t>
        </is>
      </c>
      <c r="H4526" t="inlineStr">
        <is>
          <t>EM-KBL-16</t>
        </is>
      </c>
      <c r="I4526" t="inlineStr">
        <is>
          <t>NYM Kablo 3x2,5 (100 m)</t>
        </is>
      </c>
      <c r="J4526" t="inlineStr">
        <is>
          <t>Kablo</t>
        </is>
      </c>
      <c r="K4526" t="inlineStr">
        <is>
          <t>Kurumsal</t>
        </is>
      </c>
      <c r="L4526" t="n">
        <v>27</v>
      </c>
      <c r="M4526" s="57" t="n">
        <v>26.62</v>
      </c>
      <c r="N4526" t="inlineStr">
        <is>
          <t>EUR</t>
        </is>
      </c>
      <c r="O4526" s="58" t="n">
        <v>12</v>
      </c>
      <c r="P4526" t="n">
        <v>0</v>
      </c>
      <c r="Q4526" s="59" t="n">
        <v>820</v>
      </c>
      <c r="R4526" s="60">
        <f>IF(N4526="TL",1,IF(N4526="USD",VLOOKUP(C4526,$X$2:$Z$19,2,FALSE),VLOOKUP(C4526,$X$2:$Z$19,3,FALSE)))</f>
        <v/>
      </c>
      <c r="S4526" s="61">
        <f>IF(P4526=1,0,L4526*M4526*R4526*(1-O4526/100))</f>
        <v/>
      </c>
      <c r="T4526" s="61">
        <f>IF(P4526=1,0,L4526*Q4526)</f>
        <v/>
      </c>
      <c r="U4526" s="61">
        <f>S4526-T4526</f>
        <v/>
      </c>
    </row>
    <row r="4527">
      <c r="A4527" t="inlineStr">
        <is>
          <t>S004526</t>
        </is>
      </c>
      <c r="B4527" t="inlineStr">
        <is>
          <t>2026-05-13</t>
        </is>
      </c>
      <c r="C4527" t="inlineStr">
        <is>
          <t>2026-05</t>
        </is>
      </c>
      <c r="D4527" t="inlineStr">
        <is>
          <t>2026-Q2</t>
        </is>
      </c>
      <c r="E4527" t="inlineStr">
        <is>
          <t>T06</t>
        </is>
      </c>
      <c r="F4527" t="inlineStr">
        <is>
          <t>Gizem Aydın</t>
        </is>
      </c>
      <c r="G4527" t="inlineStr">
        <is>
          <t>İhracat-Avrupa</t>
        </is>
      </c>
      <c r="H4527" t="inlineStr">
        <is>
          <t>EM-KND-03</t>
        </is>
      </c>
      <c r="I4527" t="inlineStr">
        <is>
          <t>Kablo Kanalı 40x40 (2 m)</t>
        </is>
      </c>
      <c r="J4527" t="inlineStr">
        <is>
          <t>Tesisat</t>
        </is>
      </c>
      <c r="K4527" t="inlineStr">
        <is>
          <t>Bayi</t>
        </is>
      </c>
      <c r="L4527" t="n">
        <v>4</v>
      </c>
      <c r="M4527" s="57" t="n">
        <v>2.66</v>
      </c>
      <c r="N4527" t="inlineStr">
        <is>
          <t>EUR</t>
        </is>
      </c>
      <c r="O4527" s="58" t="n">
        <v>5</v>
      </c>
      <c r="P4527" t="n">
        <v>0</v>
      </c>
      <c r="Q4527" s="59" t="n">
        <v>65</v>
      </c>
      <c r="R4527" s="60">
        <f>IF(N4527="TL",1,IF(N4527="USD",VLOOKUP(C4527,$X$2:$Z$19,2,FALSE),VLOOKUP(C4527,$X$2:$Z$19,3,FALSE)))</f>
        <v/>
      </c>
      <c r="S4527" s="61">
        <f>IF(P4527=1,0,L4527*M4527*R4527*(1-O4527/100))</f>
        <v/>
      </c>
      <c r="T4527" s="61">
        <f>IF(P4527=1,0,L4527*Q4527)</f>
        <v/>
      </c>
      <c r="U4527" s="61">
        <f>S4527-T4527</f>
        <v/>
      </c>
    </row>
    <row r="4528">
      <c r="A4528" t="inlineStr">
        <is>
          <t>S004527</t>
        </is>
      </c>
      <c r="B4528" t="inlineStr">
        <is>
          <t>2026-05-02</t>
        </is>
      </c>
      <c r="C4528" t="inlineStr">
        <is>
          <t>2026-05</t>
        </is>
      </c>
      <c r="D4528" t="inlineStr">
        <is>
          <t>2026-Q2</t>
        </is>
      </c>
      <c r="E4528" t="inlineStr">
        <is>
          <t>T06</t>
        </is>
      </c>
      <c r="F4528" t="inlineStr">
        <is>
          <t>Gizem Aydın</t>
        </is>
      </c>
      <c r="G4528" t="inlineStr">
        <is>
          <t>İhracat-Avrupa</t>
        </is>
      </c>
      <c r="H4528" t="inlineStr">
        <is>
          <t>EM-AYD-40</t>
        </is>
      </c>
      <c r="I4528" t="inlineStr">
        <is>
          <t>LED Panel Armatür 40W</t>
        </is>
      </c>
      <c r="J4528" t="inlineStr">
        <is>
          <t>Aydınlatma</t>
        </is>
      </c>
      <c r="K4528" t="inlineStr">
        <is>
          <t>Perakende</t>
        </is>
      </c>
      <c r="L4528" t="n">
        <v>12</v>
      </c>
      <c r="M4528" s="57" t="n">
        <v>6.82</v>
      </c>
      <c r="N4528" t="inlineStr">
        <is>
          <t>EUR</t>
        </is>
      </c>
      <c r="O4528" s="58" t="n">
        <v>0</v>
      </c>
      <c r="P4528" t="n">
        <v>0</v>
      </c>
      <c r="Q4528" s="59" t="n">
        <v>190</v>
      </c>
      <c r="R4528" s="60">
        <f>IF(N4528="TL",1,IF(N4528="USD",VLOOKUP(C4528,$X$2:$Z$19,2,FALSE),VLOOKUP(C4528,$X$2:$Z$19,3,FALSE)))</f>
        <v/>
      </c>
      <c r="S4528" s="61">
        <f>IF(P4528=1,0,L4528*M4528*R4528*(1-O4528/100))</f>
        <v/>
      </c>
      <c r="T4528" s="61">
        <f>IF(P4528=1,0,L4528*Q4528)</f>
        <v/>
      </c>
      <c r="U4528" s="61">
        <f>S4528-T4528</f>
        <v/>
      </c>
    </row>
    <row r="4529">
      <c r="A4529" t="inlineStr">
        <is>
          <t>S004528</t>
        </is>
      </c>
      <c r="B4529" t="inlineStr">
        <is>
          <t>2026-05-02</t>
        </is>
      </c>
      <c r="C4529" t="inlineStr">
        <is>
          <t>2026-05</t>
        </is>
      </c>
      <c r="D4529" t="inlineStr">
        <is>
          <t>2026-Q2</t>
        </is>
      </c>
      <c r="E4529" t="inlineStr">
        <is>
          <t>T06</t>
        </is>
      </c>
      <c r="F4529" t="inlineStr">
        <is>
          <t>Gizem Aydın</t>
        </is>
      </c>
      <c r="G4529" t="inlineStr">
        <is>
          <t>İhracat-Avrupa</t>
        </is>
      </c>
      <c r="H4529" t="inlineStr">
        <is>
          <t>EM-KND-03</t>
        </is>
      </c>
      <c r="I4529" t="inlineStr">
        <is>
          <t>Kablo Kanalı 40x40 (2 m)</t>
        </is>
      </c>
      <c r="J4529" t="inlineStr">
        <is>
          <t>Tesisat</t>
        </is>
      </c>
      <c r="K4529" t="inlineStr">
        <is>
          <t>Proje</t>
        </is>
      </c>
      <c r="L4529" t="n">
        <v>25</v>
      </c>
      <c r="M4529" s="57" t="n">
        <v>2.69</v>
      </c>
      <c r="N4529" t="inlineStr">
        <is>
          <t>EUR</t>
        </is>
      </c>
      <c r="O4529" s="58" t="n">
        <v>5</v>
      </c>
      <c r="P4529" t="n">
        <v>0</v>
      </c>
      <c r="Q4529" s="59" t="n">
        <v>65</v>
      </c>
      <c r="R4529" s="60">
        <f>IF(N4529="TL",1,IF(N4529="USD",VLOOKUP(C4529,$X$2:$Z$19,2,FALSE),VLOOKUP(C4529,$X$2:$Z$19,3,FALSE)))</f>
        <v/>
      </c>
      <c r="S4529" s="61">
        <f>IF(P4529=1,0,L4529*M4529*R4529*(1-O4529/100))</f>
        <v/>
      </c>
      <c r="T4529" s="61">
        <f>IF(P4529=1,0,L4529*Q4529)</f>
        <v/>
      </c>
      <c r="U4529" s="61">
        <f>S4529-T4529</f>
        <v/>
      </c>
    </row>
    <row r="4530">
      <c r="A4530" t="inlineStr">
        <is>
          <t>S004529</t>
        </is>
      </c>
      <c r="B4530" t="inlineStr">
        <is>
          <t>2026-05-10</t>
        </is>
      </c>
      <c r="C4530" t="inlineStr">
        <is>
          <t>2026-05</t>
        </is>
      </c>
      <c r="D4530" t="inlineStr">
        <is>
          <t>2026-Q2</t>
        </is>
      </c>
      <c r="E4530" t="inlineStr">
        <is>
          <t>T06</t>
        </is>
      </c>
      <c r="F4530" t="inlineStr">
        <is>
          <t>Gizem Aydın</t>
        </is>
      </c>
      <c r="G4530" t="inlineStr">
        <is>
          <t>İhracat-Avrupa</t>
        </is>
      </c>
      <c r="H4530" t="inlineStr">
        <is>
          <t>EM-SGT-01</t>
        </is>
      </c>
      <c r="I4530" t="inlineStr">
        <is>
          <t>Otomatik Sigorta C16 (12'li)</t>
        </is>
      </c>
      <c r="J4530" t="inlineStr">
        <is>
          <t>Koruma</t>
        </is>
      </c>
      <c r="K4530" t="inlineStr">
        <is>
          <t>Proje</t>
        </is>
      </c>
      <c r="L4530" t="n">
        <v>5</v>
      </c>
      <c r="M4530" s="57" t="n">
        <v>8.5</v>
      </c>
      <c r="N4530" t="inlineStr">
        <is>
          <t>EUR</t>
        </is>
      </c>
      <c r="O4530" s="58" t="n">
        <v>5</v>
      </c>
      <c r="P4530" t="n">
        <v>0</v>
      </c>
      <c r="Q4530" s="59" t="n">
        <v>240</v>
      </c>
      <c r="R4530" s="60">
        <f>IF(N4530="TL",1,IF(N4530="USD",VLOOKUP(C4530,$X$2:$Z$19,2,FALSE),VLOOKUP(C4530,$X$2:$Z$19,3,FALSE)))</f>
        <v/>
      </c>
      <c r="S4530" s="61">
        <f>IF(P4530=1,0,L4530*M4530*R4530*(1-O4530/100))</f>
        <v/>
      </c>
      <c r="T4530" s="61">
        <f>IF(P4530=1,0,L4530*Q4530)</f>
        <v/>
      </c>
      <c r="U4530" s="61">
        <f>S4530-T4530</f>
        <v/>
      </c>
    </row>
    <row r="4531">
      <c r="A4531" t="inlineStr">
        <is>
          <t>S004530</t>
        </is>
      </c>
      <c r="B4531" t="inlineStr">
        <is>
          <t>2026-05-13</t>
        </is>
      </c>
      <c r="C4531" t="inlineStr">
        <is>
          <t>2026-05</t>
        </is>
      </c>
      <c r="D4531" t="inlineStr">
        <is>
          <t>2026-Q2</t>
        </is>
      </c>
      <c r="E4531" t="inlineStr">
        <is>
          <t>T06</t>
        </is>
      </c>
      <c r="F4531" t="inlineStr">
        <is>
          <t>Gizem Aydın</t>
        </is>
      </c>
      <c r="G4531" t="inlineStr">
        <is>
          <t>İhracat-Avrupa</t>
        </is>
      </c>
      <c r="H4531" t="inlineStr">
        <is>
          <t>EM-KBL-25</t>
        </is>
      </c>
      <c r="I4531" t="inlineStr">
        <is>
          <t>NYY Kablo 4x6 (100 m)</t>
        </is>
      </c>
      <c r="J4531" t="inlineStr">
        <is>
          <t>Kablo</t>
        </is>
      </c>
      <c r="K4531" t="inlineStr">
        <is>
          <t>Perakende</t>
        </is>
      </c>
      <c r="L4531" t="n">
        <v>3</v>
      </c>
      <c r="M4531" s="57" t="n">
        <v>70.83</v>
      </c>
      <c r="N4531" t="inlineStr">
        <is>
          <t>EUR</t>
        </is>
      </c>
      <c r="O4531" s="58" t="n">
        <v>5</v>
      </c>
      <c r="P4531" t="n">
        <v>0</v>
      </c>
      <c r="Q4531" s="59" t="n">
        <v>2150</v>
      </c>
      <c r="R4531" s="60">
        <f>IF(N4531="TL",1,IF(N4531="USD",VLOOKUP(C4531,$X$2:$Z$19,2,FALSE),VLOOKUP(C4531,$X$2:$Z$19,3,FALSE)))</f>
        <v/>
      </c>
      <c r="S4531" s="61">
        <f>IF(P4531=1,0,L4531*M4531*R4531*(1-O4531/100))</f>
        <v/>
      </c>
      <c r="T4531" s="61">
        <f>IF(P4531=1,0,L4531*Q4531)</f>
        <v/>
      </c>
      <c r="U4531" s="61">
        <f>S4531-T4531</f>
        <v/>
      </c>
    </row>
    <row r="4532">
      <c r="A4532" t="inlineStr">
        <is>
          <t>S004531</t>
        </is>
      </c>
      <c r="B4532" t="inlineStr">
        <is>
          <t>2026-05-02</t>
        </is>
      </c>
      <c r="C4532" t="inlineStr">
        <is>
          <t>2026-05</t>
        </is>
      </c>
      <c r="D4532" t="inlineStr">
        <is>
          <t>2026-Q2</t>
        </is>
      </c>
      <c r="E4532" t="inlineStr">
        <is>
          <t>T06</t>
        </is>
      </c>
      <c r="F4532" t="inlineStr">
        <is>
          <t>Gizem Aydın</t>
        </is>
      </c>
      <c r="G4532" t="inlineStr">
        <is>
          <t>İhracat-Avrupa</t>
        </is>
      </c>
      <c r="H4532" t="inlineStr">
        <is>
          <t>EM-KBL-16</t>
        </is>
      </c>
      <c r="I4532" t="inlineStr">
        <is>
          <t>NYM Kablo 3x2,5 (100 m)</t>
        </is>
      </c>
      <c r="J4532" t="inlineStr">
        <is>
          <t>Kablo</t>
        </is>
      </c>
      <c r="K4532" t="inlineStr">
        <is>
          <t>Perakende</t>
        </is>
      </c>
      <c r="L4532" t="n">
        <v>82</v>
      </c>
      <c r="M4532" s="57" t="n">
        <v>26.97</v>
      </c>
      <c r="N4532" t="inlineStr">
        <is>
          <t>EUR</t>
        </is>
      </c>
      <c r="O4532" s="58" t="n">
        <v>0</v>
      </c>
      <c r="P4532" t="n">
        <v>0</v>
      </c>
      <c r="Q4532" s="59" t="n">
        <v>820</v>
      </c>
      <c r="R4532" s="60">
        <f>IF(N4532="TL",1,IF(N4532="USD",VLOOKUP(C4532,$X$2:$Z$19,2,FALSE),VLOOKUP(C4532,$X$2:$Z$19,3,FALSE)))</f>
        <v/>
      </c>
      <c r="S4532" s="61">
        <f>IF(P4532=1,0,L4532*M4532*R4532*(1-O4532/100))</f>
        <v/>
      </c>
      <c r="T4532" s="61">
        <f>IF(P4532=1,0,L4532*Q4532)</f>
        <v/>
      </c>
      <c r="U4532" s="61">
        <f>S4532-T4532</f>
        <v/>
      </c>
    </row>
    <row r="4533">
      <c r="A4533" t="inlineStr">
        <is>
          <t>S004532</t>
        </is>
      </c>
      <c r="B4533" t="inlineStr">
        <is>
          <t>2026-05-22</t>
        </is>
      </c>
      <c r="C4533" t="inlineStr">
        <is>
          <t>2026-05</t>
        </is>
      </c>
      <c r="D4533" t="inlineStr">
        <is>
          <t>2026-Q2</t>
        </is>
      </c>
      <c r="E4533" t="inlineStr">
        <is>
          <t>T06</t>
        </is>
      </c>
      <c r="F4533" t="inlineStr">
        <is>
          <t>Gizem Aydın</t>
        </is>
      </c>
      <c r="G4533" t="inlineStr">
        <is>
          <t>İhracat-Avrupa</t>
        </is>
      </c>
      <c r="H4533" t="inlineStr">
        <is>
          <t>EM-KND-03</t>
        </is>
      </c>
      <c r="I4533" t="inlineStr">
        <is>
          <t>Kablo Kanalı 40x40 (2 m)</t>
        </is>
      </c>
      <c r="J4533" t="inlineStr">
        <is>
          <t>Tesisat</t>
        </is>
      </c>
      <c r="K4533" t="inlineStr">
        <is>
          <t>Bayi</t>
        </is>
      </c>
      <c r="L4533" t="n">
        <v>1</v>
      </c>
      <c r="M4533" s="57" t="n">
        <v>2.55</v>
      </c>
      <c r="N4533" t="inlineStr">
        <is>
          <t>EUR</t>
        </is>
      </c>
      <c r="O4533" s="58" t="n">
        <v>0</v>
      </c>
      <c r="P4533" t="n">
        <v>0</v>
      </c>
      <c r="Q4533" s="59" t="n">
        <v>65</v>
      </c>
      <c r="R4533" s="60">
        <f>IF(N4533="TL",1,IF(N4533="USD",VLOOKUP(C4533,$X$2:$Z$19,2,FALSE),VLOOKUP(C4533,$X$2:$Z$19,3,FALSE)))</f>
        <v/>
      </c>
      <c r="S4533" s="61">
        <f>IF(P4533=1,0,L4533*M4533*R4533*(1-O4533/100))</f>
        <v/>
      </c>
      <c r="T4533" s="61">
        <f>IF(P4533=1,0,L4533*Q4533)</f>
        <v/>
      </c>
      <c r="U4533" s="61">
        <f>S4533-T4533</f>
        <v/>
      </c>
    </row>
    <row r="4534">
      <c r="A4534" t="inlineStr">
        <is>
          <t>S004533</t>
        </is>
      </c>
      <c r="B4534" t="inlineStr">
        <is>
          <t>2026-05-05</t>
        </is>
      </c>
      <c r="C4534" t="inlineStr">
        <is>
          <t>2026-05</t>
        </is>
      </c>
      <c r="D4534" t="inlineStr">
        <is>
          <t>2026-Q2</t>
        </is>
      </c>
      <c r="E4534" t="inlineStr">
        <is>
          <t>T06</t>
        </is>
      </c>
      <c r="F4534" t="inlineStr">
        <is>
          <t>Gizem Aydın</t>
        </is>
      </c>
      <c r="G4534" t="inlineStr">
        <is>
          <t>İhracat-Avrupa</t>
        </is>
      </c>
      <c r="H4534" t="inlineStr">
        <is>
          <t>EM-SGT-01</t>
        </is>
      </c>
      <c r="I4534" t="inlineStr">
        <is>
          <t>Otomatik Sigorta C16 (12'li)</t>
        </is>
      </c>
      <c r="J4534" t="inlineStr">
        <is>
          <t>Koruma</t>
        </is>
      </c>
      <c r="K4534" t="inlineStr">
        <is>
          <t>Bayi</t>
        </is>
      </c>
      <c r="L4534" t="n">
        <v>63</v>
      </c>
      <c r="M4534" s="57" t="n">
        <v>8.619999999999999</v>
      </c>
      <c r="N4534" t="inlineStr">
        <is>
          <t>EUR</t>
        </is>
      </c>
      <c r="O4534" s="58" t="n">
        <v>0</v>
      </c>
      <c r="P4534" t="n">
        <v>0</v>
      </c>
      <c r="Q4534" s="59" t="n">
        <v>240</v>
      </c>
      <c r="R4534" s="60">
        <f>IF(N4534="TL",1,IF(N4534="USD",VLOOKUP(C4534,$X$2:$Z$19,2,FALSE),VLOOKUP(C4534,$X$2:$Z$19,3,FALSE)))</f>
        <v/>
      </c>
      <c r="S4534" s="61">
        <f>IF(P4534=1,0,L4534*M4534*R4534*(1-O4534/100))</f>
        <v/>
      </c>
      <c r="T4534" s="61">
        <f>IF(P4534=1,0,L4534*Q4534)</f>
        <v/>
      </c>
      <c r="U4534" s="61">
        <f>S4534-T4534</f>
        <v/>
      </c>
    </row>
    <row r="4535">
      <c r="A4535" t="inlineStr">
        <is>
          <t>S004534</t>
        </is>
      </c>
      <c r="B4535" t="inlineStr">
        <is>
          <t>2026-05-02</t>
        </is>
      </c>
      <c r="C4535" t="inlineStr">
        <is>
          <t>2026-05</t>
        </is>
      </c>
      <c r="D4535" t="inlineStr">
        <is>
          <t>2026-Q2</t>
        </is>
      </c>
      <c r="E4535" t="inlineStr">
        <is>
          <t>T06</t>
        </is>
      </c>
      <c r="F4535" t="inlineStr">
        <is>
          <t>Gizem Aydın</t>
        </is>
      </c>
      <c r="G4535" t="inlineStr">
        <is>
          <t>İhracat-Avrupa</t>
        </is>
      </c>
      <c r="H4535" t="inlineStr">
        <is>
          <t>EM-AYD-40</t>
        </is>
      </c>
      <c r="I4535" t="inlineStr">
        <is>
          <t>LED Panel Armatür 40W</t>
        </is>
      </c>
      <c r="J4535" t="inlineStr">
        <is>
          <t>Aydınlatma</t>
        </is>
      </c>
      <c r="K4535" t="inlineStr">
        <is>
          <t>Proje</t>
        </is>
      </c>
      <c r="L4535" t="n">
        <v>6</v>
      </c>
      <c r="M4535" s="57" t="n">
        <v>7.13</v>
      </c>
      <c r="N4535" t="inlineStr">
        <is>
          <t>EUR</t>
        </is>
      </c>
      <c r="O4535" s="58" t="n">
        <v>0</v>
      </c>
      <c r="P4535" t="n">
        <v>0</v>
      </c>
      <c r="Q4535" s="59" t="n">
        <v>190</v>
      </c>
      <c r="R4535" s="60">
        <f>IF(N4535="TL",1,IF(N4535="USD",VLOOKUP(C4535,$X$2:$Z$19,2,FALSE),VLOOKUP(C4535,$X$2:$Z$19,3,FALSE)))</f>
        <v/>
      </c>
      <c r="S4535" s="61">
        <f>IF(P4535=1,0,L4535*M4535*R4535*(1-O4535/100))</f>
        <v/>
      </c>
      <c r="T4535" s="61">
        <f>IF(P4535=1,0,L4535*Q4535)</f>
        <v/>
      </c>
      <c r="U4535" s="61">
        <f>S4535-T4535</f>
        <v/>
      </c>
    </row>
    <row r="4536">
      <c r="A4536" t="inlineStr">
        <is>
          <t>S004535</t>
        </is>
      </c>
      <c r="B4536" t="inlineStr">
        <is>
          <t>2026-05-10</t>
        </is>
      </c>
      <c r="C4536" t="inlineStr">
        <is>
          <t>2026-05</t>
        </is>
      </c>
      <c r="D4536" t="inlineStr">
        <is>
          <t>2026-Q2</t>
        </is>
      </c>
      <c r="E4536" t="inlineStr">
        <is>
          <t>T07</t>
        </is>
      </c>
      <c r="F4536" t="inlineStr">
        <is>
          <t>Onur Arslan</t>
        </is>
      </c>
      <c r="G4536" t="inlineStr">
        <is>
          <t>Marmara</t>
        </is>
      </c>
      <c r="H4536" t="inlineStr">
        <is>
          <t>EM-KND-03</t>
        </is>
      </c>
      <c r="I4536" t="inlineStr">
        <is>
          <t>Kablo Kanalı 40x40 (2 m)</t>
        </is>
      </c>
      <c r="J4536" t="inlineStr">
        <is>
          <t>Tesisat</t>
        </is>
      </c>
      <c r="K4536" t="inlineStr">
        <is>
          <t>Bayi</t>
        </is>
      </c>
      <c r="L4536" t="n">
        <v>12</v>
      </c>
      <c r="M4536" s="57" t="n">
        <v>135</v>
      </c>
      <c r="N4536" t="inlineStr">
        <is>
          <t>TL</t>
        </is>
      </c>
      <c r="O4536" s="58" t="n">
        <v>18</v>
      </c>
      <c r="P4536" t="n">
        <v>0</v>
      </c>
      <c r="Q4536" s="59" t="n">
        <v>65</v>
      </c>
      <c r="R4536" s="60">
        <f>IF(N4536="TL",1,IF(N4536="USD",VLOOKUP(C4536,$X$2:$Z$19,2,FALSE),VLOOKUP(C4536,$X$2:$Z$19,3,FALSE)))</f>
        <v/>
      </c>
      <c r="S4536" s="61">
        <f>IF(P4536=1,0,L4536*M4536*R4536*(1-O4536/100))</f>
        <v/>
      </c>
      <c r="T4536" s="61">
        <f>IF(P4536=1,0,L4536*Q4536)</f>
        <v/>
      </c>
      <c r="U4536" s="61">
        <f>S4536-T4536</f>
        <v/>
      </c>
    </row>
    <row r="4537">
      <c r="A4537" t="inlineStr">
        <is>
          <t>S004536</t>
        </is>
      </c>
      <c r="B4537" t="inlineStr">
        <is>
          <t>2026-05-16</t>
        </is>
      </c>
      <c r="C4537" t="inlineStr">
        <is>
          <t>2026-05</t>
        </is>
      </c>
      <c r="D4537" t="inlineStr">
        <is>
          <t>2026-Q2</t>
        </is>
      </c>
      <c r="E4537" t="inlineStr">
        <is>
          <t>T07</t>
        </is>
      </c>
      <c r="F4537" t="inlineStr">
        <is>
          <t>Onur Arslan</t>
        </is>
      </c>
      <c r="G4537" t="inlineStr">
        <is>
          <t>Marmara</t>
        </is>
      </c>
      <c r="H4537" t="inlineStr">
        <is>
          <t>EM-SGT-01</t>
        </is>
      </c>
      <c r="I4537" t="inlineStr">
        <is>
          <t>Otomatik Sigorta C16 (12'li)</t>
        </is>
      </c>
      <c r="J4537" t="inlineStr">
        <is>
          <t>Koruma</t>
        </is>
      </c>
      <c r="K4537" t="inlineStr">
        <is>
          <t>Bayi</t>
        </is>
      </c>
      <c r="L4537" t="n">
        <v>20</v>
      </c>
      <c r="M4537" s="57" t="n">
        <v>429</v>
      </c>
      <c r="N4537" t="inlineStr">
        <is>
          <t>TL</t>
        </is>
      </c>
      <c r="O4537" s="58" t="n">
        <v>5</v>
      </c>
      <c r="P4537" t="n">
        <v>0</v>
      </c>
      <c r="Q4537" s="59" t="n">
        <v>240</v>
      </c>
      <c r="R4537" s="60">
        <f>IF(N4537="TL",1,IF(N4537="USD",VLOOKUP(C4537,$X$2:$Z$19,2,FALSE),VLOOKUP(C4537,$X$2:$Z$19,3,FALSE)))</f>
        <v/>
      </c>
      <c r="S4537" s="61">
        <f>IF(P4537=1,0,L4537*M4537*R4537*(1-O4537/100))</f>
        <v/>
      </c>
      <c r="T4537" s="61">
        <f>IF(P4537=1,0,L4537*Q4537)</f>
        <v/>
      </c>
      <c r="U4537" s="61">
        <f>S4537-T4537</f>
        <v/>
      </c>
    </row>
    <row r="4538">
      <c r="A4538" t="inlineStr">
        <is>
          <t>S004537</t>
        </is>
      </c>
      <c r="B4538" t="inlineStr">
        <is>
          <t>2026-05-06</t>
        </is>
      </c>
      <c r="C4538" t="inlineStr">
        <is>
          <t>2026-05</t>
        </is>
      </c>
      <c r="D4538" t="inlineStr">
        <is>
          <t>2026-Q2</t>
        </is>
      </c>
      <c r="E4538" t="inlineStr">
        <is>
          <t>T07</t>
        </is>
      </c>
      <c r="F4538" t="inlineStr">
        <is>
          <t>Onur Arslan</t>
        </is>
      </c>
      <c r="G4538" t="inlineStr">
        <is>
          <t>Marmara</t>
        </is>
      </c>
      <c r="H4538" t="inlineStr">
        <is>
          <t>EM-PNO-12</t>
        </is>
      </c>
      <c r="I4538" t="inlineStr">
        <is>
          <t>Sıva Üstü Dağıtım Panosu 24'lü</t>
        </is>
      </c>
      <c r="J4538" t="inlineStr">
        <is>
          <t>Pano</t>
        </is>
      </c>
      <c r="K4538" t="inlineStr">
        <is>
          <t>Perakende</t>
        </is>
      </c>
      <c r="L4538" t="n">
        <v>9</v>
      </c>
      <c r="M4538" s="57" t="n">
        <v>1992</v>
      </c>
      <c r="N4538" t="inlineStr">
        <is>
          <t>TL</t>
        </is>
      </c>
      <c r="O4538" s="58" t="n">
        <v>8</v>
      </c>
      <c r="P4538" t="n">
        <v>0</v>
      </c>
      <c r="Q4538" s="59" t="n">
        <v>1180</v>
      </c>
      <c r="R4538" s="60">
        <f>IF(N4538="TL",1,IF(N4538="USD",VLOOKUP(C4538,$X$2:$Z$19,2,FALSE),VLOOKUP(C4538,$X$2:$Z$19,3,FALSE)))</f>
        <v/>
      </c>
      <c r="S4538" s="61">
        <f>IF(P4538=1,0,L4538*M4538*R4538*(1-O4538/100))</f>
        <v/>
      </c>
      <c r="T4538" s="61">
        <f>IF(P4538=1,0,L4538*Q4538)</f>
        <v/>
      </c>
      <c r="U4538" s="61">
        <f>S4538-T4538</f>
        <v/>
      </c>
    </row>
    <row r="4539">
      <c r="A4539" t="inlineStr">
        <is>
          <t>S004538</t>
        </is>
      </c>
      <c r="B4539" t="inlineStr">
        <is>
          <t>2026-05-10</t>
        </is>
      </c>
      <c r="C4539" t="inlineStr">
        <is>
          <t>2026-05</t>
        </is>
      </c>
      <c r="D4539" t="inlineStr">
        <is>
          <t>2026-Q2</t>
        </is>
      </c>
      <c r="E4539" t="inlineStr">
        <is>
          <t>T07</t>
        </is>
      </c>
      <c r="F4539" t="inlineStr">
        <is>
          <t>Onur Arslan</t>
        </is>
      </c>
      <c r="G4539" t="inlineStr">
        <is>
          <t>Marmara</t>
        </is>
      </c>
      <c r="H4539" t="inlineStr">
        <is>
          <t>EM-AYD-18</t>
        </is>
      </c>
      <c r="I4539" t="inlineStr">
        <is>
          <t>LED Ampul 18W (10'lu)</t>
        </is>
      </c>
      <c r="J4539" t="inlineStr">
        <is>
          <t>Aydınlatma</t>
        </is>
      </c>
      <c r="K4539" t="inlineStr">
        <is>
          <t>Perakende</t>
        </is>
      </c>
      <c r="L4539" t="n">
        <v>1</v>
      </c>
      <c r="M4539" s="57" t="n">
        <v>197</v>
      </c>
      <c r="N4539" t="inlineStr">
        <is>
          <t>TL</t>
        </is>
      </c>
      <c r="O4539" s="58" t="n">
        <v>8</v>
      </c>
      <c r="P4539" t="n">
        <v>0</v>
      </c>
      <c r="Q4539" s="59" t="n">
        <v>95</v>
      </c>
      <c r="R4539" s="60">
        <f>IF(N4539="TL",1,IF(N4539="USD",VLOOKUP(C4539,$X$2:$Z$19,2,FALSE),VLOOKUP(C4539,$X$2:$Z$19,3,FALSE)))</f>
        <v/>
      </c>
      <c r="S4539" s="61">
        <f>IF(P4539=1,0,L4539*M4539*R4539*(1-O4539/100))</f>
        <v/>
      </c>
      <c r="T4539" s="61">
        <f>IF(P4539=1,0,L4539*Q4539)</f>
        <v/>
      </c>
      <c r="U4539" s="61">
        <f>S4539-T4539</f>
        <v/>
      </c>
    </row>
    <row r="4540">
      <c r="A4540" t="inlineStr">
        <is>
          <t>S004539</t>
        </is>
      </c>
      <c r="B4540" t="inlineStr">
        <is>
          <t>2026-05-27</t>
        </is>
      </c>
      <c r="C4540" t="inlineStr">
        <is>
          <t>2026-05</t>
        </is>
      </c>
      <c r="D4540" t="inlineStr">
        <is>
          <t>2026-Q2</t>
        </is>
      </c>
      <c r="E4540" t="inlineStr">
        <is>
          <t>T07</t>
        </is>
      </c>
      <c r="F4540" t="inlineStr">
        <is>
          <t>Onur Arslan</t>
        </is>
      </c>
      <c r="G4540" t="inlineStr">
        <is>
          <t>Marmara</t>
        </is>
      </c>
      <c r="H4540" t="inlineStr">
        <is>
          <t>EM-SNS-06</t>
        </is>
      </c>
      <c r="I4540" t="inlineStr">
        <is>
          <t>Hareket Sensörü PIR</t>
        </is>
      </c>
      <c r="J4540" t="inlineStr">
        <is>
          <t>Otomasyon</t>
        </is>
      </c>
      <c r="K4540" t="inlineStr">
        <is>
          <t>Kurumsal</t>
        </is>
      </c>
      <c r="L4540" t="n">
        <v>79</v>
      </c>
      <c r="M4540" s="57" t="n">
        <v>255</v>
      </c>
      <c r="N4540" t="inlineStr">
        <is>
          <t>TL</t>
        </is>
      </c>
      <c r="O4540" s="58" t="n">
        <v>0</v>
      </c>
      <c r="P4540" t="n">
        <v>0</v>
      </c>
      <c r="Q4540" s="59" t="n">
        <v>120</v>
      </c>
      <c r="R4540" s="60">
        <f>IF(N4540="TL",1,IF(N4540="USD",VLOOKUP(C4540,$X$2:$Z$19,2,FALSE),VLOOKUP(C4540,$X$2:$Z$19,3,FALSE)))</f>
        <v/>
      </c>
      <c r="S4540" s="61">
        <f>IF(P4540=1,0,L4540*M4540*R4540*(1-O4540/100))</f>
        <v/>
      </c>
      <c r="T4540" s="61">
        <f>IF(P4540=1,0,L4540*Q4540)</f>
        <v/>
      </c>
      <c r="U4540" s="61">
        <f>S4540-T4540</f>
        <v/>
      </c>
    </row>
    <row r="4541">
      <c r="A4541" t="inlineStr">
        <is>
          <t>S004540</t>
        </is>
      </c>
      <c r="B4541" t="inlineStr">
        <is>
          <t>2026-05-19</t>
        </is>
      </c>
      <c r="C4541" t="inlineStr">
        <is>
          <t>2026-05</t>
        </is>
      </c>
      <c r="D4541" t="inlineStr">
        <is>
          <t>2026-Q2</t>
        </is>
      </c>
      <c r="E4541" t="inlineStr">
        <is>
          <t>T07</t>
        </is>
      </c>
      <c r="F4541" t="inlineStr">
        <is>
          <t>Onur Arslan</t>
        </is>
      </c>
      <c r="G4541" t="inlineStr">
        <is>
          <t>Marmara</t>
        </is>
      </c>
      <c r="H4541" t="inlineStr">
        <is>
          <t>EM-KBL-25</t>
        </is>
      </c>
      <c r="I4541" t="inlineStr">
        <is>
          <t>NYY Kablo 4x6 (100 m)</t>
        </is>
      </c>
      <c r="J4541" t="inlineStr">
        <is>
          <t>Kablo</t>
        </is>
      </c>
      <c r="K4541" t="inlineStr">
        <is>
          <t>Bayi</t>
        </is>
      </c>
      <c r="L4541" t="n">
        <v>21</v>
      </c>
      <c r="M4541" s="57" t="n">
        <v>3463</v>
      </c>
      <c r="N4541" t="inlineStr">
        <is>
          <t>TL</t>
        </is>
      </c>
      <c r="O4541" s="58" t="n">
        <v>0</v>
      </c>
      <c r="P4541" t="n">
        <v>0</v>
      </c>
      <c r="Q4541" s="59" t="n">
        <v>2150</v>
      </c>
      <c r="R4541" s="60">
        <f>IF(N4541="TL",1,IF(N4541="USD",VLOOKUP(C4541,$X$2:$Z$19,2,FALSE),VLOOKUP(C4541,$X$2:$Z$19,3,FALSE)))</f>
        <v/>
      </c>
      <c r="S4541" s="61">
        <f>IF(P4541=1,0,L4541*M4541*R4541*(1-O4541/100))</f>
        <v/>
      </c>
      <c r="T4541" s="61">
        <f>IF(P4541=1,0,L4541*Q4541)</f>
        <v/>
      </c>
      <c r="U4541" s="61">
        <f>S4541-T4541</f>
        <v/>
      </c>
    </row>
    <row r="4542">
      <c r="A4542" t="inlineStr">
        <is>
          <t>S004541</t>
        </is>
      </c>
      <c r="B4542" t="inlineStr">
        <is>
          <t>2026-05-09</t>
        </is>
      </c>
      <c r="C4542" t="inlineStr">
        <is>
          <t>2026-05</t>
        </is>
      </c>
      <c r="D4542" t="inlineStr">
        <is>
          <t>2026-Q2</t>
        </is>
      </c>
      <c r="E4542" t="inlineStr">
        <is>
          <t>T07</t>
        </is>
      </c>
      <c r="F4542" t="inlineStr">
        <is>
          <t>Onur Arslan</t>
        </is>
      </c>
      <c r="G4542" t="inlineStr">
        <is>
          <t>Marmara</t>
        </is>
      </c>
      <c r="H4542" t="inlineStr">
        <is>
          <t>EM-AYD-40</t>
        </is>
      </c>
      <c r="I4542" t="inlineStr">
        <is>
          <t>LED Panel Armatür 40W</t>
        </is>
      </c>
      <c r="J4542" t="inlineStr">
        <is>
          <t>Aydınlatma</t>
        </is>
      </c>
      <c r="K4542" t="inlineStr">
        <is>
          <t>Bayi</t>
        </is>
      </c>
      <c r="L4542" t="n">
        <v>4</v>
      </c>
      <c r="M4542" s="57" t="n">
        <v>365</v>
      </c>
      <c r="N4542" t="inlineStr">
        <is>
          <t>TL</t>
        </is>
      </c>
      <c r="O4542" s="58" t="n">
        <v>12</v>
      </c>
      <c r="P4542" t="n">
        <v>0</v>
      </c>
      <c r="Q4542" s="59" t="n">
        <v>190</v>
      </c>
      <c r="R4542" s="60">
        <f>IF(N4542="TL",1,IF(N4542="USD",VLOOKUP(C4542,$X$2:$Z$19,2,FALSE),VLOOKUP(C4542,$X$2:$Z$19,3,FALSE)))</f>
        <v/>
      </c>
      <c r="S4542" s="61">
        <f>IF(P4542=1,0,L4542*M4542*R4542*(1-O4542/100))</f>
        <v/>
      </c>
      <c r="T4542" s="61">
        <f>IF(P4542=1,0,L4542*Q4542)</f>
        <v/>
      </c>
      <c r="U4542" s="61">
        <f>S4542-T4542</f>
        <v/>
      </c>
    </row>
    <row r="4543">
      <c r="A4543" t="inlineStr">
        <is>
          <t>S004542</t>
        </is>
      </c>
      <c r="B4543" t="inlineStr">
        <is>
          <t>2026-05-19</t>
        </is>
      </c>
      <c r="C4543" t="inlineStr">
        <is>
          <t>2026-05</t>
        </is>
      </c>
      <c r="D4543" t="inlineStr">
        <is>
          <t>2026-Q2</t>
        </is>
      </c>
      <c r="E4543" t="inlineStr">
        <is>
          <t>T07</t>
        </is>
      </c>
      <c r="F4543" t="inlineStr">
        <is>
          <t>Onur Arslan</t>
        </is>
      </c>
      <c r="G4543" t="inlineStr">
        <is>
          <t>Marmara</t>
        </is>
      </c>
      <c r="H4543" t="inlineStr">
        <is>
          <t>EM-TRF-05</t>
        </is>
      </c>
      <c r="I4543" t="inlineStr">
        <is>
          <t>İzole Trafo 1 kVA</t>
        </is>
      </c>
      <c r="J4543" t="inlineStr">
        <is>
          <t>Güç</t>
        </is>
      </c>
      <c r="K4543" t="inlineStr">
        <is>
          <t>Proje</t>
        </is>
      </c>
      <c r="L4543" t="n">
        <v>9</v>
      </c>
      <c r="M4543" s="57" t="n">
        <v>6491</v>
      </c>
      <c r="N4543" t="inlineStr">
        <is>
          <t>TL</t>
        </is>
      </c>
      <c r="O4543" s="58" t="n">
        <v>8</v>
      </c>
      <c r="P4543" t="n">
        <v>0</v>
      </c>
      <c r="Q4543" s="59" t="n">
        <v>3900</v>
      </c>
      <c r="R4543" s="60">
        <f>IF(N4543="TL",1,IF(N4543="USD",VLOOKUP(C4543,$X$2:$Z$19,2,FALSE),VLOOKUP(C4543,$X$2:$Z$19,3,FALSE)))</f>
        <v/>
      </c>
      <c r="S4543" s="61">
        <f>IF(P4543=1,0,L4543*M4543*R4543*(1-O4543/100))</f>
        <v/>
      </c>
      <c r="T4543" s="61">
        <f>IF(P4543=1,0,L4543*Q4543)</f>
        <v/>
      </c>
      <c r="U4543" s="61">
        <f>S4543-T4543</f>
        <v/>
      </c>
    </row>
    <row r="4544">
      <c r="A4544" t="inlineStr">
        <is>
          <t>S004543</t>
        </is>
      </c>
      <c r="B4544" t="inlineStr">
        <is>
          <t>2026-05-09</t>
        </is>
      </c>
      <c r="C4544" t="inlineStr">
        <is>
          <t>2026-05</t>
        </is>
      </c>
      <c r="D4544" t="inlineStr">
        <is>
          <t>2026-Q2</t>
        </is>
      </c>
      <c r="E4544" t="inlineStr">
        <is>
          <t>T07</t>
        </is>
      </c>
      <c r="F4544" t="inlineStr">
        <is>
          <t>Onur Arslan</t>
        </is>
      </c>
      <c r="G4544" t="inlineStr">
        <is>
          <t>Marmara</t>
        </is>
      </c>
      <c r="H4544" t="inlineStr">
        <is>
          <t>EM-TRF-05</t>
        </is>
      </c>
      <c r="I4544" t="inlineStr">
        <is>
          <t>İzole Trafo 1 kVA</t>
        </is>
      </c>
      <c r="J4544" t="inlineStr">
        <is>
          <t>Güç</t>
        </is>
      </c>
      <c r="K4544" t="inlineStr">
        <is>
          <t>Bayi</t>
        </is>
      </c>
      <c r="L4544" t="n">
        <v>68</v>
      </c>
      <c r="M4544" s="57" t="n">
        <v>6797</v>
      </c>
      <c r="N4544" t="inlineStr">
        <is>
          <t>TL</t>
        </is>
      </c>
      <c r="O4544" s="58" t="n">
        <v>12</v>
      </c>
      <c r="P4544" t="n">
        <v>0</v>
      </c>
      <c r="Q4544" s="59" t="n">
        <v>3900</v>
      </c>
      <c r="R4544" s="60">
        <f>IF(N4544="TL",1,IF(N4544="USD",VLOOKUP(C4544,$X$2:$Z$19,2,FALSE),VLOOKUP(C4544,$X$2:$Z$19,3,FALSE)))</f>
        <v/>
      </c>
      <c r="S4544" s="61">
        <f>IF(P4544=1,0,L4544*M4544*R4544*(1-O4544/100))</f>
        <v/>
      </c>
      <c r="T4544" s="61">
        <f>IF(P4544=1,0,L4544*Q4544)</f>
        <v/>
      </c>
      <c r="U4544" s="61">
        <f>S4544-T4544</f>
        <v/>
      </c>
    </row>
    <row r="4545">
      <c r="A4545" t="inlineStr">
        <is>
          <t>S004544</t>
        </is>
      </c>
      <c r="B4545" t="inlineStr">
        <is>
          <t>2026-05-03</t>
        </is>
      </c>
      <c r="C4545" t="inlineStr">
        <is>
          <t>2026-05</t>
        </is>
      </c>
      <c r="D4545" t="inlineStr">
        <is>
          <t>2026-Q2</t>
        </is>
      </c>
      <c r="E4545" t="inlineStr">
        <is>
          <t>T07</t>
        </is>
      </c>
      <c r="F4545" t="inlineStr">
        <is>
          <t>Onur Arslan</t>
        </is>
      </c>
      <c r="G4545" t="inlineStr">
        <is>
          <t>Marmara</t>
        </is>
      </c>
      <c r="H4545" t="inlineStr">
        <is>
          <t>EM-UPS-10</t>
        </is>
      </c>
      <c r="I4545" t="inlineStr">
        <is>
          <t>Kesintisiz Güç Kaynağı 3 kVA</t>
        </is>
      </c>
      <c r="J4545" t="inlineStr">
        <is>
          <t>Güç</t>
        </is>
      </c>
      <c r="K4545" t="inlineStr">
        <is>
          <t>Bayi</t>
        </is>
      </c>
      <c r="L4545" t="n">
        <v>14</v>
      </c>
      <c r="M4545" s="57" t="n">
        <v>13331</v>
      </c>
      <c r="N4545" t="inlineStr">
        <is>
          <t>TL</t>
        </is>
      </c>
      <c r="O4545" s="58" t="n">
        <v>18</v>
      </c>
      <c r="P4545" t="n">
        <v>0</v>
      </c>
      <c r="Q4545" s="59" t="n">
        <v>8200</v>
      </c>
      <c r="R4545" s="60">
        <f>IF(N4545="TL",1,IF(N4545="USD",VLOOKUP(C4545,$X$2:$Z$19,2,FALSE),VLOOKUP(C4545,$X$2:$Z$19,3,FALSE)))</f>
        <v/>
      </c>
      <c r="S4545" s="61">
        <f>IF(P4545=1,0,L4545*M4545*R4545*(1-O4545/100))</f>
        <v/>
      </c>
      <c r="T4545" s="61">
        <f>IF(P4545=1,0,L4545*Q4545)</f>
        <v/>
      </c>
      <c r="U4545" s="61">
        <f>S4545-T4545</f>
        <v/>
      </c>
    </row>
    <row r="4546">
      <c r="A4546" t="inlineStr">
        <is>
          <t>S004545</t>
        </is>
      </c>
      <c r="B4546" t="inlineStr">
        <is>
          <t>2026-05-08</t>
        </is>
      </c>
      <c r="C4546" t="inlineStr">
        <is>
          <t>2026-05</t>
        </is>
      </c>
      <c r="D4546" t="inlineStr">
        <is>
          <t>2026-Q2</t>
        </is>
      </c>
      <c r="E4546" t="inlineStr">
        <is>
          <t>T07</t>
        </is>
      </c>
      <c r="F4546" t="inlineStr">
        <is>
          <t>Onur Arslan</t>
        </is>
      </c>
      <c r="G4546" t="inlineStr">
        <is>
          <t>Marmara</t>
        </is>
      </c>
      <c r="H4546" t="inlineStr">
        <is>
          <t>EM-TOP-08</t>
        </is>
      </c>
      <c r="I4546" t="inlineStr">
        <is>
          <t>Topraklama Seti</t>
        </is>
      </c>
      <c r="J4546" t="inlineStr">
        <is>
          <t>Koruma</t>
        </is>
      </c>
      <c r="K4546" t="inlineStr">
        <is>
          <t>Proje</t>
        </is>
      </c>
      <c r="L4546" t="n">
        <v>1</v>
      </c>
      <c r="M4546" s="57" t="n">
        <v>949</v>
      </c>
      <c r="N4546" t="inlineStr">
        <is>
          <t>TL</t>
        </is>
      </c>
      <c r="O4546" s="58" t="n">
        <v>0</v>
      </c>
      <c r="P4546" t="n">
        <v>0</v>
      </c>
      <c r="Q4546" s="59" t="n">
        <v>540</v>
      </c>
      <c r="R4546" s="60">
        <f>IF(N4546="TL",1,IF(N4546="USD",VLOOKUP(C4546,$X$2:$Z$19,2,FALSE),VLOOKUP(C4546,$X$2:$Z$19,3,FALSE)))</f>
        <v/>
      </c>
      <c r="S4546" s="61">
        <f>IF(P4546=1,0,L4546*M4546*R4546*(1-O4546/100))</f>
        <v/>
      </c>
      <c r="T4546" s="61">
        <f>IF(P4546=1,0,L4546*Q4546)</f>
        <v/>
      </c>
      <c r="U4546" s="61">
        <f>S4546-T4546</f>
        <v/>
      </c>
    </row>
    <row r="4547">
      <c r="A4547" t="inlineStr">
        <is>
          <t>S004546</t>
        </is>
      </c>
      <c r="B4547" t="inlineStr">
        <is>
          <t>2026-05-18</t>
        </is>
      </c>
      <c r="C4547" t="inlineStr">
        <is>
          <t>2026-05</t>
        </is>
      </c>
      <c r="D4547" t="inlineStr">
        <is>
          <t>2026-Q2</t>
        </is>
      </c>
      <c r="E4547" t="inlineStr">
        <is>
          <t>T07</t>
        </is>
      </c>
      <c r="F4547" t="inlineStr">
        <is>
          <t>Onur Arslan</t>
        </is>
      </c>
      <c r="G4547" t="inlineStr">
        <is>
          <t>Marmara</t>
        </is>
      </c>
      <c r="H4547" t="inlineStr">
        <is>
          <t>EM-AYD-40</t>
        </is>
      </c>
      <c r="I4547" t="inlineStr">
        <is>
          <t>LED Panel Armatür 40W</t>
        </is>
      </c>
      <c r="J4547" t="inlineStr">
        <is>
          <t>Aydınlatma</t>
        </is>
      </c>
      <c r="K4547" t="inlineStr">
        <is>
          <t>Proje</t>
        </is>
      </c>
      <c r="L4547" t="n">
        <v>19</v>
      </c>
      <c r="M4547" s="57" t="n">
        <v>349</v>
      </c>
      <c r="N4547" t="inlineStr">
        <is>
          <t>TL</t>
        </is>
      </c>
      <c r="O4547" s="58" t="n">
        <v>12</v>
      </c>
      <c r="P4547" t="n">
        <v>0</v>
      </c>
      <c r="Q4547" s="59" t="n">
        <v>190</v>
      </c>
      <c r="R4547" s="60">
        <f>IF(N4547="TL",1,IF(N4547="USD",VLOOKUP(C4547,$X$2:$Z$19,2,FALSE),VLOOKUP(C4547,$X$2:$Z$19,3,FALSE)))</f>
        <v/>
      </c>
      <c r="S4547" s="61">
        <f>IF(P4547=1,0,L4547*M4547*R4547*(1-O4547/100))</f>
        <v/>
      </c>
      <c r="T4547" s="61">
        <f>IF(P4547=1,0,L4547*Q4547)</f>
        <v/>
      </c>
      <c r="U4547" s="61">
        <f>S4547-T4547</f>
        <v/>
      </c>
    </row>
    <row r="4548">
      <c r="A4548" t="inlineStr">
        <is>
          <t>S004547</t>
        </is>
      </c>
      <c r="B4548" t="inlineStr">
        <is>
          <t>2026-05-15</t>
        </is>
      </c>
      <c r="C4548" t="inlineStr">
        <is>
          <t>2026-05</t>
        </is>
      </c>
      <c r="D4548" t="inlineStr">
        <is>
          <t>2026-Q2</t>
        </is>
      </c>
      <c r="E4548" t="inlineStr">
        <is>
          <t>T07</t>
        </is>
      </c>
      <c r="F4548" t="inlineStr">
        <is>
          <t>Onur Arslan</t>
        </is>
      </c>
      <c r="G4548" t="inlineStr">
        <is>
          <t>Marmara</t>
        </is>
      </c>
      <c r="H4548" t="inlineStr">
        <is>
          <t>EM-PNO-12</t>
        </is>
      </c>
      <c r="I4548" t="inlineStr">
        <is>
          <t>Sıva Üstü Dağıtım Panosu 24'lü</t>
        </is>
      </c>
      <c r="J4548" t="inlineStr">
        <is>
          <t>Pano</t>
        </is>
      </c>
      <c r="K4548" t="inlineStr">
        <is>
          <t>Perakende</t>
        </is>
      </c>
      <c r="L4548" t="n">
        <v>19</v>
      </c>
      <c r="M4548" s="57" t="n">
        <v>2067</v>
      </c>
      <c r="N4548" t="inlineStr">
        <is>
          <t>TL</t>
        </is>
      </c>
      <c r="O4548" s="58" t="n">
        <v>0</v>
      </c>
      <c r="P4548" t="n">
        <v>1</v>
      </c>
      <c r="Q4548" s="59" t="n">
        <v>1180</v>
      </c>
      <c r="R4548" s="60">
        <f>IF(N4548="TL",1,IF(N4548="USD",VLOOKUP(C4548,$X$2:$Z$19,2,FALSE),VLOOKUP(C4548,$X$2:$Z$19,3,FALSE)))</f>
        <v/>
      </c>
      <c r="S4548" s="61">
        <f>IF(P4548=1,0,L4548*M4548*R4548*(1-O4548/100))</f>
        <v/>
      </c>
      <c r="T4548" s="61">
        <f>IF(P4548=1,0,L4548*Q4548)</f>
        <v/>
      </c>
      <c r="U4548" s="61">
        <f>S4548-T4548</f>
        <v/>
      </c>
    </row>
    <row r="4549">
      <c r="A4549" t="inlineStr">
        <is>
          <t>S004548</t>
        </is>
      </c>
      <c r="B4549" t="inlineStr">
        <is>
          <t>2026-05-21</t>
        </is>
      </c>
      <c r="C4549" t="inlineStr">
        <is>
          <t>2026-05</t>
        </is>
      </c>
      <c r="D4549" t="inlineStr">
        <is>
          <t>2026-Q2</t>
        </is>
      </c>
      <c r="E4549" t="inlineStr">
        <is>
          <t>T07</t>
        </is>
      </c>
      <c r="F4549" t="inlineStr">
        <is>
          <t>Onur Arslan</t>
        </is>
      </c>
      <c r="G4549" t="inlineStr">
        <is>
          <t>Marmara</t>
        </is>
      </c>
      <c r="H4549" t="inlineStr">
        <is>
          <t>EM-AYD-18</t>
        </is>
      </c>
      <c r="I4549" t="inlineStr">
        <is>
          <t>LED Ampul 18W (10'lu)</t>
        </is>
      </c>
      <c r="J4549" t="inlineStr">
        <is>
          <t>Aydınlatma</t>
        </is>
      </c>
      <c r="K4549" t="inlineStr">
        <is>
          <t>Bayi</t>
        </is>
      </c>
      <c r="L4549" t="n">
        <v>5</v>
      </c>
      <c r="M4549" s="57" t="n">
        <v>201</v>
      </c>
      <c r="N4549" t="inlineStr">
        <is>
          <t>TL</t>
        </is>
      </c>
      <c r="O4549" s="58" t="n">
        <v>0</v>
      </c>
      <c r="P4549" t="n">
        <v>0</v>
      </c>
      <c r="Q4549" s="59" t="n">
        <v>95</v>
      </c>
      <c r="R4549" s="60">
        <f>IF(N4549="TL",1,IF(N4549="USD",VLOOKUP(C4549,$X$2:$Z$19,2,FALSE),VLOOKUP(C4549,$X$2:$Z$19,3,FALSE)))</f>
        <v/>
      </c>
      <c r="S4549" s="61">
        <f>IF(P4549=1,0,L4549*M4549*R4549*(1-O4549/100))</f>
        <v/>
      </c>
      <c r="T4549" s="61">
        <f>IF(P4549=1,0,L4549*Q4549)</f>
        <v/>
      </c>
      <c r="U4549" s="61">
        <f>S4549-T4549</f>
        <v/>
      </c>
    </row>
    <row r="4550">
      <c r="A4550" t="inlineStr">
        <is>
          <t>S004549</t>
        </is>
      </c>
      <c r="B4550" t="inlineStr">
        <is>
          <t>2026-05-08</t>
        </is>
      </c>
      <c r="C4550" t="inlineStr">
        <is>
          <t>2026-05</t>
        </is>
      </c>
      <c r="D4550" t="inlineStr">
        <is>
          <t>2026-Q2</t>
        </is>
      </c>
      <c r="E4550" t="inlineStr">
        <is>
          <t>T07</t>
        </is>
      </c>
      <c r="F4550" t="inlineStr">
        <is>
          <t>Onur Arslan</t>
        </is>
      </c>
      <c r="G4550" t="inlineStr">
        <is>
          <t>Marmara</t>
        </is>
      </c>
      <c r="H4550" t="inlineStr">
        <is>
          <t>EM-SGT-01</t>
        </is>
      </c>
      <c r="I4550" t="inlineStr">
        <is>
          <t>Otomatik Sigorta C16 (12'li)</t>
        </is>
      </c>
      <c r="J4550" t="inlineStr">
        <is>
          <t>Koruma</t>
        </is>
      </c>
      <c r="K4550" t="inlineStr">
        <is>
          <t>Kurumsal</t>
        </is>
      </c>
      <c r="L4550" t="n">
        <v>16</v>
      </c>
      <c r="M4550" s="57" t="n">
        <v>445</v>
      </c>
      <c r="N4550" t="inlineStr">
        <is>
          <t>TL</t>
        </is>
      </c>
      <c r="O4550" s="58" t="n">
        <v>18</v>
      </c>
      <c r="P4550" t="n">
        <v>0</v>
      </c>
      <c r="Q4550" s="59" t="n">
        <v>240</v>
      </c>
      <c r="R4550" s="60">
        <f>IF(N4550="TL",1,IF(N4550="USD",VLOOKUP(C4550,$X$2:$Z$19,2,FALSE),VLOOKUP(C4550,$X$2:$Z$19,3,FALSE)))</f>
        <v/>
      </c>
      <c r="S4550" s="61">
        <f>IF(P4550=1,0,L4550*M4550*R4550*(1-O4550/100))</f>
        <v/>
      </c>
      <c r="T4550" s="61">
        <f>IF(P4550=1,0,L4550*Q4550)</f>
        <v/>
      </c>
      <c r="U4550" s="61">
        <f>S4550-T4550</f>
        <v/>
      </c>
    </row>
    <row r="4551">
      <c r="A4551" t="inlineStr">
        <is>
          <t>S004550</t>
        </is>
      </c>
      <c r="B4551" t="inlineStr">
        <is>
          <t>2026-05-22</t>
        </is>
      </c>
      <c r="C4551" t="inlineStr">
        <is>
          <t>2026-05</t>
        </is>
      </c>
      <c r="D4551" t="inlineStr">
        <is>
          <t>2026-Q2</t>
        </is>
      </c>
      <c r="E4551" t="inlineStr">
        <is>
          <t>T07</t>
        </is>
      </c>
      <c r="F4551" t="inlineStr">
        <is>
          <t>Onur Arslan</t>
        </is>
      </c>
      <c r="G4551" t="inlineStr">
        <is>
          <t>Marmara</t>
        </is>
      </c>
      <c r="H4551" t="inlineStr">
        <is>
          <t>EM-TOP-08</t>
        </is>
      </c>
      <c r="I4551" t="inlineStr">
        <is>
          <t>Topraklama Seti</t>
        </is>
      </c>
      <c r="J4551" t="inlineStr">
        <is>
          <t>Koruma</t>
        </is>
      </c>
      <c r="K4551" t="inlineStr">
        <is>
          <t>Proje</t>
        </is>
      </c>
      <c r="L4551" t="n">
        <v>19</v>
      </c>
      <c r="M4551" s="57" t="n">
        <v>909</v>
      </c>
      <c r="N4551" t="inlineStr">
        <is>
          <t>TL</t>
        </is>
      </c>
      <c r="O4551" s="58" t="n">
        <v>0</v>
      </c>
      <c r="P4551" t="n">
        <v>0</v>
      </c>
      <c r="Q4551" s="59" t="n">
        <v>540</v>
      </c>
      <c r="R4551" s="60">
        <f>IF(N4551="TL",1,IF(N4551="USD",VLOOKUP(C4551,$X$2:$Z$19,2,FALSE),VLOOKUP(C4551,$X$2:$Z$19,3,FALSE)))</f>
        <v/>
      </c>
      <c r="S4551" s="61">
        <f>IF(P4551=1,0,L4551*M4551*R4551*(1-O4551/100))</f>
        <v/>
      </c>
      <c r="T4551" s="61">
        <f>IF(P4551=1,0,L4551*Q4551)</f>
        <v/>
      </c>
      <c r="U4551" s="61">
        <f>S4551-T4551</f>
        <v/>
      </c>
    </row>
    <row r="4552">
      <c r="A4552" t="inlineStr">
        <is>
          <t>S004551</t>
        </is>
      </c>
      <c r="B4552" t="inlineStr">
        <is>
          <t>2026-05-19</t>
        </is>
      </c>
      <c r="C4552" t="inlineStr">
        <is>
          <t>2026-05</t>
        </is>
      </c>
      <c r="D4552" t="inlineStr">
        <is>
          <t>2026-Q2</t>
        </is>
      </c>
      <c r="E4552" t="inlineStr">
        <is>
          <t>T07</t>
        </is>
      </c>
      <c r="F4552" t="inlineStr">
        <is>
          <t>Onur Arslan</t>
        </is>
      </c>
      <c r="G4552" t="inlineStr">
        <is>
          <t>Marmara</t>
        </is>
      </c>
      <c r="H4552" t="inlineStr">
        <is>
          <t>EM-UPS-10</t>
        </is>
      </c>
      <c r="I4552" t="inlineStr">
        <is>
          <t>Kesintisiz Güç Kaynağı 3 kVA</t>
        </is>
      </c>
      <c r="J4552" t="inlineStr">
        <is>
          <t>Güç</t>
        </is>
      </c>
      <c r="K4552" t="inlineStr">
        <is>
          <t>Bayi</t>
        </is>
      </c>
      <c r="L4552" t="n">
        <v>3</v>
      </c>
      <c r="M4552" s="57" t="n">
        <v>13613</v>
      </c>
      <c r="N4552" t="inlineStr">
        <is>
          <t>TL</t>
        </is>
      </c>
      <c r="O4552" s="58" t="n">
        <v>0</v>
      </c>
      <c r="P4552" t="n">
        <v>0</v>
      </c>
      <c r="Q4552" s="59" t="n">
        <v>8200</v>
      </c>
      <c r="R4552" s="60">
        <f>IF(N4552="TL",1,IF(N4552="USD",VLOOKUP(C4552,$X$2:$Z$19,2,FALSE),VLOOKUP(C4552,$X$2:$Z$19,3,FALSE)))</f>
        <v/>
      </c>
      <c r="S4552" s="61">
        <f>IF(P4552=1,0,L4552*M4552*R4552*(1-O4552/100))</f>
        <v/>
      </c>
      <c r="T4552" s="61">
        <f>IF(P4552=1,0,L4552*Q4552)</f>
        <v/>
      </c>
      <c r="U4552" s="61">
        <f>S4552-T4552</f>
        <v/>
      </c>
    </row>
    <row r="4553">
      <c r="A4553" t="inlineStr">
        <is>
          <t>S004552</t>
        </is>
      </c>
      <c r="B4553" t="inlineStr">
        <is>
          <t>2026-05-14</t>
        </is>
      </c>
      <c r="C4553" t="inlineStr">
        <is>
          <t>2026-05</t>
        </is>
      </c>
      <c r="D4553" t="inlineStr">
        <is>
          <t>2026-Q2</t>
        </is>
      </c>
      <c r="E4553" t="inlineStr">
        <is>
          <t>T07</t>
        </is>
      </c>
      <c r="F4553" t="inlineStr">
        <is>
          <t>Onur Arslan</t>
        </is>
      </c>
      <c r="G4553" t="inlineStr">
        <is>
          <t>Marmara</t>
        </is>
      </c>
      <c r="H4553" t="inlineStr">
        <is>
          <t>EM-KBL-16</t>
        </is>
      </c>
      <c r="I4553" t="inlineStr">
        <is>
          <t>NYM Kablo 3x2,5 (100 m)</t>
        </is>
      </c>
      <c r="J4553" t="inlineStr">
        <is>
          <t>Kablo</t>
        </is>
      </c>
      <c r="K4553" t="inlineStr">
        <is>
          <t>Bayi</t>
        </is>
      </c>
      <c r="L4553" t="n">
        <v>73</v>
      </c>
      <c r="M4553" s="57" t="n">
        <v>1354</v>
      </c>
      <c r="N4553" t="inlineStr">
        <is>
          <t>TL</t>
        </is>
      </c>
      <c r="O4553" s="58" t="n">
        <v>5</v>
      </c>
      <c r="P4553" t="n">
        <v>0</v>
      </c>
      <c r="Q4553" s="59" t="n">
        <v>820</v>
      </c>
      <c r="R4553" s="60">
        <f>IF(N4553="TL",1,IF(N4553="USD",VLOOKUP(C4553,$X$2:$Z$19,2,FALSE),VLOOKUP(C4553,$X$2:$Z$19,3,FALSE)))</f>
        <v/>
      </c>
      <c r="S4553" s="61">
        <f>IF(P4553=1,0,L4553*M4553*R4553*(1-O4553/100))</f>
        <v/>
      </c>
      <c r="T4553" s="61">
        <f>IF(P4553=1,0,L4553*Q4553)</f>
        <v/>
      </c>
      <c r="U4553" s="61">
        <f>S4553-T4553</f>
        <v/>
      </c>
    </row>
    <row r="4554">
      <c r="A4554" t="inlineStr">
        <is>
          <t>S004553</t>
        </is>
      </c>
      <c r="B4554" t="inlineStr">
        <is>
          <t>2026-05-22</t>
        </is>
      </c>
      <c r="C4554" t="inlineStr">
        <is>
          <t>2026-05</t>
        </is>
      </c>
      <c r="D4554" t="inlineStr">
        <is>
          <t>2026-Q2</t>
        </is>
      </c>
      <c r="E4554" t="inlineStr">
        <is>
          <t>T07</t>
        </is>
      </c>
      <c r="F4554" t="inlineStr">
        <is>
          <t>Onur Arslan</t>
        </is>
      </c>
      <c r="G4554" t="inlineStr">
        <is>
          <t>Marmara</t>
        </is>
      </c>
      <c r="H4554" t="inlineStr">
        <is>
          <t>EM-PRZ-02</t>
        </is>
      </c>
      <c r="I4554" t="inlineStr">
        <is>
          <t>Priz-Anahtar Seti (20'li)</t>
        </is>
      </c>
      <c r="J4554" t="inlineStr">
        <is>
          <t>Anahtar</t>
        </is>
      </c>
      <c r="K4554" t="inlineStr">
        <is>
          <t>Perakende</t>
        </is>
      </c>
      <c r="L4554" t="n">
        <v>22</v>
      </c>
      <c r="M4554" s="57" t="n">
        <v>557</v>
      </c>
      <c r="N4554" t="inlineStr">
        <is>
          <t>TL</t>
        </is>
      </c>
      <c r="O4554" s="58" t="n">
        <v>8</v>
      </c>
      <c r="P4554" t="n">
        <v>0</v>
      </c>
      <c r="Q4554" s="59" t="n">
        <v>310</v>
      </c>
      <c r="R4554" s="60">
        <f>IF(N4554="TL",1,IF(N4554="USD",VLOOKUP(C4554,$X$2:$Z$19,2,FALSE),VLOOKUP(C4554,$X$2:$Z$19,3,FALSE)))</f>
        <v/>
      </c>
      <c r="S4554" s="61">
        <f>IF(P4554=1,0,L4554*M4554*R4554*(1-O4554/100))</f>
        <v/>
      </c>
      <c r="T4554" s="61">
        <f>IF(P4554=1,0,L4554*Q4554)</f>
        <v/>
      </c>
      <c r="U4554" s="61">
        <f>S4554-T4554</f>
        <v/>
      </c>
    </row>
    <row r="4555">
      <c r="A4555" t="inlineStr">
        <is>
          <t>S004554</t>
        </is>
      </c>
      <c r="B4555" t="inlineStr">
        <is>
          <t>2026-05-01</t>
        </is>
      </c>
      <c r="C4555" t="inlineStr">
        <is>
          <t>2026-05</t>
        </is>
      </c>
      <c r="D4555" t="inlineStr">
        <is>
          <t>2026-Q2</t>
        </is>
      </c>
      <c r="E4555" t="inlineStr">
        <is>
          <t>T07</t>
        </is>
      </c>
      <c r="F4555" t="inlineStr">
        <is>
          <t>Onur Arslan</t>
        </is>
      </c>
      <c r="G4555" t="inlineStr">
        <is>
          <t>Marmara</t>
        </is>
      </c>
      <c r="H4555" t="inlineStr">
        <is>
          <t>EM-KND-03</t>
        </is>
      </c>
      <c r="I4555" t="inlineStr">
        <is>
          <t>Kablo Kanalı 40x40 (2 m)</t>
        </is>
      </c>
      <c r="J4555" t="inlineStr">
        <is>
          <t>Tesisat</t>
        </is>
      </c>
      <c r="K4555" t="inlineStr">
        <is>
          <t>Proje</t>
        </is>
      </c>
      <c r="L4555" t="n">
        <v>14</v>
      </c>
      <c r="M4555" s="57" t="n">
        <v>135</v>
      </c>
      <c r="N4555" t="inlineStr">
        <is>
          <t>TL</t>
        </is>
      </c>
      <c r="O4555" s="58" t="n">
        <v>8</v>
      </c>
      <c r="P4555" t="n">
        <v>0</v>
      </c>
      <c r="Q4555" s="59" t="n">
        <v>65</v>
      </c>
      <c r="R4555" s="60">
        <f>IF(N4555="TL",1,IF(N4555="USD",VLOOKUP(C4555,$X$2:$Z$19,2,FALSE),VLOOKUP(C4555,$X$2:$Z$19,3,FALSE)))</f>
        <v/>
      </c>
      <c r="S4555" s="61">
        <f>IF(P4555=1,0,L4555*M4555*R4555*(1-O4555/100))</f>
        <v/>
      </c>
      <c r="T4555" s="61">
        <f>IF(P4555=1,0,L4555*Q4555)</f>
        <v/>
      </c>
      <c r="U4555" s="61">
        <f>S4555-T4555</f>
        <v/>
      </c>
    </row>
    <row r="4556">
      <c r="A4556" t="inlineStr">
        <is>
          <t>S004555</t>
        </is>
      </c>
      <c r="B4556" t="inlineStr">
        <is>
          <t>2026-05-17</t>
        </is>
      </c>
      <c r="C4556" t="inlineStr">
        <is>
          <t>2026-05</t>
        </is>
      </c>
      <c r="D4556" t="inlineStr">
        <is>
          <t>2026-Q2</t>
        </is>
      </c>
      <c r="E4556" t="inlineStr">
        <is>
          <t>T07</t>
        </is>
      </c>
      <c r="F4556" t="inlineStr">
        <is>
          <t>Onur Arslan</t>
        </is>
      </c>
      <c r="G4556" t="inlineStr">
        <is>
          <t>Marmara</t>
        </is>
      </c>
      <c r="H4556" t="inlineStr">
        <is>
          <t>EM-KND-03</t>
        </is>
      </c>
      <c r="I4556" t="inlineStr">
        <is>
          <t>Kablo Kanalı 40x40 (2 m)</t>
        </is>
      </c>
      <c r="J4556" t="inlineStr">
        <is>
          <t>Tesisat</t>
        </is>
      </c>
      <c r="K4556" t="inlineStr">
        <is>
          <t>Bayi</t>
        </is>
      </c>
      <c r="L4556" t="n">
        <v>13</v>
      </c>
      <c r="M4556" s="57" t="n">
        <v>135</v>
      </c>
      <c r="N4556" t="inlineStr">
        <is>
          <t>TL</t>
        </is>
      </c>
      <c r="O4556" s="58" t="n">
        <v>0</v>
      </c>
      <c r="P4556" t="n">
        <v>0</v>
      </c>
      <c r="Q4556" s="59" t="n">
        <v>65</v>
      </c>
      <c r="R4556" s="60">
        <f>IF(N4556="TL",1,IF(N4556="USD",VLOOKUP(C4556,$X$2:$Z$19,2,FALSE),VLOOKUP(C4556,$X$2:$Z$19,3,FALSE)))</f>
        <v/>
      </c>
      <c r="S4556" s="61">
        <f>IF(P4556=1,0,L4556*M4556*R4556*(1-O4556/100))</f>
        <v/>
      </c>
      <c r="T4556" s="61">
        <f>IF(P4556=1,0,L4556*Q4556)</f>
        <v/>
      </c>
      <c r="U4556" s="61">
        <f>S4556-T4556</f>
        <v/>
      </c>
    </row>
    <row r="4557">
      <c r="A4557" t="inlineStr">
        <is>
          <t>S004556</t>
        </is>
      </c>
      <c r="B4557" t="inlineStr">
        <is>
          <t>2026-05-18</t>
        </is>
      </c>
      <c r="C4557" t="inlineStr">
        <is>
          <t>2026-05</t>
        </is>
      </c>
      <c r="D4557" t="inlineStr">
        <is>
          <t>2026-Q2</t>
        </is>
      </c>
      <c r="E4557" t="inlineStr">
        <is>
          <t>T07</t>
        </is>
      </c>
      <c r="F4557" t="inlineStr">
        <is>
          <t>Onur Arslan</t>
        </is>
      </c>
      <c r="G4557" t="inlineStr">
        <is>
          <t>Marmara</t>
        </is>
      </c>
      <c r="H4557" t="inlineStr">
        <is>
          <t>EM-SNS-06</t>
        </is>
      </c>
      <c r="I4557" t="inlineStr">
        <is>
          <t>Hareket Sensörü PIR</t>
        </is>
      </c>
      <c r="J4557" t="inlineStr">
        <is>
          <t>Otomasyon</t>
        </is>
      </c>
      <c r="K4557" t="inlineStr">
        <is>
          <t>Bayi</t>
        </is>
      </c>
      <c r="L4557" t="n">
        <v>2</v>
      </c>
      <c r="M4557" s="57" t="n">
        <v>255</v>
      </c>
      <c r="N4557" t="inlineStr">
        <is>
          <t>TL</t>
        </is>
      </c>
      <c r="O4557" s="58" t="n">
        <v>8</v>
      </c>
      <c r="P4557" t="n">
        <v>0</v>
      </c>
      <c r="Q4557" s="59" t="n">
        <v>120</v>
      </c>
      <c r="R4557" s="60">
        <f>IF(N4557="TL",1,IF(N4557="USD",VLOOKUP(C4557,$X$2:$Z$19,2,FALSE),VLOOKUP(C4557,$X$2:$Z$19,3,FALSE)))</f>
        <v/>
      </c>
      <c r="S4557" s="61">
        <f>IF(P4557=1,0,L4557*M4557*R4557*(1-O4557/100))</f>
        <v/>
      </c>
      <c r="T4557" s="61">
        <f>IF(P4557=1,0,L4557*Q4557)</f>
        <v/>
      </c>
      <c r="U4557" s="61">
        <f>S4557-T4557</f>
        <v/>
      </c>
    </row>
    <row r="4558">
      <c r="A4558" t="inlineStr">
        <is>
          <t>S004557</t>
        </is>
      </c>
      <c r="B4558" t="inlineStr">
        <is>
          <t>2026-05-11</t>
        </is>
      </c>
      <c r="C4558" t="inlineStr">
        <is>
          <t>2026-05</t>
        </is>
      </c>
      <c r="D4558" t="inlineStr">
        <is>
          <t>2026-Q2</t>
        </is>
      </c>
      <c r="E4558" t="inlineStr">
        <is>
          <t>T07</t>
        </is>
      </c>
      <c r="F4558" t="inlineStr">
        <is>
          <t>Onur Arslan</t>
        </is>
      </c>
      <c r="G4558" t="inlineStr">
        <is>
          <t>Marmara</t>
        </is>
      </c>
      <c r="H4558" t="inlineStr">
        <is>
          <t>EM-SGT-01</t>
        </is>
      </c>
      <c r="I4558" t="inlineStr">
        <is>
          <t>Otomatik Sigorta C16 (12'li)</t>
        </is>
      </c>
      <c r="J4558" t="inlineStr">
        <is>
          <t>Koruma</t>
        </is>
      </c>
      <c r="K4558" t="inlineStr">
        <is>
          <t>Bayi</t>
        </is>
      </c>
      <c r="L4558" t="n">
        <v>11</v>
      </c>
      <c r="M4558" s="57" t="n">
        <v>432</v>
      </c>
      <c r="N4558" t="inlineStr">
        <is>
          <t>TL</t>
        </is>
      </c>
      <c r="O4558" s="58" t="n">
        <v>5</v>
      </c>
      <c r="P4558" t="n">
        <v>0</v>
      </c>
      <c r="Q4558" s="59" t="n">
        <v>240</v>
      </c>
      <c r="R4558" s="60">
        <f>IF(N4558="TL",1,IF(N4558="USD",VLOOKUP(C4558,$X$2:$Z$19,2,FALSE),VLOOKUP(C4558,$X$2:$Z$19,3,FALSE)))</f>
        <v/>
      </c>
      <c r="S4558" s="61">
        <f>IF(P4558=1,0,L4558*M4558*R4558*(1-O4558/100))</f>
        <v/>
      </c>
      <c r="T4558" s="61">
        <f>IF(P4558=1,0,L4558*Q4558)</f>
        <v/>
      </c>
      <c r="U4558" s="61">
        <f>S4558-T4558</f>
        <v/>
      </c>
    </row>
    <row r="4559">
      <c r="A4559" t="inlineStr">
        <is>
          <t>S004558</t>
        </is>
      </c>
      <c r="B4559" t="inlineStr">
        <is>
          <t>2026-05-27</t>
        </is>
      </c>
      <c r="C4559" t="inlineStr">
        <is>
          <t>2026-05</t>
        </is>
      </c>
      <c r="D4559" t="inlineStr">
        <is>
          <t>2026-Q2</t>
        </is>
      </c>
      <c r="E4559" t="inlineStr">
        <is>
          <t>T07</t>
        </is>
      </c>
      <c r="F4559" t="inlineStr">
        <is>
          <t>Onur Arslan</t>
        </is>
      </c>
      <c r="G4559" t="inlineStr">
        <is>
          <t>Marmara</t>
        </is>
      </c>
      <c r="H4559" t="inlineStr">
        <is>
          <t>EM-KBL-25</t>
        </is>
      </c>
      <c r="I4559" t="inlineStr">
        <is>
          <t>NYY Kablo 4x6 (100 m)</t>
        </is>
      </c>
      <c r="J4559" t="inlineStr">
        <is>
          <t>Kablo</t>
        </is>
      </c>
      <c r="K4559" t="inlineStr">
        <is>
          <t>Bayi</t>
        </is>
      </c>
      <c r="L4559" t="n">
        <v>14</v>
      </c>
      <c r="M4559" s="57" t="n">
        <v>3587</v>
      </c>
      <c r="N4559" t="inlineStr">
        <is>
          <t>TL</t>
        </is>
      </c>
      <c r="O4559" s="58" t="n">
        <v>0</v>
      </c>
      <c r="P4559" t="n">
        <v>0</v>
      </c>
      <c r="Q4559" s="59" t="n">
        <v>2150</v>
      </c>
      <c r="R4559" s="60">
        <f>IF(N4559="TL",1,IF(N4559="USD",VLOOKUP(C4559,$X$2:$Z$19,2,FALSE),VLOOKUP(C4559,$X$2:$Z$19,3,FALSE)))</f>
        <v/>
      </c>
      <c r="S4559" s="61">
        <f>IF(P4559=1,0,L4559*M4559*R4559*(1-O4559/100))</f>
        <v/>
      </c>
      <c r="T4559" s="61">
        <f>IF(P4559=1,0,L4559*Q4559)</f>
        <v/>
      </c>
      <c r="U4559" s="61">
        <f>S4559-T4559</f>
        <v/>
      </c>
    </row>
    <row r="4560">
      <c r="A4560" t="inlineStr">
        <is>
          <t>S004559</t>
        </is>
      </c>
      <c r="B4560" t="inlineStr">
        <is>
          <t>2026-05-17</t>
        </is>
      </c>
      <c r="C4560" t="inlineStr">
        <is>
          <t>2026-05</t>
        </is>
      </c>
      <c r="D4560" t="inlineStr">
        <is>
          <t>2026-Q2</t>
        </is>
      </c>
      <c r="E4560" t="inlineStr">
        <is>
          <t>T07</t>
        </is>
      </c>
      <c r="F4560" t="inlineStr">
        <is>
          <t>Onur Arslan</t>
        </is>
      </c>
      <c r="G4560" t="inlineStr">
        <is>
          <t>Marmara</t>
        </is>
      </c>
      <c r="H4560" t="inlineStr">
        <is>
          <t>EM-TOP-08</t>
        </is>
      </c>
      <c r="I4560" t="inlineStr">
        <is>
          <t>Topraklama Seti</t>
        </is>
      </c>
      <c r="J4560" t="inlineStr">
        <is>
          <t>Koruma</t>
        </is>
      </c>
      <c r="K4560" t="inlineStr">
        <is>
          <t>Bayi</t>
        </is>
      </c>
      <c r="L4560" t="n">
        <v>24</v>
      </c>
      <c r="M4560" s="57" t="n">
        <v>941</v>
      </c>
      <c r="N4560" t="inlineStr">
        <is>
          <t>TL</t>
        </is>
      </c>
      <c r="O4560" s="58" t="n">
        <v>0</v>
      </c>
      <c r="P4560" t="n">
        <v>0</v>
      </c>
      <c r="Q4560" s="59" t="n">
        <v>540</v>
      </c>
      <c r="R4560" s="60">
        <f>IF(N4560="TL",1,IF(N4560="USD",VLOOKUP(C4560,$X$2:$Z$19,2,FALSE),VLOOKUP(C4560,$X$2:$Z$19,3,FALSE)))</f>
        <v/>
      </c>
      <c r="S4560" s="61">
        <f>IF(P4560=1,0,L4560*M4560*R4560*(1-O4560/100))</f>
        <v/>
      </c>
      <c r="T4560" s="61">
        <f>IF(P4560=1,0,L4560*Q4560)</f>
        <v/>
      </c>
      <c r="U4560" s="61">
        <f>S4560-T4560</f>
        <v/>
      </c>
    </row>
    <row r="4561">
      <c r="A4561" t="inlineStr">
        <is>
          <t>S004560</t>
        </is>
      </c>
      <c r="B4561" t="inlineStr">
        <is>
          <t>2026-05-19</t>
        </is>
      </c>
      <c r="C4561" t="inlineStr">
        <is>
          <t>2026-05</t>
        </is>
      </c>
      <c r="D4561" t="inlineStr">
        <is>
          <t>2026-Q2</t>
        </is>
      </c>
      <c r="E4561" t="inlineStr">
        <is>
          <t>T07</t>
        </is>
      </c>
      <c r="F4561" t="inlineStr">
        <is>
          <t>Onur Arslan</t>
        </is>
      </c>
      <c r="G4561" t="inlineStr">
        <is>
          <t>Marmara</t>
        </is>
      </c>
      <c r="H4561" t="inlineStr">
        <is>
          <t>EM-KND-03</t>
        </is>
      </c>
      <c r="I4561" t="inlineStr">
        <is>
          <t>Kablo Kanalı 40x40 (2 m)</t>
        </is>
      </c>
      <c r="J4561" t="inlineStr">
        <is>
          <t>Tesisat</t>
        </is>
      </c>
      <c r="K4561" t="inlineStr">
        <is>
          <t>Perakende</t>
        </is>
      </c>
      <c r="L4561" t="n">
        <v>19</v>
      </c>
      <c r="M4561" s="57" t="n">
        <v>130</v>
      </c>
      <c r="N4561" t="inlineStr">
        <is>
          <t>TL</t>
        </is>
      </c>
      <c r="O4561" s="58" t="n">
        <v>0</v>
      </c>
      <c r="P4561" t="n">
        <v>0</v>
      </c>
      <c r="Q4561" s="59" t="n">
        <v>65</v>
      </c>
      <c r="R4561" s="60">
        <f>IF(N4561="TL",1,IF(N4561="USD",VLOOKUP(C4561,$X$2:$Z$19,2,FALSE),VLOOKUP(C4561,$X$2:$Z$19,3,FALSE)))</f>
        <v/>
      </c>
      <c r="S4561" s="61">
        <f>IF(P4561=1,0,L4561*M4561*R4561*(1-O4561/100))</f>
        <v/>
      </c>
      <c r="T4561" s="61">
        <f>IF(P4561=1,0,L4561*Q4561)</f>
        <v/>
      </c>
      <c r="U4561" s="61">
        <f>S4561-T4561</f>
        <v/>
      </c>
    </row>
    <row r="4562">
      <c r="A4562" t="inlineStr">
        <is>
          <t>S004561</t>
        </is>
      </c>
      <c r="B4562" t="inlineStr">
        <is>
          <t>2026-05-18</t>
        </is>
      </c>
      <c r="C4562" t="inlineStr">
        <is>
          <t>2026-05</t>
        </is>
      </c>
      <c r="D4562" t="inlineStr">
        <is>
          <t>2026-Q2</t>
        </is>
      </c>
      <c r="E4562" t="inlineStr">
        <is>
          <t>T07</t>
        </is>
      </c>
      <c r="F4562" t="inlineStr">
        <is>
          <t>Onur Arslan</t>
        </is>
      </c>
      <c r="G4562" t="inlineStr">
        <is>
          <t>Marmara</t>
        </is>
      </c>
      <c r="H4562" t="inlineStr">
        <is>
          <t>EM-SGT-01</t>
        </is>
      </c>
      <c r="I4562" t="inlineStr">
        <is>
          <t>Otomatik Sigorta C16 (12'li)</t>
        </is>
      </c>
      <c r="J4562" t="inlineStr">
        <is>
          <t>Koruma</t>
        </is>
      </c>
      <c r="K4562" t="inlineStr">
        <is>
          <t>Bayi</t>
        </is>
      </c>
      <c r="L4562" t="n">
        <v>4</v>
      </c>
      <c r="M4562" s="57" t="n">
        <v>420</v>
      </c>
      <c r="N4562" t="inlineStr">
        <is>
          <t>TL</t>
        </is>
      </c>
      <c r="O4562" s="58" t="n">
        <v>5</v>
      </c>
      <c r="P4562" t="n">
        <v>0</v>
      </c>
      <c r="Q4562" s="59" t="n">
        <v>240</v>
      </c>
      <c r="R4562" s="60">
        <f>IF(N4562="TL",1,IF(N4562="USD",VLOOKUP(C4562,$X$2:$Z$19,2,FALSE),VLOOKUP(C4562,$X$2:$Z$19,3,FALSE)))</f>
        <v/>
      </c>
      <c r="S4562" s="61">
        <f>IF(P4562=1,0,L4562*M4562*R4562*(1-O4562/100))</f>
        <v/>
      </c>
      <c r="T4562" s="61">
        <f>IF(P4562=1,0,L4562*Q4562)</f>
        <v/>
      </c>
      <c r="U4562" s="61">
        <f>S4562-T4562</f>
        <v/>
      </c>
    </row>
    <row r="4563">
      <c r="A4563" t="inlineStr">
        <is>
          <t>S004562</t>
        </is>
      </c>
      <c r="B4563" t="inlineStr">
        <is>
          <t>2026-05-01</t>
        </is>
      </c>
      <c r="C4563" t="inlineStr">
        <is>
          <t>2026-05</t>
        </is>
      </c>
      <c r="D4563" t="inlineStr">
        <is>
          <t>2026-Q2</t>
        </is>
      </c>
      <c r="E4563" t="inlineStr">
        <is>
          <t>T07</t>
        </is>
      </c>
      <c r="F4563" t="inlineStr">
        <is>
          <t>Onur Arslan</t>
        </is>
      </c>
      <c r="G4563" t="inlineStr">
        <is>
          <t>Marmara</t>
        </is>
      </c>
      <c r="H4563" t="inlineStr">
        <is>
          <t>EM-SGT-01</t>
        </is>
      </c>
      <c r="I4563" t="inlineStr">
        <is>
          <t>Otomatik Sigorta C16 (12'li)</t>
        </is>
      </c>
      <c r="J4563" t="inlineStr">
        <is>
          <t>Koruma</t>
        </is>
      </c>
      <c r="K4563" t="inlineStr">
        <is>
          <t>Perakende</t>
        </is>
      </c>
      <c r="L4563" t="n">
        <v>23</v>
      </c>
      <c r="M4563" s="57" t="n">
        <v>447</v>
      </c>
      <c r="N4563" t="inlineStr">
        <is>
          <t>TL</t>
        </is>
      </c>
      <c r="O4563" s="58" t="n">
        <v>0</v>
      </c>
      <c r="P4563" t="n">
        <v>0</v>
      </c>
      <c r="Q4563" s="59" t="n">
        <v>240</v>
      </c>
      <c r="R4563" s="60">
        <f>IF(N4563="TL",1,IF(N4563="USD",VLOOKUP(C4563,$X$2:$Z$19,2,FALSE),VLOOKUP(C4563,$X$2:$Z$19,3,FALSE)))</f>
        <v/>
      </c>
      <c r="S4563" s="61">
        <f>IF(P4563=1,0,L4563*M4563*R4563*(1-O4563/100))</f>
        <v/>
      </c>
      <c r="T4563" s="61">
        <f>IF(P4563=1,0,L4563*Q4563)</f>
        <v/>
      </c>
      <c r="U4563" s="61">
        <f>S4563-T4563</f>
        <v/>
      </c>
    </row>
    <row r="4564">
      <c r="A4564" t="inlineStr">
        <is>
          <t>S004563</t>
        </is>
      </c>
      <c r="B4564" t="inlineStr">
        <is>
          <t>2026-05-01</t>
        </is>
      </c>
      <c r="C4564" t="inlineStr">
        <is>
          <t>2026-05</t>
        </is>
      </c>
      <c r="D4564" t="inlineStr">
        <is>
          <t>2026-Q2</t>
        </is>
      </c>
      <c r="E4564" t="inlineStr">
        <is>
          <t>T07</t>
        </is>
      </c>
      <c r="F4564" t="inlineStr">
        <is>
          <t>Onur Arslan</t>
        </is>
      </c>
      <c r="G4564" t="inlineStr">
        <is>
          <t>Marmara</t>
        </is>
      </c>
      <c r="H4564" t="inlineStr">
        <is>
          <t>EM-KBL-25</t>
        </is>
      </c>
      <c r="I4564" t="inlineStr">
        <is>
          <t>NYY Kablo 4x6 (100 m)</t>
        </is>
      </c>
      <c r="J4564" t="inlineStr">
        <is>
          <t>Kablo</t>
        </is>
      </c>
      <c r="K4564" t="inlineStr">
        <is>
          <t>Bayi</t>
        </is>
      </c>
      <c r="L4564" t="n">
        <v>108</v>
      </c>
      <c r="M4564" s="57" t="n">
        <v>3485</v>
      </c>
      <c r="N4564" t="inlineStr">
        <is>
          <t>TL</t>
        </is>
      </c>
      <c r="O4564" s="58" t="n">
        <v>5</v>
      </c>
      <c r="P4564" t="n">
        <v>0</v>
      </c>
      <c r="Q4564" s="59" t="n">
        <v>2150</v>
      </c>
      <c r="R4564" s="60">
        <f>IF(N4564="TL",1,IF(N4564="USD",VLOOKUP(C4564,$X$2:$Z$19,2,FALSE),VLOOKUP(C4564,$X$2:$Z$19,3,FALSE)))</f>
        <v/>
      </c>
      <c r="S4564" s="61">
        <f>IF(P4564=1,0,L4564*M4564*R4564*(1-O4564/100))</f>
        <v/>
      </c>
      <c r="T4564" s="61">
        <f>IF(P4564=1,0,L4564*Q4564)</f>
        <v/>
      </c>
      <c r="U4564" s="61">
        <f>S4564-T4564</f>
        <v/>
      </c>
    </row>
    <row r="4565">
      <c r="A4565" t="inlineStr">
        <is>
          <t>S004564</t>
        </is>
      </c>
      <c r="B4565" t="inlineStr">
        <is>
          <t>2026-05-12</t>
        </is>
      </c>
      <c r="C4565" t="inlineStr">
        <is>
          <t>2026-05</t>
        </is>
      </c>
      <c r="D4565" t="inlineStr">
        <is>
          <t>2026-Q2</t>
        </is>
      </c>
      <c r="E4565" t="inlineStr">
        <is>
          <t>T07</t>
        </is>
      </c>
      <c r="F4565" t="inlineStr">
        <is>
          <t>Onur Arslan</t>
        </is>
      </c>
      <c r="G4565" t="inlineStr">
        <is>
          <t>Marmara</t>
        </is>
      </c>
      <c r="H4565" t="inlineStr">
        <is>
          <t>EM-SGT-01</t>
        </is>
      </c>
      <c r="I4565" t="inlineStr">
        <is>
          <t>Otomatik Sigorta C16 (12'li)</t>
        </is>
      </c>
      <c r="J4565" t="inlineStr">
        <is>
          <t>Koruma</t>
        </is>
      </c>
      <c r="K4565" t="inlineStr">
        <is>
          <t>Perakende</t>
        </is>
      </c>
      <c r="L4565" t="n">
        <v>1</v>
      </c>
      <c r="M4565" s="57" t="n">
        <v>443</v>
      </c>
      <c r="N4565" t="inlineStr">
        <is>
          <t>TL</t>
        </is>
      </c>
      <c r="O4565" s="58" t="n">
        <v>12</v>
      </c>
      <c r="P4565" t="n">
        <v>0</v>
      </c>
      <c r="Q4565" s="59" t="n">
        <v>240</v>
      </c>
      <c r="R4565" s="60">
        <f>IF(N4565="TL",1,IF(N4565="USD",VLOOKUP(C4565,$X$2:$Z$19,2,FALSE),VLOOKUP(C4565,$X$2:$Z$19,3,FALSE)))</f>
        <v/>
      </c>
      <c r="S4565" s="61">
        <f>IF(P4565=1,0,L4565*M4565*R4565*(1-O4565/100))</f>
        <v/>
      </c>
      <c r="T4565" s="61">
        <f>IF(P4565=1,0,L4565*Q4565)</f>
        <v/>
      </c>
      <c r="U4565" s="61">
        <f>S4565-T4565</f>
        <v/>
      </c>
    </row>
    <row r="4566">
      <c r="A4566" t="inlineStr">
        <is>
          <t>S004565</t>
        </is>
      </c>
      <c r="B4566" t="inlineStr">
        <is>
          <t>2026-05-16</t>
        </is>
      </c>
      <c r="C4566" t="inlineStr">
        <is>
          <t>2026-05</t>
        </is>
      </c>
      <c r="D4566" t="inlineStr">
        <is>
          <t>2026-Q2</t>
        </is>
      </c>
      <c r="E4566" t="inlineStr">
        <is>
          <t>T07</t>
        </is>
      </c>
      <c r="F4566" t="inlineStr">
        <is>
          <t>Onur Arslan</t>
        </is>
      </c>
      <c r="G4566" t="inlineStr">
        <is>
          <t>Marmara</t>
        </is>
      </c>
      <c r="H4566" t="inlineStr">
        <is>
          <t>EM-PNO-12</t>
        </is>
      </c>
      <c r="I4566" t="inlineStr">
        <is>
          <t>Sıva Üstü Dağıtım Panosu 24'lü</t>
        </is>
      </c>
      <c r="J4566" t="inlineStr">
        <is>
          <t>Pano</t>
        </is>
      </c>
      <c r="K4566" t="inlineStr">
        <is>
          <t>Perakende</t>
        </is>
      </c>
      <c r="L4566" t="n">
        <v>75</v>
      </c>
      <c r="M4566" s="57" t="n">
        <v>2099</v>
      </c>
      <c r="N4566" t="inlineStr">
        <is>
          <t>TL</t>
        </is>
      </c>
      <c r="O4566" s="58" t="n">
        <v>5</v>
      </c>
      <c r="P4566" t="n">
        <v>0</v>
      </c>
      <c r="Q4566" s="59" t="n">
        <v>1180</v>
      </c>
      <c r="R4566" s="60">
        <f>IF(N4566="TL",1,IF(N4566="USD",VLOOKUP(C4566,$X$2:$Z$19,2,FALSE),VLOOKUP(C4566,$X$2:$Z$19,3,FALSE)))</f>
        <v/>
      </c>
      <c r="S4566" s="61">
        <f>IF(P4566=1,0,L4566*M4566*R4566*(1-O4566/100))</f>
        <v/>
      </c>
      <c r="T4566" s="61">
        <f>IF(P4566=1,0,L4566*Q4566)</f>
        <v/>
      </c>
      <c r="U4566" s="61">
        <f>S4566-T4566</f>
        <v/>
      </c>
    </row>
    <row r="4567">
      <c r="A4567" t="inlineStr">
        <is>
          <t>S004566</t>
        </is>
      </c>
      <c r="B4567" t="inlineStr">
        <is>
          <t>2026-05-01</t>
        </is>
      </c>
      <c r="C4567" t="inlineStr">
        <is>
          <t>2026-05</t>
        </is>
      </c>
      <c r="D4567" t="inlineStr">
        <is>
          <t>2026-Q2</t>
        </is>
      </c>
      <c r="E4567" t="inlineStr">
        <is>
          <t>T07</t>
        </is>
      </c>
      <c r="F4567" t="inlineStr">
        <is>
          <t>Onur Arslan</t>
        </is>
      </c>
      <c r="G4567" t="inlineStr">
        <is>
          <t>Marmara</t>
        </is>
      </c>
      <c r="H4567" t="inlineStr">
        <is>
          <t>EM-KBL-25</t>
        </is>
      </c>
      <c r="I4567" t="inlineStr">
        <is>
          <t>NYY Kablo 4x6 (100 m)</t>
        </is>
      </c>
      <c r="J4567" t="inlineStr">
        <is>
          <t>Kablo</t>
        </is>
      </c>
      <c r="K4567" t="inlineStr">
        <is>
          <t>Perakende</t>
        </is>
      </c>
      <c r="L4567" t="n">
        <v>4</v>
      </c>
      <c r="M4567" s="57" t="n">
        <v>3414</v>
      </c>
      <c r="N4567" t="inlineStr">
        <is>
          <t>TL</t>
        </is>
      </c>
      <c r="O4567" s="58" t="n">
        <v>0</v>
      </c>
      <c r="P4567" t="n">
        <v>0</v>
      </c>
      <c r="Q4567" s="59" t="n">
        <v>2150</v>
      </c>
      <c r="R4567" s="60">
        <f>IF(N4567="TL",1,IF(N4567="USD",VLOOKUP(C4567,$X$2:$Z$19,2,FALSE),VLOOKUP(C4567,$X$2:$Z$19,3,FALSE)))</f>
        <v/>
      </c>
      <c r="S4567" s="61">
        <f>IF(P4567=1,0,L4567*M4567*R4567*(1-O4567/100))</f>
        <v/>
      </c>
      <c r="T4567" s="61">
        <f>IF(P4567=1,0,L4567*Q4567)</f>
        <v/>
      </c>
      <c r="U4567" s="61">
        <f>S4567-T4567</f>
        <v/>
      </c>
    </row>
    <row r="4568">
      <c r="A4568" t="inlineStr">
        <is>
          <t>S004567</t>
        </is>
      </c>
      <c r="B4568" t="inlineStr">
        <is>
          <t>2026-05-17</t>
        </is>
      </c>
      <c r="C4568" t="inlineStr">
        <is>
          <t>2026-05</t>
        </is>
      </c>
      <c r="D4568" t="inlineStr">
        <is>
          <t>2026-Q2</t>
        </is>
      </c>
      <c r="E4568" t="inlineStr">
        <is>
          <t>T08</t>
        </is>
      </c>
      <c r="F4568" t="inlineStr">
        <is>
          <t>Zeynep Koç</t>
        </is>
      </c>
      <c r="G4568" t="inlineStr">
        <is>
          <t>İç Anadolu</t>
        </is>
      </c>
      <c r="H4568" t="inlineStr">
        <is>
          <t>EM-SNS-06</t>
        </is>
      </c>
      <c r="I4568" t="inlineStr">
        <is>
          <t>Hareket Sensörü PIR</t>
        </is>
      </c>
      <c r="J4568" t="inlineStr">
        <is>
          <t>Otomasyon</t>
        </is>
      </c>
      <c r="K4568" t="inlineStr">
        <is>
          <t>Bayi</t>
        </is>
      </c>
      <c r="L4568" t="n">
        <v>22</v>
      </c>
      <c r="M4568" s="57" t="n">
        <v>260</v>
      </c>
      <c r="N4568" t="inlineStr">
        <is>
          <t>TL</t>
        </is>
      </c>
      <c r="O4568" s="58" t="n">
        <v>8</v>
      </c>
      <c r="P4568" t="n">
        <v>0</v>
      </c>
      <c r="Q4568" s="59" t="n">
        <v>120</v>
      </c>
      <c r="R4568" s="60">
        <f>IF(N4568="TL",1,IF(N4568="USD",VLOOKUP(C4568,$X$2:$Z$19,2,FALSE),VLOOKUP(C4568,$X$2:$Z$19,3,FALSE)))</f>
        <v/>
      </c>
      <c r="S4568" s="61">
        <f>IF(P4568=1,0,L4568*M4568*R4568*(1-O4568/100))</f>
        <v/>
      </c>
      <c r="T4568" s="61">
        <f>IF(P4568=1,0,L4568*Q4568)</f>
        <v/>
      </c>
      <c r="U4568" s="61">
        <f>S4568-T4568</f>
        <v/>
      </c>
    </row>
    <row r="4569">
      <c r="A4569" t="inlineStr">
        <is>
          <t>S004568</t>
        </is>
      </c>
      <c r="B4569" t="inlineStr">
        <is>
          <t>2026-05-24</t>
        </is>
      </c>
      <c r="C4569" t="inlineStr">
        <is>
          <t>2026-05</t>
        </is>
      </c>
      <c r="D4569" t="inlineStr">
        <is>
          <t>2026-Q2</t>
        </is>
      </c>
      <c r="E4569" t="inlineStr">
        <is>
          <t>T08</t>
        </is>
      </c>
      <c r="F4569" t="inlineStr">
        <is>
          <t>Zeynep Koç</t>
        </is>
      </c>
      <c r="G4569" t="inlineStr">
        <is>
          <t>İç Anadolu</t>
        </is>
      </c>
      <c r="H4569" t="inlineStr">
        <is>
          <t>EM-SGT-01</t>
        </is>
      </c>
      <c r="I4569" t="inlineStr">
        <is>
          <t>Otomatik Sigorta C16 (12'li)</t>
        </is>
      </c>
      <c r="J4569" t="inlineStr">
        <is>
          <t>Koruma</t>
        </is>
      </c>
      <c r="K4569" t="inlineStr">
        <is>
          <t>Bayi</t>
        </is>
      </c>
      <c r="L4569" t="n">
        <v>1</v>
      </c>
      <c r="M4569" s="57" t="n">
        <v>441</v>
      </c>
      <c r="N4569" t="inlineStr">
        <is>
          <t>TL</t>
        </is>
      </c>
      <c r="O4569" s="58" t="n">
        <v>5</v>
      </c>
      <c r="P4569" t="n">
        <v>0</v>
      </c>
      <c r="Q4569" s="59" t="n">
        <v>240</v>
      </c>
      <c r="R4569" s="60">
        <f>IF(N4569="TL",1,IF(N4569="USD",VLOOKUP(C4569,$X$2:$Z$19,2,FALSE),VLOOKUP(C4569,$X$2:$Z$19,3,FALSE)))</f>
        <v/>
      </c>
      <c r="S4569" s="61">
        <f>IF(P4569=1,0,L4569*M4569*R4569*(1-O4569/100))</f>
        <v/>
      </c>
      <c r="T4569" s="61">
        <f>IF(P4569=1,0,L4569*Q4569)</f>
        <v/>
      </c>
      <c r="U4569" s="61">
        <f>S4569-T4569</f>
        <v/>
      </c>
    </row>
    <row r="4570">
      <c r="A4570" t="inlineStr">
        <is>
          <t>S004569</t>
        </is>
      </c>
      <c r="B4570" t="inlineStr">
        <is>
          <t>2026-05-10</t>
        </is>
      </c>
      <c r="C4570" t="inlineStr">
        <is>
          <t>2026-05</t>
        </is>
      </c>
      <c r="D4570" t="inlineStr">
        <is>
          <t>2026-Q2</t>
        </is>
      </c>
      <c r="E4570" t="inlineStr">
        <is>
          <t>T08</t>
        </is>
      </c>
      <c r="F4570" t="inlineStr">
        <is>
          <t>Zeynep Koç</t>
        </is>
      </c>
      <c r="G4570" t="inlineStr">
        <is>
          <t>İç Anadolu</t>
        </is>
      </c>
      <c r="H4570" t="inlineStr">
        <is>
          <t>EM-KBL-25</t>
        </is>
      </c>
      <c r="I4570" t="inlineStr">
        <is>
          <t>NYY Kablo 4x6 (100 m)</t>
        </is>
      </c>
      <c r="J4570" t="inlineStr">
        <is>
          <t>Kablo</t>
        </is>
      </c>
      <c r="K4570" t="inlineStr">
        <is>
          <t>Kurumsal</t>
        </is>
      </c>
      <c r="L4570" t="n">
        <v>10</v>
      </c>
      <c r="M4570" s="57" t="n">
        <v>3500</v>
      </c>
      <c r="N4570" t="inlineStr">
        <is>
          <t>TL</t>
        </is>
      </c>
      <c r="O4570" s="58" t="n">
        <v>5</v>
      </c>
      <c r="P4570" t="n">
        <v>0</v>
      </c>
      <c r="Q4570" s="59" t="n">
        <v>2150</v>
      </c>
      <c r="R4570" s="60">
        <f>IF(N4570="TL",1,IF(N4570="USD",VLOOKUP(C4570,$X$2:$Z$19,2,FALSE),VLOOKUP(C4570,$X$2:$Z$19,3,FALSE)))</f>
        <v/>
      </c>
      <c r="S4570" s="61">
        <f>IF(P4570=1,0,L4570*M4570*R4570*(1-O4570/100))</f>
        <v/>
      </c>
      <c r="T4570" s="61">
        <f>IF(P4570=1,0,L4570*Q4570)</f>
        <v/>
      </c>
      <c r="U4570" s="61">
        <f>S4570-T4570</f>
        <v/>
      </c>
    </row>
    <row r="4571">
      <c r="A4571" t="inlineStr">
        <is>
          <t>S004570</t>
        </is>
      </c>
      <c r="B4571" t="inlineStr">
        <is>
          <t>2026-05-17</t>
        </is>
      </c>
      <c r="C4571" t="inlineStr">
        <is>
          <t>2026-05</t>
        </is>
      </c>
      <c r="D4571" t="inlineStr">
        <is>
          <t>2026-Q2</t>
        </is>
      </c>
      <c r="E4571" t="inlineStr">
        <is>
          <t>T08</t>
        </is>
      </c>
      <c r="F4571" t="inlineStr">
        <is>
          <t>Zeynep Koç</t>
        </is>
      </c>
      <c r="G4571" t="inlineStr">
        <is>
          <t>İç Anadolu</t>
        </is>
      </c>
      <c r="H4571" t="inlineStr">
        <is>
          <t>EM-TRF-05</t>
        </is>
      </c>
      <c r="I4571" t="inlineStr">
        <is>
          <t>İzole Trafo 1 kVA</t>
        </is>
      </c>
      <c r="J4571" t="inlineStr">
        <is>
          <t>Güç</t>
        </is>
      </c>
      <c r="K4571" t="inlineStr">
        <is>
          <t>Perakende</t>
        </is>
      </c>
      <c r="L4571" t="n">
        <v>24</v>
      </c>
      <c r="M4571" s="57" t="n">
        <v>6613</v>
      </c>
      <c r="N4571" t="inlineStr">
        <is>
          <t>TL</t>
        </is>
      </c>
      <c r="O4571" s="58" t="n">
        <v>8</v>
      </c>
      <c r="P4571" t="n">
        <v>0</v>
      </c>
      <c r="Q4571" s="59" t="n">
        <v>3900</v>
      </c>
      <c r="R4571" s="60">
        <f>IF(N4571="TL",1,IF(N4571="USD",VLOOKUP(C4571,$X$2:$Z$19,2,FALSE),VLOOKUP(C4571,$X$2:$Z$19,3,FALSE)))</f>
        <v/>
      </c>
      <c r="S4571" s="61">
        <f>IF(P4571=1,0,L4571*M4571*R4571*(1-O4571/100))</f>
        <v/>
      </c>
      <c r="T4571" s="61">
        <f>IF(P4571=1,0,L4571*Q4571)</f>
        <v/>
      </c>
      <c r="U4571" s="61">
        <f>S4571-T4571</f>
        <v/>
      </c>
    </row>
    <row r="4572">
      <c r="A4572" t="inlineStr">
        <is>
          <t>S004571</t>
        </is>
      </c>
      <c r="B4572" t="inlineStr">
        <is>
          <t>2026-05-10</t>
        </is>
      </c>
      <c r="C4572" t="inlineStr">
        <is>
          <t>2026-05</t>
        </is>
      </c>
      <c r="D4572" t="inlineStr">
        <is>
          <t>2026-Q2</t>
        </is>
      </c>
      <c r="E4572" t="inlineStr">
        <is>
          <t>T08</t>
        </is>
      </c>
      <c r="F4572" t="inlineStr">
        <is>
          <t>Zeynep Koç</t>
        </is>
      </c>
      <c r="G4572" t="inlineStr">
        <is>
          <t>İç Anadolu</t>
        </is>
      </c>
      <c r="H4572" t="inlineStr">
        <is>
          <t>EM-SGT-01</t>
        </is>
      </c>
      <c r="I4572" t="inlineStr">
        <is>
          <t>Otomatik Sigorta C16 (12'li)</t>
        </is>
      </c>
      <c r="J4572" t="inlineStr">
        <is>
          <t>Koruma</t>
        </is>
      </c>
      <c r="K4572" t="inlineStr">
        <is>
          <t>Perakende</t>
        </is>
      </c>
      <c r="L4572" t="n">
        <v>2</v>
      </c>
      <c r="M4572" s="57" t="n">
        <v>428</v>
      </c>
      <c r="N4572" t="inlineStr">
        <is>
          <t>TL</t>
        </is>
      </c>
      <c r="O4572" s="58" t="n">
        <v>5</v>
      </c>
      <c r="P4572" t="n">
        <v>0</v>
      </c>
      <c r="Q4572" s="59" t="n">
        <v>240</v>
      </c>
      <c r="R4572" s="60">
        <f>IF(N4572="TL",1,IF(N4572="USD",VLOOKUP(C4572,$X$2:$Z$19,2,FALSE),VLOOKUP(C4572,$X$2:$Z$19,3,FALSE)))</f>
        <v/>
      </c>
      <c r="S4572" s="61">
        <f>IF(P4572=1,0,L4572*M4572*R4572*(1-O4572/100))</f>
        <v/>
      </c>
      <c r="T4572" s="61">
        <f>IF(P4572=1,0,L4572*Q4572)</f>
        <v/>
      </c>
      <c r="U4572" s="61">
        <f>S4572-T4572</f>
        <v/>
      </c>
    </row>
    <row r="4573">
      <c r="A4573" t="inlineStr">
        <is>
          <t>S004572</t>
        </is>
      </c>
      <c r="B4573" t="inlineStr">
        <is>
          <t>2026-05-19</t>
        </is>
      </c>
      <c r="C4573" t="inlineStr">
        <is>
          <t>2026-05</t>
        </is>
      </c>
      <c r="D4573" t="inlineStr">
        <is>
          <t>2026-Q2</t>
        </is>
      </c>
      <c r="E4573" t="inlineStr">
        <is>
          <t>T08</t>
        </is>
      </c>
      <c r="F4573" t="inlineStr">
        <is>
          <t>Zeynep Koç</t>
        </is>
      </c>
      <c r="G4573" t="inlineStr">
        <is>
          <t>İç Anadolu</t>
        </is>
      </c>
      <c r="H4573" t="inlineStr">
        <is>
          <t>EM-SGT-01</t>
        </is>
      </c>
      <c r="I4573" t="inlineStr">
        <is>
          <t>Otomatik Sigorta C16 (12'li)</t>
        </is>
      </c>
      <c r="J4573" t="inlineStr">
        <is>
          <t>Koruma</t>
        </is>
      </c>
      <c r="K4573" t="inlineStr">
        <is>
          <t>Bayi</t>
        </is>
      </c>
      <c r="L4573" t="n">
        <v>23</v>
      </c>
      <c r="M4573" s="57" t="n">
        <v>450</v>
      </c>
      <c r="N4573" t="inlineStr">
        <is>
          <t>TL</t>
        </is>
      </c>
      <c r="O4573" s="58" t="n">
        <v>5</v>
      </c>
      <c r="P4573" t="n">
        <v>0</v>
      </c>
      <c r="Q4573" s="59" t="n">
        <v>240</v>
      </c>
      <c r="R4573" s="60">
        <f>IF(N4573="TL",1,IF(N4573="USD",VLOOKUP(C4573,$X$2:$Z$19,2,FALSE),VLOOKUP(C4573,$X$2:$Z$19,3,FALSE)))</f>
        <v/>
      </c>
      <c r="S4573" s="61">
        <f>IF(P4573=1,0,L4573*M4573*R4573*(1-O4573/100))</f>
        <v/>
      </c>
      <c r="T4573" s="61">
        <f>IF(P4573=1,0,L4573*Q4573)</f>
        <v/>
      </c>
      <c r="U4573" s="61">
        <f>S4573-T4573</f>
        <v/>
      </c>
    </row>
    <row r="4574">
      <c r="A4574" t="inlineStr">
        <is>
          <t>S004573</t>
        </is>
      </c>
      <c r="B4574" t="inlineStr">
        <is>
          <t>2026-05-12</t>
        </is>
      </c>
      <c r="C4574" t="inlineStr">
        <is>
          <t>2026-05</t>
        </is>
      </c>
      <c r="D4574" t="inlineStr">
        <is>
          <t>2026-Q2</t>
        </is>
      </c>
      <c r="E4574" t="inlineStr">
        <is>
          <t>T08</t>
        </is>
      </c>
      <c r="F4574" t="inlineStr">
        <is>
          <t>Zeynep Koç</t>
        </is>
      </c>
      <c r="G4574" t="inlineStr">
        <is>
          <t>İç Anadolu</t>
        </is>
      </c>
      <c r="H4574" t="inlineStr">
        <is>
          <t>EM-SGT-01</t>
        </is>
      </c>
      <c r="I4574" t="inlineStr">
        <is>
          <t>Otomatik Sigorta C16 (12'li)</t>
        </is>
      </c>
      <c r="J4574" t="inlineStr">
        <is>
          <t>Koruma</t>
        </is>
      </c>
      <c r="K4574" t="inlineStr">
        <is>
          <t>Kurumsal</t>
        </is>
      </c>
      <c r="L4574" t="n">
        <v>4</v>
      </c>
      <c r="M4574" s="57" t="n">
        <v>426</v>
      </c>
      <c r="N4574" t="inlineStr">
        <is>
          <t>TL</t>
        </is>
      </c>
      <c r="O4574" s="58" t="n">
        <v>12</v>
      </c>
      <c r="P4574" t="n">
        <v>0</v>
      </c>
      <c r="Q4574" s="59" t="n">
        <v>240</v>
      </c>
      <c r="R4574" s="60">
        <f>IF(N4574="TL",1,IF(N4574="USD",VLOOKUP(C4574,$X$2:$Z$19,2,FALSE),VLOOKUP(C4574,$X$2:$Z$19,3,FALSE)))</f>
        <v/>
      </c>
      <c r="S4574" s="61">
        <f>IF(P4574=1,0,L4574*M4574*R4574*(1-O4574/100))</f>
        <v/>
      </c>
      <c r="T4574" s="61">
        <f>IF(P4574=1,0,L4574*Q4574)</f>
        <v/>
      </c>
      <c r="U4574" s="61">
        <f>S4574-T4574</f>
        <v/>
      </c>
    </row>
    <row r="4575">
      <c r="A4575" t="inlineStr">
        <is>
          <t>S004574</t>
        </is>
      </c>
      <c r="B4575" t="inlineStr">
        <is>
          <t>2026-05-27</t>
        </is>
      </c>
      <c r="C4575" t="inlineStr">
        <is>
          <t>2026-05</t>
        </is>
      </c>
      <c r="D4575" t="inlineStr">
        <is>
          <t>2026-Q2</t>
        </is>
      </c>
      <c r="E4575" t="inlineStr">
        <is>
          <t>T08</t>
        </is>
      </c>
      <c r="F4575" t="inlineStr">
        <is>
          <t>Zeynep Koç</t>
        </is>
      </c>
      <c r="G4575" t="inlineStr">
        <is>
          <t>İç Anadolu</t>
        </is>
      </c>
      <c r="H4575" t="inlineStr">
        <is>
          <t>EM-TRF-05</t>
        </is>
      </c>
      <c r="I4575" t="inlineStr">
        <is>
          <t>İzole Trafo 1 kVA</t>
        </is>
      </c>
      <c r="J4575" t="inlineStr">
        <is>
          <t>Güç</t>
        </is>
      </c>
      <c r="K4575" t="inlineStr">
        <is>
          <t>Perakende</t>
        </is>
      </c>
      <c r="L4575" t="n">
        <v>120</v>
      </c>
      <c r="M4575" s="57" t="n">
        <v>6652</v>
      </c>
      <c r="N4575" t="inlineStr">
        <is>
          <t>TL</t>
        </is>
      </c>
      <c r="O4575" s="58" t="n">
        <v>0</v>
      </c>
      <c r="P4575" t="n">
        <v>0</v>
      </c>
      <c r="Q4575" s="59" t="n">
        <v>3900</v>
      </c>
      <c r="R4575" s="60">
        <f>IF(N4575="TL",1,IF(N4575="USD",VLOOKUP(C4575,$X$2:$Z$19,2,FALSE),VLOOKUP(C4575,$X$2:$Z$19,3,FALSE)))</f>
        <v/>
      </c>
      <c r="S4575" s="61">
        <f>IF(P4575=1,0,L4575*M4575*R4575*(1-O4575/100))</f>
        <v/>
      </c>
      <c r="T4575" s="61">
        <f>IF(P4575=1,0,L4575*Q4575)</f>
        <v/>
      </c>
      <c r="U4575" s="61">
        <f>S4575-T4575</f>
        <v/>
      </c>
    </row>
    <row r="4576">
      <c r="A4576" t="inlineStr">
        <is>
          <t>S004575</t>
        </is>
      </c>
      <c r="B4576" t="inlineStr">
        <is>
          <t>2026-05-08</t>
        </is>
      </c>
      <c r="C4576" t="inlineStr">
        <is>
          <t>2026-05</t>
        </is>
      </c>
      <c r="D4576" t="inlineStr">
        <is>
          <t>2026-Q2</t>
        </is>
      </c>
      <c r="E4576" t="inlineStr">
        <is>
          <t>T08</t>
        </is>
      </c>
      <c r="F4576" t="inlineStr">
        <is>
          <t>Zeynep Koç</t>
        </is>
      </c>
      <c r="G4576" t="inlineStr">
        <is>
          <t>İç Anadolu</t>
        </is>
      </c>
      <c r="H4576" t="inlineStr">
        <is>
          <t>EM-TOP-08</t>
        </is>
      </c>
      <c r="I4576" t="inlineStr">
        <is>
          <t>Topraklama Seti</t>
        </is>
      </c>
      <c r="J4576" t="inlineStr">
        <is>
          <t>Koruma</t>
        </is>
      </c>
      <c r="K4576" t="inlineStr">
        <is>
          <t>Kurumsal</t>
        </is>
      </c>
      <c r="L4576" t="n">
        <v>3</v>
      </c>
      <c r="M4576" s="57" t="n">
        <v>920</v>
      </c>
      <c r="N4576" t="inlineStr">
        <is>
          <t>TL</t>
        </is>
      </c>
      <c r="O4576" s="58" t="n">
        <v>0</v>
      </c>
      <c r="P4576" t="n">
        <v>0</v>
      </c>
      <c r="Q4576" s="59" t="n">
        <v>540</v>
      </c>
      <c r="R4576" s="60">
        <f>IF(N4576="TL",1,IF(N4576="USD",VLOOKUP(C4576,$X$2:$Z$19,2,FALSE),VLOOKUP(C4576,$X$2:$Z$19,3,FALSE)))</f>
        <v/>
      </c>
      <c r="S4576" s="61">
        <f>IF(P4576=1,0,L4576*M4576*R4576*(1-O4576/100))</f>
        <v/>
      </c>
      <c r="T4576" s="61">
        <f>IF(P4576=1,0,L4576*Q4576)</f>
        <v/>
      </c>
      <c r="U4576" s="61">
        <f>S4576-T4576</f>
        <v/>
      </c>
    </row>
    <row r="4577">
      <c r="A4577" t="inlineStr">
        <is>
          <t>S004576</t>
        </is>
      </c>
      <c r="B4577" t="inlineStr">
        <is>
          <t>2026-05-22</t>
        </is>
      </c>
      <c r="C4577" t="inlineStr">
        <is>
          <t>2026-05</t>
        </is>
      </c>
      <c r="D4577" t="inlineStr">
        <is>
          <t>2026-Q2</t>
        </is>
      </c>
      <c r="E4577" t="inlineStr">
        <is>
          <t>T08</t>
        </is>
      </c>
      <c r="F4577" t="inlineStr">
        <is>
          <t>Zeynep Koç</t>
        </is>
      </c>
      <c r="G4577" t="inlineStr">
        <is>
          <t>İç Anadolu</t>
        </is>
      </c>
      <c r="H4577" t="inlineStr">
        <is>
          <t>EM-SNS-06</t>
        </is>
      </c>
      <c r="I4577" t="inlineStr">
        <is>
          <t>Hareket Sensörü PIR</t>
        </is>
      </c>
      <c r="J4577" t="inlineStr">
        <is>
          <t>Otomasyon</t>
        </is>
      </c>
      <c r="K4577" t="inlineStr">
        <is>
          <t>Bayi</t>
        </is>
      </c>
      <c r="L4577" t="n">
        <v>2</v>
      </c>
      <c r="M4577" s="57" t="n">
        <v>261</v>
      </c>
      <c r="N4577" t="inlineStr">
        <is>
          <t>TL</t>
        </is>
      </c>
      <c r="O4577" s="58" t="n">
        <v>0</v>
      </c>
      <c r="P4577" t="n">
        <v>0</v>
      </c>
      <c r="Q4577" s="59" t="n">
        <v>120</v>
      </c>
      <c r="R4577" s="60">
        <f>IF(N4577="TL",1,IF(N4577="USD",VLOOKUP(C4577,$X$2:$Z$19,2,FALSE),VLOOKUP(C4577,$X$2:$Z$19,3,FALSE)))</f>
        <v/>
      </c>
      <c r="S4577" s="61">
        <f>IF(P4577=1,0,L4577*M4577*R4577*(1-O4577/100))</f>
        <v/>
      </c>
      <c r="T4577" s="61">
        <f>IF(P4577=1,0,L4577*Q4577)</f>
        <v/>
      </c>
      <c r="U4577" s="61">
        <f>S4577-T4577</f>
        <v/>
      </c>
    </row>
    <row r="4578">
      <c r="A4578" t="inlineStr">
        <is>
          <t>S004577</t>
        </is>
      </c>
      <c r="B4578" t="inlineStr">
        <is>
          <t>2026-05-04</t>
        </is>
      </c>
      <c r="C4578" t="inlineStr">
        <is>
          <t>2026-05</t>
        </is>
      </c>
      <c r="D4578" t="inlineStr">
        <is>
          <t>2026-Q2</t>
        </is>
      </c>
      <c r="E4578" t="inlineStr">
        <is>
          <t>T08</t>
        </is>
      </c>
      <c r="F4578" t="inlineStr">
        <is>
          <t>Zeynep Koç</t>
        </is>
      </c>
      <c r="G4578" t="inlineStr">
        <is>
          <t>İç Anadolu</t>
        </is>
      </c>
      <c r="H4578" t="inlineStr">
        <is>
          <t>EM-PNO-12</t>
        </is>
      </c>
      <c r="I4578" t="inlineStr">
        <is>
          <t>Sıva Üstü Dağıtım Panosu 24'lü</t>
        </is>
      </c>
      <c r="J4578" t="inlineStr">
        <is>
          <t>Pano</t>
        </is>
      </c>
      <c r="K4578" t="inlineStr">
        <is>
          <t>Proje</t>
        </is>
      </c>
      <c r="L4578" t="n">
        <v>38</v>
      </c>
      <c r="M4578" s="57" t="n">
        <v>1961</v>
      </c>
      <c r="N4578" t="inlineStr">
        <is>
          <t>TL</t>
        </is>
      </c>
      <c r="O4578" s="58" t="n">
        <v>5</v>
      </c>
      <c r="P4578" t="n">
        <v>0</v>
      </c>
      <c r="Q4578" s="59" t="n">
        <v>1180</v>
      </c>
      <c r="R4578" s="60">
        <f>IF(N4578="TL",1,IF(N4578="USD",VLOOKUP(C4578,$X$2:$Z$19,2,FALSE),VLOOKUP(C4578,$X$2:$Z$19,3,FALSE)))</f>
        <v/>
      </c>
      <c r="S4578" s="61">
        <f>IF(P4578=1,0,L4578*M4578*R4578*(1-O4578/100))</f>
        <v/>
      </c>
      <c r="T4578" s="61">
        <f>IF(P4578=1,0,L4578*Q4578)</f>
        <v/>
      </c>
      <c r="U4578" s="61">
        <f>S4578-T4578</f>
        <v/>
      </c>
    </row>
    <row r="4579">
      <c r="A4579" t="inlineStr">
        <is>
          <t>S004578</t>
        </is>
      </c>
      <c r="B4579" t="inlineStr">
        <is>
          <t>2026-05-26</t>
        </is>
      </c>
      <c r="C4579" t="inlineStr">
        <is>
          <t>2026-05</t>
        </is>
      </c>
      <c r="D4579" t="inlineStr">
        <is>
          <t>2026-Q2</t>
        </is>
      </c>
      <c r="E4579" t="inlineStr">
        <is>
          <t>T08</t>
        </is>
      </c>
      <c r="F4579" t="inlineStr">
        <is>
          <t>Zeynep Koç</t>
        </is>
      </c>
      <c r="G4579" t="inlineStr">
        <is>
          <t>İç Anadolu</t>
        </is>
      </c>
      <c r="H4579" t="inlineStr">
        <is>
          <t>EM-KND-03</t>
        </is>
      </c>
      <c r="I4579" t="inlineStr">
        <is>
          <t>Kablo Kanalı 40x40 (2 m)</t>
        </is>
      </c>
      <c r="J4579" t="inlineStr">
        <is>
          <t>Tesisat</t>
        </is>
      </c>
      <c r="K4579" t="inlineStr">
        <is>
          <t>Bayi</t>
        </is>
      </c>
      <c r="L4579" t="n">
        <v>20</v>
      </c>
      <c r="M4579" s="57" t="n">
        <v>136</v>
      </c>
      <c r="N4579" t="inlineStr">
        <is>
          <t>TL</t>
        </is>
      </c>
      <c r="O4579" s="58" t="n">
        <v>5</v>
      </c>
      <c r="P4579" t="n">
        <v>0</v>
      </c>
      <c r="Q4579" s="59" t="n">
        <v>65</v>
      </c>
      <c r="R4579" s="60">
        <f>IF(N4579="TL",1,IF(N4579="USD",VLOOKUP(C4579,$X$2:$Z$19,2,FALSE),VLOOKUP(C4579,$X$2:$Z$19,3,FALSE)))</f>
        <v/>
      </c>
      <c r="S4579" s="61">
        <f>IF(P4579=1,0,L4579*M4579*R4579*(1-O4579/100))</f>
        <v/>
      </c>
      <c r="T4579" s="61">
        <f>IF(P4579=1,0,L4579*Q4579)</f>
        <v/>
      </c>
      <c r="U4579" s="61">
        <f>S4579-T4579</f>
        <v/>
      </c>
    </row>
    <row r="4580">
      <c r="A4580" t="inlineStr">
        <is>
          <t>S004579</t>
        </is>
      </c>
      <c r="B4580" t="inlineStr">
        <is>
          <t>2026-05-10</t>
        </is>
      </c>
      <c r="C4580" t="inlineStr">
        <is>
          <t>2026-05</t>
        </is>
      </c>
      <c r="D4580" t="inlineStr">
        <is>
          <t>2026-Q2</t>
        </is>
      </c>
      <c r="E4580" t="inlineStr">
        <is>
          <t>T08</t>
        </is>
      </c>
      <c r="F4580" t="inlineStr">
        <is>
          <t>Zeynep Koç</t>
        </is>
      </c>
      <c r="G4580" t="inlineStr">
        <is>
          <t>İç Anadolu</t>
        </is>
      </c>
      <c r="H4580" t="inlineStr">
        <is>
          <t>EM-KND-03</t>
        </is>
      </c>
      <c r="I4580" t="inlineStr">
        <is>
          <t>Kablo Kanalı 40x40 (2 m)</t>
        </is>
      </c>
      <c r="J4580" t="inlineStr">
        <is>
          <t>Tesisat</t>
        </is>
      </c>
      <c r="K4580" t="inlineStr">
        <is>
          <t>Bayi</t>
        </is>
      </c>
      <c r="L4580" t="n">
        <v>4</v>
      </c>
      <c r="M4580" s="57" t="n">
        <v>135</v>
      </c>
      <c r="N4580" t="inlineStr">
        <is>
          <t>TL</t>
        </is>
      </c>
      <c r="O4580" s="58" t="n">
        <v>5</v>
      </c>
      <c r="P4580" t="n">
        <v>0</v>
      </c>
      <c r="Q4580" s="59" t="n">
        <v>65</v>
      </c>
      <c r="R4580" s="60">
        <f>IF(N4580="TL",1,IF(N4580="USD",VLOOKUP(C4580,$X$2:$Z$19,2,FALSE),VLOOKUP(C4580,$X$2:$Z$19,3,FALSE)))</f>
        <v/>
      </c>
      <c r="S4580" s="61">
        <f>IF(P4580=1,0,L4580*M4580*R4580*(1-O4580/100))</f>
        <v/>
      </c>
      <c r="T4580" s="61">
        <f>IF(P4580=1,0,L4580*Q4580)</f>
        <v/>
      </c>
      <c r="U4580" s="61">
        <f>S4580-T4580</f>
        <v/>
      </c>
    </row>
    <row r="4581">
      <c r="A4581" t="inlineStr">
        <is>
          <t>S004580</t>
        </is>
      </c>
      <c r="B4581" t="inlineStr">
        <is>
          <t>2026-05-25</t>
        </is>
      </c>
      <c r="C4581" t="inlineStr">
        <is>
          <t>2026-05</t>
        </is>
      </c>
      <c r="D4581" t="inlineStr">
        <is>
          <t>2026-Q2</t>
        </is>
      </c>
      <c r="E4581" t="inlineStr">
        <is>
          <t>T08</t>
        </is>
      </c>
      <c r="F4581" t="inlineStr">
        <is>
          <t>Zeynep Koç</t>
        </is>
      </c>
      <c r="G4581" t="inlineStr">
        <is>
          <t>İç Anadolu</t>
        </is>
      </c>
      <c r="H4581" t="inlineStr">
        <is>
          <t>EM-PRZ-02</t>
        </is>
      </c>
      <c r="I4581" t="inlineStr">
        <is>
          <t>Priz-Anahtar Seti (20'li)</t>
        </is>
      </c>
      <c r="J4581" t="inlineStr">
        <is>
          <t>Anahtar</t>
        </is>
      </c>
      <c r="K4581" t="inlineStr">
        <is>
          <t>Perakende</t>
        </is>
      </c>
      <c r="L4581" t="n">
        <v>11</v>
      </c>
      <c r="M4581" s="57" t="n">
        <v>558</v>
      </c>
      <c r="N4581" t="inlineStr">
        <is>
          <t>TL</t>
        </is>
      </c>
      <c r="O4581" s="58" t="n">
        <v>0</v>
      </c>
      <c r="P4581" t="n">
        <v>0</v>
      </c>
      <c r="Q4581" s="59" t="n">
        <v>310</v>
      </c>
      <c r="R4581" s="60">
        <f>IF(N4581="TL",1,IF(N4581="USD",VLOOKUP(C4581,$X$2:$Z$19,2,FALSE),VLOOKUP(C4581,$X$2:$Z$19,3,FALSE)))</f>
        <v/>
      </c>
      <c r="S4581" s="61">
        <f>IF(P4581=1,0,L4581*M4581*R4581*(1-O4581/100))</f>
        <v/>
      </c>
      <c r="T4581" s="61">
        <f>IF(P4581=1,0,L4581*Q4581)</f>
        <v/>
      </c>
      <c r="U4581" s="61">
        <f>S4581-T4581</f>
        <v/>
      </c>
    </row>
    <row r="4582">
      <c r="A4582" t="inlineStr">
        <is>
          <t>S004581</t>
        </is>
      </c>
      <c r="B4582" t="inlineStr">
        <is>
          <t>2026-05-10</t>
        </is>
      </c>
      <c r="C4582" t="inlineStr">
        <is>
          <t>2026-05</t>
        </is>
      </c>
      <c r="D4582" t="inlineStr">
        <is>
          <t>2026-Q2</t>
        </is>
      </c>
      <c r="E4582" t="inlineStr">
        <is>
          <t>T08</t>
        </is>
      </c>
      <c r="F4582" t="inlineStr">
        <is>
          <t>Zeynep Koç</t>
        </is>
      </c>
      <c r="G4582" t="inlineStr">
        <is>
          <t>İç Anadolu</t>
        </is>
      </c>
      <c r="H4582" t="inlineStr">
        <is>
          <t>EM-AYD-40</t>
        </is>
      </c>
      <c r="I4582" t="inlineStr">
        <is>
          <t>LED Panel Armatür 40W</t>
        </is>
      </c>
      <c r="J4582" t="inlineStr">
        <is>
          <t>Aydınlatma</t>
        </is>
      </c>
      <c r="K4582" t="inlineStr">
        <is>
          <t>Bayi</t>
        </is>
      </c>
      <c r="L4582" t="n">
        <v>3</v>
      </c>
      <c r="M4582" s="57" t="n">
        <v>353</v>
      </c>
      <c r="N4582" t="inlineStr">
        <is>
          <t>TL</t>
        </is>
      </c>
      <c r="O4582" s="58" t="n">
        <v>8</v>
      </c>
      <c r="P4582" t="n">
        <v>0</v>
      </c>
      <c r="Q4582" s="59" t="n">
        <v>190</v>
      </c>
      <c r="R4582" s="60">
        <f>IF(N4582="TL",1,IF(N4582="USD",VLOOKUP(C4582,$X$2:$Z$19,2,FALSE),VLOOKUP(C4582,$X$2:$Z$19,3,FALSE)))</f>
        <v/>
      </c>
      <c r="S4582" s="61">
        <f>IF(P4582=1,0,L4582*M4582*R4582*(1-O4582/100))</f>
        <v/>
      </c>
      <c r="T4582" s="61">
        <f>IF(P4582=1,0,L4582*Q4582)</f>
        <v/>
      </c>
      <c r="U4582" s="61">
        <f>S4582-T4582</f>
        <v/>
      </c>
    </row>
    <row r="4583">
      <c r="A4583" t="inlineStr">
        <is>
          <t>S004582</t>
        </is>
      </c>
      <c r="B4583" t="inlineStr">
        <is>
          <t>2026-05-19</t>
        </is>
      </c>
      <c r="C4583" t="inlineStr">
        <is>
          <t>2026-05</t>
        </is>
      </c>
      <c r="D4583" t="inlineStr">
        <is>
          <t>2026-Q2</t>
        </is>
      </c>
      <c r="E4583" t="inlineStr">
        <is>
          <t>T08</t>
        </is>
      </c>
      <c r="F4583" t="inlineStr">
        <is>
          <t>Zeynep Koç</t>
        </is>
      </c>
      <c r="G4583" t="inlineStr">
        <is>
          <t>İç Anadolu</t>
        </is>
      </c>
      <c r="H4583" t="inlineStr">
        <is>
          <t>EM-KBL-16</t>
        </is>
      </c>
      <c r="I4583" t="inlineStr">
        <is>
          <t>NYM Kablo 3x2,5 (100 m)</t>
        </is>
      </c>
      <c r="J4583" t="inlineStr">
        <is>
          <t>Kablo</t>
        </is>
      </c>
      <c r="K4583" t="inlineStr">
        <is>
          <t>Kurumsal</t>
        </is>
      </c>
      <c r="L4583" t="n">
        <v>24</v>
      </c>
      <c r="M4583" s="57" t="n">
        <v>1268</v>
      </c>
      <c r="N4583" t="inlineStr">
        <is>
          <t>TL</t>
        </is>
      </c>
      <c r="O4583" s="58" t="n">
        <v>0</v>
      </c>
      <c r="P4583" t="n">
        <v>0</v>
      </c>
      <c r="Q4583" s="59" t="n">
        <v>820</v>
      </c>
      <c r="R4583" s="60">
        <f>IF(N4583="TL",1,IF(N4583="USD",VLOOKUP(C4583,$X$2:$Z$19,2,FALSE),VLOOKUP(C4583,$X$2:$Z$19,3,FALSE)))</f>
        <v/>
      </c>
      <c r="S4583" s="61">
        <f>IF(P4583=1,0,L4583*M4583*R4583*(1-O4583/100))</f>
        <v/>
      </c>
      <c r="T4583" s="61">
        <f>IF(P4583=1,0,L4583*Q4583)</f>
        <v/>
      </c>
      <c r="U4583" s="61">
        <f>S4583-T4583</f>
        <v/>
      </c>
    </row>
    <row r="4584">
      <c r="A4584" t="inlineStr">
        <is>
          <t>S004583</t>
        </is>
      </c>
      <c r="B4584" t="inlineStr">
        <is>
          <t>2026-05-11</t>
        </is>
      </c>
      <c r="C4584" t="inlineStr">
        <is>
          <t>2026-05</t>
        </is>
      </c>
      <c r="D4584" t="inlineStr">
        <is>
          <t>2026-Q2</t>
        </is>
      </c>
      <c r="E4584" t="inlineStr">
        <is>
          <t>T08</t>
        </is>
      </c>
      <c r="F4584" t="inlineStr">
        <is>
          <t>Zeynep Koç</t>
        </is>
      </c>
      <c r="G4584" t="inlineStr">
        <is>
          <t>İç Anadolu</t>
        </is>
      </c>
      <c r="H4584" t="inlineStr">
        <is>
          <t>EM-KND-03</t>
        </is>
      </c>
      <c r="I4584" t="inlineStr">
        <is>
          <t>Kablo Kanalı 40x40 (2 m)</t>
        </is>
      </c>
      <c r="J4584" t="inlineStr">
        <is>
          <t>Tesisat</t>
        </is>
      </c>
      <c r="K4584" t="inlineStr">
        <is>
          <t>Bayi</t>
        </is>
      </c>
      <c r="L4584" t="n">
        <v>2</v>
      </c>
      <c r="M4584" s="57" t="n">
        <v>132</v>
      </c>
      <c r="N4584" t="inlineStr">
        <is>
          <t>TL</t>
        </is>
      </c>
      <c r="O4584" s="58" t="n">
        <v>8</v>
      </c>
      <c r="P4584" t="n">
        <v>0</v>
      </c>
      <c r="Q4584" s="59" t="n">
        <v>65</v>
      </c>
      <c r="R4584" s="60">
        <f>IF(N4584="TL",1,IF(N4584="USD",VLOOKUP(C4584,$X$2:$Z$19,2,FALSE),VLOOKUP(C4584,$X$2:$Z$19,3,FALSE)))</f>
        <v/>
      </c>
      <c r="S4584" s="61">
        <f>IF(P4584=1,0,L4584*M4584*R4584*(1-O4584/100))</f>
        <v/>
      </c>
      <c r="T4584" s="61">
        <f>IF(P4584=1,0,L4584*Q4584)</f>
        <v/>
      </c>
      <c r="U4584" s="61">
        <f>S4584-T4584</f>
        <v/>
      </c>
    </row>
    <row r="4585">
      <c r="A4585" t="inlineStr">
        <is>
          <t>S004584</t>
        </is>
      </c>
      <c r="B4585" t="inlineStr">
        <is>
          <t>2026-05-15</t>
        </is>
      </c>
      <c r="C4585" t="inlineStr">
        <is>
          <t>2026-05</t>
        </is>
      </c>
      <c r="D4585" t="inlineStr">
        <is>
          <t>2026-Q2</t>
        </is>
      </c>
      <c r="E4585" t="inlineStr">
        <is>
          <t>T08</t>
        </is>
      </c>
      <c r="F4585" t="inlineStr">
        <is>
          <t>Zeynep Koç</t>
        </is>
      </c>
      <c r="G4585" t="inlineStr">
        <is>
          <t>İç Anadolu</t>
        </is>
      </c>
      <c r="H4585" t="inlineStr">
        <is>
          <t>EM-SNS-06</t>
        </is>
      </c>
      <c r="I4585" t="inlineStr">
        <is>
          <t>Hareket Sensörü PIR</t>
        </is>
      </c>
      <c r="J4585" t="inlineStr">
        <is>
          <t>Otomasyon</t>
        </is>
      </c>
      <c r="K4585" t="inlineStr">
        <is>
          <t>Proje</t>
        </is>
      </c>
      <c r="L4585" t="n">
        <v>2</v>
      </c>
      <c r="M4585" s="57" t="n">
        <v>248</v>
      </c>
      <c r="N4585" t="inlineStr">
        <is>
          <t>TL</t>
        </is>
      </c>
      <c r="O4585" s="58" t="n">
        <v>12</v>
      </c>
      <c r="P4585" t="n">
        <v>0</v>
      </c>
      <c r="Q4585" s="59" t="n">
        <v>120</v>
      </c>
      <c r="R4585" s="60">
        <f>IF(N4585="TL",1,IF(N4585="USD",VLOOKUP(C4585,$X$2:$Z$19,2,FALSE),VLOOKUP(C4585,$X$2:$Z$19,3,FALSE)))</f>
        <v/>
      </c>
      <c r="S4585" s="61">
        <f>IF(P4585=1,0,L4585*M4585*R4585*(1-O4585/100))</f>
        <v/>
      </c>
      <c r="T4585" s="61">
        <f>IF(P4585=1,0,L4585*Q4585)</f>
        <v/>
      </c>
      <c r="U4585" s="61">
        <f>S4585-T4585</f>
        <v/>
      </c>
    </row>
    <row r="4586">
      <c r="A4586" t="inlineStr">
        <is>
          <t>S004585</t>
        </is>
      </c>
      <c r="B4586" t="inlineStr">
        <is>
          <t>2026-05-10</t>
        </is>
      </c>
      <c r="C4586" t="inlineStr">
        <is>
          <t>2026-05</t>
        </is>
      </c>
      <c r="D4586" t="inlineStr">
        <is>
          <t>2026-Q2</t>
        </is>
      </c>
      <c r="E4586" t="inlineStr">
        <is>
          <t>T08</t>
        </is>
      </c>
      <c r="F4586" t="inlineStr">
        <is>
          <t>Zeynep Koç</t>
        </is>
      </c>
      <c r="G4586" t="inlineStr">
        <is>
          <t>İç Anadolu</t>
        </is>
      </c>
      <c r="H4586" t="inlineStr">
        <is>
          <t>EM-KBL-25</t>
        </is>
      </c>
      <c r="I4586" t="inlineStr">
        <is>
          <t>NYY Kablo 4x6 (100 m)</t>
        </is>
      </c>
      <c r="J4586" t="inlineStr">
        <is>
          <t>Kablo</t>
        </is>
      </c>
      <c r="K4586" t="inlineStr">
        <is>
          <t>Bayi</t>
        </is>
      </c>
      <c r="L4586" t="n">
        <v>12</v>
      </c>
      <c r="M4586" s="57" t="n">
        <v>3507</v>
      </c>
      <c r="N4586" t="inlineStr">
        <is>
          <t>TL</t>
        </is>
      </c>
      <c r="O4586" s="58" t="n">
        <v>5</v>
      </c>
      <c r="P4586" t="n">
        <v>1</v>
      </c>
      <c r="Q4586" s="59" t="n">
        <v>2150</v>
      </c>
      <c r="R4586" s="60">
        <f>IF(N4586="TL",1,IF(N4586="USD",VLOOKUP(C4586,$X$2:$Z$19,2,FALSE),VLOOKUP(C4586,$X$2:$Z$19,3,FALSE)))</f>
        <v/>
      </c>
      <c r="S4586" s="61">
        <f>IF(P4586=1,0,L4586*M4586*R4586*(1-O4586/100))</f>
        <v/>
      </c>
      <c r="T4586" s="61">
        <f>IF(P4586=1,0,L4586*Q4586)</f>
        <v/>
      </c>
      <c r="U4586" s="61">
        <f>S4586-T4586</f>
        <v/>
      </c>
    </row>
    <row r="4587">
      <c r="A4587" t="inlineStr">
        <is>
          <t>S004586</t>
        </is>
      </c>
      <c r="B4587" t="inlineStr">
        <is>
          <t>2026-05-06</t>
        </is>
      </c>
      <c r="C4587" t="inlineStr">
        <is>
          <t>2026-05</t>
        </is>
      </c>
      <c r="D4587" t="inlineStr">
        <is>
          <t>2026-Q2</t>
        </is>
      </c>
      <c r="E4587" t="inlineStr">
        <is>
          <t>T08</t>
        </is>
      </c>
      <c r="F4587" t="inlineStr">
        <is>
          <t>Zeynep Koç</t>
        </is>
      </c>
      <c r="G4587" t="inlineStr">
        <is>
          <t>İç Anadolu</t>
        </is>
      </c>
      <c r="H4587" t="inlineStr">
        <is>
          <t>EM-TRF-05</t>
        </is>
      </c>
      <c r="I4587" t="inlineStr">
        <is>
          <t>İzole Trafo 1 kVA</t>
        </is>
      </c>
      <c r="J4587" t="inlineStr">
        <is>
          <t>Güç</t>
        </is>
      </c>
      <c r="K4587" t="inlineStr">
        <is>
          <t>Proje</t>
        </is>
      </c>
      <c r="L4587" t="n">
        <v>120</v>
      </c>
      <c r="M4587" s="57" t="n">
        <v>6543</v>
      </c>
      <c r="N4587" t="inlineStr">
        <is>
          <t>TL</t>
        </is>
      </c>
      <c r="O4587" s="58" t="n">
        <v>0</v>
      </c>
      <c r="P4587" t="n">
        <v>0</v>
      </c>
      <c r="Q4587" s="59" t="n">
        <v>3900</v>
      </c>
      <c r="R4587" s="60">
        <f>IF(N4587="TL",1,IF(N4587="USD",VLOOKUP(C4587,$X$2:$Z$19,2,FALSE),VLOOKUP(C4587,$X$2:$Z$19,3,FALSE)))</f>
        <v/>
      </c>
      <c r="S4587" s="61">
        <f>IF(P4587=1,0,L4587*M4587*R4587*(1-O4587/100))</f>
        <v/>
      </c>
      <c r="T4587" s="61">
        <f>IF(P4587=1,0,L4587*Q4587)</f>
        <v/>
      </c>
      <c r="U4587" s="61">
        <f>S4587-T4587</f>
        <v/>
      </c>
    </row>
    <row r="4588">
      <c r="A4588" t="inlineStr">
        <is>
          <t>S004587</t>
        </is>
      </c>
      <c r="B4588" t="inlineStr">
        <is>
          <t>2026-05-21</t>
        </is>
      </c>
      <c r="C4588" t="inlineStr">
        <is>
          <t>2026-05</t>
        </is>
      </c>
      <c r="D4588" t="inlineStr">
        <is>
          <t>2026-Q2</t>
        </is>
      </c>
      <c r="E4588" t="inlineStr">
        <is>
          <t>T08</t>
        </is>
      </c>
      <c r="F4588" t="inlineStr">
        <is>
          <t>Zeynep Koç</t>
        </is>
      </c>
      <c r="G4588" t="inlineStr">
        <is>
          <t>İç Anadolu</t>
        </is>
      </c>
      <c r="H4588" t="inlineStr">
        <is>
          <t>EM-TRF-05</t>
        </is>
      </c>
      <c r="I4588" t="inlineStr">
        <is>
          <t>İzole Trafo 1 kVA</t>
        </is>
      </c>
      <c r="J4588" t="inlineStr">
        <is>
          <t>Güç</t>
        </is>
      </c>
      <c r="K4588" t="inlineStr">
        <is>
          <t>Proje</t>
        </is>
      </c>
      <c r="L4588" t="n">
        <v>12</v>
      </c>
      <c r="M4588" s="57" t="n">
        <v>6646</v>
      </c>
      <c r="N4588" t="inlineStr">
        <is>
          <t>TL</t>
        </is>
      </c>
      <c r="O4588" s="58" t="n">
        <v>0</v>
      </c>
      <c r="P4588" t="n">
        <v>0</v>
      </c>
      <c r="Q4588" s="59" t="n">
        <v>3900</v>
      </c>
      <c r="R4588" s="60">
        <f>IF(N4588="TL",1,IF(N4588="USD",VLOOKUP(C4588,$X$2:$Z$19,2,FALSE),VLOOKUP(C4588,$X$2:$Z$19,3,FALSE)))</f>
        <v/>
      </c>
      <c r="S4588" s="61">
        <f>IF(P4588=1,0,L4588*M4588*R4588*(1-O4588/100))</f>
        <v/>
      </c>
      <c r="T4588" s="61">
        <f>IF(P4588=1,0,L4588*Q4588)</f>
        <v/>
      </c>
      <c r="U4588" s="61">
        <f>S4588-T4588</f>
        <v/>
      </c>
    </row>
    <row r="4589">
      <c r="A4589" t="inlineStr">
        <is>
          <t>S004588</t>
        </is>
      </c>
      <c r="B4589" t="inlineStr">
        <is>
          <t>2026-05-21</t>
        </is>
      </c>
      <c r="C4589" t="inlineStr">
        <is>
          <t>2026-05</t>
        </is>
      </c>
      <c r="D4589" t="inlineStr">
        <is>
          <t>2026-Q2</t>
        </is>
      </c>
      <c r="E4589" t="inlineStr">
        <is>
          <t>T08</t>
        </is>
      </c>
      <c r="F4589" t="inlineStr">
        <is>
          <t>Zeynep Koç</t>
        </is>
      </c>
      <c r="G4589" t="inlineStr">
        <is>
          <t>İç Anadolu</t>
        </is>
      </c>
      <c r="H4589" t="inlineStr">
        <is>
          <t>EM-AYD-40</t>
        </is>
      </c>
      <c r="I4589" t="inlineStr">
        <is>
          <t>LED Panel Armatür 40W</t>
        </is>
      </c>
      <c r="J4589" t="inlineStr">
        <is>
          <t>Aydınlatma</t>
        </is>
      </c>
      <c r="K4589" t="inlineStr">
        <is>
          <t>Perakende</t>
        </is>
      </c>
      <c r="L4589" t="n">
        <v>44</v>
      </c>
      <c r="M4589" s="57" t="n">
        <v>355</v>
      </c>
      <c r="N4589" t="inlineStr">
        <is>
          <t>TL</t>
        </is>
      </c>
      <c r="O4589" s="58" t="n">
        <v>0</v>
      </c>
      <c r="P4589" t="n">
        <v>0</v>
      </c>
      <c r="Q4589" s="59" t="n">
        <v>190</v>
      </c>
      <c r="R4589" s="60">
        <f>IF(N4589="TL",1,IF(N4589="USD",VLOOKUP(C4589,$X$2:$Z$19,2,FALSE),VLOOKUP(C4589,$X$2:$Z$19,3,FALSE)))</f>
        <v/>
      </c>
      <c r="S4589" s="61">
        <f>IF(P4589=1,0,L4589*M4589*R4589*(1-O4589/100))</f>
        <v/>
      </c>
      <c r="T4589" s="61">
        <f>IF(P4589=1,0,L4589*Q4589)</f>
        <v/>
      </c>
      <c r="U4589" s="61">
        <f>S4589-T4589</f>
        <v/>
      </c>
    </row>
    <row r="4590">
      <c r="A4590" t="inlineStr">
        <is>
          <t>S004589</t>
        </is>
      </c>
      <c r="B4590" t="inlineStr">
        <is>
          <t>2026-05-06</t>
        </is>
      </c>
      <c r="C4590" t="inlineStr">
        <is>
          <t>2026-05</t>
        </is>
      </c>
      <c r="D4590" t="inlineStr">
        <is>
          <t>2026-Q2</t>
        </is>
      </c>
      <c r="E4590" t="inlineStr">
        <is>
          <t>T08</t>
        </is>
      </c>
      <c r="F4590" t="inlineStr">
        <is>
          <t>Zeynep Koç</t>
        </is>
      </c>
      <c r="G4590" t="inlineStr">
        <is>
          <t>İç Anadolu</t>
        </is>
      </c>
      <c r="H4590" t="inlineStr">
        <is>
          <t>EM-KND-03</t>
        </is>
      </c>
      <c r="I4590" t="inlineStr">
        <is>
          <t>Kablo Kanalı 40x40 (2 m)</t>
        </is>
      </c>
      <c r="J4590" t="inlineStr">
        <is>
          <t>Tesisat</t>
        </is>
      </c>
      <c r="K4590" t="inlineStr">
        <is>
          <t>Proje</t>
        </is>
      </c>
      <c r="L4590" t="n">
        <v>4</v>
      </c>
      <c r="M4590" s="57" t="n">
        <v>127</v>
      </c>
      <c r="N4590" t="inlineStr">
        <is>
          <t>TL</t>
        </is>
      </c>
      <c r="O4590" s="58" t="n">
        <v>5</v>
      </c>
      <c r="P4590" t="n">
        <v>0</v>
      </c>
      <c r="Q4590" s="59" t="n">
        <v>65</v>
      </c>
      <c r="R4590" s="60">
        <f>IF(N4590="TL",1,IF(N4590="USD",VLOOKUP(C4590,$X$2:$Z$19,2,FALSE),VLOOKUP(C4590,$X$2:$Z$19,3,FALSE)))</f>
        <v/>
      </c>
      <c r="S4590" s="61">
        <f>IF(P4590=1,0,L4590*M4590*R4590*(1-O4590/100))</f>
        <v/>
      </c>
      <c r="T4590" s="61">
        <f>IF(P4590=1,0,L4590*Q4590)</f>
        <v/>
      </c>
      <c r="U4590" s="61">
        <f>S4590-T4590</f>
        <v/>
      </c>
    </row>
    <row r="4591">
      <c r="A4591" t="inlineStr">
        <is>
          <t>S004590</t>
        </is>
      </c>
      <c r="B4591" t="inlineStr">
        <is>
          <t>2026-05-07</t>
        </is>
      </c>
      <c r="C4591" t="inlineStr">
        <is>
          <t>2026-05</t>
        </is>
      </c>
      <c r="D4591" t="inlineStr">
        <is>
          <t>2026-Q2</t>
        </is>
      </c>
      <c r="E4591" t="inlineStr">
        <is>
          <t>T08</t>
        </is>
      </c>
      <c r="F4591" t="inlineStr">
        <is>
          <t>Zeynep Koç</t>
        </is>
      </c>
      <c r="G4591" t="inlineStr">
        <is>
          <t>İç Anadolu</t>
        </is>
      </c>
      <c r="H4591" t="inlineStr">
        <is>
          <t>EM-SNS-06</t>
        </is>
      </c>
      <c r="I4591" t="inlineStr">
        <is>
          <t>Hareket Sensörü PIR</t>
        </is>
      </c>
      <c r="J4591" t="inlineStr">
        <is>
          <t>Otomasyon</t>
        </is>
      </c>
      <c r="K4591" t="inlineStr">
        <is>
          <t>Bayi</t>
        </is>
      </c>
      <c r="L4591" t="n">
        <v>23</v>
      </c>
      <c r="M4591" s="57" t="n">
        <v>258</v>
      </c>
      <c r="N4591" t="inlineStr">
        <is>
          <t>TL</t>
        </is>
      </c>
      <c r="O4591" s="58" t="n">
        <v>0</v>
      </c>
      <c r="P4591" t="n">
        <v>0</v>
      </c>
      <c r="Q4591" s="59" t="n">
        <v>120</v>
      </c>
      <c r="R4591" s="60">
        <f>IF(N4591="TL",1,IF(N4591="USD",VLOOKUP(C4591,$X$2:$Z$19,2,FALSE),VLOOKUP(C4591,$X$2:$Z$19,3,FALSE)))</f>
        <v/>
      </c>
      <c r="S4591" s="61">
        <f>IF(P4591=1,0,L4591*M4591*R4591*(1-O4591/100))</f>
        <v/>
      </c>
      <c r="T4591" s="61">
        <f>IF(P4591=1,0,L4591*Q4591)</f>
        <v/>
      </c>
      <c r="U4591" s="61">
        <f>S4591-T4591</f>
        <v/>
      </c>
    </row>
    <row r="4592">
      <c r="A4592" t="inlineStr">
        <is>
          <t>S004591</t>
        </is>
      </c>
      <c r="B4592" t="inlineStr">
        <is>
          <t>2026-05-10</t>
        </is>
      </c>
      <c r="C4592" t="inlineStr">
        <is>
          <t>2026-05</t>
        </is>
      </c>
      <c r="D4592" t="inlineStr">
        <is>
          <t>2026-Q2</t>
        </is>
      </c>
      <c r="E4592" t="inlineStr">
        <is>
          <t>T08</t>
        </is>
      </c>
      <c r="F4592" t="inlineStr">
        <is>
          <t>Zeynep Koç</t>
        </is>
      </c>
      <c r="G4592" t="inlineStr">
        <is>
          <t>İç Anadolu</t>
        </is>
      </c>
      <c r="H4592" t="inlineStr">
        <is>
          <t>EM-KND-03</t>
        </is>
      </c>
      <c r="I4592" t="inlineStr">
        <is>
          <t>Kablo Kanalı 40x40 (2 m)</t>
        </is>
      </c>
      <c r="J4592" t="inlineStr">
        <is>
          <t>Tesisat</t>
        </is>
      </c>
      <c r="K4592" t="inlineStr">
        <is>
          <t>Bayi</t>
        </is>
      </c>
      <c r="L4592" t="n">
        <v>19</v>
      </c>
      <c r="M4592" s="57" t="n">
        <v>130</v>
      </c>
      <c r="N4592" t="inlineStr">
        <is>
          <t>TL</t>
        </is>
      </c>
      <c r="O4592" s="58" t="n">
        <v>5</v>
      </c>
      <c r="P4592" t="n">
        <v>0</v>
      </c>
      <c r="Q4592" s="59" t="n">
        <v>65</v>
      </c>
      <c r="R4592" s="60">
        <f>IF(N4592="TL",1,IF(N4592="USD",VLOOKUP(C4592,$X$2:$Z$19,2,FALSE),VLOOKUP(C4592,$X$2:$Z$19,3,FALSE)))</f>
        <v/>
      </c>
      <c r="S4592" s="61">
        <f>IF(P4592=1,0,L4592*M4592*R4592*(1-O4592/100))</f>
        <v/>
      </c>
      <c r="T4592" s="61">
        <f>IF(P4592=1,0,L4592*Q4592)</f>
        <v/>
      </c>
      <c r="U4592" s="61">
        <f>S4592-T4592</f>
        <v/>
      </c>
    </row>
    <row r="4593">
      <c r="A4593" t="inlineStr">
        <is>
          <t>S004592</t>
        </is>
      </c>
      <c r="B4593" t="inlineStr">
        <is>
          <t>2026-05-03</t>
        </is>
      </c>
      <c r="C4593" t="inlineStr">
        <is>
          <t>2026-05</t>
        </is>
      </c>
      <c r="D4593" t="inlineStr">
        <is>
          <t>2026-Q2</t>
        </is>
      </c>
      <c r="E4593" t="inlineStr">
        <is>
          <t>T08</t>
        </is>
      </c>
      <c r="F4593" t="inlineStr">
        <is>
          <t>Zeynep Koç</t>
        </is>
      </c>
      <c r="G4593" t="inlineStr">
        <is>
          <t>İç Anadolu</t>
        </is>
      </c>
      <c r="H4593" t="inlineStr">
        <is>
          <t>EM-SNS-06</t>
        </is>
      </c>
      <c r="I4593" t="inlineStr">
        <is>
          <t>Hareket Sensörü PIR</t>
        </is>
      </c>
      <c r="J4593" t="inlineStr">
        <is>
          <t>Otomasyon</t>
        </is>
      </c>
      <c r="K4593" t="inlineStr">
        <is>
          <t>Bayi</t>
        </is>
      </c>
      <c r="L4593" t="n">
        <v>3</v>
      </c>
      <c r="M4593" s="57" t="n">
        <v>260</v>
      </c>
      <c r="N4593" t="inlineStr">
        <is>
          <t>TL</t>
        </is>
      </c>
      <c r="O4593" s="58" t="n">
        <v>5</v>
      </c>
      <c r="P4593" t="n">
        <v>0</v>
      </c>
      <c r="Q4593" s="59" t="n">
        <v>120</v>
      </c>
      <c r="R4593" s="60">
        <f>IF(N4593="TL",1,IF(N4593="USD",VLOOKUP(C4593,$X$2:$Z$19,2,FALSE),VLOOKUP(C4593,$X$2:$Z$19,3,FALSE)))</f>
        <v/>
      </c>
      <c r="S4593" s="61">
        <f>IF(P4593=1,0,L4593*M4593*R4593*(1-O4593/100))</f>
        <v/>
      </c>
      <c r="T4593" s="61">
        <f>IF(P4593=1,0,L4593*Q4593)</f>
        <v/>
      </c>
      <c r="U4593" s="61">
        <f>S4593-T4593</f>
        <v/>
      </c>
    </row>
    <row r="4594">
      <c r="A4594" t="inlineStr">
        <is>
          <t>S004593</t>
        </is>
      </c>
      <c r="B4594" t="inlineStr">
        <is>
          <t>2026-05-16</t>
        </is>
      </c>
      <c r="C4594" t="inlineStr">
        <is>
          <t>2026-05</t>
        </is>
      </c>
      <c r="D4594" t="inlineStr">
        <is>
          <t>2026-Q2</t>
        </is>
      </c>
      <c r="E4594" t="inlineStr">
        <is>
          <t>T08</t>
        </is>
      </c>
      <c r="F4594" t="inlineStr">
        <is>
          <t>Zeynep Koç</t>
        </is>
      </c>
      <c r="G4594" t="inlineStr">
        <is>
          <t>İç Anadolu</t>
        </is>
      </c>
      <c r="H4594" t="inlineStr">
        <is>
          <t>EM-AYD-18</t>
        </is>
      </c>
      <c r="I4594" t="inlineStr">
        <is>
          <t>LED Ampul 18W (10'lu)</t>
        </is>
      </c>
      <c r="J4594" t="inlineStr">
        <is>
          <t>Aydınlatma</t>
        </is>
      </c>
      <c r="K4594" t="inlineStr">
        <is>
          <t>Bayi</t>
        </is>
      </c>
      <c r="L4594" t="n">
        <v>5</v>
      </c>
      <c r="M4594" s="57" t="n">
        <v>210</v>
      </c>
      <c r="N4594" t="inlineStr">
        <is>
          <t>TL</t>
        </is>
      </c>
      <c r="O4594" s="58" t="n">
        <v>5</v>
      </c>
      <c r="P4594" t="n">
        <v>0</v>
      </c>
      <c r="Q4594" s="59" t="n">
        <v>95</v>
      </c>
      <c r="R4594" s="60">
        <f>IF(N4594="TL",1,IF(N4594="USD",VLOOKUP(C4594,$X$2:$Z$19,2,FALSE),VLOOKUP(C4594,$X$2:$Z$19,3,FALSE)))</f>
        <v/>
      </c>
      <c r="S4594" s="61">
        <f>IF(P4594=1,0,L4594*M4594*R4594*(1-O4594/100))</f>
        <v/>
      </c>
      <c r="T4594" s="61">
        <f>IF(P4594=1,0,L4594*Q4594)</f>
        <v/>
      </c>
      <c r="U4594" s="61">
        <f>S4594-T4594</f>
        <v/>
      </c>
    </row>
    <row r="4595">
      <c r="A4595" t="inlineStr">
        <is>
          <t>S004594</t>
        </is>
      </c>
      <c r="B4595" t="inlineStr">
        <is>
          <t>2026-05-10</t>
        </is>
      </c>
      <c r="C4595" t="inlineStr">
        <is>
          <t>2026-05</t>
        </is>
      </c>
      <c r="D4595" t="inlineStr">
        <is>
          <t>2026-Q2</t>
        </is>
      </c>
      <c r="E4595" t="inlineStr">
        <is>
          <t>T08</t>
        </is>
      </c>
      <c r="F4595" t="inlineStr">
        <is>
          <t>Zeynep Koç</t>
        </is>
      </c>
      <c r="G4595" t="inlineStr">
        <is>
          <t>İç Anadolu</t>
        </is>
      </c>
      <c r="H4595" t="inlineStr">
        <is>
          <t>EM-AYD-18</t>
        </is>
      </c>
      <c r="I4595" t="inlineStr">
        <is>
          <t>LED Ampul 18W (10'lu)</t>
        </is>
      </c>
      <c r="J4595" t="inlineStr">
        <is>
          <t>Aydınlatma</t>
        </is>
      </c>
      <c r="K4595" t="inlineStr">
        <is>
          <t>Bayi</t>
        </is>
      </c>
      <c r="L4595" t="n">
        <v>2</v>
      </c>
      <c r="M4595" s="57" t="n">
        <v>203</v>
      </c>
      <c r="N4595" t="inlineStr">
        <is>
          <t>TL</t>
        </is>
      </c>
      <c r="O4595" s="58" t="n">
        <v>5</v>
      </c>
      <c r="P4595" t="n">
        <v>0</v>
      </c>
      <c r="Q4595" s="59" t="n">
        <v>95</v>
      </c>
      <c r="R4595" s="60">
        <f>IF(N4595="TL",1,IF(N4595="USD",VLOOKUP(C4595,$X$2:$Z$19,2,FALSE),VLOOKUP(C4595,$X$2:$Z$19,3,FALSE)))</f>
        <v/>
      </c>
      <c r="S4595" s="61">
        <f>IF(P4595=1,0,L4595*M4595*R4595*(1-O4595/100))</f>
        <v/>
      </c>
      <c r="T4595" s="61">
        <f>IF(P4595=1,0,L4595*Q4595)</f>
        <v/>
      </c>
      <c r="U4595" s="61">
        <f>S4595-T4595</f>
        <v/>
      </c>
    </row>
    <row r="4596">
      <c r="A4596" t="inlineStr">
        <is>
          <t>S004595</t>
        </is>
      </c>
      <c r="B4596" t="inlineStr">
        <is>
          <t>2026-05-19</t>
        </is>
      </c>
      <c r="C4596" t="inlineStr">
        <is>
          <t>2026-05</t>
        </is>
      </c>
      <c r="D4596" t="inlineStr">
        <is>
          <t>2026-Q2</t>
        </is>
      </c>
      <c r="E4596" t="inlineStr">
        <is>
          <t>T08</t>
        </is>
      </c>
      <c r="F4596" t="inlineStr">
        <is>
          <t>Zeynep Koç</t>
        </is>
      </c>
      <c r="G4596" t="inlineStr">
        <is>
          <t>İç Anadolu</t>
        </is>
      </c>
      <c r="H4596" t="inlineStr">
        <is>
          <t>EM-TOP-08</t>
        </is>
      </c>
      <c r="I4596" t="inlineStr">
        <is>
          <t>Topraklama Seti</t>
        </is>
      </c>
      <c r="J4596" t="inlineStr">
        <is>
          <t>Koruma</t>
        </is>
      </c>
      <c r="K4596" t="inlineStr">
        <is>
          <t>Bayi</t>
        </is>
      </c>
      <c r="L4596" t="n">
        <v>25</v>
      </c>
      <c r="M4596" s="57" t="n">
        <v>951</v>
      </c>
      <c r="N4596" t="inlineStr">
        <is>
          <t>TL</t>
        </is>
      </c>
      <c r="O4596" s="58" t="n">
        <v>0</v>
      </c>
      <c r="P4596" t="n">
        <v>0</v>
      </c>
      <c r="Q4596" s="59" t="n">
        <v>540</v>
      </c>
      <c r="R4596" s="60">
        <f>IF(N4596="TL",1,IF(N4596="USD",VLOOKUP(C4596,$X$2:$Z$19,2,FALSE),VLOOKUP(C4596,$X$2:$Z$19,3,FALSE)))</f>
        <v/>
      </c>
      <c r="S4596" s="61">
        <f>IF(P4596=1,0,L4596*M4596*R4596*(1-O4596/100))</f>
        <v/>
      </c>
      <c r="T4596" s="61">
        <f>IF(P4596=1,0,L4596*Q4596)</f>
        <v/>
      </c>
      <c r="U4596" s="61">
        <f>S4596-T4596</f>
        <v/>
      </c>
    </row>
    <row r="4597">
      <c r="A4597" t="inlineStr">
        <is>
          <t>S004596</t>
        </is>
      </c>
      <c r="B4597" t="inlineStr">
        <is>
          <t>2026-05-24</t>
        </is>
      </c>
      <c r="C4597" t="inlineStr">
        <is>
          <t>2026-05</t>
        </is>
      </c>
      <c r="D4597" t="inlineStr">
        <is>
          <t>2026-Q2</t>
        </is>
      </c>
      <c r="E4597" t="inlineStr">
        <is>
          <t>T08</t>
        </is>
      </c>
      <c r="F4597" t="inlineStr">
        <is>
          <t>Zeynep Koç</t>
        </is>
      </c>
      <c r="G4597" t="inlineStr">
        <is>
          <t>İç Anadolu</t>
        </is>
      </c>
      <c r="H4597" t="inlineStr">
        <is>
          <t>EM-PNO-12</t>
        </is>
      </c>
      <c r="I4597" t="inlineStr">
        <is>
          <t>Sıva Üstü Dağıtım Panosu 24'lü</t>
        </is>
      </c>
      <c r="J4597" t="inlineStr">
        <is>
          <t>Pano</t>
        </is>
      </c>
      <c r="K4597" t="inlineStr">
        <is>
          <t>Bayi</t>
        </is>
      </c>
      <c r="L4597" t="n">
        <v>2</v>
      </c>
      <c r="M4597" s="57" t="n">
        <v>2047</v>
      </c>
      <c r="N4597" t="inlineStr">
        <is>
          <t>TL</t>
        </is>
      </c>
      <c r="O4597" s="58" t="n">
        <v>0</v>
      </c>
      <c r="P4597" t="n">
        <v>0</v>
      </c>
      <c r="Q4597" s="59" t="n">
        <v>1180</v>
      </c>
      <c r="R4597" s="60">
        <f>IF(N4597="TL",1,IF(N4597="USD",VLOOKUP(C4597,$X$2:$Z$19,2,FALSE),VLOOKUP(C4597,$X$2:$Z$19,3,FALSE)))</f>
        <v/>
      </c>
      <c r="S4597" s="61">
        <f>IF(P4597=1,0,L4597*M4597*R4597*(1-O4597/100))</f>
        <v/>
      </c>
      <c r="T4597" s="61">
        <f>IF(P4597=1,0,L4597*Q4597)</f>
        <v/>
      </c>
      <c r="U4597" s="61">
        <f>S4597-T4597</f>
        <v/>
      </c>
    </row>
    <row r="4598">
      <c r="A4598" t="inlineStr">
        <is>
          <t>S004597</t>
        </is>
      </c>
      <c r="B4598" t="inlineStr">
        <is>
          <t>2026-05-26</t>
        </is>
      </c>
      <c r="C4598" t="inlineStr">
        <is>
          <t>2026-05</t>
        </is>
      </c>
      <c r="D4598" t="inlineStr">
        <is>
          <t>2026-Q2</t>
        </is>
      </c>
      <c r="E4598" t="inlineStr">
        <is>
          <t>T08</t>
        </is>
      </c>
      <c r="F4598" t="inlineStr">
        <is>
          <t>Zeynep Koç</t>
        </is>
      </c>
      <c r="G4598" t="inlineStr">
        <is>
          <t>İç Anadolu</t>
        </is>
      </c>
      <c r="H4598" t="inlineStr">
        <is>
          <t>EM-TOP-08</t>
        </is>
      </c>
      <c r="I4598" t="inlineStr">
        <is>
          <t>Topraklama Seti</t>
        </is>
      </c>
      <c r="J4598" t="inlineStr">
        <is>
          <t>Koruma</t>
        </is>
      </c>
      <c r="K4598" t="inlineStr">
        <is>
          <t>Proje</t>
        </is>
      </c>
      <c r="L4598" t="n">
        <v>5</v>
      </c>
      <c r="M4598" s="57" t="n">
        <v>901</v>
      </c>
      <c r="N4598" t="inlineStr">
        <is>
          <t>TL</t>
        </is>
      </c>
      <c r="O4598" s="58" t="n">
        <v>5</v>
      </c>
      <c r="P4598" t="n">
        <v>0</v>
      </c>
      <c r="Q4598" s="59" t="n">
        <v>540</v>
      </c>
      <c r="R4598" s="60">
        <f>IF(N4598="TL",1,IF(N4598="USD",VLOOKUP(C4598,$X$2:$Z$19,2,FALSE),VLOOKUP(C4598,$X$2:$Z$19,3,FALSE)))</f>
        <v/>
      </c>
      <c r="S4598" s="61">
        <f>IF(P4598=1,0,L4598*M4598*R4598*(1-O4598/100))</f>
        <v/>
      </c>
      <c r="T4598" s="61">
        <f>IF(P4598=1,0,L4598*Q4598)</f>
        <v/>
      </c>
      <c r="U4598" s="61">
        <f>S4598-T4598</f>
        <v/>
      </c>
    </row>
    <row r="4599">
      <c r="A4599" t="inlineStr">
        <is>
          <t>S004598</t>
        </is>
      </c>
      <c r="B4599" t="inlineStr">
        <is>
          <t>2026-05-26</t>
        </is>
      </c>
      <c r="C4599" t="inlineStr">
        <is>
          <t>2026-05</t>
        </is>
      </c>
      <c r="D4599" t="inlineStr">
        <is>
          <t>2026-Q2</t>
        </is>
      </c>
      <c r="E4599" t="inlineStr">
        <is>
          <t>T08</t>
        </is>
      </c>
      <c r="F4599" t="inlineStr">
        <is>
          <t>Zeynep Koç</t>
        </is>
      </c>
      <c r="G4599" t="inlineStr">
        <is>
          <t>İç Anadolu</t>
        </is>
      </c>
      <c r="H4599" t="inlineStr">
        <is>
          <t>EM-KBL-25</t>
        </is>
      </c>
      <c r="I4599" t="inlineStr">
        <is>
          <t>NYY Kablo 4x6 (100 m)</t>
        </is>
      </c>
      <c r="J4599" t="inlineStr">
        <is>
          <t>Kablo</t>
        </is>
      </c>
      <c r="K4599" t="inlineStr">
        <is>
          <t>Bayi</t>
        </is>
      </c>
      <c r="L4599" t="n">
        <v>32</v>
      </c>
      <c r="M4599" s="57" t="n">
        <v>3426</v>
      </c>
      <c r="N4599" t="inlineStr">
        <is>
          <t>TL</t>
        </is>
      </c>
      <c r="O4599" s="58" t="n">
        <v>0</v>
      </c>
      <c r="P4599" t="n">
        <v>0</v>
      </c>
      <c r="Q4599" s="59" t="n">
        <v>2150</v>
      </c>
      <c r="R4599" s="60">
        <f>IF(N4599="TL",1,IF(N4599="USD",VLOOKUP(C4599,$X$2:$Z$19,2,FALSE),VLOOKUP(C4599,$X$2:$Z$19,3,FALSE)))</f>
        <v/>
      </c>
      <c r="S4599" s="61">
        <f>IF(P4599=1,0,L4599*M4599*R4599*(1-O4599/100))</f>
        <v/>
      </c>
      <c r="T4599" s="61">
        <f>IF(P4599=1,0,L4599*Q4599)</f>
        <v/>
      </c>
      <c r="U4599" s="61">
        <f>S4599-T4599</f>
        <v/>
      </c>
    </row>
    <row r="4600">
      <c r="A4600" t="inlineStr">
        <is>
          <t>S004599</t>
        </is>
      </c>
      <c r="B4600" t="inlineStr">
        <is>
          <t>2026-05-24</t>
        </is>
      </c>
      <c r="C4600" t="inlineStr">
        <is>
          <t>2026-05</t>
        </is>
      </c>
      <c r="D4600" t="inlineStr">
        <is>
          <t>2026-Q2</t>
        </is>
      </c>
      <c r="E4600" t="inlineStr">
        <is>
          <t>T08</t>
        </is>
      </c>
      <c r="F4600" t="inlineStr">
        <is>
          <t>Zeynep Koç</t>
        </is>
      </c>
      <c r="G4600" t="inlineStr">
        <is>
          <t>İç Anadolu</t>
        </is>
      </c>
      <c r="H4600" t="inlineStr">
        <is>
          <t>EM-SGT-01</t>
        </is>
      </c>
      <c r="I4600" t="inlineStr">
        <is>
          <t>Otomatik Sigorta C16 (12'li)</t>
        </is>
      </c>
      <c r="J4600" t="inlineStr">
        <is>
          <t>Koruma</t>
        </is>
      </c>
      <c r="K4600" t="inlineStr">
        <is>
          <t>Perakende</t>
        </is>
      </c>
      <c r="L4600" t="n">
        <v>45</v>
      </c>
      <c r="M4600" s="57" t="n">
        <v>425</v>
      </c>
      <c r="N4600" t="inlineStr">
        <is>
          <t>TL</t>
        </is>
      </c>
      <c r="O4600" s="58" t="n">
        <v>0</v>
      </c>
      <c r="P4600" t="n">
        <v>0</v>
      </c>
      <c r="Q4600" s="59" t="n">
        <v>240</v>
      </c>
      <c r="R4600" s="60">
        <f>IF(N4600="TL",1,IF(N4600="USD",VLOOKUP(C4600,$X$2:$Z$19,2,FALSE),VLOOKUP(C4600,$X$2:$Z$19,3,FALSE)))</f>
        <v/>
      </c>
      <c r="S4600" s="61">
        <f>IF(P4600=1,0,L4600*M4600*R4600*(1-O4600/100))</f>
        <v/>
      </c>
      <c r="T4600" s="61">
        <f>IF(P4600=1,0,L4600*Q4600)</f>
        <v/>
      </c>
      <c r="U4600" s="61">
        <f>S4600-T4600</f>
        <v/>
      </c>
    </row>
    <row r="4601">
      <c r="A4601" t="inlineStr">
        <is>
          <t>S004600</t>
        </is>
      </c>
      <c r="B4601" t="inlineStr">
        <is>
          <t>2026-05-18</t>
        </is>
      </c>
      <c r="C4601" t="inlineStr">
        <is>
          <t>2026-05</t>
        </is>
      </c>
      <c r="D4601" t="inlineStr">
        <is>
          <t>2026-Q2</t>
        </is>
      </c>
      <c r="E4601" t="inlineStr">
        <is>
          <t>T09</t>
        </is>
      </c>
      <c r="F4601" t="inlineStr">
        <is>
          <t>Emre Doğan</t>
        </is>
      </c>
      <c r="G4601" t="inlineStr">
        <is>
          <t>Ege</t>
        </is>
      </c>
      <c r="H4601" t="inlineStr">
        <is>
          <t>EM-AYD-40</t>
        </is>
      </c>
      <c r="I4601" t="inlineStr">
        <is>
          <t>LED Panel Armatür 40W</t>
        </is>
      </c>
      <c r="J4601" t="inlineStr">
        <is>
          <t>Aydınlatma</t>
        </is>
      </c>
      <c r="K4601" t="inlineStr">
        <is>
          <t>Bayi</t>
        </is>
      </c>
      <c r="L4601" t="n">
        <v>5</v>
      </c>
      <c r="M4601" s="57" t="n">
        <v>358</v>
      </c>
      <c r="N4601" t="inlineStr">
        <is>
          <t>TL</t>
        </is>
      </c>
      <c r="O4601" s="58" t="n">
        <v>0</v>
      </c>
      <c r="P4601" t="n">
        <v>0</v>
      </c>
      <c r="Q4601" s="59" t="n">
        <v>190</v>
      </c>
      <c r="R4601" s="60">
        <f>IF(N4601="TL",1,IF(N4601="USD",VLOOKUP(C4601,$X$2:$Z$19,2,FALSE),VLOOKUP(C4601,$X$2:$Z$19,3,FALSE)))</f>
        <v/>
      </c>
      <c r="S4601" s="61">
        <f>IF(P4601=1,0,L4601*M4601*R4601*(1-O4601/100))</f>
        <v/>
      </c>
      <c r="T4601" s="61">
        <f>IF(P4601=1,0,L4601*Q4601)</f>
        <v/>
      </c>
      <c r="U4601" s="61">
        <f>S4601-T4601</f>
        <v/>
      </c>
    </row>
    <row r="4602">
      <c r="A4602" t="inlineStr">
        <is>
          <t>S004601</t>
        </is>
      </c>
      <c r="B4602" t="inlineStr">
        <is>
          <t>2026-05-10</t>
        </is>
      </c>
      <c r="C4602" t="inlineStr">
        <is>
          <t>2026-05</t>
        </is>
      </c>
      <c r="D4602" t="inlineStr">
        <is>
          <t>2026-Q2</t>
        </is>
      </c>
      <c r="E4602" t="inlineStr">
        <is>
          <t>T09</t>
        </is>
      </c>
      <c r="F4602" t="inlineStr">
        <is>
          <t>Emre Doğan</t>
        </is>
      </c>
      <c r="G4602" t="inlineStr">
        <is>
          <t>Ege</t>
        </is>
      </c>
      <c r="H4602" t="inlineStr">
        <is>
          <t>EM-KBL-25</t>
        </is>
      </c>
      <c r="I4602" t="inlineStr">
        <is>
          <t>NYY Kablo 4x6 (100 m)</t>
        </is>
      </c>
      <c r="J4602" t="inlineStr">
        <is>
          <t>Kablo</t>
        </is>
      </c>
      <c r="K4602" t="inlineStr">
        <is>
          <t>Perakende</t>
        </is>
      </c>
      <c r="L4602" t="n">
        <v>2</v>
      </c>
      <c r="M4602" s="57" t="n">
        <v>3383</v>
      </c>
      <c r="N4602" t="inlineStr">
        <is>
          <t>TL</t>
        </is>
      </c>
      <c r="O4602" s="58" t="n">
        <v>8</v>
      </c>
      <c r="P4602" t="n">
        <v>0</v>
      </c>
      <c r="Q4602" s="59" t="n">
        <v>2150</v>
      </c>
      <c r="R4602" s="60">
        <f>IF(N4602="TL",1,IF(N4602="USD",VLOOKUP(C4602,$X$2:$Z$19,2,FALSE),VLOOKUP(C4602,$X$2:$Z$19,3,FALSE)))</f>
        <v/>
      </c>
      <c r="S4602" s="61">
        <f>IF(P4602=1,0,L4602*M4602*R4602*(1-O4602/100))</f>
        <v/>
      </c>
      <c r="T4602" s="61">
        <f>IF(P4602=1,0,L4602*Q4602)</f>
        <v/>
      </c>
      <c r="U4602" s="61">
        <f>S4602-T4602</f>
        <v/>
      </c>
    </row>
    <row r="4603">
      <c r="A4603" t="inlineStr">
        <is>
          <t>S004602</t>
        </is>
      </c>
      <c r="B4603" t="inlineStr">
        <is>
          <t>2026-05-24</t>
        </is>
      </c>
      <c r="C4603" t="inlineStr">
        <is>
          <t>2026-05</t>
        </is>
      </c>
      <c r="D4603" t="inlineStr">
        <is>
          <t>2026-Q2</t>
        </is>
      </c>
      <c r="E4603" t="inlineStr">
        <is>
          <t>T09</t>
        </is>
      </c>
      <c r="F4603" t="inlineStr">
        <is>
          <t>Emre Doğan</t>
        </is>
      </c>
      <c r="G4603" t="inlineStr">
        <is>
          <t>Ege</t>
        </is>
      </c>
      <c r="H4603" t="inlineStr">
        <is>
          <t>EM-KND-03</t>
        </is>
      </c>
      <c r="I4603" t="inlineStr">
        <is>
          <t>Kablo Kanalı 40x40 (2 m)</t>
        </is>
      </c>
      <c r="J4603" t="inlineStr">
        <is>
          <t>Tesisat</t>
        </is>
      </c>
      <c r="K4603" t="inlineStr">
        <is>
          <t>Kurumsal</t>
        </is>
      </c>
      <c r="L4603" t="n">
        <v>18</v>
      </c>
      <c r="M4603" s="57" t="n">
        <v>126</v>
      </c>
      <c r="N4603" t="inlineStr">
        <is>
          <t>TL</t>
        </is>
      </c>
      <c r="O4603" s="58" t="n">
        <v>0</v>
      </c>
      <c r="P4603" t="n">
        <v>0</v>
      </c>
      <c r="Q4603" s="59" t="n">
        <v>65</v>
      </c>
      <c r="R4603" s="60">
        <f>IF(N4603="TL",1,IF(N4603="USD",VLOOKUP(C4603,$X$2:$Z$19,2,FALSE),VLOOKUP(C4603,$X$2:$Z$19,3,FALSE)))</f>
        <v/>
      </c>
      <c r="S4603" s="61">
        <f>IF(P4603=1,0,L4603*M4603*R4603*(1-O4603/100))</f>
        <v/>
      </c>
      <c r="T4603" s="61">
        <f>IF(P4603=1,0,L4603*Q4603)</f>
        <v/>
      </c>
      <c r="U4603" s="61">
        <f>S4603-T4603</f>
        <v/>
      </c>
    </row>
    <row r="4604">
      <c r="A4604" t="inlineStr">
        <is>
          <t>S004603</t>
        </is>
      </c>
      <c r="B4604" t="inlineStr">
        <is>
          <t>2026-05-17</t>
        </is>
      </c>
      <c r="C4604" t="inlineStr">
        <is>
          <t>2026-05</t>
        </is>
      </c>
      <c r="D4604" t="inlineStr">
        <is>
          <t>2026-Q2</t>
        </is>
      </c>
      <c r="E4604" t="inlineStr">
        <is>
          <t>T09</t>
        </is>
      </c>
      <c r="F4604" t="inlineStr">
        <is>
          <t>Emre Doğan</t>
        </is>
      </c>
      <c r="G4604" t="inlineStr">
        <is>
          <t>Ege</t>
        </is>
      </c>
      <c r="H4604" t="inlineStr">
        <is>
          <t>EM-KBL-25</t>
        </is>
      </c>
      <c r="I4604" t="inlineStr">
        <is>
          <t>NYY Kablo 4x6 (100 m)</t>
        </is>
      </c>
      <c r="J4604" t="inlineStr">
        <is>
          <t>Kablo</t>
        </is>
      </c>
      <c r="K4604" t="inlineStr">
        <is>
          <t>Kurumsal</t>
        </is>
      </c>
      <c r="L4604" t="n">
        <v>10</v>
      </c>
      <c r="M4604" s="57" t="n">
        <v>3499</v>
      </c>
      <c r="N4604" t="inlineStr">
        <is>
          <t>TL</t>
        </is>
      </c>
      <c r="O4604" s="58" t="n">
        <v>0</v>
      </c>
      <c r="P4604" t="n">
        <v>0</v>
      </c>
      <c r="Q4604" s="59" t="n">
        <v>2150</v>
      </c>
      <c r="R4604" s="60">
        <f>IF(N4604="TL",1,IF(N4604="USD",VLOOKUP(C4604,$X$2:$Z$19,2,FALSE),VLOOKUP(C4604,$X$2:$Z$19,3,FALSE)))</f>
        <v/>
      </c>
      <c r="S4604" s="61">
        <f>IF(P4604=1,0,L4604*M4604*R4604*(1-O4604/100))</f>
        <v/>
      </c>
      <c r="T4604" s="61">
        <f>IF(P4604=1,0,L4604*Q4604)</f>
        <v/>
      </c>
      <c r="U4604" s="61">
        <f>S4604-T4604</f>
        <v/>
      </c>
    </row>
    <row r="4605">
      <c r="A4605" t="inlineStr">
        <is>
          <t>S004604</t>
        </is>
      </c>
      <c r="B4605" t="inlineStr">
        <is>
          <t>2026-05-24</t>
        </is>
      </c>
      <c r="C4605" t="inlineStr">
        <is>
          <t>2026-05</t>
        </is>
      </c>
      <c r="D4605" t="inlineStr">
        <is>
          <t>2026-Q2</t>
        </is>
      </c>
      <c r="E4605" t="inlineStr">
        <is>
          <t>T09</t>
        </is>
      </c>
      <c r="F4605" t="inlineStr">
        <is>
          <t>Emre Doğan</t>
        </is>
      </c>
      <c r="G4605" t="inlineStr">
        <is>
          <t>Ege</t>
        </is>
      </c>
      <c r="H4605" t="inlineStr">
        <is>
          <t>EM-AYD-18</t>
        </is>
      </c>
      <c r="I4605" t="inlineStr">
        <is>
          <t>LED Ampul 18W (10'lu)</t>
        </is>
      </c>
      <c r="J4605" t="inlineStr">
        <is>
          <t>Aydınlatma</t>
        </is>
      </c>
      <c r="K4605" t="inlineStr">
        <is>
          <t>Proje</t>
        </is>
      </c>
      <c r="L4605" t="n">
        <v>3</v>
      </c>
      <c r="M4605" s="57" t="n">
        <v>206</v>
      </c>
      <c r="N4605" t="inlineStr">
        <is>
          <t>TL</t>
        </is>
      </c>
      <c r="O4605" s="58" t="n">
        <v>0</v>
      </c>
      <c r="P4605" t="n">
        <v>0</v>
      </c>
      <c r="Q4605" s="59" t="n">
        <v>95</v>
      </c>
      <c r="R4605" s="60">
        <f>IF(N4605="TL",1,IF(N4605="USD",VLOOKUP(C4605,$X$2:$Z$19,2,FALSE),VLOOKUP(C4605,$X$2:$Z$19,3,FALSE)))</f>
        <v/>
      </c>
      <c r="S4605" s="61">
        <f>IF(P4605=1,0,L4605*M4605*R4605*(1-O4605/100))</f>
        <v/>
      </c>
      <c r="T4605" s="61">
        <f>IF(P4605=1,0,L4605*Q4605)</f>
        <v/>
      </c>
      <c r="U4605" s="61">
        <f>S4605-T4605</f>
        <v/>
      </c>
    </row>
    <row r="4606">
      <c r="A4606" t="inlineStr">
        <is>
          <t>S004605</t>
        </is>
      </c>
      <c r="B4606" t="inlineStr">
        <is>
          <t>2026-05-10</t>
        </is>
      </c>
      <c r="C4606" t="inlineStr">
        <is>
          <t>2026-05</t>
        </is>
      </c>
      <c r="D4606" t="inlineStr">
        <is>
          <t>2026-Q2</t>
        </is>
      </c>
      <c r="E4606" t="inlineStr">
        <is>
          <t>T09</t>
        </is>
      </c>
      <c r="F4606" t="inlineStr">
        <is>
          <t>Emre Doğan</t>
        </is>
      </c>
      <c r="G4606" t="inlineStr">
        <is>
          <t>Ege</t>
        </is>
      </c>
      <c r="H4606" t="inlineStr">
        <is>
          <t>EM-KND-03</t>
        </is>
      </c>
      <c r="I4606" t="inlineStr">
        <is>
          <t>Kablo Kanalı 40x40 (2 m)</t>
        </is>
      </c>
      <c r="J4606" t="inlineStr">
        <is>
          <t>Tesisat</t>
        </is>
      </c>
      <c r="K4606" t="inlineStr">
        <is>
          <t>Kurumsal</t>
        </is>
      </c>
      <c r="L4606" t="n">
        <v>4</v>
      </c>
      <c r="M4606" s="57" t="n">
        <v>135</v>
      </c>
      <c r="N4606" t="inlineStr">
        <is>
          <t>TL</t>
        </is>
      </c>
      <c r="O4606" s="58" t="n">
        <v>0</v>
      </c>
      <c r="P4606" t="n">
        <v>0</v>
      </c>
      <c r="Q4606" s="59" t="n">
        <v>65</v>
      </c>
      <c r="R4606" s="60">
        <f>IF(N4606="TL",1,IF(N4606="USD",VLOOKUP(C4606,$X$2:$Z$19,2,FALSE),VLOOKUP(C4606,$X$2:$Z$19,3,FALSE)))</f>
        <v/>
      </c>
      <c r="S4606" s="61">
        <f>IF(P4606=1,0,L4606*M4606*R4606*(1-O4606/100))</f>
        <v/>
      </c>
      <c r="T4606" s="61">
        <f>IF(P4606=1,0,L4606*Q4606)</f>
        <v/>
      </c>
      <c r="U4606" s="61">
        <f>S4606-T4606</f>
        <v/>
      </c>
    </row>
    <row r="4607">
      <c r="A4607" t="inlineStr">
        <is>
          <t>S004606</t>
        </is>
      </c>
      <c r="B4607" t="inlineStr">
        <is>
          <t>2026-05-20</t>
        </is>
      </c>
      <c r="C4607" t="inlineStr">
        <is>
          <t>2026-05</t>
        </is>
      </c>
      <c r="D4607" t="inlineStr">
        <is>
          <t>2026-Q2</t>
        </is>
      </c>
      <c r="E4607" t="inlineStr">
        <is>
          <t>T09</t>
        </is>
      </c>
      <c r="F4607" t="inlineStr">
        <is>
          <t>Emre Doğan</t>
        </is>
      </c>
      <c r="G4607" t="inlineStr">
        <is>
          <t>Ege</t>
        </is>
      </c>
      <c r="H4607" t="inlineStr">
        <is>
          <t>EM-TRF-05</t>
        </is>
      </c>
      <c r="I4607" t="inlineStr">
        <is>
          <t>İzole Trafo 1 kVA</t>
        </is>
      </c>
      <c r="J4607" t="inlineStr">
        <is>
          <t>Güç</t>
        </is>
      </c>
      <c r="K4607" t="inlineStr">
        <is>
          <t>Bayi</t>
        </is>
      </c>
      <c r="L4607" t="n">
        <v>1</v>
      </c>
      <c r="M4607" s="57" t="n">
        <v>6570</v>
      </c>
      <c r="N4607" t="inlineStr">
        <is>
          <t>TL</t>
        </is>
      </c>
      <c r="O4607" s="58" t="n">
        <v>5</v>
      </c>
      <c r="P4607" t="n">
        <v>0</v>
      </c>
      <c r="Q4607" s="59" t="n">
        <v>3900</v>
      </c>
      <c r="R4607" s="60">
        <f>IF(N4607="TL",1,IF(N4607="USD",VLOOKUP(C4607,$X$2:$Z$19,2,FALSE),VLOOKUP(C4607,$X$2:$Z$19,3,FALSE)))</f>
        <v/>
      </c>
      <c r="S4607" s="61">
        <f>IF(P4607=1,0,L4607*M4607*R4607*(1-O4607/100))</f>
        <v/>
      </c>
      <c r="T4607" s="61">
        <f>IF(P4607=1,0,L4607*Q4607)</f>
        <v/>
      </c>
      <c r="U4607" s="61">
        <f>S4607-T4607</f>
        <v/>
      </c>
    </row>
    <row r="4608">
      <c r="A4608" t="inlineStr">
        <is>
          <t>S004607</t>
        </is>
      </c>
      <c r="B4608" t="inlineStr">
        <is>
          <t>2026-05-13</t>
        </is>
      </c>
      <c r="C4608" t="inlineStr">
        <is>
          <t>2026-05</t>
        </is>
      </c>
      <c r="D4608" t="inlineStr">
        <is>
          <t>2026-Q2</t>
        </is>
      </c>
      <c r="E4608" t="inlineStr">
        <is>
          <t>T09</t>
        </is>
      </c>
      <c r="F4608" t="inlineStr">
        <is>
          <t>Emre Doğan</t>
        </is>
      </c>
      <c r="G4608" t="inlineStr">
        <is>
          <t>Ege</t>
        </is>
      </c>
      <c r="H4608" t="inlineStr">
        <is>
          <t>EM-AYD-40</t>
        </is>
      </c>
      <c r="I4608" t="inlineStr">
        <is>
          <t>LED Panel Armatür 40W</t>
        </is>
      </c>
      <c r="J4608" t="inlineStr">
        <is>
          <t>Aydınlatma</t>
        </is>
      </c>
      <c r="K4608" t="inlineStr">
        <is>
          <t>Bayi</t>
        </is>
      </c>
      <c r="L4608" t="n">
        <v>53</v>
      </c>
      <c r="M4608" s="57" t="n">
        <v>369</v>
      </c>
      <c r="N4608" t="inlineStr">
        <is>
          <t>TL</t>
        </is>
      </c>
      <c r="O4608" s="58" t="n">
        <v>0</v>
      </c>
      <c r="P4608" t="n">
        <v>0</v>
      </c>
      <c r="Q4608" s="59" t="n">
        <v>190</v>
      </c>
      <c r="R4608" s="60">
        <f>IF(N4608="TL",1,IF(N4608="USD",VLOOKUP(C4608,$X$2:$Z$19,2,FALSE),VLOOKUP(C4608,$X$2:$Z$19,3,FALSE)))</f>
        <v/>
      </c>
      <c r="S4608" s="61">
        <f>IF(P4608=1,0,L4608*M4608*R4608*(1-O4608/100))</f>
        <v/>
      </c>
      <c r="T4608" s="61">
        <f>IF(P4608=1,0,L4608*Q4608)</f>
        <v/>
      </c>
      <c r="U4608" s="61">
        <f>S4608-T4608</f>
        <v/>
      </c>
    </row>
    <row r="4609">
      <c r="A4609" t="inlineStr">
        <is>
          <t>S004608</t>
        </is>
      </c>
      <c r="B4609" t="inlineStr">
        <is>
          <t>2026-05-01</t>
        </is>
      </c>
      <c r="C4609" t="inlineStr">
        <is>
          <t>2026-05</t>
        </is>
      </c>
      <c r="D4609" t="inlineStr">
        <is>
          <t>2026-Q2</t>
        </is>
      </c>
      <c r="E4609" t="inlineStr">
        <is>
          <t>T09</t>
        </is>
      </c>
      <c r="F4609" t="inlineStr">
        <is>
          <t>Emre Doğan</t>
        </is>
      </c>
      <c r="G4609" t="inlineStr">
        <is>
          <t>Ege</t>
        </is>
      </c>
      <c r="H4609" t="inlineStr">
        <is>
          <t>EM-KND-03</t>
        </is>
      </c>
      <c r="I4609" t="inlineStr">
        <is>
          <t>Kablo Kanalı 40x40 (2 m)</t>
        </is>
      </c>
      <c r="J4609" t="inlineStr">
        <is>
          <t>Tesisat</t>
        </is>
      </c>
      <c r="K4609" t="inlineStr">
        <is>
          <t>Bayi</t>
        </is>
      </c>
      <c r="L4609" t="n">
        <v>3</v>
      </c>
      <c r="M4609" s="57" t="n">
        <v>130</v>
      </c>
      <c r="N4609" t="inlineStr">
        <is>
          <t>TL</t>
        </is>
      </c>
      <c r="O4609" s="58" t="n">
        <v>0</v>
      </c>
      <c r="P4609" t="n">
        <v>0</v>
      </c>
      <c r="Q4609" s="59" t="n">
        <v>65</v>
      </c>
      <c r="R4609" s="60">
        <f>IF(N4609="TL",1,IF(N4609="USD",VLOOKUP(C4609,$X$2:$Z$19,2,FALSE),VLOOKUP(C4609,$X$2:$Z$19,3,FALSE)))</f>
        <v/>
      </c>
      <c r="S4609" s="61">
        <f>IF(P4609=1,0,L4609*M4609*R4609*(1-O4609/100))</f>
        <v/>
      </c>
      <c r="T4609" s="61">
        <f>IF(P4609=1,0,L4609*Q4609)</f>
        <v/>
      </c>
      <c r="U4609" s="61">
        <f>S4609-T4609</f>
        <v/>
      </c>
    </row>
    <row r="4610">
      <c r="A4610" t="inlineStr">
        <is>
          <t>S004609</t>
        </is>
      </c>
      <c r="B4610" t="inlineStr">
        <is>
          <t>2026-05-12</t>
        </is>
      </c>
      <c r="C4610" t="inlineStr">
        <is>
          <t>2026-05</t>
        </is>
      </c>
      <c r="D4610" t="inlineStr">
        <is>
          <t>2026-Q2</t>
        </is>
      </c>
      <c r="E4610" t="inlineStr">
        <is>
          <t>T09</t>
        </is>
      </c>
      <c r="F4610" t="inlineStr">
        <is>
          <t>Emre Doğan</t>
        </is>
      </c>
      <c r="G4610" t="inlineStr">
        <is>
          <t>Ege</t>
        </is>
      </c>
      <c r="H4610" t="inlineStr">
        <is>
          <t>EM-AYD-18</t>
        </is>
      </c>
      <c r="I4610" t="inlineStr">
        <is>
          <t>LED Ampul 18W (10'lu)</t>
        </is>
      </c>
      <c r="J4610" t="inlineStr">
        <is>
          <t>Aydınlatma</t>
        </is>
      </c>
      <c r="K4610" t="inlineStr">
        <is>
          <t>Bayi</t>
        </is>
      </c>
      <c r="L4610" t="n">
        <v>25</v>
      </c>
      <c r="M4610" s="57" t="n">
        <v>210</v>
      </c>
      <c r="N4610" t="inlineStr">
        <is>
          <t>TL</t>
        </is>
      </c>
      <c r="O4610" s="58" t="n">
        <v>5</v>
      </c>
      <c r="P4610" t="n">
        <v>0</v>
      </c>
      <c r="Q4610" s="59" t="n">
        <v>95</v>
      </c>
      <c r="R4610" s="60">
        <f>IF(N4610="TL",1,IF(N4610="USD",VLOOKUP(C4610,$X$2:$Z$19,2,FALSE),VLOOKUP(C4610,$X$2:$Z$19,3,FALSE)))</f>
        <v/>
      </c>
      <c r="S4610" s="61">
        <f>IF(P4610=1,0,L4610*M4610*R4610*(1-O4610/100))</f>
        <v/>
      </c>
      <c r="T4610" s="61">
        <f>IF(P4610=1,0,L4610*Q4610)</f>
        <v/>
      </c>
      <c r="U4610" s="61">
        <f>S4610-T4610</f>
        <v/>
      </c>
    </row>
    <row r="4611">
      <c r="A4611" t="inlineStr">
        <is>
          <t>S004610</t>
        </is>
      </c>
      <c r="B4611" t="inlineStr">
        <is>
          <t>2026-05-23</t>
        </is>
      </c>
      <c r="C4611" t="inlineStr">
        <is>
          <t>2026-05</t>
        </is>
      </c>
      <c r="D4611" t="inlineStr">
        <is>
          <t>2026-Q2</t>
        </is>
      </c>
      <c r="E4611" t="inlineStr">
        <is>
          <t>T09</t>
        </is>
      </c>
      <c r="F4611" t="inlineStr">
        <is>
          <t>Emre Doğan</t>
        </is>
      </c>
      <c r="G4611" t="inlineStr">
        <is>
          <t>Ege</t>
        </is>
      </c>
      <c r="H4611" t="inlineStr">
        <is>
          <t>EM-PNO-12</t>
        </is>
      </c>
      <c r="I4611" t="inlineStr">
        <is>
          <t>Sıva Üstü Dağıtım Panosu 24'lü</t>
        </is>
      </c>
      <c r="J4611" t="inlineStr">
        <is>
          <t>Pano</t>
        </is>
      </c>
      <c r="K4611" t="inlineStr">
        <is>
          <t>Bayi</t>
        </is>
      </c>
      <c r="L4611" t="n">
        <v>47</v>
      </c>
      <c r="M4611" s="57" t="n">
        <v>2068</v>
      </c>
      <c r="N4611" t="inlineStr">
        <is>
          <t>TL</t>
        </is>
      </c>
      <c r="O4611" s="58" t="n">
        <v>12</v>
      </c>
      <c r="P4611" t="n">
        <v>0</v>
      </c>
      <c r="Q4611" s="59" t="n">
        <v>1180</v>
      </c>
      <c r="R4611" s="60">
        <f>IF(N4611="TL",1,IF(N4611="USD",VLOOKUP(C4611,$X$2:$Z$19,2,FALSE),VLOOKUP(C4611,$X$2:$Z$19,3,FALSE)))</f>
        <v/>
      </c>
      <c r="S4611" s="61">
        <f>IF(P4611=1,0,L4611*M4611*R4611*(1-O4611/100))</f>
        <v/>
      </c>
      <c r="T4611" s="61">
        <f>IF(P4611=1,0,L4611*Q4611)</f>
        <v/>
      </c>
      <c r="U4611" s="61">
        <f>S4611-T4611</f>
        <v/>
      </c>
    </row>
    <row r="4612">
      <c r="A4612" t="inlineStr">
        <is>
          <t>S004611</t>
        </is>
      </c>
      <c r="B4612" t="inlineStr">
        <is>
          <t>2026-05-25</t>
        </is>
      </c>
      <c r="C4612" t="inlineStr">
        <is>
          <t>2026-05</t>
        </is>
      </c>
      <c r="D4612" t="inlineStr">
        <is>
          <t>2026-Q2</t>
        </is>
      </c>
      <c r="E4612" t="inlineStr">
        <is>
          <t>T09</t>
        </is>
      </c>
      <c r="F4612" t="inlineStr">
        <is>
          <t>Emre Doğan</t>
        </is>
      </c>
      <c r="G4612" t="inlineStr">
        <is>
          <t>Ege</t>
        </is>
      </c>
      <c r="H4612" t="inlineStr">
        <is>
          <t>EM-AYD-18</t>
        </is>
      </c>
      <c r="I4612" t="inlineStr">
        <is>
          <t>LED Ampul 18W (10'lu)</t>
        </is>
      </c>
      <c r="J4612" t="inlineStr">
        <is>
          <t>Aydınlatma</t>
        </is>
      </c>
      <c r="K4612" t="inlineStr">
        <is>
          <t>Kurumsal</t>
        </is>
      </c>
      <c r="L4612" t="n">
        <v>5</v>
      </c>
      <c r="M4612" s="57" t="n">
        <v>195</v>
      </c>
      <c r="N4612" t="inlineStr">
        <is>
          <t>TL</t>
        </is>
      </c>
      <c r="O4612" s="58" t="n">
        <v>5</v>
      </c>
      <c r="P4612" t="n">
        <v>0</v>
      </c>
      <c r="Q4612" s="59" t="n">
        <v>95</v>
      </c>
      <c r="R4612" s="60">
        <f>IF(N4612="TL",1,IF(N4612="USD",VLOOKUP(C4612,$X$2:$Z$19,2,FALSE),VLOOKUP(C4612,$X$2:$Z$19,3,FALSE)))</f>
        <v/>
      </c>
      <c r="S4612" s="61">
        <f>IF(P4612=1,0,L4612*M4612*R4612*(1-O4612/100))</f>
        <v/>
      </c>
      <c r="T4612" s="61">
        <f>IF(P4612=1,0,L4612*Q4612)</f>
        <v/>
      </c>
      <c r="U4612" s="61">
        <f>S4612-T4612</f>
        <v/>
      </c>
    </row>
    <row r="4613">
      <c r="A4613" t="inlineStr">
        <is>
          <t>S004612</t>
        </is>
      </c>
      <c r="B4613" t="inlineStr">
        <is>
          <t>2026-05-11</t>
        </is>
      </c>
      <c r="C4613" t="inlineStr">
        <is>
          <t>2026-05</t>
        </is>
      </c>
      <c r="D4613" t="inlineStr">
        <is>
          <t>2026-Q2</t>
        </is>
      </c>
      <c r="E4613" t="inlineStr">
        <is>
          <t>T09</t>
        </is>
      </c>
      <c r="F4613" t="inlineStr">
        <is>
          <t>Emre Doğan</t>
        </is>
      </c>
      <c r="G4613" t="inlineStr">
        <is>
          <t>Ege</t>
        </is>
      </c>
      <c r="H4613" t="inlineStr">
        <is>
          <t>EM-SNS-06</t>
        </is>
      </c>
      <c r="I4613" t="inlineStr">
        <is>
          <t>Hareket Sensörü PIR</t>
        </is>
      </c>
      <c r="J4613" t="inlineStr">
        <is>
          <t>Otomasyon</t>
        </is>
      </c>
      <c r="K4613" t="inlineStr">
        <is>
          <t>Bayi</t>
        </is>
      </c>
      <c r="L4613" t="n">
        <v>2</v>
      </c>
      <c r="M4613" s="57" t="n">
        <v>253</v>
      </c>
      <c r="N4613" t="inlineStr">
        <is>
          <t>TL</t>
        </is>
      </c>
      <c r="O4613" s="58" t="n">
        <v>0</v>
      </c>
      <c r="P4613" t="n">
        <v>0</v>
      </c>
      <c r="Q4613" s="59" t="n">
        <v>120</v>
      </c>
      <c r="R4613" s="60">
        <f>IF(N4613="TL",1,IF(N4613="USD",VLOOKUP(C4613,$X$2:$Z$19,2,FALSE),VLOOKUP(C4613,$X$2:$Z$19,3,FALSE)))</f>
        <v/>
      </c>
      <c r="S4613" s="61">
        <f>IF(P4613=1,0,L4613*M4613*R4613*(1-O4613/100))</f>
        <v/>
      </c>
      <c r="T4613" s="61">
        <f>IF(P4613=1,0,L4613*Q4613)</f>
        <v/>
      </c>
      <c r="U4613" s="61">
        <f>S4613-T4613</f>
        <v/>
      </c>
    </row>
    <row r="4614">
      <c r="A4614" t="inlineStr">
        <is>
          <t>S004613</t>
        </is>
      </c>
      <c r="B4614" t="inlineStr">
        <is>
          <t>2026-05-26</t>
        </is>
      </c>
      <c r="C4614" t="inlineStr">
        <is>
          <t>2026-05</t>
        </is>
      </c>
      <c r="D4614" t="inlineStr">
        <is>
          <t>2026-Q2</t>
        </is>
      </c>
      <c r="E4614" t="inlineStr">
        <is>
          <t>T09</t>
        </is>
      </c>
      <c r="F4614" t="inlineStr">
        <is>
          <t>Emre Doğan</t>
        </is>
      </c>
      <c r="G4614" t="inlineStr">
        <is>
          <t>Ege</t>
        </is>
      </c>
      <c r="H4614" t="inlineStr">
        <is>
          <t>EM-PRZ-02</t>
        </is>
      </c>
      <c r="I4614" t="inlineStr">
        <is>
          <t>Priz-Anahtar Seti (20'li)</t>
        </is>
      </c>
      <c r="J4614" t="inlineStr">
        <is>
          <t>Anahtar</t>
        </is>
      </c>
      <c r="K4614" t="inlineStr">
        <is>
          <t>Proje</t>
        </is>
      </c>
      <c r="L4614" t="n">
        <v>3</v>
      </c>
      <c r="M4614" s="57" t="n">
        <v>567</v>
      </c>
      <c r="N4614" t="inlineStr">
        <is>
          <t>TL</t>
        </is>
      </c>
      <c r="O4614" s="58" t="n">
        <v>5</v>
      </c>
      <c r="P4614" t="n">
        <v>0</v>
      </c>
      <c r="Q4614" s="59" t="n">
        <v>310</v>
      </c>
      <c r="R4614" s="60">
        <f>IF(N4614="TL",1,IF(N4614="USD",VLOOKUP(C4614,$X$2:$Z$19,2,FALSE),VLOOKUP(C4614,$X$2:$Z$19,3,FALSE)))</f>
        <v/>
      </c>
      <c r="S4614" s="61">
        <f>IF(P4614=1,0,L4614*M4614*R4614*(1-O4614/100))</f>
        <v/>
      </c>
      <c r="T4614" s="61">
        <f>IF(P4614=1,0,L4614*Q4614)</f>
        <v/>
      </c>
      <c r="U4614" s="61">
        <f>S4614-T4614</f>
        <v/>
      </c>
    </row>
    <row r="4615">
      <c r="A4615" t="inlineStr">
        <is>
          <t>S004614</t>
        </is>
      </c>
      <c r="B4615" t="inlineStr">
        <is>
          <t>2026-05-15</t>
        </is>
      </c>
      <c r="C4615" t="inlineStr">
        <is>
          <t>2026-05</t>
        </is>
      </c>
      <c r="D4615" t="inlineStr">
        <is>
          <t>2026-Q2</t>
        </is>
      </c>
      <c r="E4615" t="inlineStr">
        <is>
          <t>T09</t>
        </is>
      </c>
      <c r="F4615" t="inlineStr">
        <is>
          <t>Emre Doğan</t>
        </is>
      </c>
      <c r="G4615" t="inlineStr">
        <is>
          <t>Ege</t>
        </is>
      </c>
      <c r="H4615" t="inlineStr">
        <is>
          <t>EM-AYD-40</t>
        </is>
      </c>
      <c r="I4615" t="inlineStr">
        <is>
          <t>LED Panel Armatür 40W</t>
        </is>
      </c>
      <c r="J4615" t="inlineStr">
        <is>
          <t>Aydınlatma</t>
        </is>
      </c>
      <c r="K4615" t="inlineStr">
        <is>
          <t>Proje</t>
        </is>
      </c>
      <c r="L4615" t="n">
        <v>5</v>
      </c>
      <c r="M4615" s="57" t="n">
        <v>352</v>
      </c>
      <c r="N4615" t="inlineStr">
        <is>
          <t>TL</t>
        </is>
      </c>
      <c r="O4615" s="58" t="n">
        <v>5</v>
      </c>
      <c r="P4615" t="n">
        <v>0</v>
      </c>
      <c r="Q4615" s="59" t="n">
        <v>190</v>
      </c>
      <c r="R4615" s="60">
        <f>IF(N4615="TL",1,IF(N4615="USD",VLOOKUP(C4615,$X$2:$Z$19,2,FALSE),VLOOKUP(C4615,$X$2:$Z$19,3,FALSE)))</f>
        <v/>
      </c>
      <c r="S4615" s="61">
        <f>IF(P4615=1,0,L4615*M4615*R4615*(1-O4615/100))</f>
        <v/>
      </c>
      <c r="T4615" s="61">
        <f>IF(P4615=1,0,L4615*Q4615)</f>
        <v/>
      </c>
      <c r="U4615" s="61">
        <f>S4615-T4615</f>
        <v/>
      </c>
    </row>
    <row r="4616">
      <c r="A4616" t="inlineStr">
        <is>
          <t>S004615</t>
        </is>
      </c>
      <c r="B4616" t="inlineStr">
        <is>
          <t>2026-05-18</t>
        </is>
      </c>
      <c r="C4616" t="inlineStr">
        <is>
          <t>2026-05</t>
        </is>
      </c>
      <c r="D4616" t="inlineStr">
        <is>
          <t>2026-Q2</t>
        </is>
      </c>
      <c r="E4616" t="inlineStr">
        <is>
          <t>T09</t>
        </is>
      </c>
      <c r="F4616" t="inlineStr">
        <is>
          <t>Emre Doğan</t>
        </is>
      </c>
      <c r="G4616" t="inlineStr">
        <is>
          <t>Ege</t>
        </is>
      </c>
      <c r="H4616" t="inlineStr">
        <is>
          <t>EM-AYD-40</t>
        </is>
      </c>
      <c r="I4616" t="inlineStr">
        <is>
          <t>LED Panel Armatür 40W</t>
        </is>
      </c>
      <c r="J4616" t="inlineStr">
        <is>
          <t>Aydınlatma</t>
        </is>
      </c>
      <c r="K4616" t="inlineStr">
        <is>
          <t>Bayi</t>
        </is>
      </c>
      <c r="L4616" t="n">
        <v>112</v>
      </c>
      <c r="M4616" s="57" t="n">
        <v>366</v>
      </c>
      <c r="N4616" t="inlineStr">
        <is>
          <t>TL</t>
        </is>
      </c>
      <c r="O4616" s="58" t="n">
        <v>0</v>
      </c>
      <c r="P4616" t="n">
        <v>0</v>
      </c>
      <c r="Q4616" s="59" t="n">
        <v>190</v>
      </c>
      <c r="R4616" s="60">
        <f>IF(N4616="TL",1,IF(N4616="USD",VLOOKUP(C4616,$X$2:$Z$19,2,FALSE),VLOOKUP(C4616,$X$2:$Z$19,3,FALSE)))</f>
        <v/>
      </c>
      <c r="S4616" s="61">
        <f>IF(P4616=1,0,L4616*M4616*R4616*(1-O4616/100))</f>
        <v/>
      </c>
      <c r="T4616" s="61">
        <f>IF(P4616=1,0,L4616*Q4616)</f>
        <v/>
      </c>
      <c r="U4616" s="61">
        <f>S4616-T4616</f>
        <v/>
      </c>
    </row>
    <row r="4617">
      <c r="A4617" t="inlineStr">
        <is>
          <t>S004616</t>
        </is>
      </c>
      <c r="B4617" t="inlineStr">
        <is>
          <t>2026-05-23</t>
        </is>
      </c>
      <c r="C4617" t="inlineStr">
        <is>
          <t>2026-05</t>
        </is>
      </c>
      <c r="D4617" t="inlineStr">
        <is>
          <t>2026-Q2</t>
        </is>
      </c>
      <c r="E4617" t="inlineStr">
        <is>
          <t>T09</t>
        </is>
      </c>
      <c r="F4617" t="inlineStr">
        <is>
          <t>Emre Doğan</t>
        </is>
      </c>
      <c r="G4617" t="inlineStr">
        <is>
          <t>Ege</t>
        </is>
      </c>
      <c r="H4617" t="inlineStr">
        <is>
          <t>EM-AYD-40</t>
        </is>
      </c>
      <c r="I4617" t="inlineStr">
        <is>
          <t>LED Panel Armatür 40W</t>
        </is>
      </c>
      <c r="J4617" t="inlineStr">
        <is>
          <t>Aydınlatma</t>
        </is>
      </c>
      <c r="K4617" t="inlineStr">
        <is>
          <t>Perakende</t>
        </is>
      </c>
      <c r="L4617" t="n">
        <v>1</v>
      </c>
      <c r="M4617" s="57" t="n">
        <v>353</v>
      </c>
      <c r="N4617" t="inlineStr">
        <is>
          <t>TL</t>
        </is>
      </c>
      <c r="O4617" s="58" t="n">
        <v>12</v>
      </c>
      <c r="P4617" t="n">
        <v>0</v>
      </c>
      <c r="Q4617" s="59" t="n">
        <v>190</v>
      </c>
      <c r="R4617" s="60">
        <f>IF(N4617="TL",1,IF(N4617="USD",VLOOKUP(C4617,$X$2:$Z$19,2,FALSE),VLOOKUP(C4617,$X$2:$Z$19,3,FALSE)))</f>
        <v/>
      </c>
      <c r="S4617" s="61">
        <f>IF(P4617=1,0,L4617*M4617*R4617*(1-O4617/100))</f>
        <v/>
      </c>
      <c r="T4617" s="61">
        <f>IF(P4617=1,0,L4617*Q4617)</f>
        <v/>
      </c>
      <c r="U4617" s="61">
        <f>S4617-T4617</f>
        <v/>
      </c>
    </row>
    <row r="4618">
      <c r="A4618" t="inlineStr">
        <is>
          <t>S004617</t>
        </is>
      </c>
      <c r="B4618" t="inlineStr">
        <is>
          <t>2026-05-27</t>
        </is>
      </c>
      <c r="C4618" t="inlineStr">
        <is>
          <t>2026-05</t>
        </is>
      </c>
      <c r="D4618" t="inlineStr">
        <is>
          <t>2026-Q2</t>
        </is>
      </c>
      <c r="E4618" t="inlineStr">
        <is>
          <t>T09</t>
        </is>
      </c>
      <c r="F4618" t="inlineStr">
        <is>
          <t>Emre Doğan</t>
        </is>
      </c>
      <c r="G4618" t="inlineStr">
        <is>
          <t>Ege</t>
        </is>
      </c>
      <c r="H4618" t="inlineStr">
        <is>
          <t>EM-TOP-08</t>
        </is>
      </c>
      <c r="I4618" t="inlineStr">
        <is>
          <t>Topraklama Seti</t>
        </is>
      </c>
      <c r="J4618" t="inlineStr">
        <is>
          <t>Koruma</t>
        </is>
      </c>
      <c r="K4618" t="inlineStr">
        <is>
          <t>Perakende</t>
        </is>
      </c>
      <c r="L4618" t="n">
        <v>3</v>
      </c>
      <c r="M4618" s="57" t="n">
        <v>941</v>
      </c>
      <c r="N4618" t="inlineStr">
        <is>
          <t>TL</t>
        </is>
      </c>
      <c r="O4618" s="58" t="n">
        <v>5</v>
      </c>
      <c r="P4618" t="n">
        <v>0</v>
      </c>
      <c r="Q4618" s="59" t="n">
        <v>540</v>
      </c>
      <c r="R4618" s="60">
        <f>IF(N4618="TL",1,IF(N4618="USD",VLOOKUP(C4618,$X$2:$Z$19,2,FALSE),VLOOKUP(C4618,$X$2:$Z$19,3,FALSE)))</f>
        <v/>
      </c>
      <c r="S4618" s="61">
        <f>IF(P4618=1,0,L4618*M4618*R4618*(1-O4618/100))</f>
        <v/>
      </c>
      <c r="T4618" s="61">
        <f>IF(P4618=1,0,L4618*Q4618)</f>
        <v/>
      </c>
      <c r="U4618" s="61">
        <f>S4618-T4618</f>
        <v/>
      </c>
    </row>
    <row r="4619">
      <c r="A4619" t="inlineStr">
        <is>
          <t>S004618</t>
        </is>
      </c>
      <c r="B4619" t="inlineStr">
        <is>
          <t>2026-05-26</t>
        </is>
      </c>
      <c r="C4619" t="inlineStr">
        <is>
          <t>2026-05</t>
        </is>
      </c>
      <c r="D4619" t="inlineStr">
        <is>
          <t>2026-Q2</t>
        </is>
      </c>
      <c r="E4619" t="inlineStr">
        <is>
          <t>T09</t>
        </is>
      </c>
      <c r="F4619" t="inlineStr">
        <is>
          <t>Emre Doğan</t>
        </is>
      </c>
      <c r="G4619" t="inlineStr">
        <is>
          <t>Ege</t>
        </is>
      </c>
      <c r="H4619" t="inlineStr">
        <is>
          <t>EM-SNS-06</t>
        </is>
      </c>
      <c r="I4619" t="inlineStr">
        <is>
          <t>Hareket Sensörü PIR</t>
        </is>
      </c>
      <c r="J4619" t="inlineStr">
        <is>
          <t>Otomasyon</t>
        </is>
      </c>
      <c r="K4619" t="inlineStr">
        <is>
          <t>Bayi</t>
        </is>
      </c>
      <c r="L4619" t="n">
        <v>76</v>
      </c>
      <c r="M4619" s="57" t="n">
        <v>251</v>
      </c>
      <c r="N4619" t="inlineStr">
        <is>
          <t>TL</t>
        </is>
      </c>
      <c r="O4619" s="58" t="n">
        <v>5</v>
      </c>
      <c r="P4619" t="n">
        <v>0</v>
      </c>
      <c r="Q4619" s="59" t="n">
        <v>120</v>
      </c>
      <c r="R4619" s="60">
        <f>IF(N4619="TL",1,IF(N4619="USD",VLOOKUP(C4619,$X$2:$Z$19,2,FALSE),VLOOKUP(C4619,$X$2:$Z$19,3,FALSE)))</f>
        <v/>
      </c>
      <c r="S4619" s="61">
        <f>IF(P4619=1,0,L4619*M4619*R4619*(1-O4619/100))</f>
        <v/>
      </c>
      <c r="T4619" s="61">
        <f>IF(P4619=1,0,L4619*Q4619)</f>
        <v/>
      </c>
      <c r="U4619" s="61">
        <f>S4619-T4619</f>
        <v/>
      </c>
    </row>
    <row r="4620">
      <c r="A4620" t="inlineStr">
        <is>
          <t>S004619</t>
        </is>
      </c>
      <c r="B4620" t="inlineStr">
        <is>
          <t>2026-05-21</t>
        </is>
      </c>
      <c r="C4620" t="inlineStr">
        <is>
          <t>2026-05</t>
        </is>
      </c>
      <c r="D4620" t="inlineStr">
        <is>
          <t>2026-Q2</t>
        </is>
      </c>
      <c r="E4620" t="inlineStr">
        <is>
          <t>T09</t>
        </is>
      </c>
      <c r="F4620" t="inlineStr">
        <is>
          <t>Emre Doğan</t>
        </is>
      </c>
      <c r="G4620" t="inlineStr">
        <is>
          <t>Ege</t>
        </is>
      </c>
      <c r="H4620" t="inlineStr">
        <is>
          <t>EM-UPS-10</t>
        </is>
      </c>
      <c r="I4620" t="inlineStr">
        <is>
          <t>Kesintisiz Güç Kaynağı 3 kVA</t>
        </is>
      </c>
      <c r="J4620" t="inlineStr">
        <is>
          <t>Güç</t>
        </is>
      </c>
      <c r="K4620" t="inlineStr">
        <is>
          <t>Proje</t>
        </is>
      </c>
      <c r="L4620" t="n">
        <v>20</v>
      </c>
      <c r="M4620" s="57" t="n">
        <v>12987</v>
      </c>
      <c r="N4620" t="inlineStr">
        <is>
          <t>TL</t>
        </is>
      </c>
      <c r="O4620" s="58" t="n">
        <v>5</v>
      </c>
      <c r="P4620" t="n">
        <v>0</v>
      </c>
      <c r="Q4620" s="59" t="n">
        <v>8200</v>
      </c>
      <c r="R4620" s="60">
        <f>IF(N4620="TL",1,IF(N4620="USD",VLOOKUP(C4620,$X$2:$Z$19,2,FALSE),VLOOKUP(C4620,$X$2:$Z$19,3,FALSE)))</f>
        <v/>
      </c>
      <c r="S4620" s="61">
        <f>IF(P4620=1,0,L4620*M4620*R4620*(1-O4620/100))</f>
        <v/>
      </c>
      <c r="T4620" s="61">
        <f>IF(P4620=1,0,L4620*Q4620)</f>
        <v/>
      </c>
      <c r="U4620" s="61">
        <f>S4620-T4620</f>
        <v/>
      </c>
    </row>
    <row r="4621">
      <c r="A4621" t="inlineStr">
        <is>
          <t>S004620</t>
        </is>
      </c>
      <c r="B4621" t="inlineStr">
        <is>
          <t>2026-05-22</t>
        </is>
      </c>
      <c r="C4621" t="inlineStr">
        <is>
          <t>2026-05</t>
        </is>
      </c>
      <c r="D4621" t="inlineStr">
        <is>
          <t>2026-Q2</t>
        </is>
      </c>
      <c r="E4621" t="inlineStr">
        <is>
          <t>T09</t>
        </is>
      </c>
      <c r="F4621" t="inlineStr">
        <is>
          <t>Emre Doğan</t>
        </is>
      </c>
      <c r="G4621" t="inlineStr">
        <is>
          <t>Ege</t>
        </is>
      </c>
      <c r="H4621" t="inlineStr">
        <is>
          <t>EM-KBL-25</t>
        </is>
      </c>
      <c r="I4621" t="inlineStr">
        <is>
          <t>NYY Kablo 4x6 (100 m)</t>
        </is>
      </c>
      <c r="J4621" t="inlineStr">
        <is>
          <t>Kablo</t>
        </is>
      </c>
      <c r="K4621" t="inlineStr">
        <is>
          <t>Kurumsal</t>
        </is>
      </c>
      <c r="L4621" t="n">
        <v>3</v>
      </c>
      <c r="M4621" s="57" t="n">
        <v>3581</v>
      </c>
      <c r="N4621" t="inlineStr">
        <is>
          <t>TL</t>
        </is>
      </c>
      <c r="O4621" s="58" t="n">
        <v>5</v>
      </c>
      <c r="P4621" t="n">
        <v>0</v>
      </c>
      <c r="Q4621" s="59" t="n">
        <v>2150</v>
      </c>
      <c r="R4621" s="60">
        <f>IF(N4621="TL",1,IF(N4621="USD",VLOOKUP(C4621,$X$2:$Z$19,2,FALSE),VLOOKUP(C4621,$X$2:$Z$19,3,FALSE)))</f>
        <v/>
      </c>
      <c r="S4621" s="61">
        <f>IF(P4621=1,0,L4621*M4621*R4621*(1-O4621/100))</f>
        <v/>
      </c>
      <c r="T4621" s="61">
        <f>IF(P4621=1,0,L4621*Q4621)</f>
        <v/>
      </c>
      <c r="U4621" s="61">
        <f>S4621-T4621</f>
        <v/>
      </c>
    </row>
    <row r="4622">
      <c r="A4622" t="inlineStr">
        <is>
          <t>S004621</t>
        </is>
      </c>
      <c r="B4622" t="inlineStr">
        <is>
          <t>2026-05-01</t>
        </is>
      </c>
      <c r="C4622" t="inlineStr">
        <is>
          <t>2026-05</t>
        </is>
      </c>
      <c r="D4622" t="inlineStr">
        <is>
          <t>2026-Q2</t>
        </is>
      </c>
      <c r="E4622" t="inlineStr">
        <is>
          <t>T09</t>
        </is>
      </c>
      <c r="F4622" t="inlineStr">
        <is>
          <t>Emre Doğan</t>
        </is>
      </c>
      <c r="G4622" t="inlineStr">
        <is>
          <t>Ege</t>
        </is>
      </c>
      <c r="H4622" t="inlineStr">
        <is>
          <t>EM-PRZ-02</t>
        </is>
      </c>
      <c r="I4622" t="inlineStr">
        <is>
          <t>Priz-Anahtar Seti (20'li)</t>
        </is>
      </c>
      <c r="J4622" t="inlineStr">
        <is>
          <t>Anahtar</t>
        </is>
      </c>
      <c r="K4622" t="inlineStr">
        <is>
          <t>Kurumsal</t>
        </is>
      </c>
      <c r="L4622" t="n">
        <v>7</v>
      </c>
      <c r="M4622" s="57" t="n">
        <v>569</v>
      </c>
      <c r="N4622" t="inlineStr">
        <is>
          <t>TL</t>
        </is>
      </c>
      <c r="O4622" s="58" t="n">
        <v>8</v>
      </c>
      <c r="P4622" t="n">
        <v>0</v>
      </c>
      <c r="Q4622" s="59" t="n">
        <v>310</v>
      </c>
      <c r="R4622" s="60">
        <f>IF(N4622="TL",1,IF(N4622="USD",VLOOKUP(C4622,$X$2:$Z$19,2,FALSE),VLOOKUP(C4622,$X$2:$Z$19,3,FALSE)))</f>
        <v/>
      </c>
      <c r="S4622" s="61">
        <f>IF(P4622=1,0,L4622*M4622*R4622*(1-O4622/100))</f>
        <v/>
      </c>
      <c r="T4622" s="61">
        <f>IF(P4622=1,0,L4622*Q4622)</f>
        <v/>
      </c>
      <c r="U4622" s="61">
        <f>S4622-T4622</f>
        <v/>
      </c>
    </row>
    <row r="4623">
      <c r="A4623" t="inlineStr">
        <is>
          <t>S004622</t>
        </is>
      </c>
      <c r="B4623" t="inlineStr">
        <is>
          <t>2026-05-12</t>
        </is>
      </c>
      <c r="C4623" t="inlineStr">
        <is>
          <t>2026-05</t>
        </is>
      </c>
      <c r="D4623" t="inlineStr">
        <is>
          <t>2026-Q2</t>
        </is>
      </c>
      <c r="E4623" t="inlineStr">
        <is>
          <t>T09</t>
        </is>
      </c>
      <c r="F4623" t="inlineStr">
        <is>
          <t>Emre Doğan</t>
        </is>
      </c>
      <c r="G4623" t="inlineStr">
        <is>
          <t>Ege</t>
        </is>
      </c>
      <c r="H4623" t="inlineStr">
        <is>
          <t>EM-SGT-01</t>
        </is>
      </c>
      <c r="I4623" t="inlineStr">
        <is>
          <t>Otomatik Sigorta C16 (12'li)</t>
        </is>
      </c>
      <c r="J4623" t="inlineStr">
        <is>
          <t>Koruma</t>
        </is>
      </c>
      <c r="K4623" t="inlineStr">
        <is>
          <t>Bayi</t>
        </is>
      </c>
      <c r="L4623" t="n">
        <v>5</v>
      </c>
      <c r="M4623" s="57" t="n">
        <v>420</v>
      </c>
      <c r="N4623" t="inlineStr">
        <is>
          <t>TL</t>
        </is>
      </c>
      <c r="O4623" s="58" t="n">
        <v>8</v>
      </c>
      <c r="P4623" t="n">
        <v>0</v>
      </c>
      <c r="Q4623" s="59" t="n">
        <v>240</v>
      </c>
      <c r="R4623" s="60">
        <f>IF(N4623="TL",1,IF(N4623="USD",VLOOKUP(C4623,$X$2:$Z$19,2,FALSE),VLOOKUP(C4623,$X$2:$Z$19,3,FALSE)))</f>
        <v/>
      </c>
      <c r="S4623" s="61">
        <f>IF(P4623=1,0,L4623*M4623*R4623*(1-O4623/100))</f>
        <v/>
      </c>
      <c r="T4623" s="61">
        <f>IF(P4623=1,0,L4623*Q4623)</f>
        <v/>
      </c>
      <c r="U4623" s="61">
        <f>S4623-T4623</f>
        <v/>
      </c>
    </row>
    <row r="4624">
      <c r="A4624" t="inlineStr">
        <is>
          <t>S004623</t>
        </is>
      </c>
      <c r="B4624" t="inlineStr">
        <is>
          <t>2026-05-15</t>
        </is>
      </c>
      <c r="C4624" t="inlineStr">
        <is>
          <t>2026-05</t>
        </is>
      </c>
      <c r="D4624" t="inlineStr">
        <is>
          <t>2026-Q2</t>
        </is>
      </c>
      <c r="E4624" t="inlineStr">
        <is>
          <t>T09</t>
        </is>
      </c>
      <c r="F4624" t="inlineStr">
        <is>
          <t>Emre Doğan</t>
        </is>
      </c>
      <c r="G4624" t="inlineStr">
        <is>
          <t>Ege</t>
        </is>
      </c>
      <c r="H4624" t="inlineStr">
        <is>
          <t>EM-KND-03</t>
        </is>
      </c>
      <c r="I4624" t="inlineStr">
        <is>
          <t>Kablo Kanalı 40x40 (2 m)</t>
        </is>
      </c>
      <c r="J4624" t="inlineStr">
        <is>
          <t>Tesisat</t>
        </is>
      </c>
      <c r="K4624" t="inlineStr">
        <is>
          <t>Perakende</t>
        </is>
      </c>
      <c r="L4624" t="n">
        <v>2</v>
      </c>
      <c r="M4624" s="57" t="n">
        <v>131</v>
      </c>
      <c r="N4624" t="inlineStr">
        <is>
          <t>TL</t>
        </is>
      </c>
      <c r="O4624" s="58" t="n">
        <v>5</v>
      </c>
      <c r="P4624" t="n">
        <v>0</v>
      </c>
      <c r="Q4624" s="59" t="n">
        <v>65</v>
      </c>
      <c r="R4624" s="60">
        <f>IF(N4624="TL",1,IF(N4624="USD",VLOOKUP(C4624,$X$2:$Z$19,2,FALSE),VLOOKUP(C4624,$X$2:$Z$19,3,FALSE)))</f>
        <v/>
      </c>
      <c r="S4624" s="61">
        <f>IF(P4624=1,0,L4624*M4624*R4624*(1-O4624/100))</f>
        <v/>
      </c>
      <c r="T4624" s="61">
        <f>IF(P4624=1,0,L4624*Q4624)</f>
        <v/>
      </c>
      <c r="U4624" s="61">
        <f>S4624-T4624</f>
        <v/>
      </c>
    </row>
    <row r="4625">
      <c r="A4625" t="inlineStr">
        <is>
          <t>S004624</t>
        </is>
      </c>
      <c r="B4625" t="inlineStr">
        <is>
          <t>2026-05-08</t>
        </is>
      </c>
      <c r="C4625" t="inlineStr">
        <is>
          <t>2026-05</t>
        </is>
      </c>
      <c r="D4625" t="inlineStr">
        <is>
          <t>2026-Q2</t>
        </is>
      </c>
      <c r="E4625" t="inlineStr">
        <is>
          <t>T09</t>
        </is>
      </c>
      <c r="F4625" t="inlineStr">
        <is>
          <t>Emre Doğan</t>
        </is>
      </c>
      <c r="G4625" t="inlineStr">
        <is>
          <t>Ege</t>
        </is>
      </c>
      <c r="H4625" t="inlineStr">
        <is>
          <t>EM-SNS-06</t>
        </is>
      </c>
      <c r="I4625" t="inlineStr">
        <is>
          <t>Hareket Sensörü PIR</t>
        </is>
      </c>
      <c r="J4625" t="inlineStr">
        <is>
          <t>Otomasyon</t>
        </is>
      </c>
      <c r="K4625" t="inlineStr">
        <is>
          <t>Proje</t>
        </is>
      </c>
      <c r="L4625" t="n">
        <v>10</v>
      </c>
      <c r="M4625" s="57" t="n">
        <v>256</v>
      </c>
      <c r="N4625" t="inlineStr">
        <is>
          <t>TL</t>
        </is>
      </c>
      <c r="O4625" s="58" t="n">
        <v>18</v>
      </c>
      <c r="P4625" t="n">
        <v>0</v>
      </c>
      <c r="Q4625" s="59" t="n">
        <v>120</v>
      </c>
      <c r="R4625" s="60">
        <f>IF(N4625="TL",1,IF(N4625="USD",VLOOKUP(C4625,$X$2:$Z$19,2,FALSE),VLOOKUP(C4625,$X$2:$Z$19,3,FALSE)))</f>
        <v/>
      </c>
      <c r="S4625" s="61">
        <f>IF(P4625=1,0,L4625*M4625*R4625*(1-O4625/100))</f>
        <v/>
      </c>
      <c r="T4625" s="61">
        <f>IF(P4625=1,0,L4625*Q4625)</f>
        <v/>
      </c>
      <c r="U4625" s="61">
        <f>S4625-T4625</f>
        <v/>
      </c>
    </row>
    <row r="4626">
      <c r="A4626" t="inlineStr">
        <is>
          <t>S004625</t>
        </is>
      </c>
      <c r="B4626" t="inlineStr">
        <is>
          <t>2026-05-10</t>
        </is>
      </c>
      <c r="C4626" t="inlineStr">
        <is>
          <t>2026-05</t>
        </is>
      </c>
      <c r="D4626" t="inlineStr">
        <is>
          <t>2026-Q2</t>
        </is>
      </c>
      <c r="E4626" t="inlineStr">
        <is>
          <t>T10</t>
        </is>
      </c>
      <c r="F4626" t="inlineStr">
        <is>
          <t>Ayşe Yıldız</t>
        </is>
      </c>
      <c r="G4626" t="inlineStr">
        <is>
          <t>Akdeniz</t>
        </is>
      </c>
      <c r="H4626" t="inlineStr">
        <is>
          <t>EM-UPS-10</t>
        </is>
      </c>
      <c r="I4626" t="inlineStr">
        <is>
          <t>Kesintisiz Güç Kaynağı 3 kVA</t>
        </is>
      </c>
      <c r="J4626" t="inlineStr">
        <is>
          <t>Güç</t>
        </is>
      </c>
      <c r="K4626" t="inlineStr">
        <is>
          <t>Bayi</t>
        </is>
      </c>
      <c r="L4626" t="n">
        <v>14</v>
      </c>
      <c r="M4626" s="57" t="n">
        <v>12976</v>
      </c>
      <c r="N4626" t="inlineStr">
        <is>
          <t>TL</t>
        </is>
      </c>
      <c r="O4626" s="58" t="n">
        <v>0</v>
      </c>
      <c r="P4626" t="n">
        <v>0</v>
      </c>
      <c r="Q4626" s="59" t="n">
        <v>8200</v>
      </c>
      <c r="R4626" s="60">
        <f>IF(N4626="TL",1,IF(N4626="USD",VLOOKUP(C4626,$X$2:$Z$19,2,FALSE),VLOOKUP(C4626,$X$2:$Z$19,3,FALSE)))</f>
        <v/>
      </c>
      <c r="S4626" s="61">
        <f>IF(P4626=1,0,L4626*M4626*R4626*(1-O4626/100))</f>
        <v/>
      </c>
      <c r="T4626" s="61">
        <f>IF(P4626=1,0,L4626*Q4626)</f>
        <v/>
      </c>
      <c r="U4626" s="61">
        <f>S4626-T4626</f>
        <v/>
      </c>
    </row>
    <row r="4627">
      <c r="A4627" t="inlineStr">
        <is>
          <t>S004626</t>
        </is>
      </c>
      <c r="B4627" t="inlineStr">
        <is>
          <t>2026-05-27</t>
        </is>
      </c>
      <c r="C4627" t="inlineStr">
        <is>
          <t>2026-05</t>
        </is>
      </c>
      <c r="D4627" t="inlineStr">
        <is>
          <t>2026-Q2</t>
        </is>
      </c>
      <c r="E4627" t="inlineStr">
        <is>
          <t>T10</t>
        </is>
      </c>
      <c r="F4627" t="inlineStr">
        <is>
          <t>Ayşe Yıldız</t>
        </is>
      </c>
      <c r="G4627" t="inlineStr">
        <is>
          <t>Akdeniz</t>
        </is>
      </c>
      <c r="H4627" t="inlineStr">
        <is>
          <t>EM-PRZ-02</t>
        </is>
      </c>
      <c r="I4627" t="inlineStr">
        <is>
          <t>Priz-Anahtar Seti (20'li)</t>
        </is>
      </c>
      <c r="J4627" t="inlineStr">
        <is>
          <t>Anahtar</t>
        </is>
      </c>
      <c r="K4627" t="inlineStr">
        <is>
          <t>Bayi</t>
        </is>
      </c>
      <c r="L4627" t="n">
        <v>4</v>
      </c>
      <c r="M4627" s="57" t="n">
        <v>591</v>
      </c>
      <c r="N4627" t="inlineStr">
        <is>
          <t>TL</t>
        </is>
      </c>
      <c r="O4627" s="58" t="n">
        <v>0</v>
      </c>
      <c r="P4627" t="n">
        <v>0</v>
      </c>
      <c r="Q4627" s="59" t="n">
        <v>310</v>
      </c>
      <c r="R4627" s="60">
        <f>IF(N4627="TL",1,IF(N4627="USD",VLOOKUP(C4627,$X$2:$Z$19,2,FALSE),VLOOKUP(C4627,$X$2:$Z$19,3,FALSE)))</f>
        <v/>
      </c>
      <c r="S4627" s="61">
        <f>IF(P4627=1,0,L4627*M4627*R4627*(1-O4627/100))</f>
        <v/>
      </c>
      <c r="T4627" s="61">
        <f>IF(P4627=1,0,L4627*Q4627)</f>
        <v/>
      </c>
      <c r="U4627" s="61">
        <f>S4627-T4627</f>
        <v/>
      </c>
    </row>
    <row r="4628">
      <c r="A4628" t="inlineStr">
        <is>
          <t>S004627</t>
        </is>
      </c>
      <c r="B4628" t="inlineStr">
        <is>
          <t>2026-05-12</t>
        </is>
      </c>
      <c r="C4628" t="inlineStr">
        <is>
          <t>2026-05</t>
        </is>
      </c>
      <c r="D4628" t="inlineStr">
        <is>
          <t>2026-Q2</t>
        </is>
      </c>
      <c r="E4628" t="inlineStr">
        <is>
          <t>T10</t>
        </is>
      </c>
      <c r="F4628" t="inlineStr">
        <is>
          <t>Ayşe Yıldız</t>
        </is>
      </c>
      <c r="G4628" t="inlineStr">
        <is>
          <t>Akdeniz</t>
        </is>
      </c>
      <c r="H4628" t="inlineStr">
        <is>
          <t>EM-KBL-25</t>
        </is>
      </c>
      <c r="I4628" t="inlineStr">
        <is>
          <t>NYY Kablo 4x6 (100 m)</t>
        </is>
      </c>
      <c r="J4628" t="inlineStr">
        <is>
          <t>Kablo</t>
        </is>
      </c>
      <c r="K4628" t="inlineStr">
        <is>
          <t>Perakende</t>
        </is>
      </c>
      <c r="L4628" t="n">
        <v>76</v>
      </c>
      <c r="M4628" s="57" t="n">
        <v>3518</v>
      </c>
      <c r="N4628" t="inlineStr">
        <is>
          <t>TL</t>
        </is>
      </c>
      <c r="O4628" s="58" t="n">
        <v>5</v>
      </c>
      <c r="P4628" t="n">
        <v>0</v>
      </c>
      <c r="Q4628" s="59" t="n">
        <v>2150</v>
      </c>
      <c r="R4628" s="60">
        <f>IF(N4628="TL",1,IF(N4628="USD",VLOOKUP(C4628,$X$2:$Z$19,2,FALSE),VLOOKUP(C4628,$X$2:$Z$19,3,FALSE)))</f>
        <v/>
      </c>
      <c r="S4628" s="61">
        <f>IF(P4628=1,0,L4628*M4628*R4628*(1-O4628/100))</f>
        <v/>
      </c>
      <c r="T4628" s="61">
        <f>IF(P4628=1,0,L4628*Q4628)</f>
        <v/>
      </c>
      <c r="U4628" s="61">
        <f>S4628-T4628</f>
        <v/>
      </c>
    </row>
    <row r="4629">
      <c r="A4629" t="inlineStr">
        <is>
          <t>S004628</t>
        </is>
      </c>
      <c r="B4629" t="inlineStr">
        <is>
          <t>2026-05-06</t>
        </is>
      </c>
      <c r="C4629" t="inlineStr">
        <is>
          <t>2026-05</t>
        </is>
      </c>
      <c r="D4629" t="inlineStr">
        <is>
          <t>2026-Q2</t>
        </is>
      </c>
      <c r="E4629" t="inlineStr">
        <is>
          <t>T10</t>
        </is>
      </c>
      <c r="F4629" t="inlineStr">
        <is>
          <t>Ayşe Yıldız</t>
        </is>
      </c>
      <c r="G4629" t="inlineStr">
        <is>
          <t>Akdeniz</t>
        </is>
      </c>
      <c r="H4629" t="inlineStr">
        <is>
          <t>EM-KBL-16</t>
        </is>
      </c>
      <c r="I4629" t="inlineStr">
        <is>
          <t>NYM Kablo 3x2,5 (100 m)</t>
        </is>
      </c>
      <c r="J4629" t="inlineStr">
        <is>
          <t>Kablo</t>
        </is>
      </c>
      <c r="K4629" t="inlineStr">
        <is>
          <t>Proje</t>
        </is>
      </c>
      <c r="L4629" t="n">
        <v>5</v>
      </c>
      <c r="M4629" s="57" t="n">
        <v>1337</v>
      </c>
      <c r="N4629" t="inlineStr">
        <is>
          <t>TL</t>
        </is>
      </c>
      <c r="O4629" s="58" t="n">
        <v>0</v>
      </c>
      <c r="P4629" t="n">
        <v>0</v>
      </c>
      <c r="Q4629" s="59" t="n">
        <v>820</v>
      </c>
      <c r="R4629" s="60">
        <f>IF(N4629="TL",1,IF(N4629="USD",VLOOKUP(C4629,$X$2:$Z$19,2,FALSE),VLOOKUP(C4629,$X$2:$Z$19,3,FALSE)))</f>
        <v/>
      </c>
      <c r="S4629" s="61">
        <f>IF(P4629=1,0,L4629*M4629*R4629*(1-O4629/100))</f>
        <v/>
      </c>
      <c r="T4629" s="61">
        <f>IF(P4629=1,0,L4629*Q4629)</f>
        <v/>
      </c>
      <c r="U4629" s="61">
        <f>S4629-T4629</f>
        <v/>
      </c>
    </row>
    <row r="4630">
      <c r="A4630" t="inlineStr">
        <is>
          <t>S004629</t>
        </is>
      </c>
      <c r="B4630" t="inlineStr">
        <is>
          <t>2026-05-24</t>
        </is>
      </c>
      <c r="C4630" t="inlineStr">
        <is>
          <t>2026-05</t>
        </is>
      </c>
      <c r="D4630" t="inlineStr">
        <is>
          <t>2026-Q2</t>
        </is>
      </c>
      <c r="E4630" t="inlineStr">
        <is>
          <t>T10</t>
        </is>
      </c>
      <c r="F4630" t="inlineStr">
        <is>
          <t>Ayşe Yıldız</t>
        </is>
      </c>
      <c r="G4630" t="inlineStr">
        <is>
          <t>Akdeniz</t>
        </is>
      </c>
      <c r="H4630" t="inlineStr">
        <is>
          <t>EM-SGT-01</t>
        </is>
      </c>
      <c r="I4630" t="inlineStr">
        <is>
          <t>Otomatik Sigorta C16 (12'li)</t>
        </is>
      </c>
      <c r="J4630" t="inlineStr">
        <is>
          <t>Koruma</t>
        </is>
      </c>
      <c r="K4630" t="inlineStr">
        <is>
          <t>Perakende</t>
        </is>
      </c>
      <c r="L4630" t="n">
        <v>4</v>
      </c>
      <c r="M4630" s="57" t="n">
        <v>446</v>
      </c>
      <c r="N4630" t="inlineStr">
        <is>
          <t>TL</t>
        </is>
      </c>
      <c r="O4630" s="58" t="n">
        <v>8</v>
      </c>
      <c r="P4630" t="n">
        <v>0</v>
      </c>
      <c r="Q4630" s="59" t="n">
        <v>240</v>
      </c>
      <c r="R4630" s="60">
        <f>IF(N4630="TL",1,IF(N4630="USD",VLOOKUP(C4630,$X$2:$Z$19,2,FALSE),VLOOKUP(C4630,$X$2:$Z$19,3,FALSE)))</f>
        <v/>
      </c>
      <c r="S4630" s="61">
        <f>IF(P4630=1,0,L4630*M4630*R4630*(1-O4630/100))</f>
        <v/>
      </c>
      <c r="T4630" s="61">
        <f>IF(P4630=1,0,L4630*Q4630)</f>
        <v/>
      </c>
      <c r="U4630" s="61">
        <f>S4630-T4630</f>
        <v/>
      </c>
    </row>
    <row r="4631">
      <c r="A4631" t="inlineStr">
        <is>
          <t>S004630</t>
        </is>
      </c>
      <c r="B4631" t="inlineStr">
        <is>
          <t>2026-05-24</t>
        </is>
      </c>
      <c r="C4631" t="inlineStr">
        <is>
          <t>2026-05</t>
        </is>
      </c>
      <c r="D4631" t="inlineStr">
        <is>
          <t>2026-Q2</t>
        </is>
      </c>
      <c r="E4631" t="inlineStr">
        <is>
          <t>T10</t>
        </is>
      </c>
      <c r="F4631" t="inlineStr">
        <is>
          <t>Ayşe Yıldız</t>
        </is>
      </c>
      <c r="G4631" t="inlineStr">
        <is>
          <t>Akdeniz</t>
        </is>
      </c>
      <c r="H4631" t="inlineStr">
        <is>
          <t>EM-SNS-06</t>
        </is>
      </c>
      <c r="I4631" t="inlineStr">
        <is>
          <t>Hareket Sensörü PIR</t>
        </is>
      </c>
      <c r="J4631" t="inlineStr">
        <is>
          <t>Otomasyon</t>
        </is>
      </c>
      <c r="K4631" t="inlineStr">
        <is>
          <t>Bayi</t>
        </is>
      </c>
      <c r="L4631" t="n">
        <v>10</v>
      </c>
      <c r="M4631" s="57" t="n">
        <v>247</v>
      </c>
      <c r="N4631" t="inlineStr">
        <is>
          <t>TL</t>
        </is>
      </c>
      <c r="O4631" s="58" t="n">
        <v>8</v>
      </c>
      <c r="P4631" t="n">
        <v>0</v>
      </c>
      <c r="Q4631" s="59" t="n">
        <v>120</v>
      </c>
      <c r="R4631" s="60">
        <f>IF(N4631="TL",1,IF(N4631="USD",VLOOKUP(C4631,$X$2:$Z$19,2,FALSE),VLOOKUP(C4631,$X$2:$Z$19,3,FALSE)))</f>
        <v/>
      </c>
      <c r="S4631" s="61">
        <f>IF(P4631=1,0,L4631*M4631*R4631*(1-O4631/100))</f>
        <v/>
      </c>
      <c r="T4631" s="61">
        <f>IF(P4631=1,0,L4631*Q4631)</f>
        <v/>
      </c>
      <c r="U4631" s="61">
        <f>S4631-T4631</f>
        <v/>
      </c>
    </row>
    <row r="4632">
      <c r="A4632" t="inlineStr">
        <is>
          <t>S004631</t>
        </is>
      </c>
      <c r="B4632" t="inlineStr">
        <is>
          <t>2026-05-04</t>
        </is>
      </c>
      <c r="C4632" t="inlineStr">
        <is>
          <t>2026-05</t>
        </is>
      </c>
      <c r="D4632" t="inlineStr">
        <is>
          <t>2026-Q2</t>
        </is>
      </c>
      <c r="E4632" t="inlineStr">
        <is>
          <t>T10</t>
        </is>
      </c>
      <c r="F4632" t="inlineStr">
        <is>
          <t>Ayşe Yıldız</t>
        </is>
      </c>
      <c r="G4632" t="inlineStr">
        <is>
          <t>Akdeniz</t>
        </is>
      </c>
      <c r="H4632" t="inlineStr">
        <is>
          <t>EM-SGT-01</t>
        </is>
      </c>
      <c r="I4632" t="inlineStr">
        <is>
          <t>Otomatik Sigorta C16 (12'li)</t>
        </is>
      </c>
      <c r="J4632" t="inlineStr">
        <is>
          <t>Koruma</t>
        </is>
      </c>
      <c r="K4632" t="inlineStr">
        <is>
          <t>Kurumsal</t>
        </is>
      </c>
      <c r="L4632" t="n">
        <v>22</v>
      </c>
      <c r="M4632" s="57" t="n">
        <v>451</v>
      </c>
      <c r="N4632" t="inlineStr">
        <is>
          <t>TL</t>
        </is>
      </c>
      <c r="O4632" s="58" t="n">
        <v>5</v>
      </c>
      <c r="P4632" t="n">
        <v>0</v>
      </c>
      <c r="Q4632" s="59" t="n">
        <v>240</v>
      </c>
      <c r="R4632" s="60">
        <f>IF(N4632="TL",1,IF(N4632="USD",VLOOKUP(C4632,$X$2:$Z$19,2,FALSE),VLOOKUP(C4632,$X$2:$Z$19,3,FALSE)))</f>
        <v/>
      </c>
      <c r="S4632" s="61">
        <f>IF(P4632=1,0,L4632*M4632*R4632*(1-O4632/100))</f>
        <v/>
      </c>
      <c r="T4632" s="61">
        <f>IF(P4632=1,0,L4632*Q4632)</f>
        <v/>
      </c>
      <c r="U4632" s="61">
        <f>S4632-T4632</f>
        <v/>
      </c>
    </row>
    <row r="4633">
      <c r="A4633" t="inlineStr">
        <is>
          <t>S004632</t>
        </is>
      </c>
      <c r="B4633" t="inlineStr">
        <is>
          <t>2026-05-25</t>
        </is>
      </c>
      <c r="C4633" t="inlineStr">
        <is>
          <t>2026-05</t>
        </is>
      </c>
      <c r="D4633" t="inlineStr">
        <is>
          <t>2026-Q2</t>
        </is>
      </c>
      <c r="E4633" t="inlineStr">
        <is>
          <t>T10</t>
        </is>
      </c>
      <c r="F4633" t="inlineStr">
        <is>
          <t>Ayşe Yıldız</t>
        </is>
      </c>
      <c r="G4633" t="inlineStr">
        <is>
          <t>Akdeniz</t>
        </is>
      </c>
      <c r="H4633" t="inlineStr">
        <is>
          <t>EM-UPS-10</t>
        </is>
      </c>
      <c r="I4633" t="inlineStr">
        <is>
          <t>Kesintisiz Güç Kaynağı 3 kVA</t>
        </is>
      </c>
      <c r="J4633" t="inlineStr">
        <is>
          <t>Güç</t>
        </is>
      </c>
      <c r="K4633" t="inlineStr">
        <is>
          <t>Bayi</t>
        </is>
      </c>
      <c r="L4633" t="n">
        <v>25</v>
      </c>
      <c r="M4633" s="57" t="n">
        <v>12799</v>
      </c>
      <c r="N4633" t="inlineStr">
        <is>
          <t>TL</t>
        </is>
      </c>
      <c r="O4633" s="58" t="n">
        <v>8</v>
      </c>
      <c r="P4633" t="n">
        <v>0</v>
      </c>
      <c r="Q4633" s="59" t="n">
        <v>8200</v>
      </c>
      <c r="R4633" s="60">
        <f>IF(N4633="TL",1,IF(N4633="USD",VLOOKUP(C4633,$X$2:$Z$19,2,FALSE),VLOOKUP(C4633,$X$2:$Z$19,3,FALSE)))</f>
        <v/>
      </c>
      <c r="S4633" s="61">
        <f>IF(P4633=1,0,L4633*M4633*R4633*(1-O4633/100))</f>
        <v/>
      </c>
      <c r="T4633" s="61">
        <f>IF(P4633=1,0,L4633*Q4633)</f>
        <v/>
      </c>
      <c r="U4633" s="61">
        <f>S4633-T4633</f>
        <v/>
      </c>
    </row>
    <row r="4634">
      <c r="A4634" t="inlineStr">
        <is>
          <t>S004633</t>
        </is>
      </c>
      <c r="B4634" t="inlineStr">
        <is>
          <t>2026-05-19</t>
        </is>
      </c>
      <c r="C4634" t="inlineStr">
        <is>
          <t>2026-05</t>
        </is>
      </c>
      <c r="D4634" t="inlineStr">
        <is>
          <t>2026-Q2</t>
        </is>
      </c>
      <c r="E4634" t="inlineStr">
        <is>
          <t>T10</t>
        </is>
      </c>
      <c r="F4634" t="inlineStr">
        <is>
          <t>Ayşe Yıldız</t>
        </is>
      </c>
      <c r="G4634" t="inlineStr">
        <is>
          <t>Akdeniz</t>
        </is>
      </c>
      <c r="H4634" t="inlineStr">
        <is>
          <t>EM-TRF-05</t>
        </is>
      </c>
      <c r="I4634" t="inlineStr">
        <is>
          <t>İzole Trafo 1 kVA</t>
        </is>
      </c>
      <c r="J4634" t="inlineStr">
        <is>
          <t>Güç</t>
        </is>
      </c>
      <c r="K4634" t="inlineStr">
        <is>
          <t>Proje</t>
        </is>
      </c>
      <c r="L4634" t="n">
        <v>5</v>
      </c>
      <c r="M4634" s="57" t="n">
        <v>6581</v>
      </c>
      <c r="N4634" t="inlineStr">
        <is>
          <t>TL</t>
        </is>
      </c>
      <c r="O4634" s="58" t="n">
        <v>5</v>
      </c>
      <c r="P4634" t="n">
        <v>0</v>
      </c>
      <c r="Q4634" s="59" t="n">
        <v>3900</v>
      </c>
      <c r="R4634" s="60">
        <f>IF(N4634="TL",1,IF(N4634="USD",VLOOKUP(C4634,$X$2:$Z$19,2,FALSE),VLOOKUP(C4634,$X$2:$Z$19,3,FALSE)))</f>
        <v/>
      </c>
      <c r="S4634" s="61">
        <f>IF(P4634=1,0,L4634*M4634*R4634*(1-O4634/100))</f>
        <v/>
      </c>
      <c r="T4634" s="61">
        <f>IF(P4634=1,0,L4634*Q4634)</f>
        <v/>
      </c>
      <c r="U4634" s="61">
        <f>S4634-T4634</f>
        <v/>
      </c>
    </row>
    <row r="4635">
      <c r="A4635" t="inlineStr">
        <is>
          <t>S004634</t>
        </is>
      </c>
      <c r="B4635" t="inlineStr">
        <is>
          <t>2026-05-05</t>
        </is>
      </c>
      <c r="C4635" t="inlineStr">
        <is>
          <t>2026-05</t>
        </is>
      </c>
      <c r="D4635" t="inlineStr">
        <is>
          <t>2026-Q2</t>
        </is>
      </c>
      <c r="E4635" t="inlineStr">
        <is>
          <t>T10</t>
        </is>
      </c>
      <c r="F4635" t="inlineStr">
        <is>
          <t>Ayşe Yıldız</t>
        </is>
      </c>
      <c r="G4635" t="inlineStr">
        <is>
          <t>Akdeniz</t>
        </is>
      </c>
      <c r="H4635" t="inlineStr">
        <is>
          <t>EM-SNS-06</t>
        </is>
      </c>
      <c r="I4635" t="inlineStr">
        <is>
          <t>Hareket Sensörü PIR</t>
        </is>
      </c>
      <c r="J4635" t="inlineStr">
        <is>
          <t>Otomasyon</t>
        </is>
      </c>
      <c r="K4635" t="inlineStr">
        <is>
          <t>Kurumsal</t>
        </is>
      </c>
      <c r="L4635" t="n">
        <v>3</v>
      </c>
      <c r="M4635" s="57" t="n">
        <v>262</v>
      </c>
      <c r="N4635" t="inlineStr">
        <is>
          <t>TL</t>
        </is>
      </c>
      <c r="O4635" s="58" t="n">
        <v>5</v>
      </c>
      <c r="P4635" t="n">
        <v>0</v>
      </c>
      <c r="Q4635" s="59" t="n">
        <v>120</v>
      </c>
      <c r="R4635" s="60">
        <f>IF(N4635="TL",1,IF(N4635="USD",VLOOKUP(C4635,$X$2:$Z$19,2,FALSE),VLOOKUP(C4635,$X$2:$Z$19,3,FALSE)))</f>
        <v/>
      </c>
      <c r="S4635" s="61">
        <f>IF(P4635=1,0,L4635*M4635*R4635*(1-O4635/100))</f>
        <v/>
      </c>
      <c r="T4635" s="61">
        <f>IF(P4635=1,0,L4635*Q4635)</f>
        <v/>
      </c>
      <c r="U4635" s="61">
        <f>S4635-T4635</f>
        <v/>
      </c>
    </row>
    <row r="4636">
      <c r="A4636" t="inlineStr">
        <is>
          <t>S004635</t>
        </is>
      </c>
      <c r="B4636" t="inlineStr">
        <is>
          <t>2026-05-08</t>
        </is>
      </c>
      <c r="C4636" t="inlineStr">
        <is>
          <t>2026-05</t>
        </is>
      </c>
      <c r="D4636" t="inlineStr">
        <is>
          <t>2026-Q2</t>
        </is>
      </c>
      <c r="E4636" t="inlineStr">
        <is>
          <t>T10</t>
        </is>
      </c>
      <c r="F4636" t="inlineStr">
        <is>
          <t>Ayşe Yıldız</t>
        </is>
      </c>
      <c r="G4636" t="inlineStr">
        <is>
          <t>Akdeniz</t>
        </is>
      </c>
      <c r="H4636" t="inlineStr">
        <is>
          <t>EM-TOP-08</t>
        </is>
      </c>
      <c r="I4636" t="inlineStr">
        <is>
          <t>Topraklama Seti</t>
        </is>
      </c>
      <c r="J4636" t="inlineStr">
        <is>
          <t>Koruma</t>
        </is>
      </c>
      <c r="K4636" t="inlineStr">
        <is>
          <t>Bayi</t>
        </is>
      </c>
      <c r="L4636" t="n">
        <v>3</v>
      </c>
      <c r="M4636" s="57" t="n">
        <v>930</v>
      </c>
      <c r="N4636" t="inlineStr">
        <is>
          <t>TL</t>
        </is>
      </c>
      <c r="O4636" s="58" t="n">
        <v>8</v>
      </c>
      <c r="P4636" t="n">
        <v>0</v>
      </c>
      <c r="Q4636" s="59" t="n">
        <v>540</v>
      </c>
      <c r="R4636" s="60">
        <f>IF(N4636="TL",1,IF(N4636="USD",VLOOKUP(C4636,$X$2:$Z$19,2,FALSE),VLOOKUP(C4636,$X$2:$Z$19,3,FALSE)))</f>
        <v/>
      </c>
      <c r="S4636" s="61">
        <f>IF(P4636=1,0,L4636*M4636*R4636*(1-O4636/100))</f>
        <v/>
      </c>
      <c r="T4636" s="61">
        <f>IF(P4636=1,0,L4636*Q4636)</f>
        <v/>
      </c>
      <c r="U4636" s="61">
        <f>S4636-T4636</f>
        <v/>
      </c>
    </row>
    <row r="4637">
      <c r="A4637" t="inlineStr">
        <is>
          <t>S004636</t>
        </is>
      </c>
      <c r="B4637" t="inlineStr">
        <is>
          <t>2026-05-02</t>
        </is>
      </c>
      <c r="C4637" t="inlineStr">
        <is>
          <t>2026-05</t>
        </is>
      </c>
      <c r="D4637" t="inlineStr">
        <is>
          <t>2026-Q2</t>
        </is>
      </c>
      <c r="E4637" t="inlineStr">
        <is>
          <t>T10</t>
        </is>
      </c>
      <c r="F4637" t="inlineStr">
        <is>
          <t>Ayşe Yıldız</t>
        </is>
      </c>
      <c r="G4637" t="inlineStr">
        <is>
          <t>Akdeniz</t>
        </is>
      </c>
      <c r="H4637" t="inlineStr">
        <is>
          <t>EM-KND-03</t>
        </is>
      </c>
      <c r="I4637" t="inlineStr">
        <is>
          <t>Kablo Kanalı 40x40 (2 m)</t>
        </is>
      </c>
      <c r="J4637" t="inlineStr">
        <is>
          <t>Tesisat</t>
        </is>
      </c>
      <c r="K4637" t="inlineStr">
        <is>
          <t>Proje</t>
        </is>
      </c>
      <c r="L4637" t="n">
        <v>1</v>
      </c>
      <c r="M4637" s="57" t="n">
        <v>126</v>
      </c>
      <c r="N4637" t="inlineStr">
        <is>
          <t>TL</t>
        </is>
      </c>
      <c r="O4637" s="58" t="n">
        <v>0</v>
      </c>
      <c r="P4637" t="n">
        <v>0</v>
      </c>
      <c r="Q4637" s="59" t="n">
        <v>65</v>
      </c>
      <c r="R4637" s="60">
        <f>IF(N4637="TL",1,IF(N4637="USD",VLOOKUP(C4637,$X$2:$Z$19,2,FALSE),VLOOKUP(C4637,$X$2:$Z$19,3,FALSE)))</f>
        <v/>
      </c>
      <c r="S4637" s="61">
        <f>IF(P4637=1,0,L4637*M4637*R4637*(1-O4637/100))</f>
        <v/>
      </c>
      <c r="T4637" s="61">
        <f>IF(P4637=1,0,L4637*Q4637)</f>
        <v/>
      </c>
      <c r="U4637" s="61">
        <f>S4637-T4637</f>
        <v/>
      </c>
    </row>
    <row r="4638">
      <c r="A4638" t="inlineStr">
        <is>
          <t>S004637</t>
        </is>
      </c>
      <c r="B4638" t="inlineStr">
        <is>
          <t>2026-05-04</t>
        </is>
      </c>
      <c r="C4638" t="inlineStr">
        <is>
          <t>2026-05</t>
        </is>
      </c>
      <c r="D4638" t="inlineStr">
        <is>
          <t>2026-Q2</t>
        </is>
      </c>
      <c r="E4638" t="inlineStr">
        <is>
          <t>T10</t>
        </is>
      </c>
      <c r="F4638" t="inlineStr">
        <is>
          <t>Ayşe Yıldız</t>
        </is>
      </c>
      <c r="G4638" t="inlineStr">
        <is>
          <t>Akdeniz</t>
        </is>
      </c>
      <c r="H4638" t="inlineStr">
        <is>
          <t>EM-TOP-08</t>
        </is>
      </c>
      <c r="I4638" t="inlineStr">
        <is>
          <t>Topraklama Seti</t>
        </is>
      </c>
      <c r="J4638" t="inlineStr">
        <is>
          <t>Koruma</t>
        </is>
      </c>
      <c r="K4638" t="inlineStr">
        <is>
          <t>Perakende</t>
        </is>
      </c>
      <c r="L4638" t="n">
        <v>11</v>
      </c>
      <c r="M4638" s="57" t="n">
        <v>920</v>
      </c>
      <c r="N4638" t="inlineStr">
        <is>
          <t>TL</t>
        </is>
      </c>
      <c r="O4638" s="58" t="n">
        <v>8</v>
      </c>
      <c r="P4638" t="n">
        <v>0</v>
      </c>
      <c r="Q4638" s="59" t="n">
        <v>540</v>
      </c>
      <c r="R4638" s="60">
        <f>IF(N4638="TL",1,IF(N4638="USD",VLOOKUP(C4638,$X$2:$Z$19,2,FALSE),VLOOKUP(C4638,$X$2:$Z$19,3,FALSE)))</f>
        <v/>
      </c>
      <c r="S4638" s="61">
        <f>IF(P4638=1,0,L4638*M4638*R4638*(1-O4638/100))</f>
        <v/>
      </c>
      <c r="T4638" s="61">
        <f>IF(P4638=1,0,L4638*Q4638)</f>
        <v/>
      </c>
      <c r="U4638" s="61">
        <f>S4638-T4638</f>
        <v/>
      </c>
    </row>
    <row r="4639">
      <c r="A4639" t="inlineStr">
        <is>
          <t>S004638</t>
        </is>
      </c>
      <c r="B4639" t="inlineStr">
        <is>
          <t>2026-05-13</t>
        </is>
      </c>
      <c r="C4639" t="inlineStr">
        <is>
          <t>2026-05</t>
        </is>
      </c>
      <c r="D4639" t="inlineStr">
        <is>
          <t>2026-Q2</t>
        </is>
      </c>
      <c r="E4639" t="inlineStr">
        <is>
          <t>T10</t>
        </is>
      </c>
      <c r="F4639" t="inlineStr">
        <is>
          <t>Ayşe Yıldız</t>
        </is>
      </c>
      <c r="G4639" t="inlineStr">
        <is>
          <t>Akdeniz</t>
        </is>
      </c>
      <c r="H4639" t="inlineStr">
        <is>
          <t>EM-SGT-01</t>
        </is>
      </c>
      <c r="I4639" t="inlineStr">
        <is>
          <t>Otomatik Sigorta C16 (12'li)</t>
        </is>
      </c>
      <c r="J4639" t="inlineStr">
        <is>
          <t>Koruma</t>
        </is>
      </c>
      <c r="K4639" t="inlineStr">
        <is>
          <t>Bayi</t>
        </is>
      </c>
      <c r="L4639" t="n">
        <v>16</v>
      </c>
      <c r="M4639" s="57" t="n">
        <v>446</v>
      </c>
      <c r="N4639" t="inlineStr">
        <is>
          <t>TL</t>
        </is>
      </c>
      <c r="O4639" s="58" t="n">
        <v>0</v>
      </c>
      <c r="P4639" t="n">
        <v>0</v>
      </c>
      <c r="Q4639" s="59" t="n">
        <v>240</v>
      </c>
      <c r="R4639" s="60">
        <f>IF(N4639="TL",1,IF(N4639="USD",VLOOKUP(C4639,$X$2:$Z$19,2,FALSE),VLOOKUP(C4639,$X$2:$Z$19,3,FALSE)))</f>
        <v/>
      </c>
      <c r="S4639" s="61">
        <f>IF(P4639=1,0,L4639*M4639*R4639*(1-O4639/100))</f>
        <v/>
      </c>
      <c r="T4639" s="61">
        <f>IF(P4639=1,0,L4639*Q4639)</f>
        <v/>
      </c>
      <c r="U4639" s="61">
        <f>S4639-T4639</f>
        <v/>
      </c>
    </row>
    <row r="4640">
      <c r="A4640" t="inlineStr">
        <is>
          <t>S004639</t>
        </is>
      </c>
      <c r="B4640" t="inlineStr">
        <is>
          <t>2026-05-13</t>
        </is>
      </c>
      <c r="C4640" t="inlineStr">
        <is>
          <t>2026-05</t>
        </is>
      </c>
      <c r="D4640" t="inlineStr">
        <is>
          <t>2026-Q2</t>
        </is>
      </c>
      <c r="E4640" t="inlineStr">
        <is>
          <t>T10</t>
        </is>
      </c>
      <c r="F4640" t="inlineStr">
        <is>
          <t>Ayşe Yıldız</t>
        </is>
      </c>
      <c r="G4640" t="inlineStr">
        <is>
          <t>Akdeniz</t>
        </is>
      </c>
      <c r="H4640" t="inlineStr">
        <is>
          <t>EM-AYD-18</t>
        </is>
      </c>
      <c r="I4640" t="inlineStr">
        <is>
          <t>LED Ampul 18W (10'lu)</t>
        </is>
      </c>
      <c r="J4640" t="inlineStr">
        <is>
          <t>Aydınlatma</t>
        </is>
      </c>
      <c r="K4640" t="inlineStr">
        <is>
          <t>Kurumsal</t>
        </is>
      </c>
      <c r="L4640" t="n">
        <v>65</v>
      </c>
      <c r="M4640" s="57" t="n">
        <v>203</v>
      </c>
      <c r="N4640" t="inlineStr">
        <is>
          <t>TL</t>
        </is>
      </c>
      <c r="O4640" s="58" t="n">
        <v>8</v>
      </c>
      <c r="P4640" t="n">
        <v>0</v>
      </c>
      <c r="Q4640" s="59" t="n">
        <v>95</v>
      </c>
      <c r="R4640" s="60">
        <f>IF(N4640="TL",1,IF(N4640="USD",VLOOKUP(C4640,$X$2:$Z$19,2,FALSE),VLOOKUP(C4640,$X$2:$Z$19,3,FALSE)))</f>
        <v/>
      </c>
      <c r="S4640" s="61">
        <f>IF(P4640=1,0,L4640*M4640*R4640*(1-O4640/100))</f>
        <v/>
      </c>
      <c r="T4640" s="61">
        <f>IF(P4640=1,0,L4640*Q4640)</f>
        <v/>
      </c>
      <c r="U4640" s="61">
        <f>S4640-T4640</f>
        <v/>
      </c>
    </row>
    <row r="4641">
      <c r="A4641" t="inlineStr">
        <is>
          <t>S004640</t>
        </is>
      </c>
      <c r="B4641" t="inlineStr">
        <is>
          <t>2026-05-28</t>
        </is>
      </c>
      <c r="C4641" t="inlineStr">
        <is>
          <t>2026-05</t>
        </is>
      </c>
      <c r="D4641" t="inlineStr">
        <is>
          <t>2026-Q2</t>
        </is>
      </c>
      <c r="E4641" t="inlineStr">
        <is>
          <t>T10</t>
        </is>
      </c>
      <c r="F4641" t="inlineStr">
        <is>
          <t>Ayşe Yıldız</t>
        </is>
      </c>
      <c r="G4641" t="inlineStr">
        <is>
          <t>Akdeniz</t>
        </is>
      </c>
      <c r="H4641" t="inlineStr">
        <is>
          <t>EM-PRZ-02</t>
        </is>
      </c>
      <c r="I4641" t="inlineStr">
        <is>
          <t>Priz-Anahtar Seti (20'li)</t>
        </is>
      </c>
      <c r="J4641" t="inlineStr">
        <is>
          <t>Anahtar</t>
        </is>
      </c>
      <c r="K4641" t="inlineStr">
        <is>
          <t>Proje</t>
        </is>
      </c>
      <c r="L4641" t="n">
        <v>65</v>
      </c>
      <c r="M4641" s="57" t="n">
        <v>588</v>
      </c>
      <c r="N4641" t="inlineStr">
        <is>
          <t>TL</t>
        </is>
      </c>
      <c r="O4641" s="58" t="n">
        <v>0</v>
      </c>
      <c r="P4641" t="n">
        <v>0</v>
      </c>
      <c r="Q4641" s="59" t="n">
        <v>310</v>
      </c>
      <c r="R4641" s="60">
        <f>IF(N4641="TL",1,IF(N4641="USD",VLOOKUP(C4641,$X$2:$Z$19,2,FALSE),VLOOKUP(C4641,$X$2:$Z$19,3,FALSE)))</f>
        <v/>
      </c>
      <c r="S4641" s="61">
        <f>IF(P4641=1,0,L4641*M4641*R4641*(1-O4641/100))</f>
        <v/>
      </c>
      <c r="T4641" s="61">
        <f>IF(P4641=1,0,L4641*Q4641)</f>
        <v/>
      </c>
      <c r="U4641" s="61">
        <f>S4641-T4641</f>
        <v/>
      </c>
    </row>
    <row r="4642">
      <c r="A4642" t="inlineStr">
        <is>
          <t>S004641</t>
        </is>
      </c>
      <c r="B4642" t="inlineStr">
        <is>
          <t>2026-05-25</t>
        </is>
      </c>
      <c r="C4642" t="inlineStr">
        <is>
          <t>2026-05</t>
        </is>
      </c>
      <c r="D4642" t="inlineStr">
        <is>
          <t>2026-Q2</t>
        </is>
      </c>
      <c r="E4642" t="inlineStr">
        <is>
          <t>T10</t>
        </is>
      </c>
      <c r="F4642" t="inlineStr">
        <is>
          <t>Ayşe Yıldız</t>
        </is>
      </c>
      <c r="G4642" t="inlineStr">
        <is>
          <t>Akdeniz</t>
        </is>
      </c>
      <c r="H4642" t="inlineStr">
        <is>
          <t>EM-SNS-06</t>
        </is>
      </c>
      <c r="I4642" t="inlineStr">
        <is>
          <t>Hareket Sensörü PIR</t>
        </is>
      </c>
      <c r="J4642" t="inlineStr">
        <is>
          <t>Otomasyon</t>
        </is>
      </c>
      <c r="K4642" t="inlineStr">
        <is>
          <t>Bayi</t>
        </is>
      </c>
      <c r="L4642" t="n">
        <v>20</v>
      </c>
      <c r="M4642" s="57" t="n">
        <v>245</v>
      </c>
      <c r="N4642" t="inlineStr">
        <is>
          <t>TL</t>
        </is>
      </c>
      <c r="O4642" s="58" t="n">
        <v>0</v>
      </c>
      <c r="P4642" t="n">
        <v>0</v>
      </c>
      <c r="Q4642" s="59" t="n">
        <v>120</v>
      </c>
      <c r="R4642" s="60">
        <f>IF(N4642="TL",1,IF(N4642="USD",VLOOKUP(C4642,$X$2:$Z$19,2,FALSE),VLOOKUP(C4642,$X$2:$Z$19,3,FALSE)))</f>
        <v/>
      </c>
      <c r="S4642" s="61">
        <f>IF(P4642=1,0,L4642*M4642*R4642*(1-O4642/100))</f>
        <v/>
      </c>
      <c r="T4642" s="61">
        <f>IF(P4642=1,0,L4642*Q4642)</f>
        <v/>
      </c>
      <c r="U4642" s="61">
        <f>S4642-T4642</f>
        <v/>
      </c>
    </row>
    <row r="4643">
      <c r="A4643" t="inlineStr">
        <is>
          <t>S004642</t>
        </is>
      </c>
      <c r="B4643" t="inlineStr">
        <is>
          <t>2026-05-23</t>
        </is>
      </c>
      <c r="C4643" t="inlineStr">
        <is>
          <t>2026-05</t>
        </is>
      </c>
      <c r="D4643" t="inlineStr">
        <is>
          <t>2026-Q2</t>
        </is>
      </c>
      <c r="E4643" t="inlineStr">
        <is>
          <t>T10</t>
        </is>
      </c>
      <c r="F4643" t="inlineStr">
        <is>
          <t>Ayşe Yıldız</t>
        </is>
      </c>
      <c r="G4643" t="inlineStr">
        <is>
          <t>Akdeniz</t>
        </is>
      </c>
      <c r="H4643" t="inlineStr">
        <is>
          <t>EM-AYD-40</t>
        </is>
      </c>
      <c r="I4643" t="inlineStr">
        <is>
          <t>LED Panel Armatür 40W</t>
        </is>
      </c>
      <c r="J4643" t="inlineStr">
        <is>
          <t>Aydınlatma</t>
        </is>
      </c>
      <c r="K4643" t="inlineStr">
        <is>
          <t>Kurumsal</t>
        </is>
      </c>
      <c r="L4643" t="n">
        <v>5</v>
      </c>
      <c r="M4643" s="57" t="n">
        <v>353</v>
      </c>
      <c r="N4643" t="inlineStr">
        <is>
          <t>TL</t>
        </is>
      </c>
      <c r="O4643" s="58" t="n">
        <v>8</v>
      </c>
      <c r="P4643" t="n">
        <v>0</v>
      </c>
      <c r="Q4643" s="59" t="n">
        <v>190</v>
      </c>
      <c r="R4643" s="60">
        <f>IF(N4643="TL",1,IF(N4643="USD",VLOOKUP(C4643,$X$2:$Z$19,2,FALSE),VLOOKUP(C4643,$X$2:$Z$19,3,FALSE)))</f>
        <v/>
      </c>
      <c r="S4643" s="61">
        <f>IF(P4643=1,0,L4643*M4643*R4643*(1-O4643/100))</f>
        <v/>
      </c>
      <c r="T4643" s="61">
        <f>IF(P4643=1,0,L4643*Q4643)</f>
        <v/>
      </c>
      <c r="U4643" s="61">
        <f>S4643-T4643</f>
        <v/>
      </c>
    </row>
    <row r="4644">
      <c r="A4644" t="inlineStr">
        <is>
          <t>S004643</t>
        </is>
      </c>
      <c r="B4644" t="inlineStr">
        <is>
          <t>2026-05-27</t>
        </is>
      </c>
      <c r="C4644" t="inlineStr">
        <is>
          <t>2026-05</t>
        </is>
      </c>
      <c r="D4644" t="inlineStr">
        <is>
          <t>2026-Q2</t>
        </is>
      </c>
      <c r="E4644" t="inlineStr">
        <is>
          <t>T10</t>
        </is>
      </c>
      <c r="F4644" t="inlineStr">
        <is>
          <t>Ayşe Yıldız</t>
        </is>
      </c>
      <c r="G4644" t="inlineStr">
        <is>
          <t>Akdeniz</t>
        </is>
      </c>
      <c r="H4644" t="inlineStr">
        <is>
          <t>EM-TRF-05</t>
        </is>
      </c>
      <c r="I4644" t="inlineStr">
        <is>
          <t>İzole Trafo 1 kVA</t>
        </is>
      </c>
      <c r="J4644" t="inlineStr">
        <is>
          <t>Güç</t>
        </is>
      </c>
      <c r="K4644" t="inlineStr">
        <is>
          <t>Bayi</t>
        </is>
      </c>
      <c r="L4644" t="n">
        <v>5</v>
      </c>
      <c r="M4644" s="57" t="n">
        <v>6432</v>
      </c>
      <c r="N4644" t="inlineStr">
        <is>
          <t>TL</t>
        </is>
      </c>
      <c r="O4644" s="58" t="n">
        <v>8</v>
      </c>
      <c r="P4644" t="n">
        <v>0</v>
      </c>
      <c r="Q4644" s="59" t="n">
        <v>3900</v>
      </c>
      <c r="R4644" s="60">
        <f>IF(N4644="TL",1,IF(N4644="USD",VLOOKUP(C4644,$X$2:$Z$19,2,FALSE),VLOOKUP(C4644,$X$2:$Z$19,3,FALSE)))</f>
        <v/>
      </c>
      <c r="S4644" s="61">
        <f>IF(P4644=1,0,L4644*M4644*R4644*(1-O4644/100))</f>
        <v/>
      </c>
      <c r="T4644" s="61">
        <f>IF(P4644=1,0,L4644*Q4644)</f>
        <v/>
      </c>
      <c r="U4644" s="61">
        <f>S4644-T4644</f>
        <v/>
      </c>
    </row>
    <row r="4645">
      <c r="A4645" t="inlineStr">
        <is>
          <t>S004644</t>
        </is>
      </c>
      <c r="B4645" t="inlineStr">
        <is>
          <t>2026-05-07</t>
        </is>
      </c>
      <c r="C4645" t="inlineStr">
        <is>
          <t>2026-05</t>
        </is>
      </c>
      <c r="D4645" t="inlineStr">
        <is>
          <t>2026-Q2</t>
        </is>
      </c>
      <c r="E4645" t="inlineStr">
        <is>
          <t>T10</t>
        </is>
      </c>
      <c r="F4645" t="inlineStr">
        <is>
          <t>Ayşe Yıldız</t>
        </is>
      </c>
      <c r="G4645" t="inlineStr">
        <is>
          <t>Akdeniz</t>
        </is>
      </c>
      <c r="H4645" t="inlineStr">
        <is>
          <t>EM-SNS-06</t>
        </is>
      </c>
      <c r="I4645" t="inlineStr">
        <is>
          <t>Hareket Sensörü PIR</t>
        </is>
      </c>
      <c r="J4645" t="inlineStr">
        <is>
          <t>Otomasyon</t>
        </is>
      </c>
      <c r="K4645" t="inlineStr">
        <is>
          <t>Perakende</t>
        </is>
      </c>
      <c r="L4645" t="n">
        <v>3</v>
      </c>
      <c r="M4645" s="57" t="n">
        <v>262</v>
      </c>
      <c r="N4645" t="inlineStr">
        <is>
          <t>TL</t>
        </is>
      </c>
      <c r="O4645" s="58" t="n">
        <v>18</v>
      </c>
      <c r="P4645" t="n">
        <v>0</v>
      </c>
      <c r="Q4645" s="59" t="n">
        <v>120</v>
      </c>
      <c r="R4645" s="60">
        <f>IF(N4645="TL",1,IF(N4645="USD",VLOOKUP(C4645,$X$2:$Z$19,2,FALSE),VLOOKUP(C4645,$X$2:$Z$19,3,FALSE)))</f>
        <v/>
      </c>
      <c r="S4645" s="61">
        <f>IF(P4645=1,0,L4645*M4645*R4645*(1-O4645/100))</f>
        <v/>
      </c>
      <c r="T4645" s="61">
        <f>IF(P4645=1,0,L4645*Q4645)</f>
        <v/>
      </c>
      <c r="U4645" s="61">
        <f>S4645-T4645</f>
        <v/>
      </c>
    </row>
    <row r="4646">
      <c r="A4646" t="inlineStr">
        <is>
          <t>S004645</t>
        </is>
      </c>
      <c r="B4646" t="inlineStr">
        <is>
          <t>2026-05-07</t>
        </is>
      </c>
      <c r="C4646" t="inlineStr">
        <is>
          <t>2026-05</t>
        </is>
      </c>
      <c r="D4646" t="inlineStr">
        <is>
          <t>2026-Q2</t>
        </is>
      </c>
      <c r="E4646" t="inlineStr">
        <is>
          <t>T10</t>
        </is>
      </c>
      <c r="F4646" t="inlineStr">
        <is>
          <t>Ayşe Yıldız</t>
        </is>
      </c>
      <c r="G4646" t="inlineStr">
        <is>
          <t>Akdeniz</t>
        </is>
      </c>
      <c r="H4646" t="inlineStr">
        <is>
          <t>EM-TOP-08</t>
        </is>
      </c>
      <c r="I4646" t="inlineStr">
        <is>
          <t>Topraklama Seti</t>
        </is>
      </c>
      <c r="J4646" t="inlineStr">
        <is>
          <t>Koruma</t>
        </is>
      </c>
      <c r="K4646" t="inlineStr">
        <is>
          <t>Perakende</t>
        </is>
      </c>
      <c r="L4646" t="n">
        <v>56</v>
      </c>
      <c r="M4646" s="57" t="n">
        <v>943</v>
      </c>
      <c r="N4646" t="inlineStr">
        <is>
          <t>TL</t>
        </is>
      </c>
      <c r="O4646" s="58" t="n">
        <v>5</v>
      </c>
      <c r="P4646" t="n">
        <v>0</v>
      </c>
      <c r="Q4646" s="59" t="n">
        <v>540</v>
      </c>
      <c r="R4646" s="60">
        <f>IF(N4646="TL",1,IF(N4646="USD",VLOOKUP(C4646,$X$2:$Z$19,2,FALSE),VLOOKUP(C4646,$X$2:$Z$19,3,FALSE)))</f>
        <v/>
      </c>
      <c r="S4646" s="61">
        <f>IF(P4646=1,0,L4646*M4646*R4646*(1-O4646/100))</f>
        <v/>
      </c>
      <c r="T4646" s="61">
        <f>IF(P4646=1,0,L4646*Q4646)</f>
        <v/>
      </c>
      <c r="U4646" s="61">
        <f>S4646-T4646</f>
        <v/>
      </c>
    </row>
    <row r="4647">
      <c r="A4647" t="inlineStr">
        <is>
          <t>S004646</t>
        </is>
      </c>
      <c r="B4647" t="inlineStr">
        <is>
          <t>2026-05-21</t>
        </is>
      </c>
      <c r="C4647" t="inlineStr">
        <is>
          <t>2026-05</t>
        </is>
      </c>
      <c r="D4647" t="inlineStr">
        <is>
          <t>2026-Q2</t>
        </is>
      </c>
      <c r="E4647" t="inlineStr">
        <is>
          <t>T11</t>
        </is>
      </c>
      <c r="F4647" t="inlineStr">
        <is>
          <t>Kaan Öztürk</t>
        </is>
      </c>
      <c r="G4647" t="inlineStr">
        <is>
          <t>İhracat-Körfez</t>
        </is>
      </c>
      <c r="H4647" t="inlineStr">
        <is>
          <t>EM-TRF-05</t>
        </is>
      </c>
      <c r="I4647" t="inlineStr">
        <is>
          <t>İzole Trafo 1 kVA</t>
        </is>
      </c>
      <c r="J4647" t="inlineStr">
        <is>
          <t>Güç</t>
        </is>
      </c>
      <c r="K4647" t="inlineStr">
        <is>
          <t>Perakende</t>
        </is>
      </c>
      <c r="L4647" t="n">
        <v>5</v>
      </c>
      <c r="M4647" s="57" t="n">
        <v>136.51</v>
      </c>
      <c r="N4647" t="inlineStr">
        <is>
          <t>USD</t>
        </is>
      </c>
      <c r="O4647" s="58" t="n">
        <v>0</v>
      </c>
      <c r="P4647" t="n">
        <v>0</v>
      </c>
      <c r="Q4647" s="59" t="n">
        <v>3900</v>
      </c>
      <c r="R4647" s="60">
        <f>IF(N4647="TL",1,IF(N4647="USD",VLOOKUP(C4647,$X$2:$Z$19,2,FALSE),VLOOKUP(C4647,$X$2:$Z$19,3,FALSE)))</f>
        <v/>
      </c>
      <c r="S4647" s="61">
        <f>IF(P4647=1,0,L4647*M4647*R4647*(1-O4647/100))</f>
        <v/>
      </c>
      <c r="T4647" s="61">
        <f>IF(P4647=1,0,L4647*Q4647)</f>
        <v/>
      </c>
      <c r="U4647" s="61">
        <f>S4647-T4647</f>
        <v/>
      </c>
    </row>
    <row r="4648">
      <c r="A4648" t="inlineStr">
        <is>
          <t>S004647</t>
        </is>
      </c>
      <c r="B4648" t="inlineStr">
        <is>
          <t>2026-05-07</t>
        </is>
      </c>
      <c r="C4648" t="inlineStr">
        <is>
          <t>2026-05</t>
        </is>
      </c>
      <c r="D4648" t="inlineStr">
        <is>
          <t>2026-Q2</t>
        </is>
      </c>
      <c r="E4648" t="inlineStr">
        <is>
          <t>T11</t>
        </is>
      </c>
      <c r="F4648" t="inlineStr">
        <is>
          <t>Kaan Öztürk</t>
        </is>
      </c>
      <c r="G4648" t="inlineStr">
        <is>
          <t>İhracat-Körfez</t>
        </is>
      </c>
      <c r="H4648" t="inlineStr">
        <is>
          <t>EM-PNO-12</t>
        </is>
      </c>
      <c r="I4648" t="inlineStr">
        <is>
          <t>Sıva Üstü Dağıtım Panosu 24'lü</t>
        </is>
      </c>
      <c r="J4648" t="inlineStr">
        <is>
          <t>Pano</t>
        </is>
      </c>
      <c r="K4648" t="inlineStr">
        <is>
          <t>Bayi</t>
        </is>
      </c>
      <c r="L4648" t="n">
        <v>12</v>
      </c>
      <c r="M4648" s="57" t="n">
        <v>42.05</v>
      </c>
      <c r="N4648" t="inlineStr">
        <is>
          <t>USD</t>
        </is>
      </c>
      <c r="O4648" s="58" t="n">
        <v>8</v>
      </c>
      <c r="P4648" t="n">
        <v>0</v>
      </c>
      <c r="Q4648" s="59" t="n">
        <v>1180</v>
      </c>
      <c r="R4648" s="60">
        <f>IF(N4648="TL",1,IF(N4648="USD",VLOOKUP(C4648,$X$2:$Z$19,2,FALSE),VLOOKUP(C4648,$X$2:$Z$19,3,FALSE)))</f>
        <v/>
      </c>
      <c r="S4648" s="61">
        <f>IF(P4648=1,0,L4648*M4648*R4648*(1-O4648/100))</f>
        <v/>
      </c>
      <c r="T4648" s="61">
        <f>IF(P4648=1,0,L4648*Q4648)</f>
        <v/>
      </c>
      <c r="U4648" s="61">
        <f>S4648-T4648</f>
        <v/>
      </c>
    </row>
    <row r="4649">
      <c r="A4649" t="inlineStr">
        <is>
          <t>S004648</t>
        </is>
      </c>
      <c r="B4649" t="inlineStr">
        <is>
          <t>2026-05-09</t>
        </is>
      </c>
      <c r="C4649" t="inlineStr">
        <is>
          <t>2026-05</t>
        </is>
      </c>
      <c r="D4649" t="inlineStr">
        <is>
          <t>2026-Q2</t>
        </is>
      </c>
      <c r="E4649" t="inlineStr">
        <is>
          <t>T11</t>
        </is>
      </c>
      <c r="F4649" t="inlineStr">
        <is>
          <t>Kaan Öztürk</t>
        </is>
      </c>
      <c r="G4649" t="inlineStr">
        <is>
          <t>İhracat-Körfez</t>
        </is>
      </c>
      <c r="H4649" t="inlineStr">
        <is>
          <t>EM-TOP-08</t>
        </is>
      </c>
      <c r="I4649" t="inlineStr">
        <is>
          <t>Topraklama Seti</t>
        </is>
      </c>
      <c r="J4649" t="inlineStr">
        <is>
          <t>Koruma</t>
        </is>
      </c>
      <c r="K4649" t="inlineStr">
        <is>
          <t>Bayi</t>
        </is>
      </c>
      <c r="L4649" t="n">
        <v>1</v>
      </c>
      <c r="M4649" s="57" t="n">
        <v>18.22</v>
      </c>
      <c r="N4649" t="inlineStr">
        <is>
          <t>USD</t>
        </is>
      </c>
      <c r="O4649" s="58" t="n">
        <v>8</v>
      </c>
      <c r="P4649" t="n">
        <v>0</v>
      </c>
      <c r="Q4649" s="59" t="n">
        <v>540</v>
      </c>
      <c r="R4649" s="60">
        <f>IF(N4649="TL",1,IF(N4649="USD",VLOOKUP(C4649,$X$2:$Z$19,2,FALSE),VLOOKUP(C4649,$X$2:$Z$19,3,FALSE)))</f>
        <v/>
      </c>
      <c r="S4649" s="61">
        <f>IF(P4649=1,0,L4649*M4649*R4649*(1-O4649/100))</f>
        <v/>
      </c>
      <c r="T4649" s="61">
        <f>IF(P4649=1,0,L4649*Q4649)</f>
        <v/>
      </c>
      <c r="U4649" s="61">
        <f>S4649-T4649</f>
        <v/>
      </c>
    </row>
    <row r="4650">
      <c r="A4650" t="inlineStr">
        <is>
          <t>S004649</t>
        </is>
      </c>
      <c r="B4650" t="inlineStr">
        <is>
          <t>2026-05-28</t>
        </is>
      </c>
      <c r="C4650" t="inlineStr">
        <is>
          <t>2026-05</t>
        </is>
      </c>
      <c r="D4650" t="inlineStr">
        <is>
          <t>2026-Q2</t>
        </is>
      </c>
      <c r="E4650" t="inlineStr">
        <is>
          <t>T11</t>
        </is>
      </c>
      <c r="F4650" t="inlineStr">
        <is>
          <t>Kaan Öztürk</t>
        </is>
      </c>
      <c r="G4650" t="inlineStr">
        <is>
          <t>İhracat-Körfez</t>
        </is>
      </c>
      <c r="H4650" t="inlineStr">
        <is>
          <t>EM-UPS-10</t>
        </is>
      </c>
      <c r="I4650" t="inlineStr">
        <is>
          <t>Kesintisiz Güç Kaynağı 3 kVA</t>
        </is>
      </c>
      <c r="J4650" t="inlineStr">
        <is>
          <t>Güç</t>
        </is>
      </c>
      <c r="K4650" t="inlineStr">
        <is>
          <t>Proje</t>
        </is>
      </c>
      <c r="L4650" t="n">
        <v>3</v>
      </c>
      <c r="M4650" s="57" t="n">
        <v>260.05</v>
      </c>
      <c r="N4650" t="inlineStr">
        <is>
          <t>USD</t>
        </is>
      </c>
      <c r="O4650" s="58" t="n">
        <v>0</v>
      </c>
      <c r="P4650" t="n">
        <v>0</v>
      </c>
      <c r="Q4650" s="59" t="n">
        <v>8200</v>
      </c>
      <c r="R4650" s="60">
        <f>IF(N4650="TL",1,IF(N4650="USD",VLOOKUP(C4650,$X$2:$Z$19,2,FALSE),VLOOKUP(C4650,$X$2:$Z$19,3,FALSE)))</f>
        <v/>
      </c>
      <c r="S4650" s="61">
        <f>IF(P4650=1,0,L4650*M4650*R4650*(1-O4650/100))</f>
        <v/>
      </c>
      <c r="T4650" s="61">
        <f>IF(P4650=1,0,L4650*Q4650)</f>
        <v/>
      </c>
      <c r="U4650" s="61">
        <f>S4650-T4650</f>
        <v/>
      </c>
    </row>
    <row r="4651">
      <c r="A4651" t="inlineStr">
        <is>
          <t>S004650</t>
        </is>
      </c>
      <c r="B4651" t="inlineStr">
        <is>
          <t>2026-05-27</t>
        </is>
      </c>
      <c r="C4651" t="inlineStr">
        <is>
          <t>2026-05</t>
        </is>
      </c>
      <c r="D4651" t="inlineStr">
        <is>
          <t>2026-Q2</t>
        </is>
      </c>
      <c r="E4651" t="inlineStr">
        <is>
          <t>T11</t>
        </is>
      </c>
      <c r="F4651" t="inlineStr">
        <is>
          <t>Kaan Öztürk</t>
        </is>
      </c>
      <c r="G4651" t="inlineStr">
        <is>
          <t>İhracat-Körfez</t>
        </is>
      </c>
      <c r="H4651" t="inlineStr">
        <is>
          <t>EM-SNS-06</t>
        </is>
      </c>
      <c r="I4651" t="inlineStr">
        <is>
          <t>Hareket Sensörü PIR</t>
        </is>
      </c>
      <c r="J4651" t="inlineStr">
        <is>
          <t>Otomasyon</t>
        </is>
      </c>
      <c r="K4651" t="inlineStr">
        <is>
          <t>Bayi</t>
        </is>
      </c>
      <c r="L4651" t="n">
        <v>12</v>
      </c>
      <c r="M4651" s="57" t="n">
        <v>5.12</v>
      </c>
      <c r="N4651" t="inlineStr">
        <is>
          <t>USD</t>
        </is>
      </c>
      <c r="O4651" s="58" t="n">
        <v>12</v>
      </c>
      <c r="P4651" t="n">
        <v>0</v>
      </c>
      <c r="Q4651" s="59" t="n">
        <v>120</v>
      </c>
      <c r="R4651" s="60">
        <f>IF(N4651="TL",1,IF(N4651="USD",VLOOKUP(C4651,$X$2:$Z$19,2,FALSE),VLOOKUP(C4651,$X$2:$Z$19,3,FALSE)))</f>
        <v/>
      </c>
      <c r="S4651" s="61">
        <f>IF(P4651=1,0,L4651*M4651*R4651*(1-O4651/100))</f>
        <v/>
      </c>
      <c r="T4651" s="61">
        <f>IF(P4651=1,0,L4651*Q4651)</f>
        <v/>
      </c>
      <c r="U4651" s="61">
        <f>S4651-T4651</f>
        <v/>
      </c>
    </row>
    <row r="4652">
      <c r="A4652" t="inlineStr">
        <is>
          <t>S004651</t>
        </is>
      </c>
      <c r="B4652" t="inlineStr">
        <is>
          <t>2026-05-16</t>
        </is>
      </c>
      <c r="C4652" t="inlineStr">
        <is>
          <t>2026-05</t>
        </is>
      </c>
      <c r="D4652" t="inlineStr">
        <is>
          <t>2026-Q2</t>
        </is>
      </c>
      <c r="E4652" t="inlineStr">
        <is>
          <t>T11</t>
        </is>
      </c>
      <c r="F4652" t="inlineStr">
        <is>
          <t>Kaan Öztürk</t>
        </is>
      </c>
      <c r="G4652" t="inlineStr">
        <is>
          <t>İhracat-Körfez</t>
        </is>
      </c>
      <c r="H4652" t="inlineStr">
        <is>
          <t>EM-TRF-05</t>
        </is>
      </c>
      <c r="I4652" t="inlineStr">
        <is>
          <t>İzole Trafo 1 kVA</t>
        </is>
      </c>
      <c r="J4652" t="inlineStr">
        <is>
          <t>Güç</t>
        </is>
      </c>
      <c r="K4652" t="inlineStr">
        <is>
          <t>Perakende</t>
        </is>
      </c>
      <c r="L4652" t="n">
        <v>110</v>
      </c>
      <c r="M4652" s="57" t="n">
        <v>128.73</v>
      </c>
      <c r="N4652" t="inlineStr">
        <is>
          <t>USD</t>
        </is>
      </c>
      <c r="O4652" s="58" t="n">
        <v>8</v>
      </c>
      <c r="P4652" t="n">
        <v>0</v>
      </c>
      <c r="Q4652" s="59" t="n">
        <v>3900</v>
      </c>
      <c r="R4652" s="60">
        <f>IF(N4652="TL",1,IF(N4652="USD",VLOOKUP(C4652,$X$2:$Z$19,2,FALSE),VLOOKUP(C4652,$X$2:$Z$19,3,FALSE)))</f>
        <v/>
      </c>
      <c r="S4652" s="61">
        <f>IF(P4652=1,0,L4652*M4652*R4652*(1-O4652/100))</f>
        <v/>
      </c>
      <c r="T4652" s="61">
        <f>IF(P4652=1,0,L4652*Q4652)</f>
        <v/>
      </c>
      <c r="U4652" s="61">
        <f>S4652-T4652</f>
        <v/>
      </c>
    </row>
    <row r="4653">
      <c r="A4653" t="inlineStr">
        <is>
          <t>S004652</t>
        </is>
      </c>
      <c r="B4653" t="inlineStr">
        <is>
          <t>2026-05-04</t>
        </is>
      </c>
      <c r="C4653" t="inlineStr">
        <is>
          <t>2026-05</t>
        </is>
      </c>
      <c r="D4653" t="inlineStr">
        <is>
          <t>2026-Q2</t>
        </is>
      </c>
      <c r="E4653" t="inlineStr">
        <is>
          <t>T11</t>
        </is>
      </c>
      <c r="F4653" t="inlineStr">
        <is>
          <t>Kaan Öztürk</t>
        </is>
      </c>
      <c r="G4653" t="inlineStr">
        <is>
          <t>İhracat-Körfez</t>
        </is>
      </c>
      <c r="H4653" t="inlineStr">
        <is>
          <t>EM-TRF-05</t>
        </is>
      </c>
      <c r="I4653" t="inlineStr">
        <is>
          <t>İzole Trafo 1 kVA</t>
        </is>
      </c>
      <c r="J4653" t="inlineStr">
        <is>
          <t>Güç</t>
        </is>
      </c>
      <c r="K4653" t="inlineStr">
        <is>
          <t>Bayi</t>
        </is>
      </c>
      <c r="L4653" t="n">
        <v>36</v>
      </c>
      <c r="M4653" s="57" t="n">
        <v>132.62</v>
      </c>
      <c r="N4653" t="inlineStr">
        <is>
          <t>USD</t>
        </is>
      </c>
      <c r="O4653" s="58" t="n">
        <v>18</v>
      </c>
      <c r="P4653" t="n">
        <v>0</v>
      </c>
      <c r="Q4653" s="59" t="n">
        <v>3900</v>
      </c>
      <c r="R4653" s="60">
        <f>IF(N4653="TL",1,IF(N4653="USD",VLOOKUP(C4653,$X$2:$Z$19,2,FALSE),VLOOKUP(C4653,$X$2:$Z$19,3,FALSE)))</f>
        <v/>
      </c>
      <c r="S4653" s="61">
        <f>IF(P4653=1,0,L4653*M4653*R4653*(1-O4653/100))</f>
        <v/>
      </c>
      <c r="T4653" s="61">
        <f>IF(P4653=1,0,L4653*Q4653)</f>
        <v/>
      </c>
      <c r="U4653" s="61">
        <f>S4653-T4653</f>
        <v/>
      </c>
    </row>
    <row r="4654">
      <c r="A4654" t="inlineStr">
        <is>
          <t>S004653</t>
        </is>
      </c>
      <c r="B4654" t="inlineStr">
        <is>
          <t>2026-05-26</t>
        </is>
      </c>
      <c r="C4654" t="inlineStr">
        <is>
          <t>2026-05</t>
        </is>
      </c>
      <c r="D4654" t="inlineStr">
        <is>
          <t>2026-Q2</t>
        </is>
      </c>
      <c r="E4654" t="inlineStr">
        <is>
          <t>T11</t>
        </is>
      </c>
      <c r="F4654" t="inlineStr">
        <is>
          <t>Kaan Öztürk</t>
        </is>
      </c>
      <c r="G4654" t="inlineStr">
        <is>
          <t>İhracat-Körfez</t>
        </is>
      </c>
      <c r="H4654" t="inlineStr">
        <is>
          <t>EM-KND-03</t>
        </is>
      </c>
      <c r="I4654" t="inlineStr">
        <is>
          <t>Kablo Kanalı 40x40 (2 m)</t>
        </is>
      </c>
      <c r="J4654" t="inlineStr">
        <is>
          <t>Tesisat</t>
        </is>
      </c>
      <c r="K4654" t="inlineStr">
        <is>
          <t>Bayi</t>
        </is>
      </c>
      <c r="L4654" t="n">
        <v>11</v>
      </c>
      <c r="M4654" s="57" t="n">
        <v>2.63</v>
      </c>
      <c r="N4654" t="inlineStr">
        <is>
          <t>USD</t>
        </is>
      </c>
      <c r="O4654" s="58" t="n">
        <v>0</v>
      </c>
      <c r="P4654" t="n">
        <v>0</v>
      </c>
      <c r="Q4654" s="59" t="n">
        <v>65</v>
      </c>
      <c r="R4654" s="60">
        <f>IF(N4654="TL",1,IF(N4654="USD",VLOOKUP(C4654,$X$2:$Z$19,2,FALSE),VLOOKUP(C4654,$X$2:$Z$19,3,FALSE)))</f>
        <v/>
      </c>
      <c r="S4654" s="61">
        <f>IF(P4654=1,0,L4654*M4654*R4654*(1-O4654/100))</f>
        <v/>
      </c>
      <c r="T4654" s="61">
        <f>IF(P4654=1,0,L4654*Q4654)</f>
        <v/>
      </c>
      <c r="U4654" s="61">
        <f>S4654-T4654</f>
        <v/>
      </c>
    </row>
    <row r="4655">
      <c r="A4655" t="inlineStr">
        <is>
          <t>S004654</t>
        </is>
      </c>
      <c r="B4655" t="inlineStr">
        <is>
          <t>2026-05-10</t>
        </is>
      </c>
      <c r="C4655" t="inlineStr">
        <is>
          <t>2026-05</t>
        </is>
      </c>
      <c r="D4655" t="inlineStr">
        <is>
          <t>2026-Q2</t>
        </is>
      </c>
      <c r="E4655" t="inlineStr">
        <is>
          <t>T11</t>
        </is>
      </c>
      <c r="F4655" t="inlineStr">
        <is>
          <t>Kaan Öztürk</t>
        </is>
      </c>
      <c r="G4655" t="inlineStr">
        <is>
          <t>İhracat-Körfez</t>
        </is>
      </c>
      <c r="H4655" t="inlineStr">
        <is>
          <t>EM-SNS-06</t>
        </is>
      </c>
      <c r="I4655" t="inlineStr">
        <is>
          <t>Hareket Sensörü PIR</t>
        </is>
      </c>
      <c r="J4655" t="inlineStr">
        <is>
          <t>Otomasyon</t>
        </is>
      </c>
      <c r="K4655" t="inlineStr">
        <is>
          <t>Kurumsal</t>
        </is>
      </c>
      <c r="L4655" t="n">
        <v>5</v>
      </c>
      <c r="M4655" s="57" t="n">
        <v>5.16</v>
      </c>
      <c r="N4655" t="inlineStr">
        <is>
          <t>USD</t>
        </is>
      </c>
      <c r="O4655" s="58" t="n">
        <v>0</v>
      </c>
      <c r="P4655" t="n">
        <v>0</v>
      </c>
      <c r="Q4655" s="59" t="n">
        <v>120</v>
      </c>
      <c r="R4655" s="60">
        <f>IF(N4655="TL",1,IF(N4655="USD",VLOOKUP(C4655,$X$2:$Z$19,2,FALSE),VLOOKUP(C4655,$X$2:$Z$19,3,FALSE)))</f>
        <v/>
      </c>
      <c r="S4655" s="61">
        <f>IF(P4655=1,0,L4655*M4655*R4655*(1-O4655/100))</f>
        <v/>
      </c>
      <c r="T4655" s="61">
        <f>IF(P4655=1,0,L4655*Q4655)</f>
        <v/>
      </c>
      <c r="U4655" s="61">
        <f>S4655-T4655</f>
        <v/>
      </c>
    </row>
    <row r="4656">
      <c r="A4656" t="inlineStr">
        <is>
          <t>S004655</t>
        </is>
      </c>
      <c r="B4656" t="inlineStr">
        <is>
          <t>2026-05-10</t>
        </is>
      </c>
      <c r="C4656" t="inlineStr">
        <is>
          <t>2026-05</t>
        </is>
      </c>
      <c r="D4656" t="inlineStr">
        <is>
          <t>2026-Q2</t>
        </is>
      </c>
      <c r="E4656" t="inlineStr">
        <is>
          <t>T11</t>
        </is>
      </c>
      <c r="F4656" t="inlineStr">
        <is>
          <t>Kaan Öztürk</t>
        </is>
      </c>
      <c r="G4656" t="inlineStr">
        <is>
          <t>İhracat-Körfez</t>
        </is>
      </c>
      <c r="H4656" t="inlineStr">
        <is>
          <t>EM-KBL-25</t>
        </is>
      </c>
      <c r="I4656" t="inlineStr">
        <is>
          <t>NYY Kablo 4x6 (100 m)</t>
        </is>
      </c>
      <c r="J4656" t="inlineStr">
        <is>
          <t>Kablo</t>
        </is>
      </c>
      <c r="K4656" t="inlineStr">
        <is>
          <t>Bayi</t>
        </is>
      </c>
      <c r="L4656" t="n">
        <v>3</v>
      </c>
      <c r="M4656" s="57" t="n">
        <v>68.75</v>
      </c>
      <c r="N4656" t="inlineStr">
        <is>
          <t>USD</t>
        </is>
      </c>
      <c r="O4656" s="58" t="n">
        <v>5</v>
      </c>
      <c r="P4656" t="n">
        <v>0</v>
      </c>
      <c r="Q4656" s="59" t="n">
        <v>2150</v>
      </c>
      <c r="R4656" s="60">
        <f>IF(N4656="TL",1,IF(N4656="USD",VLOOKUP(C4656,$X$2:$Z$19,2,FALSE),VLOOKUP(C4656,$X$2:$Z$19,3,FALSE)))</f>
        <v/>
      </c>
      <c r="S4656" s="61">
        <f>IF(P4656=1,0,L4656*M4656*R4656*(1-O4656/100))</f>
        <v/>
      </c>
      <c r="T4656" s="61">
        <f>IF(P4656=1,0,L4656*Q4656)</f>
        <v/>
      </c>
      <c r="U4656" s="61">
        <f>S4656-T4656</f>
        <v/>
      </c>
    </row>
    <row r="4657">
      <c r="A4657" t="inlineStr">
        <is>
          <t>S004656</t>
        </is>
      </c>
      <c r="B4657" t="inlineStr">
        <is>
          <t>2026-05-13</t>
        </is>
      </c>
      <c r="C4657" t="inlineStr">
        <is>
          <t>2026-05</t>
        </is>
      </c>
      <c r="D4657" t="inlineStr">
        <is>
          <t>2026-Q2</t>
        </is>
      </c>
      <c r="E4657" t="inlineStr">
        <is>
          <t>T11</t>
        </is>
      </c>
      <c r="F4657" t="inlineStr">
        <is>
          <t>Kaan Öztürk</t>
        </is>
      </c>
      <c r="G4657" t="inlineStr">
        <is>
          <t>İhracat-Körfez</t>
        </is>
      </c>
      <c r="H4657" t="inlineStr">
        <is>
          <t>EM-TOP-08</t>
        </is>
      </c>
      <c r="I4657" t="inlineStr">
        <is>
          <t>Topraklama Seti</t>
        </is>
      </c>
      <c r="J4657" t="inlineStr">
        <is>
          <t>Koruma</t>
        </is>
      </c>
      <c r="K4657" t="inlineStr">
        <is>
          <t>Perakende</t>
        </is>
      </c>
      <c r="L4657" t="n">
        <v>4</v>
      </c>
      <c r="M4657" s="57" t="n">
        <v>18.96</v>
      </c>
      <c r="N4657" t="inlineStr">
        <is>
          <t>USD</t>
        </is>
      </c>
      <c r="O4657" s="58" t="n">
        <v>0</v>
      </c>
      <c r="P4657" t="n">
        <v>0</v>
      </c>
      <c r="Q4657" s="59" t="n">
        <v>540</v>
      </c>
      <c r="R4657" s="60">
        <f>IF(N4657="TL",1,IF(N4657="USD",VLOOKUP(C4657,$X$2:$Z$19,2,FALSE),VLOOKUP(C4657,$X$2:$Z$19,3,FALSE)))</f>
        <v/>
      </c>
      <c r="S4657" s="61">
        <f>IF(P4657=1,0,L4657*M4657*R4657*(1-O4657/100))</f>
        <v/>
      </c>
      <c r="T4657" s="61">
        <f>IF(P4657=1,0,L4657*Q4657)</f>
        <v/>
      </c>
      <c r="U4657" s="61">
        <f>S4657-T4657</f>
        <v/>
      </c>
    </row>
    <row r="4658">
      <c r="A4658" t="inlineStr">
        <is>
          <t>S004657</t>
        </is>
      </c>
      <c r="B4658" t="inlineStr">
        <is>
          <t>2026-05-13</t>
        </is>
      </c>
      <c r="C4658" t="inlineStr">
        <is>
          <t>2026-05</t>
        </is>
      </c>
      <c r="D4658" t="inlineStr">
        <is>
          <t>2026-Q2</t>
        </is>
      </c>
      <c r="E4658" t="inlineStr">
        <is>
          <t>T11</t>
        </is>
      </c>
      <c r="F4658" t="inlineStr">
        <is>
          <t>Kaan Öztürk</t>
        </is>
      </c>
      <c r="G4658" t="inlineStr">
        <is>
          <t>İhracat-Körfez</t>
        </is>
      </c>
      <c r="H4658" t="inlineStr">
        <is>
          <t>EM-KBL-16</t>
        </is>
      </c>
      <c r="I4658" t="inlineStr">
        <is>
          <t>NYM Kablo 3x2,5 (100 m)</t>
        </is>
      </c>
      <c r="J4658" t="inlineStr">
        <is>
          <t>Kablo</t>
        </is>
      </c>
      <c r="K4658" t="inlineStr">
        <is>
          <t>Bayi</t>
        </is>
      </c>
      <c r="L4658" t="n">
        <v>2</v>
      </c>
      <c r="M4658" s="57" t="n">
        <v>26.35</v>
      </c>
      <c r="N4658" t="inlineStr">
        <is>
          <t>USD</t>
        </is>
      </c>
      <c r="O4658" s="58" t="n">
        <v>5</v>
      </c>
      <c r="P4658" t="n">
        <v>0</v>
      </c>
      <c r="Q4658" s="59" t="n">
        <v>820</v>
      </c>
      <c r="R4658" s="60">
        <f>IF(N4658="TL",1,IF(N4658="USD",VLOOKUP(C4658,$X$2:$Z$19,2,FALSE),VLOOKUP(C4658,$X$2:$Z$19,3,FALSE)))</f>
        <v/>
      </c>
      <c r="S4658" s="61">
        <f>IF(P4658=1,0,L4658*M4658*R4658*(1-O4658/100))</f>
        <v/>
      </c>
      <c r="T4658" s="61">
        <f>IF(P4658=1,0,L4658*Q4658)</f>
        <v/>
      </c>
      <c r="U4658" s="61">
        <f>S4658-T4658</f>
        <v/>
      </c>
    </row>
    <row r="4659">
      <c r="A4659" t="inlineStr">
        <is>
          <t>S004658</t>
        </is>
      </c>
      <c r="B4659" t="inlineStr">
        <is>
          <t>2026-05-09</t>
        </is>
      </c>
      <c r="C4659" t="inlineStr">
        <is>
          <t>2026-05</t>
        </is>
      </c>
      <c r="D4659" t="inlineStr">
        <is>
          <t>2026-Q2</t>
        </is>
      </c>
      <c r="E4659" t="inlineStr">
        <is>
          <t>T11</t>
        </is>
      </c>
      <c r="F4659" t="inlineStr">
        <is>
          <t>Kaan Öztürk</t>
        </is>
      </c>
      <c r="G4659" t="inlineStr">
        <is>
          <t>İhracat-Körfez</t>
        </is>
      </c>
      <c r="H4659" t="inlineStr">
        <is>
          <t>EM-PRZ-02</t>
        </is>
      </c>
      <c r="I4659" t="inlineStr">
        <is>
          <t>Priz-Anahtar Seti (20'li)</t>
        </is>
      </c>
      <c r="J4659" t="inlineStr">
        <is>
          <t>Anahtar</t>
        </is>
      </c>
      <c r="K4659" t="inlineStr">
        <is>
          <t>Bayi</t>
        </is>
      </c>
      <c r="L4659" t="n">
        <v>5</v>
      </c>
      <c r="M4659" s="57" t="n">
        <v>11.3</v>
      </c>
      <c r="N4659" t="inlineStr">
        <is>
          <t>USD</t>
        </is>
      </c>
      <c r="O4659" s="58" t="n">
        <v>0</v>
      </c>
      <c r="P4659" t="n">
        <v>0</v>
      </c>
      <c r="Q4659" s="59" t="n">
        <v>310</v>
      </c>
      <c r="R4659" s="60">
        <f>IF(N4659="TL",1,IF(N4659="USD",VLOOKUP(C4659,$X$2:$Z$19,2,FALSE),VLOOKUP(C4659,$X$2:$Z$19,3,FALSE)))</f>
        <v/>
      </c>
      <c r="S4659" s="61">
        <f>IF(P4659=1,0,L4659*M4659*R4659*(1-O4659/100))</f>
        <v/>
      </c>
      <c r="T4659" s="61">
        <f>IF(P4659=1,0,L4659*Q4659)</f>
        <v/>
      </c>
      <c r="U4659" s="61">
        <f>S4659-T4659</f>
        <v/>
      </c>
    </row>
    <row r="4660">
      <c r="A4660" t="inlineStr">
        <is>
          <t>S004659</t>
        </is>
      </c>
      <c r="B4660" t="inlineStr">
        <is>
          <t>2026-05-01</t>
        </is>
      </c>
      <c r="C4660" t="inlineStr">
        <is>
          <t>2026-05</t>
        </is>
      </c>
      <c r="D4660" t="inlineStr">
        <is>
          <t>2026-Q2</t>
        </is>
      </c>
      <c r="E4660" t="inlineStr">
        <is>
          <t>T11</t>
        </is>
      </c>
      <c r="F4660" t="inlineStr">
        <is>
          <t>Kaan Öztürk</t>
        </is>
      </c>
      <c r="G4660" t="inlineStr">
        <is>
          <t>İhracat-Körfez</t>
        </is>
      </c>
      <c r="H4660" t="inlineStr">
        <is>
          <t>EM-UPS-10</t>
        </is>
      </c>
      <c r="I4660" t="inlineStr">
        <is>
          <t>Kesintisiz Güç Kaynağı 3 kVA</t>
        </is>
      </c>
      <c r="J4660" t="inlineStr">
        <is>
          <t>Güç</t>
        </is>
      </c>
      <c r="K4660" t="inlineStr">
        <is>
          <t>Proje</t>
        </is>
      </c>
      <c r="L4660" t="n">
        <v>3</v>
      </c>
      <c r="M4660" s="57" t="n">
        <v>274.18</v>
      </c>
      <c r="N4660" t="inlineStr">
        <is>
          <t>USD</t>
        </is>
      </c>
      <c r="O4660" s="58" t="n">
        <v>8</v>
      </c>
      <c r="P4660" t="n">
        <v>0</v>
      </c>
      <c r="Q4660" s="59" t="n">
        <v>8200</v>
      </c>
      <c r="R4660" s="60">
        <f>IF(N4660="TL",1,IF(N4660="USD",VLOOKUP(C4660,$X$2:$Z$19,2,FALSE),VLOOKUP(C4660,$X$2:$Z$19,3,FALSE)))</f>
        <v/>
      </c>
      <c r="S4660" s="61">
        <f>IF(P4660=1,0,L4660*M4660*R4660*(1-O4660/100))</f>
        <v/>
      </c>
      <c r="T4660" s="61">
        <f>IF(P4660=1,0,L4660*Q4660)</f>
        <v/>
      </c>
      <c r="U4660" s="61">
        <f>S4660-T4660</f>
        <v/>
      </c>
    </row>
    <row r="4661">
      <c r="A4661" t="inlineStr">
        <is>
          <t>S004660</t>
        </is>
      </c>
      <c r="B4661" t="inlineStr">
        <is>
          <t>2026-05-04</t>
        </is>
      </c>
      <c r="C4661" t="inlineStr">
        <is>
          <t>2026-05</t>
        </is>
      </c>
      <c r="D4661" t="inlineStr">
        <is>
          <t>2026-Q2</t>
        </is>
      </c>
      <c r="E4661" t="inlineStr">
        <is>
          <t>T11</t>
        </is>
      </c>
      <c r="F4661" t="inlineStr">
        <is>
          <t>Kaan Öztürk</t>
        </is>
      </c>
      <c r="G4661" t="inlineStr">
        <is>
          <t>İhracat-Körfez</t>
        </is>
      </c>
      <c r="H4661" t="inlineStr">
        <is>
          <t>EM-PRZ-02</t>
        </is>
      </c>
      <c r="I4661" t="inlineStr">
        <is>
          <t>Priz-Anahtar Seti (20'li)</t>
        </is>
      </c>
      <c r="J4661" t="inlineStr">
        <is>
          <t>Anahtar</t>
        </is>
      </c>
      <c r="K4661" t="inlineStr">
        <is>
          <t>Bayi</t>
        </is>
      </c>
      <c r="L4661" t="n">
        <v>6</v>
      </c>
      <c r="M4661" s="57" t="n">
        <v>11.42</v>
      </c>
      <c r="N4661" t="inlineStr">
        <is>
          <t>USD</t>
        </is>
      </c>
      <c r="O4661" s="58" t="n">
        <v>8</v>
      </c>
      <c r="P4661" t="n">
        <v>0</v>
      </c>
      <c r="Q4661" s="59" t="n">
        <v>310</v>
      </c>
      <c r="R4661" s="60">
        <f>IF(N4661="TL",1,IF(N4661="USD",VLOOKUP(C4661,$X$2:$Z$19,2,FALSE),VLOOKUP(C4661,$X$2:$Z$19,3,FALSE)))</f>
        <v/>
      </c>
      <c r="S4661" s="61">
        <f>IF(P4661=1,0,L4661*M4661*R4661*(1-O4661/100))</f>
        <v/>
      </c>
      <c r="T4661" s="61">
        <f>IF(P4661=1,0,L4661*Q4661)</f>
        <v/>
      </c>
      <c r="U4661" s="61">
        <f>S4661-T4661</f>
        <v/>
      </c>
    </row>
    <row r="4662">
      <c r="A4662" t="inlineStr">
        <is>
          <t>S004661</t>
        </is>
      </c>
      <c r="B4662" t="inlineStr">
        <is>
          <t>2026-05-12</t>
        </is>
      </c>
      <c r="C4662" t="inlineStr">
        <is>
          <t>2026-05</t>
        </is>
      </c>
      <c r="D4662" t="inlineStr">
        <is>
          <t>2026-Q2</t>
        </is>
      </c>
      <c r="E4662" t="inlineStr">
        <is>
          <t>T11</t>
        </is>
      </c>
      <c r="F4662" t="inlineStr">
        <is>
          <t>Kaan Öztürk</t>
        </is>
      </c>
      <c r="G4662" t="inlineStr">
        <is>
          <t>İhracat-Körfez</t>
        </is>
      </c>
      <c r="H4662" t="inlineStr">
        <is>
          <t>EM-KND-03</t>
        </is>
      </c>
      <c r="I4662" t="inlineStr">
        <is>
          <t>Kablo Kanalı 40x40 (2 m)</t>
        </is>
      </c>
      <c r="J4662" t="inlineStr">
        <is>
          <t>Tesisat</t>
        </is>
      </c>
      <c r="K4662" t="inlineStr">
        <is>
          <t>Kurumsal</t>
        </is>
      </c>
      <c r="L4662" t="n">
        <v>10</v>
      </c>
      <c r="M4662" s="57" t="n">
        <v>2.69</v>
      </c>
      <c r="N4662" t="inlineStr">
        <is>
          <t>USD</t>
        </is>
      </c>
      <c r="O4662" s="58" t="n">
        <v>5</v>
      </c>
      <c r="P4662" t="n">
        <v>0</v>
      </c>
      <c r="Q4662" s="59" t="n">
        <v>65</v>
      </c>
      <c r="R4662" s="60">
        <f>IF(N4662="TL",1,IF(N4662="USD",VLOOKUP(C4662,$X$2:$Z$19,2,FALSE),VLOOKUP(C4662,$X$2:$Z$19,3,FALSE)))</f>
        <v/>
      </c>
      <c r="S4662" s="61">
        <f>IF(P4662=1,0,L4662*M4662*R4662*(1-O4662/100))</f>
        <v/>
      </c>
      <c r="T4662" s="61">
        <f>IF(P4662=1,0,L4662*Q4662)</f>
        <v/>
      </c>
      <c r="U4662" s="61">
        <f>S4662-T4662</f>
        <v/>
      </c>
    </row>
    <row r="4663">
      <c r="A4663" t="inlineStr">
        <is>
          <t>S004662</t>
        </is>
      </c>
      <c r="B4663" t="inlineStr">
        <is>
          <t>2026-05-08</t>
        </is>
      </c>
      <c r="C4663" t="inlineStr">
        <is>
          <t>2026-05</t>
        </is>
      </c>
      <c r="D4663" t="inlineStr">
        <is>
          <t>2026-Q2</t>
        </is>
      </c>
      <c r="E4663" t="inlineStr">
        <is>
          <t>T11</t>
        </is>
      </c>
      <c r="F4663" t="inlineStr">
        <is>
          <t>Kaan Öztürk</t>
        </is>
      </c>
      <c r="G4663" t="inlineStr">
        <is>
          <t>İhracat-Körfez</t>
        </is>
      </c>
      <c r="H4663" t="inlineStr">
        <is>
          <t>EM-TRF-05</t>
        </is>
      </c>
      <c r="I4663" t="inlineStr">
        <is>
          <t>İzole Trafo 1 kVA</t>
        </is>
      </c>
      <c r="J4663" t="inlineStr">
        <is>
          <t>Güç</t>
        </is>
      </c>
      <c r="K4663" t="inlineStr">
        <is>
          <t>Perakende</t>
        </is>
      </c>
      <c r="L4663" t="n">
        <v>14</v>
      </c>
      <c r="M4663" s="57" t="n">
        <v>134.61</v>
      </c>
      <c r="N4663" t="inlineStr">
        <is>
          <t>USD</t>
        </is>
      </c>
      <c r="O4663" s="58" t="n">
        <v>5</v>
      </c>
      <c r="P4663" t="n">
        <v>0</v>
      </c>
      <c r="Q4663" s="59" t="n">
        <v>3900</v>
      </c>
      <c r="R4663" s="60">
        <f>IF(N4663="TL",1,IF(N4663="USD",VLOOKUP(C4663,$X$2:$Z$19,2,FALSE),VLOOKUP(C4663,$X$2:$Z$19,3,FALSE)))</f>
        <v/>
      </c>
      <c r="S4663" s="61">
        <f>IF(P4663=1,0,L4663*M4663*R4663*(1-O4663/100))</f>
        <v/>
      </c>
      <c r="T4663" s="61">
        <f>IF(P4663=1,0,L4663*Q4663)</f>
        <v/>
      </c>
      <c r="U4663" s="61">
        <f>S4663-T4663</f>
        <v/>
      </c>
    </row>
    <row r="4664">
      <c r="A4664" t="inlineStr">
        <is>
          <t>S004663</t>
        </is>
      </c>
      <c r="B4664" t="inlineStr">
        <is>
          <t>2026-05-16</t>
        </is>
      </c>
      <c r="C4664" t="inlineStr">
        <is>
          <t>2026-05</t>
        </is>
      </c>
      <c r="D4664" t="inlineStr">
        <is>
          <t>2026-Q2</t>
        </is>
      </c>
      <c r="E4664" t="inlineStr">
        <is>
          <t>T11</t>
        </is>
      </c>
      <c r="F4664" t="inlineStr">
        <is>
          <t>Kaan Öztürk</t>
        </is>
      </c>
      <c r="G4664" t="inlineStr">
        <is>
          <t>İhracat-Körfez</t>
        </is>
      </c>
      <c r="H4664" t="inlineStr">
        <is>
          <t>EM-TRF-05</t>
        </is>
      </c>
      <c r="I4664" t="inlineStr">
        <is>
          <t>İzole Trafo 1 kVA</t>
        </is>
      </c>
      <c r="J4664" t="inlineStr">
        <is>
          <t>Güç</t>
        </is>
      </c>
      <c r="K4664" t="inlineStr">
        <is>
          <t>Kurumsal</t>
        </is>
      </c>
      <c r="L4664" t="n">
        <v>1</v>
      </c>
      <c r="M4664" s="57" t="n">
        <v>134.63</v>
      </c>
      <c r="N4664" t="inlineStr">
        <is>
          <t>USD</t>
        </is>
      </c>
      <c r="O4664" s="58" t="n">
        <v>12</v>
      </c>
      <c r="P4664" t="n">
        <v>0</v>
      </c>
      <c r="Q4664" s="59" t="n">
        <v>3900</v>
      </c>
      <c r="R4664" s="60">
        <f>IF(N4664="TL",1,IF(N4664="USD",VLOOKUP(C4664,$X$2:$Z$19,2,FALSE),VLOOKUP(C4664,$X$2:$Z$19,3,FALSE)))</f>
        <v/>
      </c>
      <c r="S4664" s="61">
        <f>IF(P4664=1,0,L4664*M4664*R4664*(1-O4664/100))</f>
        <v/>
      </c>
      <c r="T4664" s="61">
        <f>IF(P4664=1,0,L4664*Q4664)</f>
        <v/>
      </c>
      <c r="U4664" s="61">
        <f>S4664-T4664</f>
        <v/>
      </c>
    </row>
    <row r="4665">
      <c r="A4665" t="inlineStr">
        <is>
          <t>S004664</t>
        </is>
      </c>
      <c r="B4665" t="inlineStr">
        <is>
          <t>2026-05-16</t>
        </is>
      </c>
      <c r="C4665" t="inlineStr">
        <is>
          <t>2026-05</t>
        </is>
      </c>
      <c r="D4665" t="inlineStr">
        <is>
          <t>2026-Q2</t>
        </is>
      </c>
      <c r="E4665" t="inlineStr">
        <is>
          <t>T11</t>
        </is>
      </c>
      <c r="F4665" t="inlineStr">
        <is>
          <t>Kaan Öztürk</t>
        </is>
      </c>
      <c r="G4665" t="inlineStr">
        <is>
          <t>İhracat-Körfez</t>
        </is>
      </c>
      <c r="H4665" t="inlineStr">
        <is>
          <t>EM-AYD-18</t>
        </is>
      </c>
      <c r="I4665" t="inlineStr">
        <is>
          <t>LED Ampul 18W (10'lu)</t>
        </is>
      </c>
      <c r="J4665" t="inlineStr">
        <is>
          <t>Aydınlatma</t>
        </is>
      </c>
      <c r="K4665" t="inlineStr">
        <is>
          <t>Kurumsal</t>
        </is>
      </c>
      <c r="L4665" t="n">
        <v>4</v>
      </c>
      <c r="M4665" s="57" t="n">
        <v>4</v>
      </c>
      <c r="N4665" t="inlineStr">
        <is>
          <t>USD</t>
        </is>
      </c>
      <c r="O4665" s="58" t="n">
        <v>18</v>
      </c>
      <c r="P4665" t="n">
        <v>0</v>
      </c>
      <c r="Q4665" s="59" t="n">
        <v>95</v>
      </c>
      <c r="R4665" s="60">
        <f>IF(N4665="TL",1,IF(N4665="USD",VLOOKUP(C4665,$X$2:$Z$19,2,FALSE),VLOOKUP(C4665,$X$2:$Z$19,3,FALSE)))</f>
        <v/>
      </c>
      <c r="S4665" s="61">
        <f>IF(P4665=1,0,L4665*M4665*R4665*(1-O4665/100))</f>
        <v/>
      </c>
      <c r="T4665" s="61">
        <f>IF(P4665=1,0,L4665*Q4665)</f>
        <v/>
      </c>
      <c r="U4665" s="61">
        <f>S4665-T4665</f>
        <v/>
      </c>
    </row>
    <row r="4666">
      <c r="A4666" t="inlineStr">
        <is>
          <t>S004665</t>
        </is>
      </c>
      <c r="B4666" t="inlineStr">
        <is>
          <t>2026-05-01</t>
        </is>
      </c>
      <c r="C4666" t="inlineStr">
        <is>
          <t>2026-05</t>
        </is>
      </c>
      <c r="D4666" t="inlineStr">
        <is>
          <t>2026-Q2</t>
        </is>
      </c>
      <c r="E4666" t="inlineStr">
        <is>
          <t>T11</t>
        </is>
      </c>
      <c r="F4666" t="inlineStr">
        <is>
          <t>Kaan Öztürk</t>
        </is>
      </c>
      <c r="G4666" t="inlineStr">
        <is>
          <t>İhracat-Körfez</t>
        </is>
      </c>
      <c r="H4666" t="inlineStr">
        <is>
          <t>EM-KBL-25</t>
        </is>
      </c>
      <c r="I4666" t="inlineStr">
        <is>
          <t>NYY Kablo 4x6 (100 m)</t>
        </is>
      </c>
      <c r="J4666" t="inlineStr">
        <is>
          <t>Kablo</t>
        </is>
      </c>
      <c r="K4666" t="inlineStr">
        <is>
          <t>Proje</t>
        </is>
      </c>
      <c r="L4666" t="n">
        <v>10</v>
      </c>
      <c r="M4666" s="57" t="n">
        <v>68.02</v>
      </c>
      <c r="N4666" t="inlineStr">
        <is>
          <t>USD</t>
        </is>
      </c>
      <c r="O4666" s="58" t="n">
        <v>0</v>
      </c>
      <c r="P4666" t="n">
        <v>0</v>
      </c>
      <c r="Q4666" s="59" t="n">
        <v>2150</v>
      </c>
      <c r="R4666" s="60">
        <f>IF(N4666="TL",1,IF(N4666="USD",VLOOKUP(C4666,$X$2:$Z$19,2,FALSE),VLOOKUP(C4666,$X$2:$Z$19,3,FALSE)))</f>
        <v/>
      </c>
      <c r="S4666" s="61">
        <f>IF(P4666=1,0,L4666*M4666*R4666*(1-O4666/100))</f>
        <v/>
      </c>
      <c r="T4666" s="61">
        <f>IF(P4666=1,0,L4666*Q4666)</f>
        <v/>
      </c>
      <c r="U4666" s="61">
        <f>S4666-T4666</f>
        <v/>
      </c>
    </row>
    <row r="4667">
      <c r="A4667" t="inlineStr">
        <is>
          <t>S004666</t>
        </is>
      </c>
      <c r="B4667" t="inlineStr">
        <is>
          <t>2026-05-14</t>
        </is>
      </c>
      <c r="C4667" t="inlineStr">
        <is>
          <t>2026-05</t>
        </is>
      </c>
      <c r="D4667" t="inlineStr">
        <is>
          <t>2026-Q2</t>
        </is>
      </c>
      <c r="E4667" t="inlineStr">
        <is>
          <t>T11</t>
        </is>
      </c>
      <c r="F4667" t="inlineStr">
        <is>
          <t>Kaan Öztürk</t>
        </is>
      </c>
      <c r="G4667" t="inlineStr">
        <is>
          <t>İhracat-Körfez</t>
        </is>
      </c>
      <c r="H4667" t="inlineStr">
        <is>
          <t>EM-KND-03</t>
        </is>
      </c>
      <c r="I4667" t="inlineStr">
        <is>
          <t>Kablo Kanalı 40x40 (2 m)</t>
        </is>
      </c>
      <c r="J4667" t="inlineStr">
        <is>
          <t>Tesisat</t>
        </is>
      </c>
      <c r="K4667" t="inlineStr">
        <is>
          <t>Proje</t>
        </is>
      </c>
      <c r="L4667" t="n">
        <v>25</v>
      </c>
      <c r="M4667" s="57" t="n">
        <v>2.58</v>
      </c>
      <c r="N4667" t="inlineStr">
        <is>
          <t>USD</t>
        </is>
      </c>
      <c r="O4667" s="58" t="n">
        <v>5</v>
      </c>
      <c r="P4667" t="n">
        <v>0</v>
      </c>
      <c r="Q4667" s="59" t="n">
        <v>65</v>
      </c>
      <c r="R4667" s="60">
        <f>IF(N4667="TL",1,IF(N4667="USD",VLOOKUP(C4667,$X$2:$Z$19,2,FALSE),VLOOKUP(C4667,$X$2:$Z$19,3,FALSE)))</f>
        <v/>
      </c>
      <c r="S4667" s="61">
        <f>IF(P4667=1,0,L4667*M4667*R4667*(1-O4667/100))</f>
        <v/>
      </c>
      <c r="T4667" s="61">
        <f>IF(P4667=1,0,L4667*Q4667)</f>
        <v/>
      </c>
      <c r="U4667" s="61">
        <f>S4667-T4667</f>
        <v/>
      </c>
    </row>
    <row r="4668">
      <c r="A4668" t="inlineStr">
        <is>
          <t>S004667</t>
        </is>
      </c>
      <c r="B4668" t="inlineStr">
        <is>
          <t>2026-05-26</t>
        </is>
      </c>
      <c r="C4668" t="inlineStr">
        <is>
          <t>2026-05</t>
        </is>
      </c>
      <c r="D4668" t="inlineStr">
        <is>
          <t>2026-Q2</t>
        </is>
      </c>
      <c r="E4668" t="inlineStr">
        <is>
          <t>T12</t>
        </is>
      </c>
      <c r="F4668" t="inlineStr">
        <is>
          <t>Buse Aksoy</t>
        </is>
      </c>
      <c r="G4668" t="inlineStr">
        <is>
          <t>İhracat-Avrupa</t>
        </is>
      </c>
      <c r="H4668" t="inlineStr">
        <is>
          <t>EM-AYD-18</t>
        </is>
      </c>
      <c r="I4668" t="inlineStr">
        <is>
          <t>LED Ampul 18W (10'lu)</t>
        </is>
      </c>
      <c r="J4668" t="inlineStr">
        <is>
          <t>Aydınlatma</t>
        </is>
      </c>
      <c r="K4668" t="inlineStr">
        <is>
          <t>Bayi</t>
        </is>
      </c>
      <c r="L4668" t="n">
        <v>18</v>
      </c>
      <c r="M4668" s="57" t="n">
        <v>4.18</v>
      </c>
      <c r="N4668" t="inlineStr">
        <is>
          <t>EUR</t>
        </is>
      </c>
      <c r="O4668" s="58" t="n">
        <v>5</v>
      </c>
      <c r="P4668" t="n">
        <v>0</v>
      </c>
      <c r="Q4668" s="59" t="n">
        <v>95</v>
      </c>
      <c r="R4668" s="60">
        <f>IF(N4668="TL",1,IF(N4668="USD",VLOOKUP(C4668,$X$2:$Z$19,2,FALSE),VLOOKUP(C4668,$X$2:$Z$19,3,FALSE)))</f>
        <v/>
      </c>
      <c r="S4668" s="61">
        <f>IF(P4668=1,0,L4668*M4668*R4668*(1-O4668/100))</f>
        <v/>
      </c>
      <c r="T4668" s="61">
        <f>IF(P4668=1,0,L4668*Q4668)</f>
        <v/>
      </c>
      <c r="U4668" s="61">
        <f>S4668-T4668</f>
        <v/>
      </c>
    </row>
    <row r="4669">
      <c r="A4669" t="inlineStr">
        <is>
          <t>S004668</t>
        </is>
      </c>
      <c r="B4669" t="inlineStr">
        <is>
          <t>2026-05-21</t>
        </is>
      </c>
      <c r="C4669" t="inlineStr">
        <is>
          <t>2026-05</t>
        </is>
      </c>
      <c r="D4669" t="inlineStr">
        <is>
          <t>2026-Q2</t>
        </is>
      </c>
      <c r="E4669" t="inlineStr">
        <is>
          <t>T12</t>
        </is>
      </c>
      <c r="F4669" t="inlineStr">
        <is>
          <t>Buse Aksoy</t>
        </is>
      </c>
      <c r="G4669" t="inlineStr">
        <is>
          <t>İhracat-Avrupa</t>
        </is>
      </c>
      <c r="H4669" t="inlineStr">
        <is>
          <t>EM-PNO-12</t>
        </is>
      </c>
      <c r="I4669" t="inlineStr">
        <is>
          <t>Sıva Üstü Dağıtım Panosu 24'lü</t>
        </is>
      </c>
      <c r="J4669" t="inlineStr">
        <is>
          <t>Pano</t>
        </is>
      </c>
      <c r="K4669" t="inlineStr">
        <is>
          <t>Perakende</t>
        </is>
      </c>
      <c r="L4669" t="n">
        <v>8</v>
      </c>
      <c r="M4669" s="57" t="n">
        <v>40.93</v>
      </c>
      <c r="N4669" t="inlineStr">
        <is>
          <t>EUR</t>
        </is>
      </c>
      <c r="O4669" s="58" t="n">
        <v>12</v>
      </c>
      <c r="P4669" t="n">
        <v>0</v>
      </c>
      <c r="Q4669" s="59" t="n">
        <v>1180</v>
      </c>
      <c r="R4669" s="60">
        <f>IF(N4669="TL",1,IF(N4669="USD",VLOOKUP(C4669,$X$2:$Z$19,2,FALSE),VLOOKUP(C4669,$X$2:$Z$19,3,FALSE)))</f>
        <v/>
      </c>
      <c r="S4669" s="61">
        <f>IF(P4669=1,0,L4669*M4669*R4669*(1-O4669/100))</f>
        <v/>
      </c>
      <c r="T4669" s="61">
        <f>IF(P4669=1,0,L4669*Q4669)</f>
        <v/>
      </c>
      <c r="U4669" s="61">
        <f>S4669-T4669</f>
        <v/>
      </c>
    </row>
    <row r="4670">
      <c r="A4670" t="inlineStr">
        <is>
          <t>S004669</t>
        </is>
      </c>
      <c r="B4670" t="inlineStr">
        <is>
          <t>2026-05-13</t>
        </is>
      </c>
      <c r="C4670" t="inlineStr">
        <is>
          <t>2026-05</t>
        </is>
      </c>
      <c r="D4670" t="inlineStr">
        <is>
          <t>2026-Q2</t>
        </is>
      </c>
      <c r="E4670" t="inlineStr">
        <is>
          <t>T12</t>
        </is>
      </c>
      <c r="F4670" t="inlineStr">
        <is>
          <t>Buse Aksoy</t>
        </is>
      </c>
      <c r="G4670" t="inlineStr">
        <is>
          <t>İhracat-Avrupa</t>
        </is>
      </c>
      <c r="H4670" t="inlineStr">
        <is>
          <t>EM-AYD-18</t>
        </is>
      </c>
      <c r="I4670" t="inlineStr">
        <is>
          <t>LED Ampul 18W (10'lu)</t>
        </is>
      </c>
      <c r="J4670" t="inlineStr">
        <is>
          <t>Aydınlatma</t>
        </is>
      </c>
      <c r="K4670" t="inlineStr">
        <is>
          <t>Perakende</t>
        </is>
      </c>
      <c r="L4670" t="n">
        <v>14</v>
      </c>
      <c r="M4670" s="57" t="n">
        <v>3.9</v>
      </c>
      <c r="N4670" t="inlineStr">
        <is>
          <t>EUR</t>
        </is>
      </c>
      <c r="O4670" s="58" t="n">
        <v>12</v>
      </c>
      <c r="P4670" t="n">
        <v>0</v>
      </c>
      <c r="Q4670" s="59" t="n">
        <v>95</v>
      </c>
      <c r="R4670" s="60">
        <f>IF(N4670="TL",1,IF(N4670="USD",VLOOKUP(C4670,$X$2:$Z$19,2,FALSE),VLOOKUP(C4670,$X$2:$Z$19,3,FALSE)))</f>
        <v/>
      </c>
      <c r="S4670" s="61">
        <f>IF(P4670=1,0,L4670*M4670*R4670*(1-O4670/100))</f>
        <v/>
      </c>
      <c r="T4670" s="61">
        <f>IF(P4670=1,0,L4670*Q4670)</f>
        <v/>
      </c>
      <c r="U4670" s="61">
        <f>S4670-T4670</f>
        <v/>
      </c>
    </row>
    <row r="4671">
      <c r="A4671" t="inlineStr">
        <is>
          <t>S004670</t>
        </is>
      </c>
      <c r="B4671" t="inlineStr">
        <is>
          <t>2026-05-12</t>
        </is>
      </c>
      <c r="C4671" t="inlineStr">
        <is>
          <t>2026-05</t>
        </is>
      </c>
      <c r="D4671" t="inlineStr">
        <is>
          <t>2026-Q2</t>
        </is>
      </c>
      <c r="E4671" t="inlineStr">
        <is>
          <t>T12</t>
        </is>
      </c>
      <c r="F4671" t="inlineStr">
        <is>
          <t>Buse Aksoy</t>
        </is>
      </c>
      <c r="G4671" t="inlineStr">
        <is>
          <t>İhracat-Avrupa</t>
        </is>
      </c>
      <c r="H4671" t="inlineStr">
        <is>
          <t>EM-KBL-25</t>
        </is>
      </c>
      <c r="I4671" t="inlineStr">
        <is>
          <t>NYY Kablo 4x6 (100 m)</t>
        </is>
      </c>
      <c r="J4671" t="inlineStr">
        <is>
          <t>Kablo</t>
        </is>
      </c>
      <c r="K4671" t="inlineStr">
        <is>
          <t>Kurumsal</t>
        </is>
      </c>
      <c r="L4671" t="n">
        <v>1</v>
      </c>
      <c r="M4671" s="57" t="n">
        <v>67.22</v>
      </c>
      <c r="N4671" t="inlineStr">
        <is>
          <t>EUR</t>
        </is>
      </c>
      <c r="O4671" s="58" t="n">
        <v>8</v>
      </c>
      <c r="P4671" t="n">
        <v>0</v>
      </c>
      <c r="Q4671" s="59" t="n">
        <v>2150</v>
      </c>
      <c r="R4671" s="60">
        <f>IF(N4671="TL",1,IF(N4671="USD",VLOOKUP(C4671,$X$2:$Z$19,2,FALSE),VLOOKUP(C4671,$X$2:$Z$19,3,FALSE)))</f>
        <v/>
      </c>
      <c r="S4671" s="61">
        <f>IF(P4671=1,0,L4671*M4671*R4671*(1-O4671/100))</f>
        <v/>
      </c>
      <c r="T4671" s="61">
        <f>IF(P4671=1,0,L4671*Q4671)</f>
        <v/>
      </c>
      <c r="U4671" s="61">
        <f>S4671-T4671</f>
        <v/>
      </c>
    </row>
    <row r="4672">
      <c r="A4672" t="inlineStr">
        <is>
          <t>S004671</t>
        </is>
      </c>
      <c r="B4672" t="inlineStr">
        <is>
          <t>2026-05-06</t>
        </is>
      </c>
      <c r="C4672" t="inlineStr">
        <is>
          <t>2026-05</t>
        </is>
      </c>
      <c r="D4672" t="inlineStr">
        <is>
          <t>2026-Q2</t>
        </is>
      </c>
      <c r="E4672" t="inlineStr">
        <is>
          <t>T12</t>
        </is>
      </c>
      <c r="F4672" t="inlineStr">
        <is>
          <t>Buse Aksoy</t>
        </is>
      </c>
      <c r="G4672" t="inlineStr">
        <is>
          <t>İhracat-Avrupa</t>
        </is>
      </c>
      <c r="H4672" t="inlineStr">
        <is>
          <t>EM-TOP-08</t>
        </is>
      </c>
      <c r="I4672" t="inlineStr">
        <is>
          <t>Topraklama Seti</t>
        </is>
      </c>
      <c r="J4672" t="inlineStr">
        <is>
          <t>Koruma</t>
        </is>
      </c>
      <c r="K4672" t="inlineStr">
        <is>
          <t>Bayi</t>
        </is>
      </c>
      <c r="L4672" t="n">
        <v>5</v>
      </c>
      <c r="M4672" s="57" t="n">
        <v>17.74</v>
      </c>
      <c r="N4672" t="inlineStr">
        <is>
          <t>EUR</t>
        </is>
      </c>
      <c r="O4672" s="58" t="n">
        <v>5</v>
      </c>
      <c r="P4672" t="n">
        <v>0</v>
      </c>
      <c r="Q4672" s="59" t="n">
        <v>540</v>
      </c>
      <c r="R4672" s="60">
        <f>IF(N4672="TL",1,IF(N4672="USD",VLOOKUP(C4672,$X$2:$Z$19,2,FALSE),VLOOKUP(C4672,$X$2:$Z$19,3,FALSE)))</f>
        <v/>
      </c>
      <c r="S4672" s="61">
        <f>IF(P4672=1,0,L4672*M4672*R4672*(1-O4672/100))</f>
        <v/>
      </c>
      <c r="T4672" s="61">
        <f>IF(P4672=1,0,L4672*Q4672)</f>
        <v/>
      </c>
      <c r="U4672" s="61">
        <f>S4672-T4672</f>
        <v/>
      </c>
    </row>
    <row r="4673">
      <c r="A4673" t="inlineStr">
        <is>
          <t>S004672</t>
        </is>
      </c>
      <c r="B4673" t="inlineStr">
        <is>
          <t>2026-05-18</t>
        </is>
      </c>
      <c r="C4673" t="inlineStr">
        <is>
          <t>2026-05</t>
        </is>
      </c>
      <c r="D4673" t="inlineStr">
        <is>
          <t>2026-Q2</t>
        </is>
      </c>
      <c r="E4673" t="inlineStr">
        <is>
          <t>T12</t>
        </is>
      </c>
      <c r="F4673" t="inlineStr">
        <is>
          <t>Buse Aksoy</t>
        </is>
      </c>
      <c r="G4673" t="inlineStr">
        <is>
          <t>İhracat-Avrupa</t>
        </is>
      </c>
      <c r="H4673" t="inlineStr">
        <is>
          <t>EM-AYD-18</t>
        </is>
      </c>
      <c r="I4673" t="inlineStr">
        <is>
          <t>LED Ampul 18W (10'lu)</t>
        </is>
      </c>
      <c r="J4673" t="inlineStr">
        <is>
          <t>Aydınlatma</t>
        </is>
      </c>
      <c r="K4673" t="inlineStr">
        <is>
          <t>Perakende</t>
        </is>
      </c>
      <c r="L4673" t="n">
        <v>12</v>
      </c>
      <c r="M4673" s="57" t="n">
        <v>3.98</v>
      </c>
      <c r="N4673" t="inlineStr">
        <is>
          <t>EUR</t>
        </is>
      </c>
      <c r="O4673" s="58" t="n">
        <v>5</v>
      </c>
      <c r="P4673" t="n">
        <v>0</v>
      </c>
      <c r="Q4673" s="59" t="n">
        <v>95</v>
      </c>
      <c r="R4673" s="60">
        <f>IF(N4673="TL",1,IF(N4673="USD",VLOOKUP(C4673,$X$2:$Z$19,2,FALSE),VLOOKUP(C4673,$X$2:$Z$19,3,FALSE)))</f>
        <v/>
      </c>
      <c r="S4673" s="61">
        <f>IF(P4673=1,0,L4673*M4673*R4673*(1-O4673/100))</f>
        <v/>
      </c>
      <c r="T4673" s="61">
        <f>IF(P4673=1,0,L4673*Q4673)</f>
        <v/>
      </c>
      <c r="U4673" s="61">
        <f>S4673-T4673</f>
        <v/>
      </c>
    </row>
    <row r="4674">
      <c r="A4674" t="inlineStr">
        <is>
          <t>S004673</t>
        </is>
      </c>
      <c r="B4674" t="inlineStr">
        <is>
          <t>2026-05-13</t>
        </is>
      </c>
      <c r="C4674" t="inlineStr">
        <is>
          <t>2026-05</t>
        </is>
      </c>
      <c r="D4674" t="inlineStr">
        <is>
          <t>2026-Q2</t>
        </is>
      </c>
      <c r="E4674" t="inlineStr">
        <is>
          <t>T12</t>
        </is>
      </c>
      <c r="F4674" t="inlineStr">
        <is>
          <t>Buse Aksoy</t>
        </is>
      </c>
      <c r="G4674" t="inlineStr">
        <is>
          <t>İhracat-Avrupa</t>
        </is>
      </c>
      <c r="H4674" t="inlineStr">
        <is>
          <t>EM-TOP-08</t>
        </is>
      </c>
      <c r="I4674" t="inlineStr">
        <is>
          <t>Topraklama Seti</t>
        </is>
      </c>
      <c r="J4674" t="inlineStr">
        <is>
          <t>Koruma</t>
        </is>
      </c>
      <c r="K4674" t="inlineStr">
        <is>
          <t>Proje</t>
        </is>
      </c>
      <c r="L4674" t="n">
        <v>1</v>
      </c>
      <c r="M4674" s="57" t="n">
        <v>17.56</v>
      </c>
      <c r="N4674" t="inlineStr">
        <is>
          <t>EUR</t>
        </is>
      </c>
      <c r="O4674" s="58" t="n">
        <v>5</v>
      </c>
      <c r="P4674" t="n">
        <v>0</v>
      </c>
      <c r="Q4674" s="59" t="n">
        <v>540</v>
      </c>
      <c r="R4674" s="60">
        <f>IF(N4674="TL",1,IF(N4674="USD",VLOOKUP(C4674,$X$2:$Z$19,2,FALSE),VLOOKUP(C4674,$X$2:$Z$19,3,FALSE)))</f>
        <v/>
      </c>
      <c r="S4674" s="61">
        <f>IF(P4674=1,0,L4674*M4674*R4674*(1-O4674/100))</f>
        <v/>
      </c>
      <c r="T4674" s="61">
        <f>IF(P4674=1,0,L4674*Q4674)</f>
        <v/>
      </c>
      <c r="U4674" s="61">
        <f>S4674-T4674</f>
        <v/>
      </c>
    </row>
    <row r="4675">
      <c r="A4675" t="inlineStr">
        <is>
          <t>S004674</t>
        </is>
      </c>
      <c r="B4675" t="inlineStr">
        <is>
          <t>2026-05-12</t>
        </is>
      </c>
      <c r="C4675" t="inlineStr">
        <is>
          <t>2026-05</t>
        </is>
      </c>
      <c r="D4675" t="inlineStr">
        <is>
          <t>2026-Q2</t>
        </is>
      </c>
      <c r="E4675" t="inlineStr">
        <is>
          <t>T12</t>
        </is>
      </c>
      <c r="F4675" t="inlineStr">
        <is>
          <t>Buse Aksoy</t>
        </is>
      </c>
      <c r="G4675" t="inlineStr">
        <is>
          <t>İhracat-Avrupa</t>
        </is>
      </c>
      <c r="H4675" t="inlineStr">
        <is>
          <t>EM-KBL-25</t>
        </is>
      </c>
      <c r="I4675" t="inlineStr">
        <is>
          <t>NYY Kablo 4x6 (100 m)</t>
        </is>
      </c>
      <c r="J4675" t="inlineStr">
        <is>
          <t>Kablo</t>
        </is>
      </c>
      <c r="K4675" t="inlineStr">
        <is>
          <t>Bayi</t>
        </is>
      </c>
      <c r="L4675" t="n">
        <v>4</v>
      </c>
      <c r="M4675" s="57" t="n">
        <v>67.11</v>
      </c>
      <c r="N4675" t="inlineStr">
        <is>
          <t>EUR</t>
        </is>
      </c>
      <c r="O4675" s="58" t="n">
        <v>0</v>
      </c>
      <c r="P4675" t="n">
        <v>0</v>
      </c>
      <c r="Q4675" s="59" t="n">
        <v>2150</v>
      </c>
      <c r="R4675" s="60">
        <f>IF(N4675="TL",1,IF(N4675="USD",VLOOKUP(C4675,$X$2:$Z$19,2,FALSE),VLOOKUP(C4675,$X$2:$Z$19,3,FALSE)))</f>
        <v/>
      </c>
      <c r="S4675" s="61">
        <f>IF(P4675=1,0,L4675*M4675*R4675*(1-O4675/100))</f>
        <v/>
      </c>
      <c r="T4675" s="61">
        <f>IF(P4675=1,0,L4675*Q4675)</f>
        <v/>
      </c>
      <c r="U4675" s="61">
        <f>S4675-T4675</f>
        <v/>
      </c>
    </row>
    <row r="4676">
      <c r="A4676" t="inlineStr">
        <is>
          <t>S004675</t>
        </is>
      </c>
      <c r="B4676" t="inlineStr">
        <is>
          <t>2026-05-16</t>
        </is>
      </c>
      <c r="C4676" t="inlineStr">
        <is>
          <t>2026-05</t>
        </is>
      </c>
      <c r="D4676" t="inlineStr">
        <is>
          <t>2026-Q2</t>
        </is>
      </c>
      <c r="E4676" t="inlineStr">
        <is>
          <t>T12</t>
        </is>
      </c>
      <c r="F4676" t="inlineStr">
        <is>
          <t>Buse Aksoy</t>
        </is>
      </c>
      <c r="G4676" t="inlineStr">
        <is>
          <t>İhracat-Avrupa</t>
        </is>
      </c>
      <c r="H4676" t="inlineStr">
        <is>
          <t>EM-KND-03</t>
        </is>
      </c>
      <c r="I4676" t="inlineStr">
        <is>
          <t>Kablo Kanalı 40x40 (2 m)</t>
        </is>
      </c>
      <c r="J4676" t="inlineStr">
        <is>
          <t>Tesisat</t>
        </is>
      </c>
      <c r="K4676" t="inlineStr">
        <is>
          <t>Kurumsal</t>
        </is>
      </c>
      <c r="L4676" t="n">
        <v>2</v>
      </c>
      <c r="M4676" s="57" t="n">
        <v>2.65</v>
      </c>
      <c r="N4676" t="inlineStr">
        <is>
          <t>EUR</t>
        </is>
      </c>
      <c r="O4676" s="58" t="n">
        <v>8</v>
      </c>
      <c r="P4676" t="n">
        <v>0</v>
      </c>
      <c r="Q4676" s="59" t="n">
        <v>65</v>
      </c>
      <c r="R4676" s="60">
        <f>IF(N4676="TL",1,IF(N4676="USD",VLOOKUP(C4676,$X$2:$Z$19,2,FALSE),VLOOKUP(C4676,$X$2:$Z$19,3,FALSE)))</f>
        <v/>
      </c>
      <c r="S4676" s="61">
        <f>IF(P4676=1,0,L4676*M4676*R4676*(1-O4676/100))</f>
        <v/>
      </c>
      <c r="T4676" s="61">
        <f>IF(P4676=1,0,L4676*Q4676)</f>
        <v/>
      </c>
      <c r="U4676" s="61">
        <f>S4676-T4676</f>
        <v/>
      </c>
    </row>
    <row r="4677">
      <c r="A4677" t="inlineStr">
        <is>
          <t>S004676</t>
        </is>
      </c>
      <c r="B4677" t="inlineStr">
        <is>
          <t>2026-05-11</t>
        </is>
      </c>
      <c r="C4677" t="inlineStr">
        <is>
          <t>2026-05</t>
        </is>
      </c>
      <c r="D4677" t="inlineStr">
        <is>
          <t>2026-Q2</t>
        </is>
      </c>
      <c r="E4677" t="inlineStr">
        <is>
          <t>T12</t>
        </is>
      </c>
      <c r="F4677" t="inlineStr">
        <is>
          <t>Buse Aksoy</t>
        </is>
      </c>
      <c r="G4677" t="inlineStr">
        <is>
          <t>İhracat-Avrupa</t>
        </is>
      </c>
      <c r="H4677" t="inlineStr">
        <is>
          <t>EM-PNO-12</t>
        </is>
      </c>
      <c r="I4677" t="inlineStr">
        <is>
          <t>Sıva Üstü Dağıtım Panosu 24'lü</t>
        </is>
      </c>
      <c r="J4677" t="inlineStr">
        <is>
          <t>Pano</t>
        </is>
      </c>
      <c r="K4677" t="inlineStr">
        <is>
          <t>Bayi</t>
        </is>
      </c>
      <c r="L4677" t="n">
        <v>3</v>
      </c>
      <c r="M4677" s="57" t="n">
        <v>39.93</v>
      </c>
      <c r="N4677" t="inlineStr">
        <is>
          <t>EUR</t>
        </is>
      </c>
      <c r="O4677" s="58" t="n">
        <v>18</v>
      </c>
      <c r="P4677" t="n">
        <v>0</v>
      </c>
      <c r="Q4677" s="59" t="n">
        <v>1180</v>
      </c>
      <c r="R4677" s="60">
        <f>IF(N4677="TL",1,IF(N4677="USD",VLOOKUP(C4677,$X$2:$Z$19,2,FALSE),VLOOKUP(C4677,$X$2:$Z$19,3,FALSE)))</f>
        <v/>
      </c>
      <c r="S4677" s="61">
        <f>IF(P4677=1,0,L4677*M4677*R4677*(1-O4677/100))</f>
        <v/>
      </c>
      <c r="T4677" s="61">
        <f>IF(P4677=1,0,L4677*Q4677)</f>
        <v/>
      </c>
      <c r="U4677" s="61">
        <f>S4677-T4677</f>
        <v/>
      </c>
    </row>
    <row r="4678">
      <c r="A4678" t="inlineStr">
        <is>
          <t>S004677</t>
        </is>
      </c>
      <c r="B4678" t="inlineStr">
        <is>
          <t>2026-05-02</t>
        </is>
      </c>
      <c r="C4678" t="inlineStr">
        <is>
          <t>2026-05</t>
        </is>
      </c>
      <c r="D4678" t="inlineStr">
        <is>
          <t>2026-Q2</t>
        </is>
      </c>
      <c r="E4678" t="inlineStr">
        <is>
          <t>T12</t>
        </is>
      </c>
      <c r="F4678" t="inlineStr">
        <is>
          <t>Buse Aksoy</t>
        </is>
      </c>
      <c r="G4678" t="inlineStr">
        <is>
          <t>İhracat-Avrupa</t>
        </is>
      </c>
      <c r="H4678" t="inlineStr">
        <is>
          <t>EM-TRF-05</t>
        </is>
      </c>
      <c r="I4678" t="inlineStr">
        <is>
          <t>İzole Trafo 1 kVA</t>
        </is>
      </c>
      <c r="J4678" t="inlineStr">
        <is>
          <t>Güç</t>
        </is>
      </c>
      <c r="K4678" t="inlineStr">
        <is>
          <t>Perakende</t>
        </is>
      </c>
      <c r="L4678" t="n">
        <v>80</v>
      </c>
      <c r="M4678" s="57" t="n">
        <v>136.02</v>
      </c>
      <c r="N4678" t="inlineStr">
        <is>
          <t>EUR</t>
        </is>
      </c>
      <c r="O4678" s="58" t="n">
        <v>0</v>
      </c>
      <c r="P4678" t="n">
        <v>0</v>
      </c>
      <c r="Q4678" s="59" t="n">
        <v>3900</v>
      </c>
      <c r="R4678" s="60">
        <f>IF(N4678="TL",1,IF(N4678="USD",VLOOKUP(C4678,$X$2:$Z$19,2,FALSE),VLOOKUP(C4678,$X$2:$Z$19,3,FALSE)))</f>
        <v/>
      </c>
      <c r="S4678" s="61">
        <f>IF(P4678=1,0,L4678*M4678*R4678*(1-O4678/100))</f>
        <v/>
      </c>
      <c r="T4678" s="61">
        <f>IF(P4678=1,0,L4678*Q4678)</f>
        <v/>
      </c>
      <c r="U4678" s="61">
        <f>S4678-T4678</f>
        <v/>
      </c>
    </row>
    <row r="4679">
      <c r="A4679" t="inlineStr">
        <is>
          <t>S004678</t>
        </is>
      </c>
      <c r="B4679" t="inlineStr">
        <is>
          <t>2026-05-19</t>
        </is>
      </c>
      <c r="C4679" t="inlineStr">
        <is>
          <t>2026-05</t>
        </is>
      </c>
      <c r="D4679" t="inlineStr">
        <is>
          <t>2026-Q2</t>
        </is>
      </c>
      <c r="E4679" t="inlineStr">
        <is>
          <t>T12</t>
        </is>
      </c>
      <c r="F4679" t="inlineStr">
        <is>
          <t>Buse Aksoy</t>
        </is>
      </c>
      <c r="G4679" t="inlineStr">
        <is>
          <t>İhracat-Avrupa</t>
        </is>
      </c>
      <c r="H4679" t="inlineStr">
        <is>
          <t>EM-PRZ-02</t>
        </is>
      </c>
      <c r="I4679" t="inlineStr">
        <is>
          <t>Priz-Anahtar Seti (20'li)</t>
        </is>
      </c>
      <c r="J4679" t="inlineStr">
        <is>
          <t>Anahtar</t>
        </is>
      </c>
      <c r="K4679" t="inlineStr">
        <is>
          <t>Bayi</t>
        </is>
      </c>
      <c r="L4679" t="n">
        <v>12</v>
      </c>
      <c r="M4679" s="57" t="n">
        <v>11.09</v>
      </c>
      <c r="N4679" t="inlineStr">
        <is>
          <t>EUR</t>
        </is>
      </c>
      <c r="O4679" s="58" t="n">
        <v>12</v>
      </c>
      <c r="P4679" t="n">
        <v>0</v>
      </c>
      <c r="Q4679" s="59" t="n">
        <v>310</v>
      </c>
      <c r="R4679" s="60">
        <f>IF(N4679="TL",1,IF(N4679="USD",VLOOKUP(C4679,$X$2:$Z$19,2,FALSE),VLOOKUP(C4679,$X$2:$Z$19,3,FALSE)))</f>
        <v/>
      </c>
      <c r="S4679" s="61">
        <f>IF(P4679=1,0,L4679*M4679*R4679*(1-O4679/100))</f>
        <v/>
      </c>
      <c r="T4679" s="61">
        <f>IF(P4679=1,0,L4679*Q4679)</f>
        <v/>
      </c>
      <c r="U4679" s="61">
        <f>S4679-T4679</f>
        <v/>
      </c>
    </row>
    <row r="4680">
      <c r="A4680" t="inlineStr">
        <is>
          <t>S004679</t>
        </is>
      </c>
      <c r="B4680" t="inlineStr">
        <is>
          <t>2026-05-06</t>
        </is>
      </c>
      <c r="C4680" t="inlineStr">
        <is>
          <t>2026-05</t>
        </is>
      </c>
      <c r="D4680" t="inlineStr">
        <is>
          <t>2026-Q2</t>
        </is>
      </c>
      <c r="E4680" t="inlineStr">
        <is>
          <t>T12</t>
        </is>
      </c>
      <c r="F4680" t="inlineStr">
        <is>
          <t>Buse Aksoy</t>
        </is>
      </c>
      <c r="G4680" t="inlineStr">
        <is>
          <t>İhracat-Avrupa</t>
        </is>
      </c>
      <c r="H4680" t="inlineStr">
        <is>
          <t>EM-AYD-40</t>
        </is>
      </c>
      <c r="I4680" t="inlineStr">
        <is>
          <t>LED Panel Armatür 40W</t>
        </is>
      </c>
      <c r="J4680" t="inlineStr">
        <is>
          <t>Aydınlatma</t>
        </is>
      </c>
      <c r="K4680" t="inlineStr">
        <is>
          <t>Kurumsal</t>
        </is>
      </c>
      <c r="L4680" t="n">
        <v>82</v>
      </c>
      <c r="M4680" s="57" t="n">
        <v>6.86</v>
      </c>
      <c r="N4680" t="inlineStr">
        <is>
          <t>EUR</t>
        </is>
      </c>
      <c r="O4680" s="58" t="n">
        <v>5</v>
      </c>
      <c r="P4680" t="n">
        <v>0</v>
      </c>
      <c r="Q4680" s="59" t="n">
        <v>190</v>
      </c>
      <c r="R4680" s="60">
        <f>IF(N4680="TL",1,IF(N4680="USD",VLOOKUP(C4680,$X$2:$Z$19,2,FALSE),VLOOKUP(C4680,$X$2:$Z$19,3,FALSE)))</f>
        <v/>
      </c>
      <c r="S4680" s="61">
        <f>IF(P4680=1,0,L4680*M4680*R4680*(1-O4680/100))</f>
        <v/>
      </c>
      <c r="T4680" s="61">
        <f>IF(P4680=1,0,L4680*Q4680)</f>
        <v/>
      </c>
      <c r="U4680" s="61">
        <f>S4680-T4680</f>
        <v/>
      </c>
    </row>
    <row r="4681">
      <c r="A4681" t="inlineStr">
        <is>
          <t>S004680</t>
        </is>
      </c>
      <c r="B4681" t="inlineStr">
        <is>
          <t>2026-05-16</t>
        </is>
      </c>
      <c r="C4681" t="inlineStr">
        <is>
          <t>2026-05</t>
        </is>
      </c>
      <c r="D4681" t="inlineStr">
        <is>
          <t>2026-Q2</t>
        </is>
      </c>
      <c r="E4681" t="inlineStr">
        <is>
          <t>T12</t>
        </is>
      </c>
      <c r="F4681" t="inlineStr">
        <is>
          <t>Buse Aksoy</t>
        </is>
      </c>
      <c r="G4681" t="inlineStr">
        <is>
          <t>İhracat-Avrupa</t>
        </is>
      </c>
      <c r="H4681" t="inlineStr">
        <is>
          <t>EM-PRZ-02</t>
        </is>
      </c>
      <c r="I4681" t="inlineStr">
        <is>
          <t>Priz-Anahtar Seti (20'li)</t>
        </is>
      </c>
      <c r="J4681" t="inlineStr">
        <is>
          <t>Anahtar</t>
        </is>
      </c>
      <c r="K4681" t="inlineStr">
        <is>
          <t>Perakende</t>
        </is>
      </c>
      <c r="L4681" t="n">
        <v>21</v>
      </c>
      <c r="M4681" s="57" t="n">
        <v>11.43</v>
      </c>
      <c r="N4681" t="inlineStr">
        <is>
          <t>EUR</t>
        </is>
      </c>
      <c r="O4681" s="58" t="n">
        <v>12</v>
      </c>
      <c r="P4681" t="n">
        <v>0</v>
      </c>
      <c r="Q4681" s="59" t="n">
        <v>310</v>
      </c>
      <c r="R4681" s="60">
        <f>IF(N4681="TL",1,IF(N4681="USD",VLOOKUP(C4681,$X$2:$Z$19,2,FALSE),VLOOKUP(C4681,$X$2:$Z$19,3,FALSE)))</f>
        <v/>
      </c>
      <c r="S4681" s="61">
        <f>IF(P4681=1,0,L4681*M4681*R4681*(1-O4681/100))</f>
        <v/>
      </c>
      <c r="T4681" s="61">
        <f>IF(P4681=1,0,L4681*Q4681)</f>
        <v/>
      </c>
      <c r="U4681" s="61">
        <f>S4681-T4681</f>
        <v/>
      </c>
    </row>
    <row r="4682">
      <c r="A4682" t="inlineStr">
        <is>
          <t>S004681</t>
        </is>
      </c>
      <c r="B4682" t="inlineStr">
        <is>
          <t>2026-05-22</t>
        </is>
      </c>
      <c r="C4682" t="inlineStr">
        <is>
          <t>2026-05</t>
        </is>
      </c>
      <c r="D4682" t="inlineStr">
        <is>
          <t>2026-Q2</t>
        </is>
      </c>
      <c r="E4682" t="inlineStr">
        <is>
          <t>T12</t>
        </is>
      </c>
      <c r="F4682" t="inlineStr">
        <is>
          <t>Buse Aksoy</t>
        </is>
      </c>
      <c r="G4682" t="inlineStr">
        <is>
          <t>İhracat-Avrupa</t>
        </is>
      </c>
      <c r="H4682" t="inlineStr">
        <is>
          <t>EM-AYD-18</t>
        </is>
      </c>
      <c r="I4682" t="inlineStr">
        <is>
          <t>LED Ampul 18W (10'lu)</t>
        </is>
      </c>
      <c r="J4682" t="inlineStr">
        <is>
          <t>Aydınlatma</t>
        </is>
      </c>
      <c r="K4682" t="inlineStr">
        <is>
          <t>Perakende</t>
        </is>
      </c>
      <c r="L4682" t="n">
        <v>5</v>
      </c>
      <c r="M4682" s="57" t="n">
        <v>4.06</v>
      </c>
      <c r="N4682" t="inlineStr">
        <is>
          <t>EUR</t>
        </is>
      </c>
      <c r="O4682" s="58" t="n">
        <v>8</v>
      </c>
      <c r="P4682" t="n">
        <v>0</v>
      </c>
      <c r="Q4682" s="59" t="n">
        <v>95</v>
      </c>
      <c r="R4682" s="60">
        <f>IF(N4682="TL",1,IF(N4682="USD",VLOOKUP(C4682,$X$2:$Z$19,2,FALSE),VLOOKUP(C4682,$X$2:$Z$19,3,FALSE)))</f>
        <v/>
      </c>
      <c r="S4682" s="61">
        <f>IF(P4682=1,0,L4682*M4682*R4682*(1-O4682/100))</f>
        <v/>
      </c>
      <c r="T4682" s="61">
        <f>IF(P4682=1,0,L4682*Q4682)</f>
        <v/>
      </c>
      <c r="U4682" s="61">
        <f>S4682-T4682</f>
        <v/>
      </c>
    </row>
    <row r="4683">
      <c r="A4683" t="inlineStr">
        <is>
          <t>S004682</t>
        </is>
      </c>
      <c r="B4683" t="inlineStr">
        <is>
          <t>2026-05-15</t>
        </is>
      </c>
      <c r="C4683" t="inlineStr">
        <is>
          <t>2026-05</t>
        </is>
      </c>
      <c r="D4683" t="inlineStr">
        <is>
          <t>2026-Q2</t>
        </is>
      </c>
      <c r="E4683" t="inlineStr">
        <is>
          <t>T13</t>
        </is>
      </c>
      <c r="F4683" t="inlineStr">
        <is>
          <t>Cem Kurt</t>
        </is>
      </c>
      <c r="G4683" t="inlineStr">
        <is>
          <t>Marmara</t>
        </is>
      </c>
      <c r="H4683" t="inlineStr">
        <is>
          <t>EM-KBL-16</t>
        </is>
      </c>
      <c r="I4683" t="inlineStr">
        <is>
          <t>NYM Kablo 3x2,5 (100 m)</t>
        </is>
      </c>
      <c r="J4683" t="inlineStr">
        <is>
          <t>Kablo</t>
        </is>
      </c>
      <c r="K4683" t="inlineStr">
        <is>
          <t>Bayi</t>
        </is>
      </c>
      <c r="L4683" t="n">
        <v>11</v>
      </c>
      <c r="M4683" s="57" t="n">
        <v>1347</v>
      </c>
      <c r="N4683" t="inlineStr">
        <is>
          <t>TL</t>
        </is>
      </c>
      <c r="O4683" s="58" t="n">
        <v>5</v>
      </c>
      <c r="P4683" t="n">
        <v>0</v>
      </c>
      <c r="Q4683" s="59" t="n">
        <v>820</v>
      </c>
      <c r="R4683" s="60">
        <f>IF(N4683="TL",1,IF(N4683="USD",VLOOKUP(C4683,$X$2:$Z$19,2,FALSE),VLOOKUP(C4683,$X$2:$Z$19,3,FALSE)))</f>
        <v/>
      </c>
      <c r="S4683" s="61">
        <f>IF(P4683=1,0,L4683*M4683*R4683*(1-O4683/100))</f>
        <v/>
      </c>
      <c r="T4683" s="61">
        <f>IF(P4683=1,0,L4683*Q4683)</f>
        <v/>
      </c>
      <c r="U4683" s="61">
        <f>S4683-T4683</f>
        <v/>
      </c>
    </row>
    <row r="4684">
      <c r="A4684" t="inlineStr">
        <is>
          <t>S004683</t>
        </is>
      </c>
      <c r="B4684" t="inlineStr">
        <is>
          <t>2026-05-12</t>
        </is>
      </c>
      <c r="C4684" t="inlineStr">
        <is>
          <t>2026-05</t>
        </is>
      </c>
      <c r="D4684" t="inlineStr">
        <is>
          <t>2026-Q2</t>
        </is>
      </c>
      <c r="E4684" t="inlineStr">
        <is>
          <t>T13</t>
        </is>
      </c>
      <c r="F4684" t="inlineStr">
        <is>
          <t>Cem Kurt</t>
        </is>
      </c>
      <c r="G4684" t="inlineStr">
        <is>
          <t>Marmara</t>
        </is>
      </c>
      <c r="H4684" t="inlineStr">
        <is>
          <t>EM-SGT-01</t>
        </is>
      </c>
      <c r="I4684" t="inlineStr">
        <is>
          <t>Otomatik Sigorta C16 (12'li)</t>
        </is>
      </c>
      <c r="J4684" t="inlineStr">
        <is>
          <t>Koruma</t>
        </is>
      </c>
      <c r="K4684" t="inlineStr">
        <is>
          <t>Bayi</t>
        </is>
      </c>
      <c r="L4684" t="n">
        <v>20</v>
      </c>
      <c r="M4684" s="57" t="n">
        <v>444</v>
      </c>
      <c r="N4684" t="inlineStr">
        <is>
          <t>TL</t>
        </is>
      </c>
      <c r="O4684" s="58" t="n">
        <v>5</v>
      </c>
      <c r="P4684" t="n">
        <v>0</v>
      </c>
      <c r="Q4684" s="59" t="n">
        <v>240</v>
      </c>
      <c r="R4684" s="60">
        <f>IF(N4684="TL",1,IF(N4684="USD",VLOOKUP(C4684,$X$2:$Z$19,2,FALSE),VLOOKUP(C4684,$X$2:$Z$19,3,FALSE)))</f>
        <v/>
      </c>
      <c r="S4684" s="61">
        <f>IF(P4684=1,0,L4684*M4684*R4684*(1-O4684/100))</f>
        <v/>
      </c>
      <c r="T4684" s="61">
        <f>IF(P4684=1,0,L4684*Q4684)</f>
        <v/>
      </c>
      <c r="U4684" s="61">
        <f>S4684-T4684</f>
        <v/>
      </c>
    </row>
    <row r="4685">
      <c r="A4685" t="inlineStr">
        <is>
          <t>S004684</t>
        </is>
      </c>
      <c r="B4685" t="inlineStr">
        <is>
          <t>2026-05-27</t>
        </is>
      </c>
      <c r="C4685" t="inlineStr">
        <is>
          <t>2026-05</t>
        </is>
      </c>
      <c r="D4685" t="inlineStr">
        <is>
          <t>2026-Q2</t>
        </is>
      </c>
      <c r="E4685" t="inlineStr">
        <is>
          <t>T13</t>
        </is>
      </c>
      <c r="F4685" t="inlineStr">
        <is>
          <t>Cem Kurt</t>
        </is>
      </c>
      <c r="G4685" t="inlineStr">
        <is>
          <t>Marmara</t>
        </is>
      </c>
      <c r="H4685" t="inlineStr">
        <is>
          <t>EM-KND-03</t>
        </is>
      </c>
      <c r="I4685" t="inlineStr">
        <is>
          <t>Kablo Kanalı 40x40 (2 m)</t>
        </is>
      </c>
      <c r="J4685" t="inlineStr">
        <is>
          <t>Tesisat</t>
        </is>
      </c>
      <c r="K4685" t="inlineStr">
        <is>
          <t>Kurumsal</t>
        </is>
      </c>
      <c r="L4685" t="n">
        <v>18</v>
      </c>
      <c r="M4685" s="57" t="n">
        <v>134</v>
      </c>
      <c r="N4685" t="inlineStr">
        <is>
          <t>TL</t>
        </is>
      </c>
      <c r="O4685" s="58" t="n">
        <v>8</v>
      </c>
      <c r="P4685" t="n">
        <v>0</v>
      </c>
      <c r="Q4685" s="59" t="n">
        <v>65</v>
      </c>
      <c r="R4685" s="60">
        <f>IF(N4685="TL",1,IF(N4685="USD",VLOOKUP(C4685,$X$2:$Z$19,2,FALSE),VLOOKUP(C4685,$X$2:$Z$19,3,FALSE)))</f>
        <v/>
      </c>
      <c r="S4685" s="61">
        <f>IF(P4685=1,0,L4685*M4685*R4685*(1-O4685/100))</f>
        <v/>
      </c>
      <c r="T4685" s="61">
        <f>IF(P4685=1,0,L4685*Q4685)</f>
        <v/>
      </c>
      <c r="U4685" s="61">
        <f>S4685-T4685</f>
        <v/>
      </c>
    </row>
    <row r="4686">
      <c r="A4686" t="inlineStr">
        <is>
          <t>S004685</t>
        </is>
      </c>
      <c r="B4686" t="inlineStr">
        <is>
          <t>2026-05-01</t>
        </is>
      </c>
      <c r="C4686" t="inlineStr">
        <is>
          <t>2026-05</t>
        </is>
      </c>
      <c r="D4686" t="inlineStr">
        <is>
          <t>2026-Q2</t>
        </is>
      </c>
      <c r="E4686" t="inlineStr">
        <is>
          <t>T13</t>
        </is>
      </c>
      <c r="F4686" t="inlineStr">
        <is>
          <t>Cem Kurt</t>
        </is>
      </c>
      <c r="G4686" t="inlineStr">
        <is>
          <t>Marmara</t>
        </is>
      </c>
      <c r="H4686" t="inlineStr">
        <is>
          <t>EM-PNO-12</t>
        </is>
      </c>
      <c r="I4686" t="inlineStr">
        <is>
          <t>Sıva Üstü Dağıtım Panosu 24'lü</t>
        </is>
      </c>
      <c r="J4686" t="inlineStr">
        <is>
          <t>Pano</t>
        </is>
      </c>
      <c r="K4686" t="inlineStr">
        <is>
          <t>Proje</t>
        </is>
      </c>
      <c r="L4686" t="n">
        <v>17</v>
      </c>
      <c r="M4686" s="57" t="n">
        <v>1968</v>
      </c>
      <c r="N4686" t="inlineStr">
        <is>
          <t>TL</t>
        </is>
      </c>
      <c r="O4686" s="58" t="n">
        <v>8</v>
      </c>
      <c r="P4686" t="n">
        <v>0</v>
      </c>
      <c r="Q4686" s="59" t="n">
        <v>1180</v>
      </c>
      <c r="R4686" s="60">
        <f>IF(N4686="TL",1,IF(N4686="USD",VLOOKUP(C4686,$X$2:$Z$19,2,FALSE),VLOOKUP(C4686,$X$2:$Z$19,3,FALSE)))</f>
        <v/>
      </c>
      <c r="S4686" s="61">
        <f>IF(P4686=1,0,L4686*M4686*R4686*(1-O4686/100))</f>
        <v/>
      </c>
      <c r="T4686" s="61">
        <f>IF(P4686=1,0,L4686*Q4686)</f>
        <v/>
      </c>
      <c r="U4686" s="61">
        <f>S4686-T4686</f>
        <v/>
      </c>
    </row>
    <row r="4687">
      <c r="A4687" t="inlineStr">
        <is>
          <t>S004686</t>
        </is>
      </c>
      <c r="B4687" t="inlineStr">
        <is>
          <t>2026-05-06</t>
        </is>
      </c>
      <c r="C4687" t="inlineStr">
        <is>
          <t>2026-05</t>
        </is>
      </c>
      <c r="D4687" t="inlineStr">
        <is>
          <t>2026-Q2</t>
        </is>
      </c>
      <c r="E4687" t="inlineStr">
        <is>
          <t>T13</t>
        </is>
      </c>
      <c r="F4687" t="inlineStr">
        <is>
          <t>Cem Kurt</t>
        </is>
      </c>
      <c r="G4687" t="inlineStr">
        <is>
          <t>Marmara</t>
        </is>
      </c>
      <c r="H4687" t="inlineStr">
        <is>
          <t>EM-SNS-06</t>
        </is>
      </c>
      <c r="I4687" t="inlineStr">
        <is>
          <t>Hareket Sensörü PIR</t>
        </is>
      </c>
      <c r="J4687" t="inlineStr">
        <is>
          <t>Otomasyon</t>
        </is>
      </c>
      <c r="K4687" t="inlineStr">
        <is>
          <t>Proje</t>
        </is>
      </c>
      <c r="L4687" t="n">
        <v>5</v>
      </c>
      <c r="M4687" s="57" t="n">
        <v>254</v>
      </c>
      <c r="N4687" t="inlineStr">
        <is>
          <t>TL</t>
        </is>
      </c>
      <c r="O4687" s="58" t="n">
        <v>8</v>
      </c>
      <c r="P4687" t="n">
        <v>0</v>
      </c>
      <c r="Q4687" s="59" t="n">
        <v>120</v>
      </c>
      <c r="R4687" s="60">
        <f>IF(N4687="TL",1,IF(N4687="USD",VLOOKUP(C4687,$X$2:$Z$19,2,FALSE),VLOOKUP(C4687,$X$2:$Z$19,3,FALSE)))</f>
        <v/>
      </c>
      <c r="S4687" s="61">
        <f>IF(P4687=1,0,L4687*M4687*R4687*(1-O4687/100))</f>
        <v/>
      </c>
      <c r="T4687" s="61">
        <f>IF(P4687=1,0,L4687*Q4687)</f>
        <v/>
      </c>
      <c r="U4687" s="61">
        <f>S4687-T4687</f>
        <v/>
      </c>
    </row>
    <row r="4688">
      <c r="A4688" t="inlineStr">
        <is>
          <t>S004687</t>
        </is>
      </c>
      <c r="B4688" t="inlineStr">
        <is>
          <t>2026-05-08</t>
        </is>
      </c>
      <c r="C4688" t="inlineStr">
        <is>
          <t>2026-05</t>
        </is>
      </c>
      <c r="D4688" t="inlineStr">
        <is>
          <t>2026-Q2</t>
        </is>
      </c>
      <c r="E4688" t="inlineStr">
        <is>
          <t>T13</t>
        </is>
      </c>
      <c r="F4688" t="inlineStr">
        <is>
          <t>Cem Kurt</t>
        </is>
      </c>
      <c r="G4688" t="inlineStr">
        <is>
          <t>Marmara</t>
        </is>
      </c>
      <c r="H4688" t="inlineStr">
        <is>
          <t>EM-KND-03</t>
        </is>
      </c>
      <c r="I4688" t="inlineStr">
        <is>
          <t>Kablo Kanalı 40x40 (2 m)</t>
        </is>
      </c>
      <c r="J4688" t="inlineStr">
        <is>
          <t>Tesisat</t>
        </is>
      </c>
      <c r="K4688" t="inlineStr">
        <is>
          <t>Proje</t>
        </is>
      </c>
      <c r="L4688" t="n">
        <v>22</v>
      </c>
      <c r="M4688" s="57" t="n">
        <v>127</v>
      </c>
      <c r="N4688" t="inlineStr">
        <is>
          <t>TL</t>
        </is>
      </c>
      <c r="O4688" s="58" t="n">
        <v>8</v>
      </c>
      <c r="P4688" t="n">
        <v>0</v>
      </c>
      <c r="Q4688" s="59" t="n">
        <v>65</v>
      </c>
      <c r="R4688" s="60">
        <f>IF(N4688="TL",1,IF(N4688="USD",VLOOKUP(C4688,$X$2:$Z$19,2,FALSE),VLOOKUP(C4688,$X$2:$Z$19,3,FALSE)))</f>
        <v/>
      </c>
      <c r="S4688" s="61">
        <f>IF(P4688=1,0,L4688*M4688*R4688*(1-O4688/100))</f>
        <v/>
      </c>
      <c r="T4688" s="61">
        <f>IF(P4688=1,0,L4688*Q4688)</f>
        <v/>
      </c>
      <c r="U4688" s="61">
        <f>S4688-T4688</f>
        <v/>
      </c>
    </row>
    <row r="4689">
      <c r="A4689" t="inlineStr">
        <is>
          <t>S004688</t>
        </is>
      </c>
      <c r="B4689" t="inlineStr">
        <is>
          <t>2026-05-27</t>
        </is>
      </c>
      <c r="C4689" t="inlineStr">
        <is>
          <t>2026-05</t>
        </is>
      </c>
      <c r="D4689" t="inlineStr">
        <is>
          <t>2026-Q2</t>
        </is>
      </c>
      <c r="E4689" t="inlineStr">
        <is>
          <t>T13</t>
        </is>
      </c>
      <c r="F4689" t="inlineStr">
        <is>
          <t>Cem Kurt</t>
        </is>
      </c>
      <c r="G4689" t="inlineStr">
        <is>
          <t>Marmara</t>
        </is>
      </c>
      <c r="H4689" t="inlineStr">
        <is>
          <t>EM-TRF-05</t>
        </is>
      </c>
      <c r="I4689" t="inlineStr">
        <is>
          <t>İzole Trafo 1 kVA</t>
        </is>
      </c>
      <c r="J4689" t="inlineStr">
        <is>
          <t>Güç</t>
        </is>
      </c>
      <c r="K4689" t="inlineStr">
        <is>
          <t>Perakende</t>
        </is>
      </c>
      <c r="L4689" t="n">
        <v>3</v>
      </c>
      <c r="M4689" s="57" t="n">
        <v>6604</v>
      </c>
      <c r="N4689" t="inlineStr">
        <is>
          <t>TL</t>
        </is>
      </c>
      <c r="O4689" s="58" t="n">
        <v>0</v>
      </c>
      <c r="P4689" t="n">
        <v>0</v>
      </c>
      <c r="Q4689" s="59" t="n">
        <v>3900</v>
      </c>
      <c r="R4689" s="60">
        <f>IF(N4689="TL",1,IF(N4689="USD",VLOOKUP(C4689,$X$2:$Z$19,2,FALSE),VLOOKUP(C4689,$X$2:$Z$19,3,FALSE)))</f>
        <v/>
      </c>
      <c r="S4689" s="61">
        <f>IF(P4689=1,0,L4689*M4689*R4689*(1-O4689/100))</f>
        <v/>
      </c>
      <c r="T4689" s="61">
        <f>IF(P4689=1,0,L4689*Q4689)</f>
        <v/>
      </c>
      <c r="U4689" s="61">
        <f>S4689-T4689</f>
        <v/>
      </c>
    </row>
    <row r="4690">
      <c r="A4690" t="inlineStr">
        <is>
          <t>S004689</t>
        </is>
      </c>
      <c r="B4690" t="inlineStr">
        <is>
          <t>2026-05-16</t>
        </is>
      </c>
      <c r="C4690" t="inlineStr">
        <is>
          <t>2026-05</t>
        </is>
      </c>
      <c r="D4690" t="inlineStr">
        <is>
          <t>2026-Q2</t>
        </is>
      </c>
      <c r="E4690" t="inlineStr">
        <is>
          <t>T13</t>
        </is>
      </c>
      <c r="F4690" t="inlineStr">
        <is>
          <t>Cem Kurt</t>
        </is>
      </c>
      <c r="G4690" t="inlineStr">
        <is>
          <t>Marmara</t>
        </is>
      </c>
      <c r="H4690" t="inlineStr">
        <is>
          <t>EM-AYD-18</t>
        </is>
      </c>
      <c r="I4690" t="inlineStr">
        <is>
          <t>LED Ampul 18W (10'lu)</t>
        </is>
      </c>
      <c r="J4690" t="inlineStr">
        <is>
          <t>Aydınlatma</t>
        </is>
      </c>
      <c r="K4690" t="inlineStr">
        <is>
          <t>Bayi</t>
        </is>
      </c>
      <c r="L4690" t="n">
        <v>22</v>
      </c>
      <c r="M4690" s="57" t="n">
        <v>206</v>
      </c>
      <c r="N4690" t="inlineStr">
        <is>
          <t>TL</t>
        </is>
      </c>
      <c r="O4690" s="58" t="n">
        <v>18</v>
      </c>
      <c r="P4690" t="n">
        <v>0</v>
      </c>
      <c r="Q4690" s="59" t="n">
        <v>95</v>
      </c>
      <c r="R4690" s="60">
        <f>IF(N4690="TL",1,IF(N4690="USD",VLOOKUP(C4690,$X$2:$Z$19,2,FALSE),VLOOKUP(C4690,$X$2:$Z$19,3,FALSE)))</f>
        <v/>
      </c>
      <c r="S4690" s="61">
        <f>IF(P4690=1,0,L4690*M4690*R4690*(1-O4690/100))</f>
        <v/>
      </c>
      <c r="T4690" s="61">
        <f>IF(P4690=1,0,L4690*Q4690)</f>
        <v/>
      </c>
      <c r="U4690" s="61">
        <f>S4690-T4690</f>
        <v/>
      </c>
    </row>
    <row r="4691">
      <c r="A4691" t="inlineStr">
        <is>
          <t>S004690</t>
        </is>
      </c>
      <c r="B4691" t="inlineStr">
        <is>
          <t>2026-05-18</t>
        </is>
      </c>
      <c r="C4691" t="inlineStr">
        <is>
          <t>2026-05</t>
        </is>
      </c>
      <c r="D4691" t="inlineStr">
        <is>
          <t>2026-Q2</t>
        </is>
      </c>
      <c r="E4691" t="inlineStr">
        <is>
          <t>T13</t>
        </is>
      </c>
      <c r="F4691" t="inlineStr">
        <is>
          <t>Cem Kurt</t>
        </is>
      </c>
      <c r="G4691" t="inlineStr">
        <is>
          <t>Marmara</t>
        </is>
      </c>
      <c r="H4691" t="inlineStr">
        <is>
          <t>EM-SGT-01</t>
        </is>
      </c>
      <c r="I4691" t="inlineStr">
        <is>
          <t>Otomatik Sigorta C16 (12'li)</t>
        </is>
      </c>
      <c r="J4691" t="inlineStr">
        <is>
          <t>Koruma</t>
        </is>
      </c>
      <c r="K4691" t="inlineStr">
        <is>
          <t>Perakende</t>
        </is>
      </c>
      <c r="L4691" t="n">
        <v>19</v>
      </c>
      <c r="M4691" s="57" t="n">
        <v>441</v>
      </c>
      <c r="N4691" t="inlineStr">
        <is>
          <t>TL</t>
        </is>
      </c>
      <c r="O4691" s="58" t="n">
        <v>12</v>
      </c>
      <c r="P4691" t="n">
        <v>0</v>
      </c>
      <c r="Q4691" s="59" t="n">
        <v>240</v>
      </c>
      <c r="R4691" s="60">
        <f>IF(N4691="TL",1,IF(N4691="USD",VLOOKUP(C4691,$X$2:$Z$19,2,FALSE),VLOOKUP(C4691,$X$2:$Z$19,3,FALSE)))</f>
        <v/>
      </c>
      <c r="S4691" s="61">
        <f>IF(P4691=1,0,L4691*M4691*R4691*(1-O4691/100))</f>
        <v/>
      </c>
      <c r="T4691" s="61">
        <f>IF(P4691=1,0,L4691*Q4691)</f>
        <v/>
      </c>
      <c r="U4691" s="61">
        <f>S4691-T4691</f>
        <v/>
      </c>
    </row>
    <row r="4692">
      <c r="A4692" t="inlineStr">
        <is>
          <t>S004691</t>
        </is>
      </c>
      <c r="B4692" t="inlineStr">
        <is>
          <t>2026-05-04</t>
        </is>
      </c>
      <c r="C4692" t="inlineStr">
        <is>
          <t>2026-05</t>
        </is>
      </c>
      <c r="D4692" t="inlineStr">
        <is>
          <t>2026-Q2</t>
        </is>
      </c>
      <c r="E4692" t="inlineStr">
        <is>
          <t>T13</t>
        </is>
      </c>
      <c r="F4692" t="inlineStr">
        <is>
          <t>Cem Kurt</t>
        </is>
      </c>
      <c r="G4692" t="inlineStr">
        <is>
          <t>Marmara</t>
        </is>
      </c>
      <c r="H4692" t="inlineStr">
        <is>
          <t>EM-AYD-18</t>
        </is>
      </c>
      <c r="I4692" t="inlineStr">
        <is>
          <t>LED Ampul 18W (10'lu)</t>
        </is>
      </c>
      <c r="J4692" t="inlineStr">
        <is>
          <t>Aydınlatma</t>
        </is>
      </c>
      <c r="K4692" t="inlineStr">
        <is>
          <t>Proje</t>
        </is>
      </c>
      <c r="L4692" t="n">
        <v>15</v>
      </c>
      <c r="M4692" s="57" t="n">
        <v>210</v>
      </c>
      <c r="N4692" t="inlineStr">
        <is>
          <t>TL</t>
        </is>
      </c>
      <c r="O4692" s="58" t="n">
        <v>12</v>
      </c>
      <c r="P4692" t="n">
        <v>0</v>
      </c>
      <c r="Q4692" s="59" t="n">
        <v>95</v>
      </c>
      <c r="R4692" s="60">
        <f>IF(N4692="TL",1,IF(N4692="USD",VLOOKUP(C4692,$X$2:$Z$19,2,FALSE),VLOOKUP(C4692,$X$2:$Z$19,3,FALSE)))</f>
        <v/>
      </c>
      <c r="S4692" s="61">
        <f>IF(P4692=1,0,L4692*M4692*R4692*(1-O4692/100))</f>
        <v/>
      </c>
      <c r="T4692" s="61">
        <f>IF(P4692=1,0,L4692*Q4692)</f>
        <v/>
      </c>
      <c r="U4692" s="61">
        <f>S4692-T4692</f>
        <v/>
      </c>
    </row>
    <row r="4693">
      <c r="A4693" t="inlineStr">
        <is>
          <t>S004692</t>
        </is>
      </c>
      <c r="B4693" t="inlineStr">
        <is>
          <t>2026-05-10</t>
        </is>
      </c>
      <c r="C4693" t="inlineStr">
        <is>
          <t>2026-05</t>
        </is>
      </c>
      <c r="D4693" t="inlineStr">
        <is>
          <t>2026-Q2</t>
        </is>
      </c>
      <c r="E4693" t="inlineStr">
        <is>
          <t>T13</t>
        </is>
      </c>
      <c r="F4693" t="inlineStr">
        <is>
          <t>Cem Kurt</t>
        </is>
      </c>
      <c r="G4693" t="inlineStr">
        <is>
          <t>Marmara</t>
        </is>
      </c>
      <c r="H4693" t="inlineStr">
        <is>
          <t>EM-SGT-01</t>
        </is>
      </c>
      <c r="I4693" t="inlineStr">
        <is>
          <t>Otomatik Sigorta C16 (12'li)</t>
        </is>
      </c>
      <c r="J4693" t="inlineStr">
        <is>
          <t>Koruma</t>
        </is>
      </c>
      <c r="K4693" t="inlineStr">
        <is>
          <t>Kurumsal</t>
        </is>
      </c>
      <c r="L4693" t="n">
        <v>4</v>
      </c>
      <c r="M4693" s="57" t="n">
        <v>434</v>
      </c>
      <c r="N4693" t="inlineStr">
        <is>
          <t>TL</t>
        </is>
      </c>
      <c r="O4693" s="58" t="n">
        <v>12</v>
      </c>
      <c r="P4693" t="n">
        <v>0</v>
      </c>
      <c r="Q4693" s="59" t="n">
        <v>240</v>
      </c>
      <c r="R4693" s="60">
        <f>IF(N4693="TL",1,IF(N4693="USD",VLOOKUP(C4693,$X$2:$Z$19,2,FALSE),VLOOKUP(C4693,$X$2:$Z$19,3,FALSE)))</f>
        <v/>
      </c>
      <c r="S4693" s="61">
        <f>IF(P4693=1,0,L4693*M4693*R4693*(1-O4693/100))</f>
        <v/>
      </c>
      <c r="T4693" s="61">
        <f>IF(P4693=1,0,L4693*Q4693)</f>
        <v/>
      </c>
      <c r="U4693" s="61">
        <f>S4693-T4693</f>
        <v/>
      </c>
    </row>
    <row r="4694">
      <c r="A4694" t="inlineStr">
        <is>
          <t>S004693</t>
        </is>
      </c>
      <c r="B4694" t="inlineStr">
        <is>
          <t>2026-05-28</t>
        </is>
      </c>
      <c r="C4694" t="inlineStr">
        <is>
          <t>2026-05</t>
        </is>
      </c>
      <c r="D4694" t="inlineStr">
        <is>
          <t>2026-Q2</t>
        </is>
      </c>
      <c r="E4694" t="inlineStr">
        <is>
          <t>T13</t>
        </is>
      </c>
      <c r="F4694" t="inlineStr">
        <is>
          <t>Cem Kurt</t>
        </is>
      </c>
      <c r="G4694" t="inlineStr">
        <is>
          <t>Marmara</t>
        </is>
      </c>
      <c r="H4694" t="inlineStr">
        <is>
          <t>EM-SNS-06</t>
        </is>
      </c>
      <c r="I4694" t="inlineStr">
        <is>
          <t>Hareket Sensörü PIR</t>
        </is>
      </c>
      <c r="J4694" t="inlineStr">
        <is>
          <t>Otomasyon</t>
        </is>
      </c>
      <c r="K4694" t="inlineStr">
        <is>
          <t>Proje</t>
        </is>
      </c>
      <c r="L4694" t="n">
        <v>3</v>
      </c>
      <c r="M4694" s="57" t="n">
        <v>252</v>
      </c>
      <c r="N4694" t="inlineStr">
        <is>
          <t>TL</t>
        </is>
      </c>
      <c r="O4694" s="58" t="n">
        <v>8</v>
      </c>
      <c r="P4694" t="n">
        <v>0</v>
      </c>
      <c r="Q4694" s="59" t="n">
        <v>120</v>
      </c>
      <c r="R4694" s="60">
        <f>IF(N4694="TL",1,IF(N4694="USD",VLOOKUP(C4694,$X$2:$Z$19,2,FALSE),VLOOKUP(C4694,$X$2:$Z$19,3,FALSE)))</f>
        <v/>
      </c>
      <c r="S4694" s="61">
        <f>IF(P4694=1,0,L4694*M4694*R4694*(1-O4694/100))</f>
        <v/>
      </c>
      <c r="T4694" s="61">
        <f>IF(P4694=1,0,L4694*Q4694)</f>
        <v/>
      </c>
      <c r="U4694" s="61">
        <f>S4694-T4694</f>
        <v/>
      </c>
    </row>
    <row r="4695">
      <c r="A4695" t="inlineStr">
        <is>
          <t>S004694</t>
        </is>
      </c>
      <c r="B4695" t="inlineStr">
        <is>
          <t>2026-05-08</t>
        </is>
      </c>
      <c r="C4695" t="inlineStr">
        <is>
          <t>2026-05</t>
        </is>
      </c>
      <c r="D4695" t="inlineStr">
        <is>
          <t>2026-Q2</t>
        </is>
      </c>
      <c r="E4695" t="inlineStr">
        <is>
          <t>T13</t>
        </is>
      </c>
      <c r="F4695" t="inlineStr">
        <is>
          <t>Cem Kurt</t>
        </is>
      </c>
      <c r="G4695" t="inlineStr">
        <is>
          <t>Marmara</t>
        </is>
      </c>
      <c r="H4695" t="inlineStr">
        <is>
          <t>EM-UPS-10</t>
        </is>
      </c>
      <c r="I4695" t="inlineStr">
        <is>
          <t>Kesintisiz Güç Kaynağı 3 kVA</t>
        </is>
      </c>
      <c r="J4695" t="inlineStr">
        <is>
          <t>Güç</t>
        </is>
      </c>
      <c r="K4695" t="inlineStr">
        <is>
          <t>Bayi</t>
        </is>
      </c>
      <c r="L4695" t="n">
        <v>96</v>
      </c>
      <c r="M4695" s="57" t="n">
        <v>13157</v>
      </c>
      <c r="N4695" t="inlineStr">
        <is>
          <t>TL</t>
        </is>
      </c>
      <c r="O4695" s="58" t="n">
        <v>8</v>
      </c>
      <c r="P4695" t="n">
        <v>0</v>
      </c>
      <c r="Q4695" s="59" t="n">
        <v>8200</v>
      </c>
      <c r="R4695" s="60">
        <f>IF(N4695="TL",1,IF(N4695="USD",VLOOKUP(C4695,$X$2:$Z$19,2,FALSE),VLOOKUP(C4695,$X$2:$Z$19,3,FALSE)))</f>
        <v/>
      </c>
      <c r="S4695" s="61">
        <f>IF(P4695=1,0,L4695*M4695*R4695*(1-O4695/100))</f>
        <v/>
      </c>
      <c r="T4695" s="61">
        <f>IF(P4695=1,0,L4695*Q4695)</f>
        <v/>
      </c>
      <c r="U4695" s="61">
        <f>S4695-T4695</f>
        <v/>
      </c>
    </row>
    <row r="4696">
      <c r="A4696" t="inlineStr">
        <is>
          <t>S004695</t>
        </is>
      </c>
      <c r="B4696" t="inlineStr">
        <is>
          <t>2026-05-04</t>
        </is>
      </c>
      <c r="C4696" t="inlineStr">
        <is>
          <t>2026-05</t>
        </is>
      </c>
      <c r="D4696" t="inlineStr">
        <is>
          <t>2026-Q2</t>
        </is>
      </c>
      <c r="E4696" t="inlineStr">
        <is>
          <t>T13</t>
        </is>
      </c>
      <c r="F4696" t="inlineStr">
        <is>
          <t>Cem Kurt</t>
        </is>
      </c>
      <c r="G4696" t="inlineStr">
        <is>
          <t>Marmara</t>
        </is>
      </c>
      <c r="H4696" t="inlineStr">
        <is>
          <t>EM-KND-03</t>
        </is>
      </c>
      <c r="I4696" t="inlineStr">
        <is>
          <t>Kablo Kanalı 40x40 (2 m)</t>
        </is>
      </c>
      <c r="J4696" t="inlineStr">
        <is>
          <t>Tesisat</t>
        </is>
      </c>
      <c r="K4696" t="inlineStr">
        <is>
          <t>Kurumsal</t>
        </is>
      </c>
      <c r="L4696" t="n">
        <v>5</v>
      </c>
      <c r="M4696" s="57" t="n">
        <v>131</v>
      </c>
      <c r="N4696" t="inlineStr">
        <is>
          <t>TL</t>
        </is>
      </c>
      <c r="O4696" s="58" t="n">
        <v>0</v>
      </c>
      <c r="P4696" t="n">
        <v>0</v>
      </c>
      <c r="Q4696" s="59" t="n">
        <v>65</v>
      </c>
      <c r="R4696" s="60">
        <f>IF(N4696="TL",1,IF(N4696="USD",VLOOKUP(C4696,$X$2:$Z$19,2,FALSE),VLOOKUP(C4696,$X$2:$Z$19,3,FALSE)))</f>
        <v/>
      </c>
      <c r="S4696" s="61">
        <f>IF(P4696=1,0,L4696*M4696*R4696*(1-O4696/100))</f>
        <v/>
      </c>
      <c r="T4696" s="61">
        <f>IF(P4696=1,0,L4696*Q4696)</f>
        <v/>
      </c>
      <c r="U4696" s="61">
        <f>S4696-T4696</f>
        <v/>
      </c>
    </row>
    <row r="4697">
      <c r="A4697" t="inlineStr">
        <is>
          <t>S004696</t>
        </is>
      </c>
      <c r="B4697" t="inlineStr">
        <is>
          <t>2026-05-16</t>
        </is>
      </c>
      <c r="C4697" t="inlineStr">
        <is>
          <t>2026-05</t>
        </is>
      </c>
      <c r="D4697" t="inlineStr">
        <is>
          <t>2026-Q2</t>
        </is>
      </c>
      <c r="E4697" t="inlineStr">
        <is>
          <t>T13</t>
        </is>
      </c>
      <c r="F4697" t="inlineStr">
        <is>
          <t>Cem Kurt</t>
        </is>
      </c>
      <c r="G4697" t="inlineStr">
        <is>
          <t>Marmara</t>
        </is>
      </c>
      <c r="H4697" t="inlineStr">
        <is>
          <t>EM-SNS-06</t>
        </is>
      </c>
      <c r="I4697" t="inlineStr">
        <is>
          <t>Hareket Sensörü PIR</t>
        </is>
      </c>
      <c r="J4697" t="inlineStr">
        <is>
          <t>Otomasyon</t>
        </is>
      </c>
      <c r="K4697" t="inlineStr">
        <is>
          <t>Proje</t>
        </is>
      </c>
      <c r="L4697" t="n">
        <v>20</v>
      </c>
      <c r="M4697" s="57" t="n">
        <v>255</v>
      </c>
      <c r="N4697" t="inlineStr">
        <is>
          <t>TL</t>
        </is>
      </c>
      <c r="O4697" s="58" t="n">
        <v>5</v>
      </c>
      <c r="P4697" t="n">
        <v>0</v>
      </c>
      <c r="Q4697" s="59" t="n">
        <v>120</v>
      </c>
      <c r="R4697" s="60">
        <f>IF(N4697="TL",1,IF(N4697="USD",VLOOKUP(C4697,$X$2:$Z$19,2,FALSE),VLOOKUP(C4697,$X$2:$Z$19,3,FALSE)))</f>
        <v/>
      </c>
      <c r="S4697" s="61">
        <f>IF(P4697=1,0,L4697*M4697*R4697*(1-O4697/100))</f>
        <v/>
      </c>
      <c r="T4697" s="61">
        <f>IF(P4697=1,0,L4697*Q4697)</f>
        <v/>
      </c>
      <c r="U4697" s="61">
        <f>S4697-T4697</f>
        <v/>
      </c>
    </row>
    <row r="4698">
      <c r="A4698" t="inlineStr">
        <is>
          <t>S004697</t>
        </is>
      </c>
      <c r="B4698" t="inlineStr">
        <is>
          <t>2026-05-07</t>
        </is>
      </c>
      <c r="C4698" t="inlineStr">
        <is>
          <t>2026-05</t>
        </is>
      </c>
      <c r="D4698" t="inlineStr">
        <is>
          <t>2026-Q2</t>
        </is>
      </c>
      <c r="E4698" t="inlineStr">
        <is>
          <t>T13</t>
        </is>
      </c>
      <c r="F4698" t="inlineStr">
        <is>
          <t>Cem Kurt</t>
        </is>
      </c>
      <c r="G4698" t="inlineStr">
        <is>
          <t>Marmara</t>
        </is>
      </c>
      <c r="H4698" t="inlineStr">
        <is>
          <t>EM-AYD-40</t>
        </is>
      </c>
      <c r="I4698" t="inlineStr">
        <is>
          <t>LED Panel Armatür 40W</t>
        </is>
      </c>
      <c r="J4698" t="inlineStr">
        <is>
          <t>Aydınlatma</t>
        </is>
      </c>
      <c r="K4698" t="inlineStr">
        <is>
          <t>Kurumsal</t>
        </is>
      </c>
      <c r="L4698" t="n">
        <v>3</v>
      </c>
      <c r="M4698" s="57" t="n">
        <v>355</v>
      </c>
      <c r="N4698" t="inlineStr">
        <is>
          <t>TL</t>
        </is>
      </c>
      <c r="O4698" s="58" t="n">
        <v>8</v>
      </c>
      <c r="P4698" t="n">
        <v>0</v>
      </c>
      <c r="Q4698" s="59" t="n">
        <v>190</v>
      </c>
      <c r="R4698" s="60">
        <f>IF(N4698="TL",1,IF(N4698="USD",VLOOKUP(C4698,$X$2:$Z$19,2,FALSE),VLOOKUP(C4698,$X$2:$Z$19,3,FALSE)))</f>
        <v/>
      </c>
      <c r="S4698" s="61">
        <f>IF(P4698=1,0,L4698*M4698*R4698*(1-O4698/100))</f>
        <v/>
      </c>
      <c r="T4698" s="61">
        <f>IF(P4698=1,0,L4698*Q4698)</f>
        <v/>
      </c>
      <c r="U4698" s="61">
        <f>S4698-T4698</f>
        <v/>
      </c>
    </row>
    <row r="4699">
      <c r="A4699" t="inlineStr">
        <is>
          <t>S004698</t>
        </is>
      </c>
      <c r="B4699" t="inlineStr">
        <is>
          <t>2026-05-25</t>
        </is>
      </c>
      <c r="C4699" t="inlineStr">
        <is>
          <t>2026-05</t>
        </is>
      </c>
      <c r="D4699" t="inlineStr">
        <is>
          <t>2026-Q2</t>
        </is>
      </c>
      <c r="E4699" t="inlineStr">
        <is>
          <t>T13</t>
        </is>
      </c>
      <c r="F4699" t="inlineStr">
        <is>
          <t>Cem Kurt</t>
        </is>
      </c>
      <c r="G4699" t="inlineStr">
        <is>
          <t>Marmara</t>
        </is>
      </c>
      <c r="H4699" t="inlineStr">
        <is>
          <t>EM-PNO-12</t>
        </is>
      </c>
      <c r="I4699" t="inlineStr">
        <is>
          <t>Sıva Üstü Dağıtım Panosu 24'lü</t>
        </is>
      </c>
      <c r="J4699" t="inlineStr">
        <is>
          <t>Pano</t>
        </is>
      </c>
      <c r="K4699" t="inlineStr">
        <is>
          <t>Proje</t>
        </is>
      </c>
      <c r="L4699" t="n">
        <v>8</v>
      </c>
      <c r="M4699" s="57" t="n">
        <v>1954</v>
      </c>
      <c r="N4699" t="inlineStr">
        <is>
          <t>TL</t>
        </is>
      </c>
      <c r="O4699" s="58" t="n">
        <v>5</v>
      </c>
      <c r="P4699" t="n">
        <v>0</v>
      </c>
      <c r="Q4699" s="59" t="n">
        <v>1180</v>
      </c>
      <c r="R4699" s="60">
        <f>IF(N4699="TL",1,IF(N4699="USD",VLOOKUP(C4699,$X$2:$Z$19,2,FALSE),VLOOKUP(C4699,$X$2:$Z$19,3,FALSE)))</f>
        <v/>
      </c>
      <c r="S4699" s="61">
        <f>IF(P4699=1,0,L4699*M4699*R4699*(1-O4699/100))</f>
        <v/>
      </c>
      <c r="T4699" s="61">
        <f>IF(P4699=1,0,L4699*Q4699)</f>
        <v/>
      </c>
      <c r="U4699" s="61">
        <f>S4699-T4699</f>
        <v/>
      </c>
    </row>
    <row r="4700">
      <c r="A4700" t="inlineStr">
        <is>
          <t>S004699</t>
        </is>
      </c>
      <c r="B4700" t="inlineStr">
        <is>
          <t>2026-05-03</t>
        </is>
      </c>
      <c r="C4700" t="inlineStr">
        <is>
          <t>2026-05</t>
        </is>
      </c>
      <c r="D4700" t="inlineStr">
        <is>
          <t>2026-Q2</t>
        </is>
      </c>
      <c r="E4700" t="inlineStr">
        <is>
          <t>T13</t>
        </is>
      </c>
      <c r="F4700" t="inlineStr">
        <is>
          <t>Cem Kurt</t>
        </is>
      </c>
      <c r="G4700" t="inlineStr">
        <is>
          <t>Marmara</t>
        </is>
      </c>
      <c r="H4700" t="inlineStr">
        <is>
          <t>EM-SGT-01</t>
        </is>
      </c>
      <c r="I4700" t="inlineStr">
        <is>
          <t>Otomatik Sigorta C16 (12'li)</t>
        </is>
      </c>
      <c r="J4700" t="inlineStr">
        <is>
          <t>Koruma</t>
        </is>
      </c>
      <c r="K4700" t="inlineStr">
        <is>
          <t>Kurumsal</t>
        </is>
      </c>
      <c r="L4700" t="n">
        <v>37</v>
      </c>
      <c r="M4700" s="57" t="n">
        <v>421</v>
      </c>
      <c r="N4700" t="inlineStr">
        <is>
          <t>TL</t>
        </is>
      </c>
      <c r="O4700" s="58" t="n">
        <v>8</v>
      </c>
      <c r="P4700" t="n">
        <v>0</v>
      </c>
      <c r="Q4700" s="59" t="n">
        <v>240</v>
      </c>
      <c r="R4700" s="60">
        <f>IF(N4700="TL",1,IF(N4700="USD",VLOOKUP(C4700,$X$2:$Z$19,2,FALSE),VLOOKUP(C4700,$X$2:$Z$19,3,FALSE)))</f>
        <v/>
      </c>
      <c r="S4700" s="61">
        <f>IF(P4700=1,0,L4700*M4700*R4700*(1-O4700/100))</f>
        <v/>
      </c>
      <c r="T4700" s="61">
        <f>IF(P4700=1,0,L4700*Q4700)</f>
        <v/>
      </c>
      <c r="U4700" s="61">
        <f>S4700-T4700</f>
        <v/>
      </c>
    </row>
    <row r="4701">
      <c r="A4701" t="inlineStr">
        <is>
          <t>S004700</t>
        </is>
      </c>
      <c r="B4701" t="inlineStr">
        <is>
          <t>2026-05-26</t>
        </is>
      </c>
      <c r="C4701" t="inlineStr">
        <is>
          <t>2026-05</t>
        </is>
      </c>
      <c r="D4701" t="inlineStr">
        <is>
          <t>2026-Q2</t>
        </is>
      </c>
      <c r="E4701" t="inlineStr">
        <is>
          <t>T13</t>
        </is>
      </c>
      <c r="F4701" t="inlineStr">
        <is>
          <t>Cem Kurt</t>
        </is>
      </c>
      <c r="G4701" t="inlineStr">
        <is>
          <t>Marmara</t>
        </is>
      </c>
      <c r="H4701" t="inlineStr">
        <is>
          <t>EM-KBL-16</t>
        </is>
      </c>
      <c r="I4701" t="inlineStr">
        <is>
          <t>NYM Kablo 3x2,5 (100 m)</t>
        </is>
      </c>
      <c r="J4701" t="inlineStr">
        <is>
          <t>Kablo</t>
        </is>
      </c>
      <c r="K4701" t="inlineStr">
        <is>
          <t>Bayi</t>
        </is>
      </c>
      <c r="L4701" t="n">
        <v>5</v>
      </c>
      <c r="M4701" s="57" t="n">
        <v>1324</v>
      </c>
      <c r="N4701" t="inlineStr">
        <is>
          <t>TL</t>
        </is>
      </c>
      <c r="O4701" s="58" t="n">
        <v>5</v>
      </c>
      <c r="P4701" t="n">
        <v>0</v>
      </c>
      <c r="Q4701" s="59" t="n">
        <v>820</v>
      </c>
      <c r="R4701" s="60">
        <f>IF(N4701="TL",1,IF(N4701="USD",VLOOKUP(C4701,$X$2:$Z$19,2,FALSE),VLOOKUP(C4701,$X$2:$Z$19,3,FALSE)))</f>
        <v/>
      </c>
      <c r="S4701" s="61">
        <f>IF(P4701=1,0,L4701*M4701*R4701*(1-O4701/100))</f>
        <v/>
      </c>
      <c r="T4701" s="61">
        <f>IF(P4701=1,0,L4701*Q4701)</f>
        <v/>
      </c>
      <c r="U4701" s="61">
        <f>S4701-T4701</f>
        <v/>
      </c>
    </row>
    <row r="4702">
      <c r="A4702" t="inlineStr">
        <is>
          <t>S004701</t>
        </is>
      </c>
      <c r="B4702" t="inlineStr">
        <is>
          <t>2026-05-01</t>
        </is>
      </c>
      <c r="C4702" t="inlineStr">
        <is>
          <t>2026-05</t>
        </is>
      </c>
      <c r="D4702" t="inlineStr">
        <is>
          <t>2026-Q2</t>
        </is>
      </c>
      <c r="E4702" t="inlineStr">
        <is>
          <t>T13</t>
        </is>
      </c>
      <c r="F4702" t="inlineStr">
        <is>
          <t>Cem Kurt</t>
        </is>
      </c>
      <c r="G4702" t="inlineStr">
        <is>
          <t>Marmara</t>
        </is>
      </c>
      <c r="H4702" t="inlineStr">
        <is>
          <t>EM-PRZ-02</t>
        </is>
      </c>
      <c r="I4702" t="inlineStr">
        <is>
          <t>Priz-Anahtar Seti (20'li)</t>
        </is>
      </c>
      <c r="J4702" t="inlineStr">
        <is>
          <t>Anahtar</t>
        </is>
      </c>
      <c r="K4702" t="inlineStr">
        <is>
          <t>Perakende</t>
        </is>
      </c>
      <c r="L4702" t="n">
        <v>23</v>
      </c>
      <c r="M4702" s="57" t="n">
        <v>562</v>
      </c>
      <c r="N4702" t="inlineStr">
        <is>
          <t>TL</t>
        </is>
      </c>
      <c r="O4702" s="58" t="n">
        <v>0</v>
      </c>
      <c r="P4702" t="n">
        <v>0</v>
      </c>
      <c r="Q4702" s="59" t="n">
        <v>310</v>
      </c>
      <c r="R4702" s="60">
        <f>IF(N4702="TL",1,IF(N4702="USD",VLOOKUP(C4702,$X$2:$Z$19,2,FALSE),VLOOKUP(C4702,$X$2:$Z$19,3,FALSE)))</f>
        <v/>
      </c>
      <c r="S4702" s="61">
        <f>IF(P4702=1,0,L4702*M4702*R4702*(1-O4702/100))</f>
        <v/>
      </c>
      <c r="T4702" s="61">
        <f>IF(P4702=1,0,L4702*Q4702)</f>
        <v/>
      </c>
      <c r="U4702" s="61">
        <f>S4702-T4702</f>
        <v/>
      </c>
    </row>
    <row r="4703">
      <c r="A4703" t="inlineStr">
        <is>
          <t>S004702</t>
        </is>
      </c>
      <c r="B4703" t="inlineStr">
        <is>
          <t>2026-05-10</t>
        </is>
      </c>
      <c r="C4703" t="inlineStr">
        <is>
          <t>2026-05</t>
        </is>
      </c>
      <c r="D4703" t="inlineStr">
        <is>
          <t>2026-Q2</t>
        </is>
      </c>
      <c r="E4703" t="inlineStr">
        <is>
          <t>T13</t>
        </is>
      </c>
      <c r="F4703" t="inlineStr">
        <is>
          <t>Cem Kurt</t>
        </is>
      </c>
      <c r="G4703" t="inlineStr">
        <is>
          <t>Marmara</t>
        </is>
      </c>
      <c r="H4703" t="inlineStr">
        <is>
          <t>EM-AYD-40</t>
        </is>
      </c>
      <c r="I4703" t="inlineStr">
        <is>
          <t>LED Panel Armatür 40W</t>
        </is>
      </c>
      <c r="J4703" t="inlineStr">
        <is>
          <t>Aydınlatma</t>
        </is>
      </c>
      <c r="K4703" t="inlineStr">
        <is>
          <t>Bayi</t>
        </is>
      </c>
      <c r="L4703" t="n">
        <v>29</v>
      </c>
      <c r="M4703" s="57" t="n">
        <v>353</v>
      </c>
      <c r="N4703" t="inlineStr">
        <is>
          <t>TL</t>
        </is>
      </c>
      <c r="O4703" s="58" t="n">
        <v>8</v>
      </c>
      <c r="P4703" t="n">
        <v>0</v>
      </c>
      <c r="Q4703" s="59" t="n">
        <v>190</v>
      </c>
      <c r="R4703" s="60">
        <f>IF(N4703="TL",1,IF(N4703="USD",VLOOKUP(C4703,$X$2:$Z$19,2,FALSE),VLOOKUP(C4703,$X$2:$Z$19,3,FALSE)))</f>
        <v/>
      </c>
      <c r="S4703" s="61">
        <f>IF(P4703=1,0,L4703*M4703*R4703*(1-O4703/100))</f>
        <v/>
      </c>
      <c r="T4703" s="61">
        <f>IF(P4703=1,0,L4703*Q4703)</f>
        <v/>
      </c>
      <c r="U4703" s="61">
        <f>S4703-T4703</f>
        <v/>
      </c>
    </row>
    <row r="4704">
      <c r="A4704" t="inlineStr">
        <is>
          <t>S004703</t>
        </is>
      </c>
      <c r="B4704" t="inlineStr">
        <is>
          <t>2026-05-13</t>
        </is>
      </c>
      <c r="C4704" t="inlineStr">
        <is>
          <t>2026-05</t>
        </is>
      </c>
      <c r="D4704" t="inlineStr">
        <is>
          <t>2026-Q2</t>
        </is>
      </c>
      <c r="E4704" t="inlineStr">
        <is>
          <t>T13</t>
        </is>
      </c>
      <c r="F4704" t="inlineStr">
        <is>
          <t>Cem Kurt</t>
        </is>
      </c>
      <c r="G4704" t="inlineStr">
        <is>
          <t>Marmara</t>
        </is>
      </c>
      <c r="H4704" t="inlineStr">
        <is>
          <t>EM-PNO-12</t>
        </is>
      </c>
      <c r="I4704" t="inlineStr">
        <is>
          <t>Sıva Üstü Dağıtım Panosu 24'lü</t>
        </is>
      </c>
      <c r="J4704" t="inlineStr">
        <is>
          <t>Pano</t>
        </is>
      </c>
      <c r="K4704" t="inlineStr">
        <is>
          <t>Bayi</t>
        </is>
      </c>
      <c r="L4704" t="n">
        <v>2</v>
      </c>
      <c r="M4704" s="57" t="n">
        <v>2056</v>
      </c>
      <c r="N4704" t="inlineStr">
        <is>
          <t>TL</t>
        </is>
      </c>
      <c r="O4704" s="58" t="n">
        <v>12</v>
      </c>
      <c r="P4704" t="n">
        <v>0</v>
      </c>
      <c r="Q4704" s="59" t="n">
        <v>1180</v>
      </c>
      <c r="R4704" s="60">
        <f>IF(N4704="TL",1,IF(N4704="USD",VLOOKUP(C4704,$X$2:$Z$19,2,FALSE),VLOOKUP(C4704,$X$2:$Z$19,3,FALSE)))</f>
        <v/>
      </c>
      <c r="S4704" s="61">
        <f>IF(P4704=1,0,L4704*M4704*R4704*(1-O4704/100))</f>
        <v/>
      </c>
      <c r="T4704" s="61">
        <f>IF(P4704=1,0,L4704*Q4704)</f>
        <v/>
      </c>
      <c r="U4704" s="61">
        <f>S4704-T4704</f>
        <v/>
      </c>
    </row>
    <row r="4705">
      <c r="A4705" t="inlineStr">
        <is>
          <t>S004704</t>
        </is>
      </c>
      <c r="B4705" t="inlineStr">
        <is>
          <t>2026-05-12</t>
        </is>
      </c>
      <c r="C4705" t="inlineStr">
        <is>
          <t>2026-05</t>
        </is>
      </c>
      <c r="D4705" t="inlineStr">
        <is>
          <t>2026-Q2</t>
        </is>
      </c>
      <c r="E4705" t="inlineStr">
        <is>
          <t>T14</t>
        </is>
      </c>
      <c r="F4705" t="inlineStr">
        <is>
          <t>Elif Şen</t>
        </is>
      </c>
      <c r="G4705" t="inlineStr">
        <is>
          <t>İç Anadolu</t>
        </is>
      </c>
      <c r="H4705" t="inlineStr">
        <is>
          <t>EM-PNO-12</t>
        </is>
      </c>
      <c r="I4705" t="inlineStr">
        <is>
          <t>Sıva Üstü Dağıtım Panosu 24'lü</t>
        </is>
      </c>
      <c r="J4705" t="inlineStr">
        <is>
          <t>Pano</t>
        </is>
      </c>
      <c r="K4705" t="inlineStr">
        <is>
          <t>Bayi</t>
        </is>
      </c>
      <c r="L4705" t="n">
        <v>2</v>
      </c>
      <c r="M4705" s="57" t="n">
        <v>2005</v>
      </c>
      <c r="N4705" t="inlineStr">
        <is>
          <t>TL</t>
        </is>
      </c>
      <c r="O4705" s="58" t="n">
        <v>12</v>
      </c>
      <c r="P4705" t="n">
        <v>0</v>
      </c>
      <c r="Q4705" s="59" t="n">
        <v>1180</v>
      </c>
      <c r="R4705" s="60">
        <f>IF(N4705="TL",1,IF(N4705="USD",VLOOKUP(C4705,$X$2:$Z$19,2,FALSE),VLOOKUP(C4705,$X$2:$Z$19,3,FALSE)))</f>
        <v/>
      </c>
      <c r="S4705" s="61">
        <f>IF(P4705=1,0,L4705*M4705*R4705*(1-O4705/100))</f>
        <v/>
      </c>
      <c r="T4705" s="61">
        <f>IF(P4705=1,0,L4705*Q4705)</f>
        <v/>
      </c>
      <c r="U4705" s="61">
        <f>S4705-T4705</f>
        <v/>
      </c>
    </row>
    <row r="4706">
      <c r="A4706" t="inlineStr">
        <is>
          <t>S004705</t>
        </is>
      </c>
      <c r="B4706" t="inlineStr">
        <is>
          <t>2026-05-23</t>
        </is>
      </c>
      <c r="C4706" t="inlineStr">
        <is>
          <t>2026-05</t>
        </is>
      </c>
      <c r="D4706" t="inlineStr">
        <is>
          <t>2026-Q2</t>
        </is>
      </c>
      <c r="E4706" t="inlineStr">
        <is>
          <t>T14</t>
        </is>
      </c>
      <c r="F4706" t="inlineStr">
        <is>
          <t>Elif Şen</t>
        </is>
      </c>
      <c r="G4706" t="inlineStr">
        <is>
          <t>İç Anadolu</t>
        </is>
      </c>
      <c r="H4706" t="inlineStr">
        <is>
          <t>EM-SGT-01</t>
        </is>
      </c>
      <c r="I4706" t="inlineStr">
        <is>
          <t>Otomatik Sigorta C16 (12'li)</t>
        </is>
      </c>
      <c r="J4706" t="inlineStr">
        <is>
          <t>Koruma</t>
        </is>
      </c>
      <c r="K4706" t="inlineStr">
        <is>
          <t>Bayi</t>
        </is>
      </c>
      <c r="L4706" t="n">
        <v>11</v>
      </c>
      <c r="M4706" s="57" t="n">
        <v>426</v>
      </c>
      <c r="N4706" t="inlineStr">
        <is>
          <t>TL</t>
        </is>
      </c>
      <c r="O4706" s="58" t="n">
        <v>5</v>
      </c>
      <c r="P4706" t="n">
        <v>0</v>
      </c>
      <c r="Q4706" s="59" t="n">
        <v>240</v>
      </c>
      <c r="R4706" s="60">
        <f>IF(N4706="TL",1,IF(N4706="USD",VLOOKUP(C4706,$X$2:$Z$19,2,FALSE),VLOOKUP(C4706,$X$2:$Z$19,3,FALSE)))</f>
        <v/>
      </c>
      <c r="S4706" s="61">
        <f>IF(P4706=1,0,L4706*M4706*R4706*(1-O4706/100))</f>
        <v/>
      </c>
      <c r="T4706" s="61">
        <f>IF(P4706=1,0,L4706*Q4706)</f>
        <v/>
      </c>
      <c r="U4706" s="61">
        <f>S4706-T4706</f>
        <v/>
      </c>
    </row>
    <row r="4707">
      <c r="A4707" t="inlineStr">
        <is>
          <t>S004706</t>
        </is>
      </c>
      <c r="B4707" t="inlineStr">
        <is>
          <t>2026-05-17</t>
        </is>
      </c>
      <c r="C4707" t="inlineStr">
        <is>
          <t>2026-05</t>
        </is>
      </c>
      <c r="D4707" t="inlineStr">
        <is>
          <t>2026-Q2</t>
        </is>
      </c>
      <c r="E4707" t="inlineStr">
        <is>
          <t>T14</t>
        </is>
      </c>
      <c r="F4707" t="inlineStr">
        <is>
          <t>Elif Şen</t>
        </is>
      </c>
      <c r="G4707" t="inlineStr">
        <is>
          <t>İç Anadolu</t>
        </is>
      </c>
      <c r="H4707" t="inlineStr">
        <is>
          <t>EM-AYD-18</t>
        </is>
      </c>
      <c r="I4707" t="inlineStr">
        <is>
          <t>LED Ampul 18W (10'lu)</t>
        </is>
      </c>
      <c r="J4707" t="inlineStr">
        <is>
          <t>Aydınlatma</t>
        </is>
      </c>
      <c r="K4707" t="inlineStr">
        <is>
          <t>Proje</t>
        </is>
      </c>
      <c r="L4707" t="n">
        <v>12</v>
      </c>
      <c r="M4707" s="57" t="n">
        <v>202</v>
      </c>
      <c r="N4707" t="inlineStr">
        <is>
          <t>TL</t>
        </is>
      </c>
      <c r="O4707" s="58" t="n">
        <v>0</v>
      </c>
      <c r="P4707" t="n">
        <v>0</v>
      </c>
      <c r="Q4707" s="59" t="n">
        <v>95</v>
      </c>
      <c r="R4707" s="60">
        <f>IF(N4707="TL",1,IF(N4707="USD",VLOOKUP(C4707,$X$2:$Z$19,2,FALSE),VLOOKUP(C4707,$X$2:$Z$19,3,FALSE)))</f>
        <v/>
      </c>
      <c r="S4707" s="61">
        <f>IF(P4707=1,0,L4707*M4707*R4707*(1-O4707/100))</f>
        <v/>
      </c>
      <c r="T4707" s="61">
        <f>IF(P4707=1,0,L4707*Q4707)</f>
        <v/>
      </c>
      <c r="U4707" s="61">
        <f>S4707-T4707</f>
        <v/>
      </c>
    </row>
    <row r="4708">
      <c r="A4708" t="inlineStr">
        <is>
          <t>S004707</t>
        </is>
      </c>
      <c r="B4708" t="inlineStr">
        <is>
          <t>2026-05-18</t>
        </is>
      </c>
      <c r="C4708" t="inlineStr">
        <is>
          <t>2026-05</t>
        </is>
      </c>
      <c r="D4708" t="inlineStr">
        <is>
          <t>2026-Q2</t>
        </is>
      </c>
      <c r="E4708" t="inlineStr">
        <is>
          <t>T14</t>
        </is>
      </c>
      <c r="F4708" t="inlineStr">
        <is>
          <t>Elif Şen</t>
        </is>
      </c>
      <c r="G4708" t="inlineStr">
        <is>
          <t>İç Anadolu</t>
        </is>
      </c>
      <c r="H4708" t="inlineStr">
        <is>
          <t>EM-SGT-01</t>
        </is>
      </c>
      <c r="I4708" t="inlineStr">
        <is>
          <t>Otomatik Sigorta C16 (12'li)</t>
        </is>
      </c>
      <c r="J4708" t="inlineStr">
        <is>
          <t>Koruma</t>
        </is>
      </c>
      <c r="K4708" t="inlineStr">
        <is>
          <t>Kurumsal</t>
        </is>
      </c>
      <c r="L4708" t="n">
        <v>15</v>
      </c>
      <c r="M4708" s="57" t="n">
        <v>438</v>
      </c>
      <c r="N4708" t="inlineStr">
        <is>
          <t>TL</t>
        </is>
      </c>
      <c r="O4708" s="58" t="n">
        <v>0</v>
      </c>
      <c r="P4708" t="n">
        <v>0</v>
      </c>
      <c r="Q4708" s="59" t="n">
        <v>240</v>
      </c>
      <c r="R4708" s="60">
        <f>IF(N4708="TL",1,IF(N4708="USD",VLOOKUP(C4708,$X$2:$Z$19,2,FALSE),VLOOKUP(C4708,$X$2:$Z$19,3,FALSE)))</f>
        <v/>
      </c>
      <c r="S4708" s="61">
        <f>IF(P4708=1,0,L4708*M4708*R4708*(1-O4708/100))</f>
        <v/>
      </c>
      <c r="T4708" s="61">
        <f>IF(P4708=1,0,L4708*Q4708)</f>
        <v/>
      </c>
      <c r="U4708" s="61">
        <f>S4708-T4708</f>
        <v/>
      </c>
    </row>
    <row r="4709">
      <c r="A4709" t="inlineStr">
        <is>
          <t>S004708</t>
        </is>
      </c>
      <c r="B4709" t="inlineStr">
        <is>
          <t>2026-05-20</t>
        </is>
      </c>
      <c r="C4709" t="inlineStr">
        <is>
          <t>2026-05</t>
        </is>
      </c>
      <c r="D4709" t="inlineStr">
        <is>
          <t>2026-Q2</t>
        </is>
      </c>
      <c r="E4709" t="inlineStr">
        <is>
          <t>T14</t>
        </is>
      </c>
      <c r="F4709" t="inlineStr">
        <is>
          <t>Elif Şen</t>
        </is>
      </c>
      <c r="G4709" t="inlineStr">
        <is>
          <t>İç Anadolu</t>
        </is>
      </c>
      <c r="H4709" t="inlineStr">
        <is>
          <t>EM-UPS-10</t>
        </is>
      </c>
      <c r="I4709" t="inlineStr">
        <is>
          <t>Kesintisiz Güç Kaynağı 3 kVA</t>
        </is>
      </c>
      <c r="J4709" t="inlineStr">
        <is>
          <t>Güç</t>
        </is>
      </c>
      <c r="K4709" t="inlineStr">
        <is>
          <t>Bayi</t>
        </is>
      </c>
      <c r="L4709" t="n">
        <v>11</v>
      </c>
      <c r="M4709" s="57" t="n">
        <v>13303</v>
      </c>
      <c r="N4709" t="inlineStr">
        <is>
          <t>TL</t>
        </is>
      </c>
      <c r="O4709" s="58" t="n">
        <v>5</v>
      </c>
      <c r="P4709" t="n">
        <v>0</v>
      </c>
      <c r="Q4709" s="59" t="n">
        <v>8200</v>
      </c>
      <c r="R4709" s="60">
        <f>IF(N4709="TL",1,IF(N4709="USD",VLOOKUP(C4709,$X$2:$Z$19,2,FALSE),VLOOKUP(C4709,$X$2:$Z$19,3,FALSE)))</f>
        <v/>
      </c>
      <c r="S4709" s="61">
        <f>IF(P4709=1,0,L4709*M4709*R4709*(1-O4709/100))</f>
        <v/>
      </c>
      <c r="T4709" s="61">
        <f>IF(P4709=1,0,L4709*Q4709)</f>
        <v/>
      </c>
      <c r="U4709" s="61">
        <f>S4709-T4709</f>
        <v/>
      </c>
    </row>
    <row r="4710">
      <c r="A4710" t="inlineStr">
        <is>
          <t>S004709</t>
        </is>
      </c>
      <c r="B4710" t="inlineStr">
        <is>
          <t>2026-05-09</t>
        </is>
      </c>
      <c r="C4710" t="inlineStr">
        <is>
          <t>2026-05</t>
        </is>
      </c>
      <c r="D4710" t="inlineStr">
        <is>
          <t>2026-Q2</t>
        </is>
      </c>
      <c r="E4710" t="inlineStr">
        <is>
          <t>T14</t>
        </is>
      </c>
      <c r="F4710" t="inlineStr">
        <is>
          <t>Elif Şen</t>
        </is>
      </c>
      <c r="G4710" t="inlineStr">
        <is>
          <t>İç Anadolu</t>
        </is>
      </c>
      <c r="H4710" t="inlineStr">
        <is>
          <t>EM-PNO-12</t>
        </is>
      </c>
      <c r="I4710" t="inlineStr">
        <is>
          <t>Sıva Üstü Dağıtım Panosu 24'lü</t>
        </is>
      </c>
      <c r="J4710" t="inlineStr">
        <is>
          <t>Pano</t>
        </is>
      </c>
      <c r="K4710" t="inlineStr">
        <is>
          <t>Perakende</t>
        </is>
      </c>
      <c r="L4710" t="n">
        <v>5</v>
      </c>
      <c r="M4710" s="57" t="n">
        <v>2059</v>
      </c>
      <c r="N4710" t="inlineStr">
        <is>
          <t>TL</t>
        </is>
      </c>
      <c r="O4710" s="58" t="n">
        <v>18</v>
      </c>
      <c r="P4710" t="n">
        <v>0</v>
      </c>
      <c r="Q4710" s="59" t="n">
        <v>1180</v>
      </c>
      <c r="R4710" s="60">
        <f>IF(N4710="TL",1,IF(N4710="USD",VLOOKUP(C4710,$X$2:$Z$19,2,FALSE),VLOOKUP(C4710,$X$2:$Z$19,3,FALSE)))</f>
        <v/>
      </c>
      <c r="S4710" s="61">
        <f>IF(P4710=1,0,L4710*M4710*R4710*(1-O4710/100))</f>
        <v/>
      </c>
      <c r="T4710" s="61">
        <f>IF(P4710=1,0,L4710*Q4710)</f>
        <v/>
      </c>
      <c r="U4710" s="61">
        <f>S4710-T4710</f>
        <v/>
      </c>
    </row>
    <row r="4711">
      <c r="A4711" t="inlineStr">
        <is>
          <t>S004710</t>
        </is>
      </c>
      <c r="B4711" t="inlineStr">
        <is>
          <t>2026-05-21</t>
        </is>
      </c>
      <c r="C4711" t="inlineStr">
        <is>
          <t>2026-05</t>
        </is>
      </c>
      <c r="D4711" t="inlineStr">
        <is>
          <t>2026-Q2</t>
        </is>
      </c>
      <c r="E4711" t="inlineStr">
        <is>
          <t>T14</t>
        </is>
      </c>
      <c r="F4711" t="inlineStr">
        <is>
          <t>Elif Şen</t>
        </is>
      </c>
      <c r="G4711" t="inlineStr">
        <is>
          <t>İç Anadolu</t>
        </is>
      </c>
      <c r="H4711" t="inlineStr">
        <is>
          <t>EM-AYD-40</t>
        </is>
      </c>
      <c r="I4711" t="inlineStr">
        <is>
          <t>LED Panel Armatür 40W</t>
        </is>
      </c>
      <c r="J4711" t="inlineStr">
        <is>
          <t>Aydınlatma</t>
        </is>
      </c>
      <c r="K4711" t="inlineStr">
        <is>
          <t>Bayi</t>
        </is>
      </c>
      <c r="L4711" t="n">
        <v>4</v>
      </c>
      <c r="M4711" s="57" t="n">
        <v>349</v>
      </c>
      <c r="N4711" t="inlineStr">
        <is>
          <t>TL</t>
        </is>
      </c>
      <c r="O4711" s="58" t="n">
        <v>8</v>
      </c>
      <c r="P4711" t="n">
        <v>0</v>
      </c>
      <c r="Q4711" s="59" t="n">
        <v>190</v>
      </c>
      <c r="R4711" s="60">
        <f>IF(N4711="TL",1,IF(N4711="USD",VLOOKUP(C4711,$X$2:$Z$19,2,FALSE),VLOOKUP(C4711,$X$2:$Z$19,3,FALSE)))</f>
        <v/>
      </c>
      <c r="S4711" s="61">
        <f>IF(P4711=1,0,L4711*M4711*R4711*(1-O4711/100))</f>
        <v/>
      </c>
      <c r="T4711" s="61">
        <f>IF(P4711=1,0,L4711*Q4711)</f>
        <v/>
      </c>
      <c r="U4711" s="61">
        <f>S4711-T4711</f>
        <v/>
      </c>
    </row>
    <row r="4712">
      <c r="A4712" t="inlineStr">
        <is>
          <t>S004711</t>
        </is>
      </c>
      <c r="B4712" t="inlineStr">
        <is>
          <t>2026-05-28</t>
        </is>
      </c>
      <c r="C4712" t="inlineStr">
        <is>
          <t>2026-05</t>
        </is>
      </c>
      <c r="D4712" t="inlineStr">
        <is>
          <t>2026-Q2</t>
        </is>
      </c>
      <c r="E4712" t="inlineStr">
        <is>
          <t>T14</t>
        </is>
      </c>
      <c r="F4712" t="inlineStr">
        <is>
          <t>Elif Şen</t>
        </is>
      </c>
      <c r="G4712" t="inlineStr">
        <is>
          <t>İç Anadolu</t>
        </is>
      </c>
      <c r="H4712" t="inlineStr">
        <is>
          <t>EM-SGT-01</t>
        </is>
      </c>
      <c r="I4712" t="inlineStr">
        <is>
          <t>Otomatik Sigorta C16 (12'li)</t>
        </is>
      </c>
      <c r="J4712" t="inlineStr">
        <is>
          <t>Koruma</t>
        </is>
      </c>
      <c r="K4712" t="inlineStr">
        <is>
          <t>Kurumsal</t>
        </is>
      </c>
      <c r="L4712" t="n">
        <v>24</v>
      </c>
      <c r="M4712" s="57" t="n">
        <v>445</v>
      </c>
      <c r="N4712" t="inlineStr">
        <is>
          <t>TL</t>
        </is>
      </c>
      <c r="O4712" s="58" t="n">
        <v>12</v>
      </c>
      <c r="P4712" t="n">
        <v>0</v>
      </c>
      <c r="Q4712" s="59" t="n">
        <v>240</v>
      </c>
      <c r="R4712" s="60">
        <f>IF(N4712="TL",1,IF(N4712="USD",VLOOKUP(C4712,$X$2:$Z$19,2,FALSE),VLOOKUP(C4712,$X$2:$Z$19,3,FALSE)))</f>
        <v/>
      </c>
      <c r="S4712" s="61">
        <f>IF(P4712=1,0,L4712*M4712*R4712*(1-O4712/100))</f>
        <v/>
      </c>
      <c r="T4712" s="61">
        <f>IF(P4712=1,0,L4712*Q4712)</f>
        <v/>
      </c>
      <c r="U4712" s="61">
        <f>S4712-T4712</f>
        <v/>
      </c>
    </row>
    <row r="4713">
      <c r="A4713" t="inlineStr">
        <is>
          <t>S004712</t>
        </is>
      </c>
      <c r="B4713" t="inlineStr">
        <is>
          <t>2026-05-13</t>
        </is>
      </c>
      <c r="C4713" t="inlineStr">
        <is>
          <t>2026-05</t>
        </is>
      </c>
      <c r="D4713" t="inlineStr">
        <is>
          <t>2026-Q2</t>
        </is>
      </c>
      <c r="E4713" t="inlineStr">
        <is>
          <t>T14</t>
        </is>
      </c>
      <c r="F4713" t="inlineStr">
        <is>
          <t>Elif Şen</t>
        </is>
      </c>
      <c r="G4713" t="inlineStr">
        <is>
          <t>İç Anadolu</t>
        </is>
      </c>
      <c r="H4713" t="inlineStr">
        <is>
          <t>EM-KND-03</t>
        </is>
      </c>
      <c r="I4713" t="inlineStr">
        <is>
          <t>Kablo Kanalı 40x40 (2 m)</t>
        </is>
      </c>
      <c r="J4713" t="inlineStr">
        <is>
          <t>Tesisat</t>
        </is>
      </c>
      <c r="K4713" t="inlineStr">
        <is>
          <t>Perakende</t>
        </is>
      </c>
      <c r="L4713" t="n">
        <v>5</v>
      </c>
      <c r="M4713" s="57" t="n">
        <v>133</v>
      </c>
      <c r="N4713" t="inlineStr">
        <is>
          <t>TL</t>
        </is>
      </c>
      <c r="O4713" s="58" t="n">
        <v>0</v>
      </c>
      <c r="P4713" t="n">
        <v>0</v>
      </c>
      <c r="Q4713" s="59" t="n">
        <v>65</v>
      </c>
      <c r="R4713" s="60">
        <f>IF(N4713="TL",1,IF(N4713="USD",VLOOKUP(C4713,$X$2:$Z$19,2,FALSE),VLOOKUP(C4713,$X$2:$Z$19,3,FALSE)))</f>
        <v/>
      </c>
      <c r="S4713" s="61">
        <f>IF(P4713=1,0,L4713*M4713*R4713*(1-O4713/100))</f>
        <v/>
      </c>
      <c r="T4713" s="61">
        <f>IF(P4713=1,0,L4713*Q4713)</f>
        <v/>
      </c>
      <c r="U4713" s="61">
        <f>S4713-T4713</f>
        <v/>
      </c>
    </row>
    <row r="4714">
      <c r="A4714" t="inlineStr">
        <is>
          <t>S004713</t>
        </is>
      </c>
      <c r="B4714" t="inlineStr">
        <is>
          <t>2026-05-20</t>
        </is>
      </c>
      <c r="C4714" t="inlineStr">
        <is>
          <t>2026-05</t>
        </is>
      </c>
      <c r="D4714" t="inlineStr">
        <is>
          <t>2026-Q2</t>
        </is>
      </c>
      <c r="E4714" t="inlineStr">
        <is>
          <t>T14</t>
        </is>
      </c>
      <c r="F4714" t="inlineStr">
        <is>
          <t>Elif Şen</t>
        </is>
      </c>
      <c r="G4714" t="inlineStr">
        <is>
          <t>İç Anadolu</t>
        </is>
      </c>
      <c r="H4714" t="inlineStr">
        <is>
          <t>EM-KND-03</t>
        </is>
      </c>
      <c r="I4714" t="inlineStr">
        <is>
          <t>Kablo Kanalı 40x40 (2 m)</t>
        </is>
      </c>
      <c r="J4714" t="inlineStr">
        <is>
          <t>Tesisat</t>
        </is>
      </c>
      <c r="K4714" t="inlineStr">
        <is>
          <t>Bayi</t>
        </is>
      </c>
      <c r="L4714" t="n">
        <v>3</v>
      </c>
      <c r="M4714" s="57" t="n">
        <v>133</v>
      </c>
      <c r="N4714" t="inlineStr">
        <is>
          <t>TL</t>
        </is>
      </c>
      <c r="O4714" s="58" t="n">
        <v>5</v>
      </c>
      <c r="P4714" t="n">
        <v>0</v>
      </c>
      <c r="Q4714" s="59" t="n">
        <v>65</v>
      </c>
      <c r="R4714" s="60">
        <f>IF(N4714="TL",1,IF(N4714="USD",VLOOKUP(C4714,$X$2:$Z$19,2,FALSE),VLOOKUP(C4714,$X$2:$Z$19,3,FALSE)))</f>
        <v/>
      </c>
      <c r="S4714" s="61">
        <f>IF(P4714=1,0,L4714*M4714*R4714*(1-O4714/100))</f>
        <v/>
      </c>
      <c r="T4714" s="61">
        <f>IF(P4714=1,0,L4714*Q4714)</f>
        <v/>
      </c>
      <c r="U4714" s="61">
        <f>S4714-T4714</f>
        <v/>
      </c>
    </row>
    <row r="4715">
      <c r="A4715" t="inlineStr">
        <is>
          <t>S004714</t>
        </is>
      </c>
      <c r="B4715" t="inlineStr">
        <is>
          <t>2026-05-08</t>
        </is>
      </c>
      <c r="C4715" t="inlineStr">
        <is>
          <t>2026-05</t>
        </is>
      </c>
      <c r="D4715" t="inlineStr">
        <is>
          <t>2026-Q2</t>
        </is>
      </c>
      <c r="E4715" t="inlineStr">
        <is>
          <t>T14</t>
        </is>
      </c>
      <c r="F4715" t="inlineStr">
        <is>
          <t>Elif Şen</t>
        </is>
      </c>
      <c r="G4715" t="inlineStr">
        <is>
          <t>İç Anadolu</t>
        </is>
      </c>
      <c r="H4715" t="inlineStr">
        <is>
          <t>EM-AYD-40</t>
        </is>
      </c>
      <c r="I4715" t="inlineStr">
        <is>
          <t>LED Panel Armatür 40W</t>
        </is>
      </c>
      <c r="J4715" t="inlineStr">
        <is>
          <t>Aydınlatma</t>
        </is>
      </c>
      <c r="K4715" t="inlineStr">
        <is>
          <t>Bayi</t>
        </is>
      </c>
      <c r="L4715" t="n">
        <v>6</v>
      </c>
      <c r="M4715" s="57" t="n">
        <v>348</v>
      </c>
      <c r="N4715" t="inlineStr">
        <is>
          <t>TL</t>
        </is>
      </c>
      <c r="O4715" s="58" t="n">
        <v>0</v>
      </c>
      <c r="P4715" t="n">
        <v>0</v>
      </c>
      <c r="Q4715" s="59" t="n">
        <v>190</v>
      </c>
      <c r="R4715" s="60">
        <f>IF(N4715="TL",1,IF(N4715="USD",VLOOKUP(C4715,$X$2:$Z$19,2,FALSE),VLOOKUP(C4715,$X$2:$Z$19,3,FALSE)))</f>
        <v/>
      </c>
      <c r="S4715" s="61">
        <f>IF(P4715=1,0,L4715*M4715*R4715*(1-O4715/100))</f>
        <v/>
      </c>
      <c r="T4715" s="61">
        <f>IF(P4715=1,0,L4715*Q4715)</f>
        <v/>
      </c>
      <c r="U4715" s="61">
        <f>S4715-T4715</f>
        <v/>
      </c>
    </row>
    <row r="4716">
      <c r="A4716" t="inlineStr">
        <is>
          <t>S004715</t>
        </is>
      </c>
      <c r="B4716" t="inlineStr">
        <is>
          <t>2026-05-05</t>
        </is>
      </c>
      <c r="C4716" t="inlineStr">
        <is>
          <t>2026-05</t>
        </is>
      </c>
      <c r="D4716" t="inlineStr">
        <is>
          <t>2026-Q2</t>
        </is>
      </c>
      <c r="E4716" t="inlineStr">
        <is>
          <t>T14</t>
        </is>
      </c>
      <c r="F4716" t="inlineStr">
        <is>
          <t>Elif Şen</t>
        </is>
      </c>
      <c r="G4716" t="inlineStr">
        <is>
          <t>İç Anadolu</t>
        </is>
      </c>
      <c r="H4716" t="inlineStr">
        <is>
          <t>EM-KND-03</t>
        </is>
      </c>
      <c r="I4716" t="inlineStr">
        <is>
          <t>Kablo Kanalı 40x40 (2 m)</t>
        </is>
      </c>
      <c r="J4716" t="inlineStr">
        <is>
          <t>Tesisat</t>
        </is>
      </c>
      <c r="K4716" t="inlineStr">
        <is>
          <t>Proje</t>
        </is>
      </c>
      <c r="L4716" t="n">
        <v>1</v>
      </c>
      <c r="M4716" s="57" t="n">
        <v>134</v>
      </c>
      <c r="N4716" t="inlineStr">
        <is>
          <t>TL</t>
        </is>
      </c>
      <c r="O4716" s="58" t="n">
        <v>5</v>
      </c>
      <c r="P4716" t="n">
        <v>0</v>
      </c>
      <c r="Q4716" s="59" t="n">
        <v>65</v>
      </c>
      <c r="R4716" s="60">
        <f>IF(N4716="TL",1,IF(N4716="USD",VLOOKUP(C4716,$X$2:$Z$19,2,FALSE),VLOOKUP(C4716,$X$2:$Z$19,3,FALSE)))</f>
        <v/>
      </c>
      <c r="S4716" s="61">
        <f>IF(P4716=1,0,L4716*M4716*R4716*(1-O4716/100))</f>
        <v/>
      </c>
      <c r="T4716" s="61">
        <f>IF(P4716=1,0,L4716*Q4716)</f>
        <v/>
      </c>
      <c r="U4716" s="61">
        <f>S4716-T4716</f>
        <v/>
      </c>
    </row>
    <row r="4717">
      <c r="A4717" t="inlineStr">
        <is>
          <t>S004716</t>
        </is>
      </c>
      <c r="B4717" t="inlineStr">
        <is>
          <t>2026-05-27</t>
        </is>
      </c>
      <c r="C4717" t="inlineStr">
        <is>
          <t>2026-05</t>
        </is>
      </c>
      <c r="D4717" t="inlineStr">
        <is>
          <t>2026-Q2</t>
        </is>
      </c>
      <c r="E4717" t="inlineStr">
        <is>
          <t>T14</t>
        </is>
      </c>
      <c r="F4717" t="inlineStr">
        <is>
          <t>Elif Şen</t>
        </is>
      </c>
      <c r="G4717" t="inlineStr">
        <is>
          <t>İç Anadolu</t>
        </is>
      </c>
      <c r="H4717" t="inlineStr">
        <is>
          <t>EM-TRF-05</t>
        </is>
      </c>
      <c r="I4717" t="inlineStr">
        <is>
          <t>İzole Trafo 1 kVA</t>
        </is>
      </c>
      <c r="J4717" t="inlineStr">
        <is>
          <t>Güç</t>
        </is>
      </c>
      <c r="K4717" t="inlineStr">
        <is>
          <t>Kurumsal</t>
        </is>
      </c>
      <c r="L4717" t="n">
        <v>2</v>
      </c>
      <c r="M4717" s="57" t="n">
        <v>6384</v>
      </c>
      <c r="N4717" t="inlineStr">
        <is>
          <t>TL</t>
        </is>
      </c>
      <c r="O4717" s="58" t="n">
        <v>8</v>
      </c>
      <c r="P4717" t="n">
        <v>0</v>
      </c>
      <c r="Q4717" s="59" t="n">
        <v>3900</v>
      </c>
      <c r="R4717" s="60">
        <f>IF(N4717="TL",1,IF(N4717="USD",VLOOKUP(C4717,$X$2:$Z$19,2,FALSE),VLOOKUP(C4717,$X$2:$Z$19,3,FALSE)))</f>
        <v/>
      </c>
      <c r="S4717" s="61">
        <f>IF(P4717=1,0,L4717*M4717*R4717*(1-O4717/100))</f>
        <v/>
      </c>
      <c r="T4717" s="61">
        <f>IF(P4717=1,0,L4717*Q4717)</f>
        <v/>
      </c>
      <c r="U4717" s="61">
        <f>S4717-T4717</f>
        <v/>
      </c>
    </row>
    <row r="4718">
      <c r="A4718" t="inlineStr">
        <is>
          <t>S004717</t>
        </is>
      </c>
      <c r="B4718" t="inlineStr">
        <is>
          <t>2026-05-04</t>
        </is>
      </c>
      <c r="C4718" t="inlineStr">
        <is>
          <t>2026-05</t>
        </is>
      </c>
      <c r="D4718" t="inlineStr">
        <is>
          <t>2026-Q2</t>
        </is>
      </c>
      <c r="E4718" t="inlineStr">
        <is>
          <t>T14</t>
        </is>
      </c>
      <c r="F4718" t="inlineStr">
        <is>
          <t>Elif Şen</t>
        </is>
      </c>
      <c r="G4718" t="inlineStr">
        <is>
          <t>İç Anadolu</t>
        </is>
      </c>
      <c r="H4718" t="inlineStr">
        <is>
          <t>EM-KBL-16</t>
        </is>
      </c>
      <c r="I4718" t="inlineStr">
        <is>
          <t>NYM Kablo 3x2,5 (100 m)</t>
        </is>
      </c>
      <c r="J4718" t="inlineStr">
        <is>
          <t>Kablo</t>
        </is>
      </c>
      <c r="K4718" t="inlineStr">
        <is>
          <t>Proje</t>
        </is>
      </c>
      <c r="L4718" t="n">
        <v>24</v>
      </c>
      <c r="M4718" s="57" t="n">
        <v>1318</v>
      </c>
      <c r="N4718" t="inlineStr">
        <is>
          <t>TL</t>
        </is>
      </c>
      <c r="O4718" s="58" t="n">
        <v>0</v>
      </c>
      <c r="P4718" t="n">
        <v>0</v>
      </c>
      <c r="Q4718" s="59" t="n">
        <v>820</v>
      </c>
      <c r="R4718" s="60">
        <f>IF(N4718="TL",1,IF(N4718="USD",VLOOKUP(C4718,$X$2:$Z$19,2,FALSE),VLOOKUP(C4718,$X$2:$Z$19,3,FALSE)))</f>
        <v/>
      </c>
      <c r="S4718" s="61">
        <f>IF(P4718=1,0,L4718*M4718*R4718*(1-O4718/100))</f>
        <v/>
      </c>
      <c r="T4718" s="61">
        <f>IF(P4718=1,0,L4718*Q4718)</f>
        <v/>
      </c>
      <c r="U4718" s="61">
        <f>S4718-T4718</f>
        <v/>
      </c>
    </row>
    <row r="4719">
      <c r="A4719" t="inlineStr">
        <is>
          <t>S004718</t>
        </is>
      </c>
      <c r="B4719" t="inlineStr">
        <is>
          <t>2026-05-13</t>
        </is>
      </c>
      <c r="C4719" t="inlineStr">
        <is>
          <t>2026-05</t>
        </is>
      </c>
      <c r="D4719" t="inlineStr">
        <is>
          <t>2026-Q2</t>
        </is>
      </c>
      <c r="E4719" t="inlineStr">
        <is>
          <t>T14</t>
        </is>
      </c>
      <c r="F4719" t="inlineStr">
        <is>
          <t>Elif Şen</t>
        </is>
      </c>
      <c r="G4719" t="inlineStr">
        <is>
          <t>İç Anadolu</t>
        </is>
      </c>
      <c r="H4719" t="inlineStr">
        <is>
          <t>EM-TRF-05</t>
        </is>
      </c>
      <c r="I4719" t="inlineStr">
        <is>
          <t>İzole Trafo 1 kVA</t>
        </is>
      </c>
      <c r="J4719" t="inlineStr">
        <is>
          <t>Güç</t>
        </is>
      </c>
      <c r="K4719" t="inlineStr">
        <is>
          <t>Kurumsal</t>
        </is>
      </c>
      <c r="L4719" t="n">
        <v>3</v>
      </c>
      <c r="M4719" s="57" t="n">
        <v>6392</v>
      </c>
      <c r="N4719" t="inlineStr">
        <is>
          <t>TL</t>
        </is>
      </c>
      <c r="O4719" s="58" t="n">
        <v>12</v>
      </c>
      <c r="P4719" t="n">
        <v>0</v>
      </c>
      <c r="Q4719" s="59" t="n">
        <v>3900</v>
      </c>
      <c r="R4719" s="60">
        <f>IF(N4719="TL",1,IF(N4719="USD",VLOOKUP(C4719,$X$2:$Z$19,2,FALSE),VLOOKUP(C4719,$X$2:$Z$19,3,FALSE)))</f>
        <v/>
      </c>
      <c r="S4719" s="61">
        <f>IF(P4719=1,0,L4719*M4719*R4719*(1-O4719/100))</f>
        <v/>
      </c>
      <c r="T4719" s="61">
        <f>IF(P4719=1,0,L4719*Q4719)</f>
        <v/>
      </c>
      <c r="U4719" s="61">
        <f>S4719-T4719</f>
        <v/>
      </c>
    </row>
    <row r="4720">
      <c r="A4720" t="inlineStr">
        <is>
          <t>S004719</t>
        </is>
      </c>
      <c r="B4720" t="inlineStr">
        <is>
          <t>2026-05-03</t>
        </is>
      </c>
      <c r="C4720" t="inlineStr">
        <is>
          <t>2026-05</t>
        </is>
      </c>
      <c r="D4720" t="inlineStr">
        <is>
          <t>2026-Q2</t>
        </is>
      </c>
      <c r="E4720" t="inlineStr">
        <is>
          <t>T14</t>
        </is>
      </c>
      <c r="F4720" t="inlineStr">
        <is>
          <t>Elif Şen</t>
        </is>
      </c>
      <c r="G4720" t="inlineStr">
        <is>
          <t>İç Anadolu</t>
        </is>
      </c>
      <c r="H4720" t="inlineStr">
        <is>
          <t>EM-KBL-25</t>
        </is>
      </c>
      <c r="I4720" t="inlineStr">
        <is>
          <t>NYY Kablo 4x6 (100 m)</t>
        </is>
      </c>
      <c r="J4720" t="inlineStr">
        <is>
          <t>Kablo</t>
        </is>
      </c>
      <c r="K4720" t="inlineStr">
        <is>
          <t>Proje</t>
        </is>
      </c>
      <c r="L4720" t="n">
        <v>10</v>
      </c>
      <c r="M4720" s="57" t="n">
        <v>3525</v>
      </c>
      <c r="N4720" t="inlineStr">
        <is>
          <t>TL</t>
        </is>
      </c>
      <c r="O4720" s="58" t="n">
        <v>12</v>
      </c>
      <c r="P4720" t="n">
        <v>0</v>
      </c>
      <c r="Q4720" s="59" t="n">
        <v>2150</v>
      </c>
      <c r="R4720" s="60">
        <f>IF(N4720="TL",1,IF(N4720="USD",VLOOKUP(C4720,$X$2:$Z$19,2,FALSE),VLOOKUP(C4720,$X$2:$Z$19,3,FALSE)))</f>
        <v/>
      </c>
      <c r="S4720" s="61">
        <f>IF(P4720=1,0,L4720*M4720*R4720*(1-O4720/100))</f>
        <v/>
      </c>
      <c r="T4720" s="61">
        <f>IF(P4720=1,0,L4720*Q4720)</f>
        <v/>
      </c>
      <c r="U4720" s="61">
        <f>S4720-T4720</f>
        <v/>
      </c>
    </row>
    <row r="4721">
      <c r="A4721" t="inlineStr">
        <is>
          <t>S004720</t>
        </is>
      </c>
      <c r="B4721" t="inlineStr">
        <is>
          <t>2026-05-06</t>
        </is>
      </c>
      <c r="C4721" t="inlineStr">
        <is>
          <t>2026-05</t>
        </is>
      </c>
      <c r="D4721" t="inlineStr">
        <is>
          <t>2026-Q2</t>
        </is>
      </c>
      <c r="E4721" t="inlineStr">
        <is>
          <t>T14</t>
        </is>
      </c>
      <c r="F4721" t="inlineStr">
        <is>
          <t>Elif Şen</t>
        </is>
      </c>
      <c r="G4721" t="inlineStr">
        <is>
          <t>İç Anadolu</t>
        </is>
      </c>
      <c r="H4721" t="inlineStr">
        <is>
          <t>EM-KBL-25</t>
        </is>
      </c>
      <c r="I4721" t="inlineStr">
        <is>
          <t>NYY Kablo 4x6 (100 m)</t>
        </is>
      </c>
      <c r="J4721" t="inlineStr">
        <is>
          <t>Kablo</t>
        </is>
      </c>
      <c r="K4721" t="inlineStr">
        <is>
          <t>Bayi</t>
        </is>
      </c>
      <c r="L4721" t="n">
        <v>24</v>
      </c>
      <c r="M4721" s="57" t="n">
        <v>3329</v>
      </c>
      <c r="N4721" t="inlineStr">
        <is>
          <t>TL</t>
        </is>
      </c>
      <c r="O4721" s="58" t="n">
        <v>5</v>
      </c>
      <c r="P4721" t="n">
        <v>0</v>
      </c>
      <c r="Q4721" s="59" t="n">
        <v>2150</v>
      </c>
      <c r="R4721" s="60">
        <f>IF(N4721="TL",1,IF(N4721="USD",VLOOKUP(C4721,$X$2:$Z$19,2,FALSE),VLOOKUP(C4721,$X$2:$Z$19,3,FALSE)))</f>
        <v/>
      </c>
      <c r="S4721" s="61">
        <f>IF(P4721=1,0,L4721*M4721*R4721*(1-O4721/100))</f>
        <v/>
      </c>
      <c r="T4721" s="61">
        <f>IF(P4721=1,0,L4721*Q4721)</f>
        <v/>
      </c>
      <c r="U4721" s="61">
        <f>S4721-T4721</f>
        <v/>
      </c>
    </row>
    <row r="4722">
      <c r="A4722" t="inlineStr">
        <is>
          <t>S004721</t>
        </is>
      </c>
      <c r="B4722" t="inlineStr">
        <is>
          <t>2026-05-26</t>
        </is>
      </c>
      <c r="C4722" t="inlineStr">
        <is>
          <t>2026-05</t>
        </is>
      </c>
      <c r="D4722" t="inlineStr">
        <is>
          <t>2026-Q2</t>
        </is>
      </c>
      <c r="E4722" t="inlineStr">
        <is>
          <t>T14</t>
        </is>
      </c>
      <c r="F4722" t="inlineStr">
        <is>
          <t>Elif Şen</t>
        </is>
      </c>
      <c r="G4722" t="inlineStr">
        <is>
          <t>İç Anadolu</t>
        </is>
      </c>
      <c r="H4722" t="inlineStr">
        <is>
          <t>EM-AYD-18</t>
        </is>
      </c>
      <c r="I4722" t="inlineStr">
        <is>
          <t>LED Ampul 18W (10'lu)</t>
        </is>
      </c>
      <c r="J4722" t="inlineStr">
        <is>
          <t>Aydınlatma</t>
        </is>
      </c>
      <c r="K4722" t="inlineStr">
        <is>
          <t>Perakende</t>
        </is>
      </c>
      <c r="L4722" t="n">
        <v>10</v>
      </c>
      <c r="M4722" s="57" t="n">
        <v>197</v>
      </c>
      <c r="N4722" t="inlineStr">
        <is>
          <t>TL</t>
        </is>
      </c>
      <c r="O4722" s="58" t="n">
        <v>8</v>
      </c>
      <c r="P4722" t="n">
        <v>0</v>
      </c>
      <c r="Q4722" s="59" t="n">
        <v>95</v>
      </c>
      <c r="R4722" s="60">
        <f>IF(N4722="TL",1,IF(N4722="USD",VLOOKUP(C4722,$X$2:$Z$19,2,FALSE),VLOOKUP(C4722,$X$2:$Z$19,3,FALSE)))</f>
        <v/>
      </c>
      <c r="S4722" s="61">
        <f>IF(P4722=1,0,L4722*M4722*R4722*(1-O4722/100))</f>
        <v/>
      </c>
      <c r="T4722" s="61">
        <f>IF(P4722=1,0,L4722*Q4722)</f>
        <v/>
      </c>
      <c r="U4722" s="61">
        <f>S4722-T4722</f>
        <v/>
      </c>
    </row>
    <row r="4723">
      <c r="A4723" t="inlineStr">
        <is>
          <t>S004722</t>
        </is>
      </c>
      <c r="B4723" t="inlineStr">
        <is>
          <t>2026-05-16</t>
        </is>
      </c>
      <c r="C4723" t="inlineStr">
        <is>
          <t>2026-05</t>
        </is>
      </c>
      <c r="D4723" t="inlineStr">
        <is>
          <t>2026-Q2</t>
        </is>
      </c>
      <c r="E4723" t="inlineStr">
        <is>
          <t>T14</t>
        </is>
      </c>
      <c r="F4723" t="inlineStr">
        <is>
          <t>Elif Şen</t>
        </is>
      </c>
      <c r="G4723" t="inlineStr">
        <is>
          <t>İç Anadolu</t>
        </is>
      </c>
      <c r="H4723" t="inlineStr">
        <is>
          <t>EM-AYD-18</t>
        </is>
      </c>
      <c r="I4723" t="inlineStr">
        <is>
          <t>LED Ampul 18W (10'lu)</t>
        </is>
      </c>
      <c r="J4723" t="inlineStr">
        <is>
          <t>Aydınlatma</t>
        </is>
      </c>
      <c r="K4723" t="inlineStr">
        <is>
          <t>Proje</t>
        </is>
      </c>
      <c r="L4723" t="n">
        <v>45</v>
      </c>
      <c r="M4723" s="57" t="n">
        <v>204</v>
      </c>
      <c r="N4723" t="inlineStr">
        <is>
          <t>TL</t>
        </is>
      </c>
      <c r="O4723" s="58" t="n">
        <v>5</v>
      </c>
      <c r="P4723" t="n">
        <v>0</v>
      </c>
      <c r="Q4723" s="59" t="n">
        <v>95</v>
      </c>
      <c r="R4723" s="60">
        <f>IF(N4723="TL",1,IF(N4723="USD",VLOOKUP(C4723,$X$2:$Z$19,2,FALSE),VLOOKUP(C4723,$X$2:$Z$19,3,FALSE)))</f>
        <v/>
      </c>
      <c r="S4723" s="61">
        <f>IF(P4723=1,0,L4723*M4723*R4723*(1-O4723/100))</f>
        <v/>
      </c>
      <c r="T4723" s="61">
        <f>IF(P4723=1,0,L4723*Q4723)</f>
        <v/>
      </c>
      <c r="U4723" s="61">
        <f>S4723-T4723</f>
        <v/>
      </c>
    </row>
    <row r="4724">
      <c r="A4724" t="inlineStr">
        <is>
          <t>S004723</t>
        </is>
      </c>
      <c r="B4724" t="inlineStr">
        <is>
          <t>2026-05-05</t>
        </is>
      </c>
      <c r="C4724" t="inlineStr">
        <is>
          <t>2026-05</t>
        </is>
      </c>
      <c r="D4724" t="inlineStr">
        <is>
          <t>2026-Q2</t>
        </is>
      </c>
      <c r="E4724" t="inlineStr">
        <is>
          <t>T14</t>
        </is>
      </c>
      <c r="F4724" t="inlineStr">
        <is>
          <t>Elif Şen</t>
        </is>
      </c>
      <c r="G4724" t="inlineStr">
        <is>
          <t>İç Anadolu</t>
        </is>
      </c>
      <c r="H4724" t="inlineStr">
        <is>
          <t>EM-TOP-08</t>
        </is>
      </c>
      <c r="I4724" t="inlineStr">
        <is>
          <t>Topraklama Seti</t>
        </is>
      </c>
      <c r="J4724" t="inlineStr">
        <is>
          <t>Koruma</t>
        </is>
      </c>
      <c r="K4724" t="inlineStr">
        <is>
          <t>Kurumsal</t>
        </is>
      </c>
      <c r="L4724" t="n">
        <v>2</v>
      </c>
      <c r="M4724" s="57" t="n">
        <v>890</v>
      </c>
      <c r="N4724" t="inlineStr">
        <is>
          <t>TL</t>
        </is>
      </c>
      <c r="O4724" s="58" t="n">
        <v>8</v>
      </c>
      <c r="P4724" t="n">
        <v>0</v>
      </c>
      <c r="Q4724" s="59" t="n">
        <v>540</v>
      </c>
      <c r="R4724" s="60">
        <f>IF(N4724="TL",1,IF(N4724="USD",VLOOKUP(C4724,$X$2:$Z$19,2,FALSE),VLOOKUP(C4724,$X$2:$Z$19,3,FALSE)))</f>
        <v/>
      </c>
      <c r="S4724" s="61">
        <f>IF(P4724=1,0,L4724*M4724*R4724*(1-O4724/100))</f>
        <v/>
      </c>
      <c r="T4724" s="61">
        <f>IF(P4724=1,0,L4724*Q4724)</f>
        <v/>
      </c>
      <c r="U4724" s="61">
        <f>S4724-T4724</f>
        <v/>
      </c>
    </row>
    <row r="4725">
      <c r="A4725" t="inlineStr">
        <is>
          <t>S004724</t>
        </is>
      </c>
      <c r="B4725" t="inlineStr">
        <is>
          <t>2026-05-08</t>
        </is>
      </c>
      <c r="C4725" t="inlineStr">
        <is>
          <t>2026-05</t>
        </is>
      </c>
      <c r="D4725" t="inlineStr">
        <is>
          <t>2026-Q2</t>
        </is>
      </c>
      <c r="E4725" t="inlineStr">
        <is>
          <t>T14</t>
        </is>
      </c>
      <c r="F4725" t="inlineStr">
        <is>
          <t>Elif Şen</t>
        </is>
      </c>
      <c r="G4725" t="inlineStr">
        <is>
          <t>İç Anadolu</t>
        </is>
      </c>
      <c r="H4725" t="inlineStr">
        <is>
          <t>EM-AYD-18</t>
        </is>
      </c>
      <c r="I4725" t="inlineStr">
        <is>
          <t>LED Ampul 18W (10'lu)</t>
        </is>
      </c>
      <c r="J4725" t="inlineStr">
        <is>
          <t>Aydınlatma</t>
        </is>
      </c>
      <c r="K4725" t="inlineStr">
        <is>
          <t>Bayi</t>
        </is>
      </c>
      <c r="L4725" t="n">
        <v>1</v>
      </c>
      <c r="M4725" s="57" t="n">
        <v>205</v>
      </c>
      <c r="N4725" t="inlineStr">
        <is>
          <t>TL</t>
        </is>
      </c>
      <c r="O4725" s="58" t="n">
        <v>18</v>
      </c>
      <c r="P4725" t="n">
        <v>0</v>
      </c>
      <c r="Q4725" s="59" t="n">
        <v>95</v>
      </c>
      <c r="R4725" s="60">
        <f>IF(N4725="TL",1,IF(N4725="USD",VLOOKUP(C4725,$X$2:$Z$19,2,FALSE),VLOOKUP(C4725,$X$2:$Z$19,3,FALSE)))</f>
        <v/>
      </c>
      <c r="S4725" s="61">
        <f>IF(P4725=1,0,L4725*M4725*R4725*(1-O4725/100))</f>
        <v/>
      </c>
      <c r="T4725" s="61">
        <f>IF(P4725=1,0,L4725*Q4725)</f>
        <v/>
      </c>
      <c r="U4725" s="61">
        <f>S4725-T4725</f>
        <v/>
      </c>
    </row>
    <row r="4726">
      <c r="A4726" t="inlineStr">
        <is>
          <t>S004725</t>
        </is>
      </c>
      <c r="B4726" t="inlineStr">
        <is>
          <t>2026-05-12</t>
        </is>
      </c>
      <c r="C4726" t="inlineStr">
        <is>
          <t>2026-05</t>
        </is>
      </c>
      <c r="D4726" t="inlineStr">
        <is>
          <t>2026-Q2</t>
        </is>
      </c>
      <c r="E4726" t="inlineStr">
        <is>
          <t>T15</t>
        </is>
      </c>
      <c r="F4726" t="inlineStr">
        <is>
          <t>Barış Polat</t>
        </is>
      </c>
      <c r="G4726" t="inlineStr">
        <is>
          <t>Ege</t>
        </is>
      </c>
      <c r="H4726" t="inlineStr">
        <is>
          <t>EM-AYD-18</t>
        </is>
      </c>
      <c r="I4726" t="inlineStr">
        <is>
          <t>LED Ampul 18W (10'lu)</t>
        </is>
      </c>
      <c r="J4726" t="inlineStr">
        <is>
          <t>Aydınlatma</t>
        </is>
      </c>
      <c r="K4726" t="inlineStr">
        <is>
          <t>Bayi</t>
        </is>
      </c>
      <c r="L4726" t="n">
        <v>1</v>
      </c>
      <c r="M4726" s="57" t="n">
        <v>207</v>
      </c>
      <c r="N4726" t="inlineStr">
        <is>
          <t>TL</t>
        </is>
      </c>
      <c r="O4726" s="58" t="n">
        <v>5</v>
      </c>
      <c r="P4726" t="n">
        <v>0</v>
      </c>
      <c r="Q4726" s="59" t="n">
        <v>95</v>
      </c>
      <c r="R4726" s="60">
        <f>IF(N4726="TL",1,IF(N4726="USD",VLOOKUP(C4726,$X$2:$Z$19,2,FALSE),VLOOKUP(C4726,$X$2:$Z$19,3,FALSE)))</f>
        <v/>
      </c>
      <c r="S4726" s="61">
        <f>IF(P4726=1,0,L4726*M4726*R4726*(1-O4726/100))</f>
        <v/>
      </c>
      <c r="T4726" s="61">
        <f>IF(P4726=1,0,L4726*Q4726)</f>
        <v/>
      </c>
      <c r="U4726" s="61">
        <f>S4726-T4726</f>
        <v/>
      </c>
    </row>
    <row r="4727">
      <c r="A4727" t="inlineStr">
        <is>
          <t>S004726</t>
        </is>
      </c>
      <c r="B4727" t="inlineStr">
        <is>
          <t>2026-05-21</t>
        </is>
      </c>
      <c r="C4727" t="inlineStr">
        <is>
          <t>2026-05</t>
        </is>
      </c>
      <c r="D4727" t="inlineStr">
        <is>
          <t>2026-Q2</t>
        </is>
      </c>
      <c r="E4727" t="inlineStr">
        <is>
          <t>T15</t>
        </is>
      </c>
      <c r="F4727" t="inlineStr">
        <is>
          <t>Barış Polat</t>
        </is>
      </c>
      <c r="G4727" t="inlineStr">
        <is>
          <t>Ege</t>
        </is>
      </c>
      <c r="H4727" t="inlineStr">
        <is>
          <t>EM-AYD-18</t>
        </is>
      </c>
      <c r="I4727" t="inlineStr">
        <is>
          <t>LED Ampul 18W (10'lu)</t>
        </is>
      </c>
      <c r="J4727" t="inlineStr">
        <is>
          <t>Aydınlatma</t>
        </is>
      </c>
      <c r="K4727" t="inlineStr">
        <is>
          <t>Proje</t>
        </is>
      </c>
      <c r="L4727" t="n">
        <v>3</v>
      </c>
      <c r="M4727" s="57" t="n">
        <v>210</v>
      </c>
      <c r="N4727" t="inlineStr">
        <is>
          <t>TL</t>
        </is>
      </c>
      <c r="O4727" s="58" t="n">
        <v>0</v>
      </c>
      <c r="P4727" t="n">
        <v>0</v>
      </c>
      <c r="Q4727" s="59" t="n">
        <v>95</v>
      </c>
      <c r="R4727" s="60">
        <f>IF(N4727="TL",1,IF(N4727="USD",VLOOKUP(C4727,$X$2:$Z$19,2,FALSE),VLOOKUP(C4727,$X$2:$Z$19,3,FALSE)))</f>
        <v/>
      </c>
      <c r="S4727" s="61">
        <f>IF(P4727=1,0,L4727*M4727*R4727*(1-O4727/100))</f>
        <v/>
      </c>
      <c r="T4727" s="61">
        <f>IF(P4727=1,0,L4727*Q4727)</f>
        <v/>
      </c>
      <c r="U4727" s="61">
        <f>S4727-T4727</f>
        <v/>
      </c>
    </row>
    <row r="4728">
      <c r="A4728" t="inlineStr">
        <is>
          <t>S004727</t>
        </is>
      </c>
      <c r="B4728" t="inlineStr">
        <is>
          <t>2026-05-04</t>
        </is>
      </c>
      <c r="C4728" t="inlineStr">
        <is>
          <t>2026-05</t>
        </is>
      </c>
      <c r="D4728" t="inlineStr">
        <is>
          <t>2026-Q2</t>
        </is>
      </c>
      <c r="E4728" t="inlineStr">
        <is>
          <t>T15</t>
        </is>
      </c>
      <c r="F4728" t="inlineStr">
        <is>
          <t>Barış Polat</t>
        </is>
      </c>
      <c r="G4728" t="inlineStr">
        <is>
          <t>Ege</t>
        </is>
      </c>
      <c r="H4728" t="inlineStr">
        <is>
          <t>EM-AYD-18</t>
        </is>
      </c>
      <c r="I4728" t="inlineStr">
        <is>
          <t>LED Ampul 18W (10'lu)</t>
        </is>
      </c>
      <c r="J4728" t="inlineStr">
        <is>
          <t>Aydınlatma</t>
        </is>
      </c>
      <c r="K4728" t="inlineStr">
        <is>
          <t>Kurumsal</t>
        </is>
      </c>
      <c r="L4728" t="n">
        <v>13</v>
      </c>
      <c r="M4728" s="57" t="n">
        <v>198</v>
      </c>
      <c r="N4728" t="inlineStr">
        <is>
          <t>TL</t>
        </is>
      </c>
      <c r="O4728" s="58" t="n">
        <v>12</v>
      </c>
      <c r="P4728" t="n">
        <v>0</v>
      </c>
      <c r="Q4728" s="59" t="n">
        <v>95</v>
      </c>
      <c r="R4728" s="60">
        <f>IF(N4728="TL",1,IF(N4728="USD",VLOOKUP(C4728,$X$2:$Z$19,2,FALSE),VLOOKUP(C4728,$X$2:$Z$19,3,FALSE)))</f>
        <v/>
      </c>
      <c r="S4728" s="61">
        <f>IF(P4728=1,0,L4728*M4728*R4728*(1-O4728/100))</f>
        <v/>
      </c>
      <c r="T4728" s="61">
        <f>IF(P4728=1,0,L4728*Q4728)</f>
        <v/>
      </c>
      <c r="U4728" s="61">
        <f>S4728-T4728</f>
        <v/>
      </c>
    </row>
    <row r="4729">
      <c r="A4729" t="inlineStr">
        <is>
          <t>S004728</t>
        </is>
      </c>
      <c r="B4729" t="inlineStr">
        <is>
          <t>2026-05-09</t>
        </is>
      </c>
      <c r="C4729" t="inlineStr">
        <is>
          <t>2026-05</t>
        </is>
      </c>
      <c r="D4729" t="inlineStr">
        <is>
          <t>2026-Q2</t>
        </is>
      </c>
      <c r="E4729" t="inlineStr">
        <is>
          <t>T15</t>
        </is>
      </c>
      <c r="F4729" t="inlineStr">
        <is>
          <t>Barış Polat</t>
        </is>
      </c>
      <c r="G4729" t="inlineStr">
        <is>
          <t>Ege</t>
        </is>
      </c>
      <c r="H4729" t="inlineStr">
        <is>
          <t>EM-UPS-10</t>
        </is>
      </c>
      <c r="I4729" t="inlineStr">
        <is>
          <t>Kesintisiz Güç Kaynağı 3 kVA</t>
        </is>
      </c>
      <c r="J4729" t="inlineStr">
        <is>
          <t>Güç</t>
        </is>
      </c>
      <c r="K4729" t="inlineStr">
        <is>
          <t>Bayi</t>
        </is>
      </c>
      <c r="L4729" t="n">
        <v>49</v>
      </c>
      <c r="M4729" s="57" t="n">
        <v>13326</v>
      </c>
      <c r="N4729" t="inlineStr">
        <is>
          <t>TL</t>
        </is>
      </c>
      <c r="O4729" s="58" t="n">
        <v>0</v>
      </c>
      <c r="P4729" t="n">
        <v>0</v>
      </c>
      <c r="Q4729" s="59" t="n">
        <v>8200</v>
      </c>
      <c r="R4729" s="60">
        <f>IF(N4729="TL",1,IF(N4729="USD",VLOOKUP(C4729,$X$2:$Z$19,2,FALSE),VLOOKUP(C4729,$X$2:$Z$19,3,FALSE)))</f>
        <v/>
      </c>
      <c r="S4729" s="61">
        <f>IF(P4729=1,0,L4729*M4729*R4729*(1-O4729/100))</f>
        <v/>
      </c>
      <c r="T4729" s="61">
        <f>IF(P4729=1,0,L4729*Q4729)</f>
        <v/>
      </c>
      <c r="U4729" s="61">
        <f>S4729-T4729</f>
        <v/>
      </c>
    </row>
    <row r="4730">
      <c r="A4730" t="inlineStr">
        <is>
          <t>S004729</t>
        </is>
      </c>
      <c r="B4730" t="inlineStr">
        <is>
          <t>2026-05-24</t>
        </is>
      </c>
      <c r="C4730" t="inlineStr">
        <is>
          <t>2026-05</t>
        </is>
      </c>
      <c r="D4730" t="inlineStr">
        <is>
          <t>2026-Q2</t>
        </is>
      </c>
      <c r="E4730" t="inlineStr">
        <is>
          <t>T15</t>
        </is>
      </c>
      <c r="F4730" t="inlineStr">
        <is>
          <t>Barış Polat</t>
        </is>
      </c>
      <c r="G4730" t="inlineStr">
        <is>
          <t>Ege</t>
        </is>
      </c>
      <c r="H4730" t="inlineStr">
        <is>
          <t>EM-SNS-06</t>
        </is>
      </c>
      <c r="I4730" t="inlineStr">
        <is>
          <t>Hareket Sensörü PIR</t>
        </is>
      </c>
      <c r="J4730" t="inlineStr">
        <is>
          <t>Otomasyon</t>
        </is>
      </c>
      <c r="K4730" t="inlineStr">
        <is>
          <t>Proje</t>
        </is>
      </c>
      <c r="L4730" t="n">
        <v>25</v>
      </c>
      <c r="M4730" s="57" t="n">
        <v>263</v>
      </c>
      <c r="N4730" t="inlineStr">
        <is>
          <t>TL</t>
        </is>
      </c>
      <c r="O4730" s="58" t="n">
        <v>5</v>
      </c>
      <c r="P4730" t="n">
        <v>0</v>
      </c>
      <c r="Q4730" s="59" t="n">
        <v>120</v>
      </c>
      <c r="R4730" s="60">
        <f>IF(N4730="TL",1,IF(N4730="USD",VLOOKUP(C4730,$X$2:$Z$19,2,FALSE),VLOOKUP(C4730,$X$2:$Z$19,3,FALSE)))</f>
        <v/>
      </c>
      <c r="S4730" s="61">
        <f>IF(P4730=1,0,L4730*M4730*R4730*(1-O4730/100))</f>
        <v/>
      </c>
      <c r="T4730" s="61">
        <f>IF(P4730=1,0,L4730*Q4730)</f>
        <v/>
      </c>
      <c r="U4730" s="61">
        <f>S4730-T4730</f>
        <v/>
      </c>
    </row>
    <row r="4731">
      <c r="A4731" t="inlineStr">
        <is>
          <t>S004730</t>
        </is>
      </c>
      <c r="B4731" t="inlineStr">
        <is>
          <t>2026-05-09</t>
        </is>
      </c>
      <c r="C4731" t="inlineStr">
        <is>
          <t>2026-05</t>
        </is>
      </c>
      <c r="D4731" t="inlineStr">
        <is>
          <t>2026-Q2</t>
        </is>
      </c>
      <c r="E4731" t="inlineStr">
        <is>
          <t>T15</t>
        </is>
      </c>
      <c r="F4731" t="inlineStr">
        <is>
          <t>Barış Polat</t>
        </is>
      </c>
      <c r="G4731" t="inlineStr">
        <is>
          <t>Ege</t>
        </is>
      </c>
      <c r="H4731" t="inlineStr">
        <is>
          <t>EM-AYD-40</t>
        </is>
      </c>
      <c r="I4731" t="inlineStr">
        <is>
          <t>LED Panel Armatür 40W</t>
        </is>
      </c>
      <c r="J4731" t="inlineStr">
        <is>
          <t>Aydınlatma</t>
        </is>
      </c>
      <c r="K4731" t="inlineStr">
        <is>
          <t>Bayi</t>
        </is>
      </c>
      <c r="L4731" t="n">
        <v>18</v>
      </c>
      <c r="M4731" s="57" t="n">
        <v>356</v>
      </c>
      <c r="N4731" t="inlineStr">
        <is>
          <t>TL</t>
        </is>
      </c>
      <c r="O4731" s="58" t="n">
        <v>12</v>
      </c>
      <c r="P4731" t="n">
        <v>0</v>
      </c>
      <c r="Q4731" s="59" t="n">
        <v>190</v>
      </c>
      <c r="R4731" s="60">
        <f>IF(N4731="TL",1,IF(N4731="USD",VLOOKUP(C4731,$X$2:$Z$19,2,FALSE),VLOOKUP(C4731,$X$2:$Z$19,3,FALSE)))</f>
        <v/>
      </c>
      <c r="S4731" s="61">
        <f>IF(P4731=1,0,L4731*M4731*R4731*(1-O4731/100))</f>
        <v/>
      </c>
      <c r="T4731" s="61">
        <f>IF(P4731=1,0,L4731*Q4731)</f>
        <v/>
      </c>
      <c r="U4731" s="61">
        <f>S4731-T4731</f>
        <v/>
      </c>
    </row>
    <row r="4732">
      <c r="A4732" t="inlineStr">
        <is>
          <t>S004731</t>
        </is>
      </c>
      <c r="B4732" t="inlineStr">
        <is>
          <t>2026-05-25</t>
        </is>
      </c>
      <c r="C4732" t="inlineStr">
        <is>
          <t>2026-05</t>
        </is>
      </c>
      <c r="D4732" t="inlineStr">
        <is>
          <t>2026-Q2</t>
        </is>
      </c>
      <c r="E4732" t="inlineStr">
        <is>
          <t>T15</t>
        </is>
      </c>
      <c r="F4732" t="inlineStr">
        <is>
          <t>Barış Polat</t>
        </is>
      </c>
      <c r="G4732" t="inlineStr">
        <is>
          <t>Ege</t>
        </is>
      </c>
      <c r="H4732" t="inlineStr">
        <is>
          <t>EM-PNO-12</t>
        </is>
      </c>
      <c r="I4732" t="inlineStr">
        <is>
          <t>Sıva Üstü Dağıtım Panosu 24'lü</t>
        </is>
      </c>
      <c r="J4732" t="inlineStr">
        <is>
          <t>Pano</t>
        </is>
      </c>
      <c r="K4732" t="inlineStr">
        <is>
          <t>Kurumsal</t>
        </is>
      </c>
      <c r="L4732" t="n">
        <v>10</v>
      </c>
      <c r="M4732" s="57" t="n">
        <v>2040</v>
      </c>
      <c r="N4732" t="inlineStr">
        <is>
          <t>TL</t>
        </is>
      </c>
      <c r="O4732" s="58" t="n">
        <v>8</v>
      </c>
      <c r="P4732" t="n">
        <v>0</v>
      </c>
      <c r="Q4732" s="59" t="n">
        <v>1180</v>
      </c>
      <c r="R4732" s="60">
        <f>IF(N4732="TL",1,IF(N4732="USD",VLOOKUP(C4732,$X$2:$Z$19,2,FALSE),VLOOKUP(C4732,$X$2:$Z$19,3,FALSE)))</f>
        <v/>
      </c>
      <c r="S4732" s="61">
        <f>IF(P4732=1,0,L4732*M4732*R4732*(1-O4732/100))</f>
        <v/>
      </c>
      <c r="T4732" s="61">
        <f>IF(P4732=1,0,L4732*Q4732)</f>
        <v/>
      </c>
      <c r="U4732" s="61">
        <f>S4732-T4732</f>
        <v/>
      </c>
    </row>
    <row r="4733">
      <c r="A4733" t="inlineStr">
        <is>
          <t>S004732</t>
        </is>
      </c>
      <c r="B4733" t="inlineStr">
        <is>
          <t>2026-05-27</t>
        </is>
      </c>
      <c r="C4733" t="inlineStr">
        <is>
          <t>2026-05</t>
        </is>
      </c>
      <c r="D4733" t="inlineStr">
        <is>
          <t>2026-Q2</t>
        </is>
      </c>
      <c r="E4733" t="inlineStr">
        <is>
          <t>T15</t>
        </is>
      </c>
      <c r="F4733" t="inlineStr">
        <is>
          <t>Barış Polat</t>
        </is>
      </c>
      <c r="G4733" t="inlineStr">
        <is>
          <t>Ege</t>
        </is>
      </c>
      <c r="H4733" t="inlineStr">
        <is>
          <t>EM-TRF-05</t>
        </is>
      </c>
      <c r="I4733" t="inlineStr">
        <is>
          <t>İzole Trafo 1 kVA</t>
        </is>
      </c>
      <c r="J4733" t="inlineStr">
        <is>
          <t>Güç</t>
        </is>
      </c>
      <c r="K4733" t="inlineStr">
        <is>
          <t>Proje</t>
        </is>
      </c>
      <c r="L4733" t="n">
        <v>3</v>
      </c>
      <c r="M4733" s="57" t="n">
        <v>6554</v>
      </c>
      <c r="N4733" t="inlineStr">
        <is>
          <t>TL</t>
        </is>
      </c>
      <c r="O4733" s="58" t="n">
        <v>0</v>
      </c>
      <c r="P4733" t="n">
        <v>0</v>
      </c>
      <c r="Q4733" s="59" t="n">
        <v>3900</v>
      </c>
      <c r="R4733" s="60">
        <f>IF(N4733="TL",1,IF(N4733="USD",VLOOKUP(C4733,$X$2:$Z$19,2,FALSE),VLOOKUP(C4733,$X$2:$Z$19,3,FALSE)))</f>
        <v/>
      </c>
      <c r="S4733" s="61">
        <f>IF(P4733=1,0,L4733*M4733*R4733*(1-O4733/100))</f>
        <v/>
      </c>
      <c r="T4733" s="61">
        <f>IF(P4733=1,0,L4733*Q4733)</f>
        <v/>
      </c>
      <c r="U4733" s="61">
        <f>S4733-T4733</f>
        <v/>
      </c>
    </row>
    <row r="4734">
      <c r="A4734" t="inlineStr">
        <is>
          <t>S004733</t>
        </is>
      </c>
      <c r="B4734" t="inlineStr">
        <is>
          <t>2026-05-05</t>
        </is>
      </c>
      <c r="C4734" t="inlineStr">
        <is>
          <t>2026-05</t>
        </is>
      </c>
      <c r="D4734" t="inlineStr">
        <is>
          <t>2026-Q2</t>
        </is>
      </c>
      <c r="E4734" t="inlineStr">
        <is>
          <t>T15</t>
        </is>
      </c>
      <c r="F4734" t="inlineStr">
        <is>
          <t>Barış Polat</t>
        </is>
      </c>
      <c r="G4734" t="inlineStr">
        <is>
          <t>Ege</t>
        </is>
      </c>
      <c r="H4734" t="inlineStr">
        <is>
          <t>EM-TOP-08</t>
        </is>
      </c>
      <c r="I4734" t="inlineStr">
        <is>
          <t>Topraklama Seti</t>
        </is>
      </c>
      <c r="J4734" t="inlineStr">
        <is>
          <t>Koruma</t>
        </is>
      </c>
      <c r="K4734" t="inlineStr">
        <is>
          <t>Bayi</t>
        </is>
      </c>
      <c r="L4734" t="n">
        <v>22</v>
      </c>
      <c r="M4734" s="57" t="n">
        <v>934</v>
      </c>
      <c r="N4734" t="inlineStr">
        <is>
          <t>TL</t>
        </is>
      </c>
      <c r="O4734" s="58" t="n">
        <v>8</v>
      </c>
      <c r="P4734" t="n">
        <v>0</v>
      </c>
      <c r="Q4734" s="59" t="n">
        <v>540</v>
      </c>
      <c r="R4734" s="60">
        <f>IF(N4734="TL",1,IF(N4734="USD",VLOOKUP(C4734,$X$2:$Z$19,2,FALSE),VLOOKUP(C4734,$X$2:$Z$19,3,FALSE)))</f>
        <v/>
      </c>
      <c r="S4734" s="61">
        <f>IF(P4734=1,0,L4734*M4734*R4734*(1-O4734/100))</f>
        <v/>
      </c>
      <c r="T4734" s="61">
        <f>IF(P4734=1,0,L4734*Q4734)</f>
        <v/>
      </c>
      <c r="U4734" s="61">
        <f>S4734-T4734</f>
        <v/>
      </c>
    </row>
    <row r="4735">
      <c r="A4735" t="inlineStr">
        <is>
          <t>S004734</t>
        </is>
      </c>
      <c r="B4735" t="inlineStr">
        <is>
          <t>2026-05-23</t>
        </is>
      </c>
      <c r="C4735" t="inlineStr">
        <is>
          <t>2026-05</t>
        </is>
      </c>
      <c r="D4735" t="inlineStr">
        <is>
          <t>2026-Q2</t>
        </is>
      </c>
      <c r="E4735" t="inlineStr">
        <is>
          <t>T15</t>
        </is>
      </c>
      <c r="F4735" t="inlineStr">
        <is>
          <t>Barış Polat</t>
        </is>
      </c>
      <c r="G4735" t="inlineStr">
        <is>
          <t>Ege</t>
        </is>
      </c>
      <c r="H4735" t="inlineStr">
        <is>
          <t>EM-SGT-01</t>
        </is>
      </c>
      <c r="I4735" t="inlineStr">
        <is>
          <t>Otomatik Sigorta C16 (12'li)</t>
        </is>
      </c>
      <c r="J4735" t="inlineStr">
        <is>
          <t>Koruma</t>
        </is>
      </c>
      <c r="K4735" t="inlineStr">
        <is>
          <t>Proje</t>
        </is>
      </c>
      <c r="L4735" t="n">
        <v>18</v>
      </c>
      <c r="M4735" s="57" t="n">
        <v>446</v>
      </c>
      <c r="N4735" t="inlineStr">
        <is>
          <t>TL</t>
        </is>
      </c>
      <c r="O4735" s="58" t="n">
        <v>8</v>
      </c>
      <c r="P4735" t="n">
        <v>0</v>
      </c>
      <c r="Q4735" s="59" t="n">
        <v>240</v>
      </c>
      <c r="R4735" s="60">
        <f>IF(N4735="TL",1,IF(N4735="USD",VLOOKUP(C4735,$X$2:$Z$19,2,FALSE),VLOOKUP(C4735,$X$2:$Z$19,3,FALSE)))</f>
        <v/>
      </c>
      <c r="S4735" s="61">
        <f>IF(P4735=1,0,L4735*M4735*R4735*(1-O4735/100))</f>
        <v/>
      </c>
      <c r="T4735" s="61">
        <f>IF(P4735=1,0,L4735*Q4735)</f>
        <v/>
      </c>
      <c r="U4735" s="61">
        <f>S4735-T4735</f>
        <v/>
      </c>
    </row>
    <row r="4736">
      <c r="A4736" t="inlineStr">
        <is>
          <t>S004735</t>
        </is>
      </c>
      <c r="B4736" t="inlineStr">
        <is>
          <t>2026-05-05</t>
        </is>
      </c>
      <c r="C4736" t="inlineStr">
        <is>
          <t>2026-05</t>
        </is>
      </c>
      <c r="D4736" t="inlineStr">
        <is>
          <t>2026-Q2</t>
        </is>
      </c>
      <c r="E4736" t="inlineStr">
        <is>
          <t>T15</t>
        </is>
      </c>
      <c r="F4736" t="inlineStr">
        <is>
          <t>Barış Polat</t>
        </is>
      </c>
      <c r="G4736" t="inlineStr">
        <is>
          <t>Ege</t>
        </is>
      </c>
      <c r="H4736" t="inlineStr">
        <is>
          <t>EM-KBL-25</t>
        </is>
      </c>
      <c r="I4736" t="inlineStr">
        <is>
          <t>NYY Kablo 4x6 (100 m)</t>
        </is>
      </c>
      <c r="J4736" t="inlineStr">
        <is>
          <t>Kablo</t>
        </is>
      </c>
      <c r="K4736" t="inlineStr">
        <is>
          <t>Bayi</t>
        </is>
      </c>
      <c r="L4736" t="n">
        <v>77</v>
      </c>
      <c r="M4736" s="57" t="n">
        <v>3329</v>
      </c>
      <c r="N4736" t="inlineStr">
        <is>
          <t>TL</t>
        </is>
      </c>
      <c r="O4736" s="58" t="n">
        <v>0</v>
      </c>
      <c r="P4736" t="n">
        <v>0</v>
      </c>
      <c r="Q4736" s="59" t="n">
        <v>2150</v>
      </c>
      <c r="R4736" s="60">
        <f>IF(N4736="TL",1,IF(N4736="USD",VLOOKUP(C4736,$X$2:$Z$19,2,FALSE),VLOOKUP(C4736,$X$2:$Z$19,3,FALSE)))</f>
        <v/>
      </c>
      <c r="S4736" s="61">
        <f>IF(P4736=1,0,L4736*M4736*R4736*(1-O4736/100))</f>
        <v/>
      </c>
      <c r="T4736" s="61">
        <f>IF(P4736=1,0,L4736*Q4736)</f>
        <v/>
      </c>
      <c r="U4736" s="61">
        <f>S4736-T4736</f>
        <v/>
      </c>
    </row>
    <row r="4737">
      <c r="A4737" t="inlineStr">
        <is>
          <t>S004736</t>
        </is>
      </c>
      <c r="B4737" t="inlineStr">
        <is>
          <t>2026-05-21</t>
        </is>
      </c>
      <c r="C4737" t="inlineStr">
        <is>
          <t>2026-05</t>
        </is>
      </c>
      <c r="D4737" t="inlineStr">
        <is>
          <t>2026-Q2</t>
        </is>
      </c>
      <c r="E4737" t="inlineStr">
        <is>
          <t>T15</t>
        </is>
      </c>
      <c r="F4737" t="inlineStr">
        <is>
          <t>Barış Polat</t>
        </is>
      </c>
      <c r="G4737" t="inlineStr">
        <is>
          <t>Ege</t>
        </is>
      </c>
      <c r="H4737" t="inlineStr">
        <is>
          <t>EM-TRF-05</t>
        </is>
      </c>
      <c r="I4737" t="inlineStr">
        <is>
          <t>İzole Trafo 1 kVA</t>
        </is>
      </c>
      <c r="J4737" t="inlineStr">
        <is>
          <t>Güç</t>
        </is>
      </c>
      <c r="K4737" t="inlineStr">
        <is>
          <t>Perakende</t>
        </is>
      </c>
      <c r="L4737" t="n">
        <v>7</v>
      </c>
      <c r="M4737" s="57" t="n">
        <v>6686</v>
      </c>
      <c r="N4737" t="inlineStr">
        <is>
          <t>TL</t>
        </is>
      </c>
      <c r="O4737" s="58" t="n">
        <v>5</v>
      </c>
      <c r="P4737" t="n">
        <v>0</v>
      </c>
      <c r="Q4737" s="59" t="n">
        <v>3900</v>
      </c>
      <c r="R4737" s="60">
        <f>IF(N4737="TL",1,IF(N4737="USD",VLOOKUP(C4737,$X$2:$Z$19,2,FALSE),VLOOKUP(C4737,$X$2:$Z$19,3,FALSE)))</f>
        <v/>
      </c>
      <c r="S4737" s="61">
        <f>IF(P4737=1,0,L4737*M4737*R4737*(1-O4737/100))</f>
        <v/>
      </c>
      <c r="T4737" s="61">
        <f>IF(P4737=1,0,L4737*Q4737)</f>
        <v/>
      </c>
      <c r="U4737" s="61">
        <f>S4737-T4737</f>
        <v/>
      </c>
    </row>
    <row r="4738">
      <c r="A4738" t="inlineStr">
        <is>
          <t>S004737</t>
        </is>
      </c>
      <c r="B4738" t="inlineStr">
        <is>
          <t>2026-05-03</t>
        </is>
      </c>
      <c r="C4738" t="inlineStr">
        <is>
          <t>2026-05</t>
        </is>
      </c>
      <c r="D4738" t="inlineStr">
        <is>
          <t>2026-Q2</t>
        </is>
      </c>
      <c r="E4738" t="inlineStr">
        <is>
          <t>T15</t>
        </is>
      </c>
      <c r="F4738" t="inlineStr">
        <is>
          <t>Barış Polat</t>
        </is>
      </c>
      <c r="G4738" t="inlineStr">
        <is>
          <t>Ege</t>
        </is>
      </c>
      <c r="H4738" t="inlineStr">
        <is>
          <t>EM-KBL-16</t>
        </is>
      </c>
      <c r="I4738" t="inlineStr">
        <is>
          <t>NYM Kablo 3x2,5 (100 m)</t>
        </is>
      </c>
      <c r="J4738" t="inlineStr">
        <is>
          <t>Kablo</t>
        </is>
      </c>
      <c r="K4738" t="inlineStr">
        <is>
          <t>Proje</t>
        </is>
      </c>
      <c r="L4738" t="n">
        <v>5</v>
      </c>
      <c r="M4738" s="57" t="n">
        <v>1338</v>
      </c>
      <c r="N4738" t="inlineStr">
        <is>
          <t>TL</t>
        </is>
      </c>
      <c r="O4738" s="58" t="n">
        <v>0</v>
      </c>
      <c r="P4738" t="n">
        <v>0</v>
      </c>
      <c r="Q4738" s="59" t="n">
        <v>820</v>
      </c>
      <c r="R4738" s="60">
        <f>IF(N4738="TL",1,IF(N4738="USD",VLOOKUP(C4738,$X$2:$Z$19,2,FALSE),VLOOKUP(C4738,$X$2:$Z$19,3,FALSE)))</f>
        <v/>
      </c>
      <c r="S4738" s="61">
        <f>IF(P4738=1,0,L4738*M4738*R4738*(1-O4738/100))</f>
        <v/>
      </c>
      <c r="T4738" s="61">
        <f>IF(P4738=1,0,L4738*Q4738)</f>
        <v/>
      </c>
      <c r="U4738" s="61">
        <f>S4738-T4738</f>
        <v/>
      </c>
    </row>
    <row r="4739">
      <c r="A4739" t="inlineStr">
        <is>
          <t>S004738</t>
        </is>
      </c>
      <c r="B4739" t="inlineStr">
        <is>
          <t>2026-05-26</t>
        </is>
      </c>
      <c r="C4739" t="inlineStr">
        <is>
          <t>2026-05</t>
        </is>
      </c>
      <c r="D4739" t="inlineStr">
        <is>
          <t>2026-Q2</t>
        </is>
      </c>
      <c r="E4739" t="inlineStr">
        <is>
          <t>T15</t>
        </is>
      </c>
      <c r="F4739" t="inlineStr">
        <is>
          <t>Barış Polat</t>
        </is>
      </c>
      <c r="G4739" t="inlineStr">
        <is>
          <t>Ege</t>
        </is>
      </c>
      <c r="H4739" t="inlineStr">
        <is>
          <t>EM-AYD-18</t>
        </is>
      </c>
      <c r="I4739" t="inlineStr">
        <is>
          <t>LED Ampul 18W (10'lu)</t>
        </is>
      </c>
      <c r="J4739" t="inlineStr">
        <is>
          <t>Aydınlatma</t>
        </is>
      </c>
      <c r="K4739" t="inlineStr">
        <is>
          <t>Bayi</t>
        </is>
      </c>
      <c r="L4739" t="n">
        <v>3</v>
      </c>
      <c r="M4739" s="57" t="n">
        <v>207</v>
      </c>
      <c r="N4739" t="inlineStr">
        <is>
          <t>TL</t>
        </is>
      </c>
      <c r="O4739" s="58" t="n">
        <v>0</v>
      </c>
      <c r="P4739" t="n">
        <v>0</v>
      </c>
      <c r="Q4739" s="59" t="n">
        <v>95</v>
      </c>
      <c r="R4739" s="60">
        <f>IF(N4739="TL",1,IF(N4739="USD",VLOOKUP(C4739,$X$2:$Z$19,2,FALSE),VLOOKUP(C4739,$X$2:$Z$19,3,FALSE)))</f>
        <v/>
      </c>
      <c r="S4739" s="61">
        <f>IF(P4739=1,0,L4739*M4739*R4739*(1-O4739/100))</f>
        <v/>
      </c>
      <c r="T4739" s="61">
        <f>IF(P4739=1,0,L4739*Q4739)</f>
        <v/>
      </c>
      <c r="U4739" s="61">
        <f>S4739-T4739</f>
        <v/>
      </c>
    </row>
    <row r="4740">
      <c r="A4740" t="inlineStr">
        <is>
          <t>S004739</t>
        </is>
      </c>
      <c r="B4740" t="inlineStr">
        <is>
          <t>2026-05-23</t>
        </is>
      </c>
      <c r="C4740" t="inlineStr">
        <is>
          <t>2026-05</t>
        </is>
      </c>
      <c r="D4740" t="inlineStr">
        <is>
          <t>2026-Q2</t>
        </is>
      </c>
      <c r="E4740" t="inlineStr">
        <is>
          <t>T15</t>
        </is>
      </c>
      <c r="F4740" t="inlineStr">
        <is>
          <t>Barış Polat</t>
        </is>
      </c>
      <c r="G4740" t="inlineStr">
        <is>
          <t>Ege</t>
        </is>
      </c>
      <c r="H4740" t="inlineStr">
        <is>
          <t>EM-TRF-05</t>
        </is>
      </c>
      <c r="I4740" t="inlineStr">
        <is>
          <t>İzole Trafo 1 kVA</t>
        </is>
      </c>
      <c r="J4740" t="inlineStr">
        <is>
          <t>Güç</t>
        </is>
      </c>
      <c r="K4740" t="inlineStr">
        <is>
          <t>Perakende</t>
        </is>
      </c>
      <c r="L4740" t="n">
        <v>108</v>
      </c>
      <c r="M4740" s="57" t="n">
        <v>6794</v>
      </c>
      <c r="N4740" t="inlineStr">
        <is>
          <t>TL</t>
        </is>
      </c>
      <c r="O4740" s="58" t="n">
        <v>12</v>
      </c>
      <c r="P4740" t="n">
        <v>0</v>
      </c>
      <c r="Q4740" s="59" t="n">
        <v>3900</v>
      </c>
      <c r="R4740" s="60">
        <f>IF(N4740="TL",1,IF(N4740="USD",VLOOKUP(C4740,$X$2:$Z$19,2,FALSE),VLOOKUP(C4740,$X$2:$Z$19,3,FALSE)))</f>
        <v/>
      </c>
      <c r="S4740" s="61">
        <f>IF(P4740=1,0,L4740*M4740*R4740*(1-O4740/100))</f>
        <v/>
      </c>
      <c r="T4740" s="61">
        <f>IF(P4740=1,0,L4740*Q4740)</f>
        <v/>
      </c>
      <c r="U4740" s="61">
        <f>S4740-T4740</f>
        <v/>
      </c>
    </row>
    <row r="4741">
      <c r="A4741" t="inlineStr">
        <is>
          <t>S004740</t>
        </is>
      </c>
      <c r="B4741" t="inlineStr">
        <is>
          <t>2026-05-19</t>
        </is>
      </c>
      <c r="C4741" t="inlineStr">
        <is>
          <t>2026-05</t>
        </is>
      </c>
      <c r="D4741" t="inlineStr">
        <is>
          <t>2026-Q2</t>
        </is>
      </c>
      <c r="E4741" t="inlineStr">
        <is>
          <t>T15</t>
        </is>
      </c>
      <c r="F4741" t="inlineStr">
        <is>
          <t>Barış Polat</t>
        </is>
      </c>
      <c r="G4741" t="inlineStr">
        <is>
          <t>Ege</t>
        </is>
      </c>
      <c r="H4741" t="inlineStr">
        <is>
          <t>EM-PNO-12</t>
        </is>
      </c>
      <c r="I4741" t="inlineStr">
        <is>
          <t>Sıva Üstü Dağıtım Panosu 24'lü</t>
        </is>
      </c>
      <c r="J4741" t="inlineStr">
        <is>
          <t>Pano</t>
        </is>
      </c>
      <c r="K4741" t="inlineStr">
        <is>
          <t>Bayi</t>
        </is>
      </c>
      <c r="L4741" t="n">
        <v>4</v>
      </c>
      <c r="M4741" s="57" t="n">
        <v>2020</v>
      </c>
      <c r="N4741" t="inlineStr">
        <is>
          <t>TL</t>
        </is>
      </c>
      <c r="O4741" s="58" t="n">
        <v>0</v>
      </c>
      <c r="P4741" t="n">
        <v>0</v>
      </c>
      <c r="Q4741" s="59" t="n">
        <v>1180</v>
      </c>
      <c r="R4741" s="60">
        <f>IF(N4741="TL",1,IF(N4741="USD",VLOOKUP(C4741,$X$2:$Z$19,2,FALSE),VLOOKUP(C4741,$X$2:$Z$19,3,FALSE)))</f>
        <v/>
      </c>
      <c r="S4741" s="61">
        <f>IF(P4741=1,0,L4741*M4741*R4741*(1-O4741/100))</f>
        <v/>
      </c>
      <c r="T4741" s="61">
        <f>IF(P4741=1,0,L4741*Q4741)</f>
        <v/>
      </c>
      <c r="U4741" s="61">
        <f>S4741-T4741</f>
        <v/>
      </c>
    </row>
    <row r="4742">
      <c r="A4742" t="inlineStr">
        <is>
          <t>S004741</t>
        </is>
      </c>
      <c r="B4742" t="inlineStr">
        <is>
          <t>2026-05-06</t>
        </is>
      </c>
      <c r="C4742" t="inlineStr">
        <is>
          <t>2026-05</t>
        </is>
      </c>
      <c r="D4742" t="inlineStr">
        <is>
          <t>2026-Q2</t>
        </is>
      </c>
      <c r="E4742" t="inlineStr">
        <is>
          <t>T15</t>
        </is>
      </c>
      <c r="F4742" t="inlineStr">
        <is>
          <t>Barış Polat</t>
        </is>
      </c>
      <c r="G4742" t="inlineStr">
        <is>
          <t>Ege</t>
        </is>
      </c>
      <c r="H4742" t="inlineStr">
        <is>
          <t>EM-UPS-10</t>
        </is>
      </c>
      <c r="I4742" t="inlineStr">
        <is>
          <t>Kesintisiz Güç Kaynağı 3 kVA</t>
        </is>
      </c>
      <c r="J4742" t="inlineStr">
        <is>
          <t>Güç</t>
        </is>
      </c>
      <c r="K4742" t="inlineStr">
        <is>
          <t>Bayi</t>
        </is>
      </c>
      <c r="L4742" t="n">
        <v>4</v>
      </c>
      <c r="M4742" s="57" t="n">
        <v>12668</v>
      </c>
      <c r="N4742" t="inlineStr">
        <is>
          <t>TL</t>
        </is>
      </c>
      <c r="O4742" s="58" t="n">
        <v>0</v>
      </c>
      <c r="P4742" t="n">
        <v>0</v>
      </c>
      <c r="Q4742" s="59" t="n">
        <v>8200</v>
      </c>
      <c r="R4742" s="60">
        <f>IF(N4742="TL",1,IF(N4742="USD",VLOOKUP(C4742,$X$2:$Z$19,2,FALSE),VLOOKUP(C4742,$X$2:$Z$19,3,FALSE)))</f>
        <v/>
      </c>
      <c r="S4742" s="61">
        <f>IF(P4742=1,0,L4742*M4742*R4742*(1-O4742/100))</f>
        <v/>
      </c>
      <c r="T4742" s="61">
        <f>IF(P4742=1,0,L4742*Q4742)</f>
        <v/>
      </c>
      <c r="U4742" s="61">
        <f>S4742-T4742</f>
        <v/>
      </c>
    </row>
    <row r="4743">
      <c r="A4743" t="inlineStr">
        <is>
          <t>S004742</t>
        </is>
      </c>
      <c r="B4743" t="inlineStr">
        <is>
          <t>2026-06-23</t>
        </is>
      </c>
      <c r="C4743" t="inlineStr">
        <is>
          <t>2026-06</t>
        </is>
      </c>
      <c r="D4743" t="inlineStr">
        <is>
          <t>2026-Q2</t>
        </is>
      </c>
      <c r="E4743" t="inlineStr">
        <is>
          <t>T01</t>
        </is>
      </c>
      <c r="F4743" t="inlineStr">
        <is>
          <t>Deniz Yılmaz</t>
        </is>
      </c>
      <c r="G4743" t="inlineStr">
        <is>
          <t>Marmara</t>
        </is>
      </c>
      <c r="H4743" t="inlineStr">
        <is>
          <t>EM-SGT-01</t>
        </is>
      </c>
      <c r="I4743" t="inlineStr">
        <is>
          <t>Otomatik Sigorta C16 (12'li)</t>
        </is>
      </c>
      <c r="J4743" t="inlineStr">
        <is>
          <t>Koruma</t>
        </is>
      </c>
      <c r="K4743" t="inlineStr">
        <is>
          <t>Bayi</t>
        </is>
      </c>
      <c r="L4743" t="n">
        <v>6</v>
      </c>
      <c r="M4743" s="57" t="n">
        <v>445</v>
      </c>
      <c r="N4743" t="inlineStr">
        <is>
          <t>TL</t>
        </is>
      </c>
      <c r="O4743" s="58" t="n">
        <v>0</v>
      </c>
      <c r="P4743" t="n">
        <v>0</v>
      </c>
      <c r="Q4743" s="59" t="n">
        <v>240</v>
      </c>
      <c r="R4743" s="60">
        <f>IF(N4743="TL",1,IF(N4743="USD",VLOOKUP(C4743,$X$2:$Z$19,2,FALSE),VLOOKUP(C4743,$X$2:$Z$19,3,FALSE)))</f>
        <v/>
      </c>
      <c r="S4743" s="61">
        <f>IF(P4743=1,0,L4743*M4743*R4743*(1-O4743/100))</f>
        <v/>
      </c>
      <c r="T4743" s="61">
        <f>IF(P4743=1,0,L4743*Q4743)</f>
        <v/>
      </c>
      <c r="U4743" s="61">
        <f>S4743-T4743</f>
        <v/>
      </c>
    </row>
    <row r="4744">
      <c r="A4744" t="inlineStr">
        <is>
          <t>S004743</t>
        </is>
      </c>
      <c r="B4744" t="inlineStr">
        <is>
          <t>2026-06-28</t>
        </is>
      </c>
      <c r="C4744" t="inlineStr">
        <is>
          <t>2026-06</t>
        </is>
      </c>
      <c r="D4744" t="inlineStr">
        <is>
          <t>2026-Q2</t>
        </is>
      </c>
      <c r="E4744" t="inlineStr">
        <is>
          <t>T01</t>
        </is>
      </c>
      <c r="F4744" t="inlineStr">
        <is>
          <t>Deniz Yılmaz</t>
        </is>
      </c>
      <c r="G4744" t="inlineStr">
        <is>
          <t>Marmara</t>
        </is>
      </c>
      <c r="H4744" t="inlineStr">
        <is>
          <t>EM-TOP-08</t>
        </is>
      </c>
      <c r="I4744" t="inlineStr">
        <is>
          <t>Topraklama Seti</t>
        </is>
      </c>
      <c r="J4744" t="inlineStr">
        <is>
          <t>Koruma</t>
        </is>
      </c>
      <c r="K4744" t="inlineStr">
        <is>
          <t>Bayi</t>
        </is>
      </c>
      <c r="L4744" t="n">
        <v>14</v>
      </c>
      <c r="M4744" s="57" t="n">
        <v>920</v>
      </c>
      <c r="N4744" t="inlineStr">
        <is>
          <t>TL</t>
        </is>
      </c>
      <c r="O4744" s="58" t="n">
        <v>12</v>
      </c>
      <c r="P4744" t="n">
        <v>1</v>
      </c>
      <c r="Q4744" s="59" t="n">
        <v>540</v>
      </c>
      <c r="R4744" s="60">
        <f>IF(N4744="TL",1,IF(N4744="USD",VLOOKUP(C4744,$X$2:$Z$19,2,FALSE),VLOOKUP(C4744,$X$2:$Z$19,3,FALSE)))</f>
        <v/>
      </c>
      <c r="S4744" s="61">
        <f>IF(P4744=1,0,L4744*M4744*R4744*(1-O4744/100))</f>
        <v/>
      </c>
      <c r="T4744" s="61">
        <f>IF(P4744=1,0,L4744*Q4744)</f>
        <v/>
      </c>
      <c r="U4744" s="61">
        <f>S4744-T4744</f>
        <v/>
      </c>
    </row>
    <row r="4745">
      <c r="A4745" t="inlineStr">
        <is>
          <t>S004744</t>
        </is>
      </c>
      <c r="B4745" t="inlineStr">
        <is>
          <t>2026-06-19</t>
        </is>
      </c>
      <c r="C4745" t="inlineStr">
        <is>
          <t>2026-06</t>
        </is>
      </c>
      <c r="D4745" t="inlineStr">
        <is>
          <t>2026-Q2</t>
        </is>
      </c>
      <c r="E4745" t="inlineStr">
        <is>
          <t>T01</t>
        </is>
      </c>
      <c r="F4745" t="inlineStr">
        <is>
          <t>Deniz Yılmaz</t>
        </is>
      </c>
      <c r="G4745" t="inlineStr">
        <is>
          <t>Marmara</t>
        </is>
      </c>
      <c r="H4745" t="inlineStr">
        <is>
          <t>EM-AYD-40</t>
        </is>
      </c>
      <c r="I4745" t="inlineStr">
        <is>
          <t>LED Panel Armatür 40W</t>
        </is>
      </c>
      <c r="J4745" t="inlineStr">
        <is>
          <t>Aydınlatma</t>
        </is>
      </c>
      <c r="K4745" t="inlineStr">
        <is>
          <t>Kurumsal</t>
        </is>
      </c>
      <c r="L4745" t="n">
        <v>3</v>
      </c>
      <c r="M4745" s="57" t="n">
        <v>365</v>
      </c>
      <c r="N4745" t="inlineStr">
        <is>
          <t>TL</t>
        </is>
      </c>
      <c r="O4745" s="58" t="n">
        <v>12</v>
      </c>
      <c r="P4745" t="n">
        <v>0</v>
      </c>
      <c r="Q4745" s="59" t="n">
        <v>190</v>
      </c>
      <c r="R4745" s="60">
        <f>IF(N4745="TL",1,IF(N4745="USD",VLOOKUP(C4745,$X$2:$Z$19,2,FALSE),VLOOKUP(C4745,$X$2:$Z$19,3,FALSE)))</f>
        <v/>
      </c>
      <c r="S4745" s="61">
        <f>IF(P4745=1,0,L4745*M4745*R4745*(1-O4745/100))</f>
        <v/>
      </c>
      <c r="T4745" s="61">
        <f>IF(P4745=1,0,L4745*Q4745)</f>
        <v/>
      </c>
      <c r="U4745" s="61">
        <f>S4745-T4745</f>
        <v/>
      </c>
    </row>
    <row r="4746">
      <c r="A4746" t="inlineStr">
        <is>
          <t>S004745</t>
        </is>
      </c>
      <c r="B4746" t="inlineStr">
        <is>
          <t>2026-06-18</t>
        </is>
      </c>
      <c r="C4746" t="inlineStr">
        <is>
          <t>2026-06</t>
        </is>
      </c>
      <c r="D4746" t="inlineStr">
        <is>
          <t>2026-Q2</t>
        </is>
      </c>
      <c r="E4746" t="inlineStr">
        <is>
          <t>T01</t>
        </is>
      </c>
      <c r="F4746" t="inlineStr">
        <is>
          <t>Deniz Yılmaz</t>
        </is>
      </c>
      <c r="G4746" t="inlineStr">
        <is>
          <t>Marmara</t>
        </is>
      </c>
      <c r="H4746" t="inlineStr">
        <is>
          <t>EM-TOP-08</t>
        </is>
      </c>
      <c r="I4746" t="inlineStr">
        <is>
          <t>Topraklama Seti</t>
        </is>
      </c>
      <c r="J4746" t="inlineStr">
        <is>
          <t>Koruma</t>
        </is>
      </c>
      <c r="K4746" t="inlineStr">
        <is>
          <t>Kurumsal</t>
        </is>
      </c>
      <c r="L4746" t="n">
        <v>88</v>
      </c>
      <c r="M4746" s="57" t="n">
        <v>884</v>
      </c>
      <c r="N4746" t="inlineStr">
        <is>
          <t>TL</t>
        </is>
      </c>
      <c r="O4746" s="58" t="n">
        <v>0</v>
      </c>
      <c r="P4746" t="n">
        <v>0</v>
      </c>
      <c r="Q4746" s="59" t="n">
        <v>540</v>
      </c>
      <c r="R4746" s="60">
        <f>IF(N4746="TL",1,IF(N4746="USD",VLOOKUP(C4746,$X$2:$Z$19,2,FALSE),VLOOKUP(C4746,$X$2:$Z$19,3,FALSE)))</f>
        <v/>
      </c>
      <c r="S4746" s="61">
        <f>IF(P4746=1,0,L4746*M4746*R4746*(1-O4746/100))</f>
        <v/>
      </c>
      <c r="T4746" s="61">
        <f>IF(P4746=1,0,L4746*Q4746)</f>
        <v/>
      </c>
      <c r="U4746" s="61">
        <f>S4746-T4746</f>
        <v/>
      </c>
    </row>
    <row r="4747">
      <c r="A4747" t="inlineStr">
        <is>
          <t>S004746</t>
        </is>
      </c>
      <c r="B4747" t="inlineStr">
        <is>
          <t>2026-06-15</t>
        </is>
      </c>
      <c r="C4747" t="inlineStr">
        <is>
          <t>2026-06</t>
        </is>
      </c>
      <c r="D4747" t="inlineStr">
        <is>
          <t>2026-Q2</t>
        </is>
      </c>
      <c r="E4747" t="inlineStr">
        <is>
          <t>T01</t>
        </is>
      </c>
      <c r="F4747" t="inlineStr">
        <is>
          <t>Deniz Yılmaz</t>
        </is>
      </c>
      <c r="G4747" t="inlineStr">
        <is>
          <t>Marmara</t>
        </is>
      </c>
      <c r="H4747" t="inlineStr">
        <is>
          <t>EM-PNO-12</t>
        </is>
      </c>
      <c r="I4747" t="inlineStr">
        <is>
          <t>Sıva Üstü Dağıtım Panosu 24'lü</t>
        </is>
      </c>
      <c r="J4747" t="inlineStr">
        <is>
          <t>Pano</t>
        </is>
      </c>
      <c r="K4747" t="inlineStr">
        <is>
          <t>Bayi</t>
        </is>
      </c>
      <c r="L4747" t="n">
        <v>5</v>
      </c>
      <c r="M4747" s="57" t="n">
        <v>2061</v>
      </c>
      <c r="N4747" t="inlineStr">
        <is>
          <t>TL</t>
        </is>
      </c>
      <c r="O4747" s="58" t="n">
        <v>0</v>
      </c>
      <c r="P4747" t="n">
        <v>0</v>
      </c>
      <c r="Q4747" s="59" t="n">
        <v>1180</v>
      </c>
      <c r="R4747" s="60">
        <f>IF(N4747="TL",1,IF(N4747="USD",VLOOKUP(C4747,$X$2:$Z$19,2,FALSE),VLOOKUP(C4747,$X$2:$Z$19,3,FALSE)))</f>
        <v/>
      </c>
      <c r="S4747" s="61">
        <f>IF(P4747=1,0,L4747*M4747*R4747*(1-O4747/100))</f>
        <v/>
      </c>
      <c r="T4747" s="61">
        <f>IF(P4747=1,0,L4747*Q4747)</f>
        <v/>
      </c>
      <c r="U4747" s="61">
        <f>S4747-T4747</f>
        <v/>
      </c>
    </row>
    <row r="4748">
      <c r="A4748" t="inlineStr">
        <is>
          <t>S004747</t>
        </is>
      </c>
      <c r="B4748" t="inlineStr">
        <is>
          <t>2026-06-06</t>
        </is>
      </c>
      <c r="C4748" t="inlineStr">
        <is>
          <t>2026-06</t>
        </is>
      </c>
      <c r="D4748" t="inlineStr">
        <is>
          <t>2026-Q2</t>
        </is>
      </c>
      <c r="E4748" t="inlineStr">
        <is>
          <t>T01</t>
        </is>
      </c>
      <c r="F4748" t="inlineStr">
        <is>
          <t>Deniz Yılmaz</t>
        </is>
      </c>
      <c r="G4748" t="inlineStr">
        <is>
          <t>Marmara</t>
        </is>
      </c>
      <c r="H4748" t="inlineStr">
        <is>
          <t>EM-SNS-06</t>
        </is>
      </c>
      <c r="I4748" t="inlineStr">
        <is>
          <t>Hareket Sensörü PIR</t>
        </is>
      </c>
      <c r="J4748" t="inlineStr">
        <is>
          <t>Otomasyon</t>
        </is>
      </c>
      <c r="K4748" t="inlineStr">
        <is>
          <t>Kurumsal</t>
        </is>
      </c>
      <c r="L4748" t="n">
        <v>3</v>
      </c>
      <c r="M4748" s="57" t="n">
        <v>247</v>
      </c>
      <c r="N4748" t="inlineStr">
        <is>
          <t>TL</t>
        </is>
      </c>
      <c r="O4748" s="58" t="n">
        <v>5</v>
      </c>
      <c r="P4748" t="n">
        <v>0</v>
      </c>
      <c r="Q4748" s="59" t="n">
        <v>120</v>
      </c>
      <c r="R4748" s="60">
        <f>IF(N4748="TL",1,IF(N4748="USD",VLOOKUP(C4748,$X$2:$Z$19,2,FALSE),VLOOKUP(C4748,$X$2:$Z$19,3,FALSE)))</f>
        <v/>
      </c>
      <c r="S4748" s="61">
        <f>IF(P4748=1,0,L4748*M4748*R4748*(1-O4748/100))</f>
        <v/>
      </c>
      <c r="T4748" s="61">
        <f>IF(P4748=1,0,L4748*Q4748)</f>
        <v/>
      </c>
      <c r="U4748" s="61">
        <f>S4748-T4748</f>
        <v/>
      </c>
    </row>
    <row r="4749">
      <c r="A4749" t="inlineStr">
        <is>
          <t>S004748</t>
        </is>
      </c>
      <c r="B4749" t="inlineStr">
        <is>
          <t>2026-06-28</t>
        </is>
      </c>
      <c r="C4749" t="inlineStr">
        <is>
          <t>2026-06</t>
        </is>
      </c>
      <c r="D4749" t="inlineStr">
        <is>
          <t>2026-Q2</t>
        </is>
      </c>
      <c r="E4749" t="inlineStr">
        <is>
          <t>T01</t>
        </is>
      </c>
      <c r="F4749" t="inlineStr">
        <is>
          <t>Deniz Yılmaz</t>
        </is>
      </c>
      <c r="G4749" t="inlineStr">
        <is>
          <t>Marmara</t>
        </is>
      </c>
      <c r="H4749" t="inlineStr">
        <is>
          <t>EM-PNO-12</t>
        </is>
      </c>
      <c r="I4749" t="inlineStr">
        <is>
          <t>Sıva Üstü Dağıtım Panosu 24'lü</t>
        </is>
      </c>
      <c r="J4749" t="inlineStr">
        <is>
          <t>Pano</t>
        </is>
      </c>
      <c r="K4749" t="inlineStr">
        <is>
          <t>Proje</t>
        </is>
      </c>
      <c r="L4749" t="n">
        <v>1</v>
      </c>
      <c r="M4749" s="57" t="n">
        <v>2086</v>
      </c>
      <c r="N4749" t="inlineStr">
        <is>
          <t>TL</t>
        </is>
      </c>
      <c r="O4749" s="58" t="n">
        <v>5</v>
      </c>
      <c r="P4749" t="n">
        <v>0</v>
      </c>
      <c r="Q4749" s="59" t="n">
        <v>1180</v>
      </c>
      <c r="R4749" s="60">
        <f>IF(N4749="TL",1,IF(N4749="USD",VLOOKUP(C4749,$X$2:$Z$19,2,FALSE),VLOOKUP(C4749,$X$2:$Z$19,3,FALSE)))</f>
        <v/>
      </c>
      <c r="S4749" s="61">
        <f>IF(P4749=1,0,L4749*M4749*R4749*(1-O4749/100))</f>
        <v/>
      </c>
      <c r="T4749" s="61">
        <f>IF(P4749=1,0,L4749*Q4749)</f>
        <v/>
      </c>
      <c r="U4749" s="61">
        <f>S4749-T4749</f>
        <v/>
      </c>
    </row>
    <row r="4750">
      <c r="A4750" t="inlineStr">
        <is>
          <t>S004749</t>
        </is>
      </c>
      <c r="B4750" t="inlineStr">
        <is>
          <t>2026-06-16</t>
        </is>
      </c>
      <c r="C4750" t="inlineStr">
        <is>
          <t>2026-06</t>
        </is>
      </c>
      <c r="D4750" t="inlineStr">
        <is>
          <t>2026-Q2</t>
        </is>
      </c>
      <c r="E4750" t="inlineStr">
        <is>
          <t>T01</t>
        </is>
      </c>
      <c r="F4750" t="inlineStr">
        <is>
          <t>Deniz Yılmaz</t>
        </is>
      </c>
      <c r="G4750" t="inlineStr">
        <is>
          <t>Marmara</t>
        </is>
      </c>
      <c r="H4750" t="inlineStr">
        <is>
          <t>EM-KND-03</t>
        </is>
      </c>
      <c r="I4750" t="inlineStr">
        <is>
          <t>Kablo Kanalı 40x40 (2 m)</t>
        </is>
      </c>
      <c r="J4750" t="inlineStr">
        <is>
          <t>Tesisat</t>
        </is>
      </c>
      <c r="K4750" t="inlineStr">
        <is>
          <t>Bayi</t>
        </is>
      </c>
      <c r="L4750" t="n">
        <v>67</v>
      </c>
      <c r="M4750" s="57" t="n">
        <v>129</v>
      </c>
      <c r="N4750" t="inlineStr">
        <is>
          <t>TL</t>
        </is>
      </c>
      <c r="O4750" s="58" t="n">
        <v>5</v>
      </c>
      <c r="P4750" t="n">
        <v>0</v>
      </c>
      <c r="Q4750" s="59" t="n">
        <v>65</v>
      </c>
      <c r="R4750" s="60">
        <f>IF(N4750="TL",1,IF(N4750="USD",VLOOKUP(C4750,$X$2:$Z$19,2,FALSE),VLOOKUP(C4750,$X$2:$Z$19,3,FALSE)))</f>
        <v/>
      </c>
      <c r="S4750" s="61">
        <f>IF(P4750=1,0,L4750*M4750*R4750*(1-O4750/100))</f>
        <v/>
      </c>
      <c r="T4750" s="61">
        <f>IF(P4750=1,0,L4750*Q4750)</f>
        <v/>
      </c>
      <c r="U4750" s="61">
        <f>S4750-T4750</f>
        <v/>
      </c>
    </row>
    <row r="4751">
      <c r="A4751" t="inlineStr">
        <is>
          <t>S004750</t>
        </is>
      </c>
      <c r="B4751" t="inlineStr">
        <is>
          <t>2026-06-20</t>
        </is>
      </c>
      <c r="C4751" t="inlineStr">
        <is>
          <t>2026-06</t>
        </is>
      </c>
      <c r="D4751" t="inlineStr">
        <is>
          <t>2026-Q2</t>
        </is>
      </c>
      <c r="E4751" t="inlineStr">
        <is>
          <t>T01</t>
        </is>
      </c>
      <c r="F4751" t="inlineStr">
        <is>
          <t>Deniz Yılmaz</t>
        </is>
      </c>
      <c r="G4751" t="inlineStr">
        <is>
          <t>Marmara</t>
        </is>
      </c>
      <c r="H4751" t="inlineStr">
        <is>
          <t>EM-KBL-25</t>
        </is>
      </c>
      <c r="I4751" t="inlineStr">
        <is>
          <t>NYY Kablo 4x6 (100 m)</t>
        </is>
      </c>
      <c r="J4751" t="inlineStr">
        <is>
          <t>Kablo</t>
        </is>
      </c>
      <c r="K4751" t="inlineStr">
        <is>
          <t>Perakende</t>
        </is>
      </c>
      <c r="L4751" t="n">
        <v>3</v>
      </c>
      <c r="M4751" s="57" t="n">
        <v>3466</v>
      </c>
      <c r="N4751" t="inlineStr">
        <is>
          <t>TL</t>
        </is>
      </c>
      <c r="O4751" s="58" t="n">
        <v>0</v>
      </c>
      <c r="P4751" t="n">
        <v>0</v>
      </c>
      <c r="Q4751" s="59" t="n">
        <v>2150</v>
      </c>
      <c r="R4751" s="60">
        <f>IF(N4751="TL",1,IF(N4751="USD",VLOOKUP(C4751,$X$2:$Z$19,2,FALSE),VLOOKUP(C4751,$X$2:$Z$19,3,FALSE)))</f>
        <v/>
      </c>
      <c r="S4751" s="61">
        <f>IF(P4751=1,0,L4751*M4751*R4751*(1-O4751/100))</f>
        <v/>
      </c>
      <c r="T4751" s="61">
        <f>IF(P4751=1,0,L4751*Q4751)</f>
        <v/>
      </c>
      <c r="U4751" s="61">
        <f>S4751-T4751</f>
        <v/>
      </c>
    </row>
    <row r="4752">
      <c r="A4752" t="inlineStr">
        <is>
          <t>S004751</t>
        </is>
      </c>
      <c r="B4752" t="inlineStr">
        <is>
          <t>2026-06-23</t>
        </is>
      </c>
      <c r="C4752" t="inlineStr">
        <is>
          <t>2026-06</t>
        </is>
      </c>
      <c r="D4752" t="inlineStr">
        <is>
          <t>2026-Q2</t>
        </is>
      </c>
      <c r="E4752" t="inlineStr">
        <is>
          <t>T01</t>
        </is>
      </c>
      <c r="F4752" t="inlineStr">
        <is>
          <t>Deniz Yılmaz</t>
        </is>
      </c>
      <c r="G4752" t="inlineStr">
        <is>
          <t>Marmara</t>
        </is>
      </c>
      <c r="H4752" t="inlineStr">
        <is>
          <t>EM-TRF-05</t>
        </is>
      </c>
      <c r="I4752" t="inlineStr">
        <is>
          <t>İzole Trafo 1 kVA</t>
        </is>
      </c>
      <c r="J4752" t="inlineStr">
        <is>
          <t>Güç</t>
        </is>
      </c>
      <c r="K4752" t="inlineStr">
        <is>
          <t>Bayi</t>
        </is>
      </c>
      <c r="L4752" t="n">
        <v>82</v>
      </c>
      <c r="M4752" s="57" t="n">
        <v>6703</v>
      </c>
      <c r="N4752" t="inlineStr">
        <is>
          <t>TL</t>
        </is>
      </c>
      <c r="O4752" s="58" t="n">
        <v>12</v>
      </c>
      <c r="P4752" t="n">
        <v>0</v>
      </c>
      <c r="Q4752" s="59" t="n">
        <v>3900</v>
      </c>
      <c r="R4752" s="60">
        <f>IF(N4752="TL",1,IF(N4752="USD",VLOOKUP(C4752,$X$2:$Z$19,2,FALSE),VLOOKUP(C4752,$X$2:$Z$19,3,FALSE)))</f>
        <v/>
      </c>
      <c r="S4752" s="61">
        <f>IF(P4752=1,0,L4752*M4752*R4752*(1-O4752/100))</f>
        <v/>
      </c>
      <c r="T4752" s="61">
        <f>IF(P4752=1,0,L4752*Q4752)</f>
        <v/>
      </c>
      <c r="U4752" s="61">
        <f>S4752-T4752</f>
        <v/>
      </c>
    </row>
    <row r="4753">
      <c r="A4753" t="inlineStr">
        <is>
          <t>S004752</t>
        </is>
      </c>
      <c r="B4753" t="inlineStr">
        <is>
          <t>2026-06-27</t>
        </is>
      </c>
      <c r="C4753" t="inlineStr">
        <is>
          <t>2026-06</t>
        </is>
      </c>
      <c r="D4753" t="inlineStr">
        <is>
          <t>2026-Q2</t>
        </is>
      </c>
      <c r="E4753" t="inlineStr">
        <is>
          <t>T01</t>
        </is>
      </c>
      <c r="F4753" t="inlineStr">
        <is>
          <t>Deniz Yılmaz</t>
        </is>
      </c>
      <c r="G4753" t="inlineStr">
        <is>
          <t>Marmara</t>
        </is>
      </c>
      <c r="H4753" t="inlineStr">
        <is>
          <t>EM-KND-03</t>
        </is>
      </c>
      <c r="I4753" t="inlineStr">
        <is>
          <t>Kablo Kanalı 40x40 (2 m)</t>
        </is>
      </c>
      <c r="J4753" t="inlineStr">
        <is>
          <t>Tesisat</t>
        </is>
      </c>
      <c r="K4753" t="inlineStr">
        <is>
          <t>Bayi</t>
        </is>
      </c>
      <c r="L4753" t="n">
        <v>5</v>
      </c>
      <c r="M4753" s="57" t="n">
        <v>127</v>
      </c>
      <c r="N4753" t="inlineStr">
        <is>
          <t>TL</t>
        </is>
      </c>
      <c r="O4753" s="58" t="n">
        <v>0</v>
      </c>
      <c r="P4753" t="n">
        <v>0</v>
      </c>
      <c r="Q4753" s="59" t="n">
        <v>65</v>
      </c>
      <c r="R4753" s="60">
        <f>IF(N4753="TL",1,IF(N4753="USD",VLOOKUP(C4753,$X$2:$Z$19,2,FALSE),VLOOKUP(C4753,$X$2:$Z$19,3,FALSE)))</f>
        <v/>
      </c>
      <c r="S4753" s="61">
        <f>IF(P4753=1,0,L4753*M4753*R4753*(1-O4753/100))</f>
        <v/>
      </c>
      <c r="T4753" s="61">
        <f>IF(P4753=1,0,L4753*Q4753)</f>
        <v/>
      </c>
      <c r="U4753" s="61">
        <f>S4753-T4753</f>
        <v/>
      </c>
    </row>
    <row r="4754">
      <c r="A4754" t="inlineStr">
        <is>
          <t>S004753</t>
        </is>
      </c>
      <c r="B4754" t="inlineStr">
        <is>
          <t>2026-06-16</t>
        </is>
      </c>
      <c r="C4754" t="inlineStr">
        <is>
          <t>2026-06</t>
        </is>
      </c>
      <c r="D4754" t="inlineStr">
        <is>
          <t>2026-Q2</t>
        </is>
      </c>
      <c r="E4754" t="inlineStr">
        <is>
          <t>T01</t>
        </is>
      </c>
      <c r="F4754" t="inlineStr">
        <is>
          <t>Deniz Yılmaz</t>
        </is>
      </c>
      <c r="G4754" t="inlineStr">
        <is>
          <t>Marmara</t>
        </is>
      </c>
      <c r="H4754" t="inlineStr">
        <is>
          <t>EM-PRZ-02</t>
        </is>
      </c>
      <c r="I4754" t="inlineStr">
        <is>
          <t>Priz-Anahtar Seti (20'li)</t>
        </is>
      </c>
      <c r="J4754" t="inlineStr">
        <is>
          <t>Anahtar</t>
        </is>
      </c>
      <c r="K4754" t="inlineStr">
        <is>
          <t>Bayi</t>
        </is>
      </c>
      <c r="L4754" t="n">
        <v>5</v>
      </c>
      <c r="M4754" s="57" t="n">
        <v>557</v>
      </c>
      <c r="N4754" t="inlineStr">
        <is>
          <t>TL</t>
        </is>
      </c>
      <c r="O4754" s="58" t="n">
        <v>8</v>
      </c>
      <c r="P4754" t="n">
        <v>0</v>
      </c>
      <c r="Q4754" s="59" t="n">
        <v>310</v>
      </c>
      <c r="R4754" s="60">
        <f>IF(N4754="TL",1,IF(N4754="USD",VLOOKUP(C4754,$X$2:$Z$19,2,FALSE),VLOOKUP(C4754,$X$2:$Z$19,3,FALSE)))</f>
        <v/>
      </c>
      <c r="S4754" s="61">
        <f>IF(P4754=1,0,L4754*M4754*R4754*(1-O4754/100))</f>
        <v/>
      </c>
      <c r="T4754" s="61">
        <f>IF(P4754=1,0,L4754*Q4754)</f>
        <v/>
      </c>
      <c r="U4754" s="61">
        <f>S4754-T4754</f>
        <v/>
      </c>
    </row>
    <row r="4755">
      <c r="A4755" t="inlineStr">
        <is>
          <t>S004754</t>
        </is>
      </c>
      <c r="B4755" t="inlineStr">
        <is>
          <t>2026-06-17</t>
        </is>
      </c>
      <c r="C4755" t="inlineStr">
        <is>
          <t>2026-06</t>
        </is>
      </c>
      <c r="D4755" t="inlineStr">
        <is>
          <t>2026-Q2</t>
        </is>
      </c>
      <c r="E4755" t="inlineStr">
        <is>
          <t>T01</t>
        </is>
      </c>
      <c r="F4755" t="inlineStr">
        <is>
          <t>Deniz Yılmaz</t>
        </is>
      </c>
      <c r="G4755" t="inlineStr">
        <is>
          <t>Marmara</t>
        </is>
      </c>
      <c r="H4755" t="inlineStr">
        <is>
          <t>EM-AYD-18</t>
        </is>
      </c>
      <c r="I4755" t="inlineStr">
        <is>
          <t>LED Ampul 18W (10'lu)</t>
        </is>
      </c>
      <c r="J4755" t="inlineStr">
        <is>
          <t>Aydınlatma</t>
        </is>
      </c>
      <c r="K4755" t="inlineStr">
        <is>
          <t>Perakende</t>
        </is>
      </c>
      <c r="L4755" t="n">
        <v>5</v>
      </c>
      <c r="M4755" s="57" t="n">
        <v>198</v>
      </c>
      <c r="N4755" t="inlineStr">
        <is>
          <t>TL</t>
        </is>
      </c>
      <c r="O4755" s="58" t="n">
        <v>8</v>
      </c>
      <c r="P4755" t="n">
        <v>0</v>
      </c>
      <c r="Q4755" s="59" t="n">
        <v>95</v>
      </c>
      <c r="R4755" s="60">
        <f>IF(N4755="TL",1,IF(N4755="USD",VLOOKUP(C4755,$X$2:$Z$19,2,FALSE),VLOOKUP(C4755,$X$2:$Z$19,3,FALSE)))</f>
        <v/>
      </c>
      <c r="S4755" s="61">
        <f>IF(P4755=1,0,L4755*M4755*R4755*(1-O4755/100))</f>
        <v/>
      </c>
      <c r="T4755" s="61">
        <f>IF(P4755=1,0,L4755*Q4755)</f>
        <v/>
      </c>
      <c r="U4755" s="61">
        <f>S4755-T4755</f>
        <v/>
      </c>
    </row>
    <row r="4756">
      <c r="A4756" t="inlineStr">
        <is>
          <t>S004755</t>
        </is>
      </c>
      <c r="B4756" t="inlineStr">
        <is>
          <t>2026-06-13</t>
        </is>
      </c>
      <c r="C4756" t="inlineStr">
        <is>
          <t>2026-06</t>
        </is>
      </c>
      <c r="D4756" t="inlineStr">
        <is>
          <t>2026-Q2</t>
        </is>
      </c>
      <c r="E4756" t="inlineStr">
        <is>
          <t>T01</t>
        </is>
      </c>
      <c r="F4756" t="inlineStr">
        <is>
          <t>Deniz Yılmaz</t>
        </is>
      </c>
      <c r="G4756" t="inlineStr">
        <is>
          <t>Marmara</t>
        </is>
      </c>
      <c r="H4756" t="inlineStr">
        <is>
          <t>EM-KBL-16</t>
        </is>
      </c>
      <c r="I4756" t="inlineStr">
        <is>
          <t>NYM Kablo 3x2,5 (100 m)</t>
        </is>
      </c>
      <c r="J4756" t="inlineStr">
        <is>
          <t>Kablo</t>
        </is>
      </c>
      <c r="K4756" t="inlineStr">
        <is>
          <t>Bayi</t>
        </is>
      </c>
      <c r="L4756" t="n">
        <v>11</v>
      </c>
      <c r="M4756" s="57" t="n">
        <v>1340</v>
      </c>
      <c r="N4756" t="inlineStr">
        <is>
          <t>TL</t>
        </is>
      </c>
      <c r="O4756" s="58" t="n">
        <v>18</v>
      </c>
      <c r="P4756" t="n">
        <v>0</v>
      </c>
      <c r="Q4756" s="59" t="n">
        <v>820</v>
      </c>
      <c r="R4756" s="60">
        <f>IF(N4756="TL",1,IF(N4756="USD",VLOOKUP(C4756,$X$2:$Z$19,2,FALSE),VLOOKUP(C4756,$X$2:$Z$19,3,FALSE)))</f>
        <v/>
      </c>
      <c r="S4756" s="61">
        <f>IF(P4756=1,0,L4756*M4756*R4756*(1-O4756/100))</f>
        <v/>
      </c>
      <c r="T4756" s="61">
        <f>IF(P4756=1,0,L4756*Q4756)</f>
        <v/>
      </c>
      <c r="U4756" s="61">
        <f>S4756-T4756</f>
        <v/>
      </c>
    </row>
    <row r="4757">
      <c r="A4757" t="inlineStr">
        <is>
          <t>S004756</t>
        </is>
      </c>
      <c r="B4757" t="inlineStr">
        <is>
          <t>2026-06-23</t>
        </is>
      </c>
      <c r="C4757" t="inlineStr">
        <is>
          <t>2026-06</t>
        </is>
      </c>
      <c r="D4757" t="inlineStr">
        <is>
          <t>2026-Q2</t>
        </is>
      </c>
      <c r="E4757" t="inlineStr">
        <is>
          <t>T01</t>
        </is>
      </c>
      <c r="F4757" t="inlineStr">
        <is>
          <t>Deniz Yılmaz</t>
        </is>
      </c>
      <c r="G4757" t="inlineStr">
        <is>
          <t>Marmara</t>
        </is>
      </c>
      <c r="H4757" t="inlineStr">
        <is>
          <t>EM-PNO-12</t>
        </is>
      </c>
      <c r="I4757" t="inlineStr">
        <is>
          <t>Sıva Üstü Dağıtım Panosu 24'lü</t>
        </is>
      </c>
      <c r="J4757" t="inlineStr">
        <is>
          <t>Pano</t>
        </is>
      </c>
      <c r="K4757" t="inlineStr">
        <is>
          <t>Bayi</t>
        </is>
      </c>
      <c r="L4757" t="n">
        <v>11</v>
      </c>
      <c r="M4757" s="57" t="n">
        <v>2004</v>
      </c>
      <c r="N4757" t="inlineStr">
        <is>
          <t>TL</t>
        </is>
      </c>
      <c r="O4757" s="58" t="n">
        <v>5</v>
      </c>
      <c r="P4757" t="n">
        <v>0</v>
      </c>
      <c r="Q4757" s="59" t="n">
        <v>1180</v>
      </c>
      <c r="R4757" s="60">
        <f>IF(N4757="TL",1,IF(N4757="USD",VLOOKUP(C4757,$X$2:$Z$19,2,FALSE),VLOOKUP(C4757,$X$2:$Z$19,3,FALSE)))</f>
        <v/>
      </c>
      <c r="S4757" s="61">
        <f>IF(P4757=1,0,L4757*M4757*R4757*(1-O4757/100))</f>
        <v/>
      </c>
      <c r="T4757" s="61">
        <f>IF(P4757=1,0,L4757*Q4757)</f>
        <v/>
      </c>
      <c r="U4757" s="61">
        <f>S4757-T4757</f>
        <v/>
      </c>
    </row>
    <row r="4758">
      <c r="A4758" t="inlineStr">
        <is>
          <t>S004757</t>
        </is>
      </c>
      <c r="B4758" t="inlineStr">
        <is>
          <t>2026-06-09</t>
        </is>
      </c>
      <c r="C4758" t="inlineStr">
        <is>
          <t>2026-06</t>
        </is>
      </c>
      <c r="D4758" t="inlineStr">
        <is>
          <t>2026-Q2</t>
        </is>
      </c>
      <c r="E4758" t="inlineStr">
        <is>
          <t>T01</t>
        </is>
      </c>
      <c r="F4758" t="inlineStr">
        <is>
          <t>Deniz Yılmaz</t>
        </is>
      </c>
      <c r="G4758" t="inlineStr">
        <is>
          <t>Marmara</t>
        </is>
      </c>
      <c r="H4758" t="inlineStr">
        <is>
          <t>EM-TRF-05</t>
        </is>
      </c>
      <c r="I4758" t="inlineStr">
        <is>
          <t>İzole Trafo 1 kVA</t>
        </is>
      </c>
      <c r="J4758" t="inlineStr">
        <is>
          <t>Güç</t>
        </is>
      </c>
      <c r="K4758" t="inlineStr">
        <is>
          <t>Bayi</t>
        </is>
      </c>
      <c r="L4758" t="n">
        <v>4</v>
      </c>
      <c r="M4758" s="57" t="n">
        <v>6551</v>
      </c>
      <c r="N4758" t="inlineStr">
        <is>
          <t>TL</t>
        </is>
      </c>
      <c r="O4758" s="58" t="n">
        <v>0</v>
      </c>
      <c r="P4758" t="n">
        <v>0</v>
      </c>
      <c r="Q4758" s="59" t="n">
        <v>3900</v>
      </c>
      <c r="R4758" s="60">
        <f>IF(N4758="TL",1,IF(N4758="USD",VLOOKUP(C4758,$X$2:$Z$19,2,FALSE),VLOOKUP(C4758,$X$2:$Z$19,3,FALSE)))</f>
        <v/>
      </c>
      <c r="S4758" s="61">
        <f>IF(P4758=1,0,L4758*M4758*R4758*(1-O4758/100))</f>
        <v/>
      </c>
      <c r="T4758" s="61">
        <f>IF(P4758=1,0,L4758*Q4758)</f>
        <v/>
      </c>
      <c r="U4758" s="61">
        <f>S4758-T4758</f>
        <v/>
      </c>
    </row>
    <row r="4759">
      <c r="A4759" t="inlineStr">
        <is>
          <t>S004758</t>
        </is>
      </c>
      <c r="B4759" t="inlineStr">
        <is>
          <t>2026-06-13</t>
        </is>
      </c>
      <c r="C4759" t="inlineStr">
        <is>
          <t>2026-06</t>
        </is>
      </c>
      <c r="D4759" t="inlineStr">
        <is>
          <t>2026-Q2</t>
        </is>
      </c>
      <c r="E4759" t="inlineStr">
        <is>
          <t>T01</t>
        </is>
      </c>
      <c r="F4759" t="inlineStr">
        <is>
          <t>Deniz Yılmaz</t>
        </is>
      </c>
      <c r="G4759" t="inlineStr">
        <is>
          <t>Marmara</t>
        </is>
      </c>
      <c r="H4759" t="inlineStr">
        <is>
          <t>EM-UPS-10</t>
        </is>
      </c>
      <c r="I4759" t="inlineStr">
        <is>
          <t>Kesintisiz Güç Kaynağı 3 kVA</t>
        </is>
      </c>
      <c r="J4759" t="inlineStr">
        <is>
          <t>Güç</t>
        </is>
      </c>
      <c r="K4759" t="inlineStr">
        <is>
          <t>Proje</t>
        </is>
      </c>
      <c r="L4759" t="n">
        <v>3</v>
      </c>
      <c r="M4759" s="57" t="n">
        <v>13481</v>
      </c>
      <c r="N4759" t="inlineStr">
        <is>
          <t>TL</t>
        </is>
      </c>
      <c r="O4759" s="58" t="n">
        <v>5</v>
      </c>
      <c r="P4759" t="n">
        <v>0</v>
      </c>
      <c r="Q4759" s="59" t="n">
        <v>8200</v>
      </c>
      <c r="R4759" s="60">
        <f>IF(N4759="TL",1,IF(N4759="USD",VLOOKUP(C4759,$X$2:$Z$19,2,FALSE),VLOOKUP(C4759,$X$2:$Z$19,3,FALSE)))</f>
        <v/>
      </c>
      <c r="S4759" s="61">
        <f>IF(P4759=1,0,L4759*M4759*R4759*(1-O4759/100))</f>
        <v/>
      </c>
      <c r="T4759" s="61">
        <f>IF(P4759=1,0,L4759*Q4759)</f>
        <v/>
      </c>
      <c r="U4759" s="61">
        <f>S4759-T4759</f>
        <v/>
      </c>
    </row>
    <row r="4760">
      <c r="A4760" t="inlineStr">
        <is>
          <t>S004759</t>
        </is>
      </c>
      <c r="B4760" t="inlineStr">
        <is>
          <t>2026-06-19</t>
        </is>
      </c>
      <c r="C4760" t="inlineStr">
        <is>
          <t>2026-06</t>
        </is>
      </c>
      <c r="D4760" t="inlineStr">
        <is>
          <t>2026-Q2</t>
        </is>
      </c>
      <c r="E4760" t="inlineStr">
        <is>
          <t>T01</t>
        </is>
      </c>
      <c r="F4760" t="inlineStr">
        <is>
          <t>Deniz Yılmaz</t>
        </is>
      </c>
      <c r="G4760" t="inlineStr">
        <is>
          <t>Marmara</t>
        </is>
      </c>
      <c r="H4760" t="inlineStr">
        <is>
          <t>EM-TOP-08</t>
        </is>
      </c>
      <c r="I4760" t="inlineStr">
        <is>
          <t>Topraklama Seti</t>
        </is>
      </c>
      <c r="J4760" t="inlineStr">
        <is>
          <t>Koruma</t>
        </is>
      </c>
      <c r="K4760" t="inlineStr">
        <is>
          <t>Kurumsal</t>
        </is>
      </c>
      <c r="L4760" t="n">
        <v>2</v>
      </c>
      <c r="M4760" s="57" t="n">
        <v>882</v>
      </c>
      <c r="N4760" t="inlineStr">
        <is>
          <t>TL</t>
        </is>
      </c>
      <c r="O4760" s="58" t="n">
        <v>5</v>
      </c>
      <c r="P4760" t="n">
        <v>0</v>
      </c>
      <c r="Q4760" s="59" t="n">
        <v>540</v>
      </c>
      <c r="R4760" s="60">
        <f>IF(N4760="TL",1,IF(N4760="USD",VLOOKUP(C4760,$X$2:$Z$19,2,FALSE),VLOOKUP(C4760,$X$2:$Z$19,3,FALSE)))</f>
        <v/>
      </c>
      <c r="S4760" s="61">
        <f>IF(P4760=1,0,L4760*M4760*R4760*(1-O4760/100))</f>
        <v/>
      </c>
      <c r="T4760" s="61">
        <f>IF(P4760=1,0,L4760*Q4760)</f>
        <v/>
      </c>
      <c r="U4760" s="61">
        <f>S4760-T4760</f>
        <v/>
      </c>
    </row>
    <row r="4761">
      <c r="A4761" t="inlineStr">
        <is>
          <t>S004760</t>
        </is>
      </c>
      <c r="B4761" t="inlineStr">
        <is>
          <t>2026-06-21</t>
        </is>
      </c>
      <c r="C4761" t="inlineStr">
        <is>
          <t>2026-06</t>
        </is>
      </c>
      <c r="D4761" t="inlineStr">
        <is>
          <t>2026-Q2</t>
        </is>
      </c>
      <c r="E4761" t="inlineStr">
        <is>
          <t>T01</t>
        </is>
      </c>
      <c r="F4761" t="inlineStr">
        <is>
          <t>Deniz Yılmaz</t>
        </is>
      </c>
      <c r="G4761" t="inlineStr">
        <is>
          <t>Marmara</t>
        </is>
      </c>
      <c r="H4761" t="inlineStr">
        <is>
          <t>EM-KND-03</t>
        </is>
      </c>
      <c r="I4761" t="inlineStr">
        <is>
          <t>Kablo Kanalı 40x40 (2 m)</t>
        </is>
      </c>
      <c r="J4761" t="inlineStr">
        <is>
          <t>Tesisat</t>
        </is>
      </c>
      <c r="K4761" t="inlineStr">
        <is>
          <t>Perakende</t>
        </is>
      </c>
      <c r="L4761" t="n">
        <v>18</v>
      </c>
      <c r="M4761" s="57" t="n">
        <v>135</v>
      </c>
      <c r="N4761" t="inlineStr">
        <is>
          <t>TL</t>
        </is>
      </c>
      <c r="O4761" s="58" t="n">
        <v>12</v>
      </c>
      <c r="P4761" t="n">
        <v>0</v>
      </c>
      <c r="Q4761" s="59" t="n">
        <v>65</v>
      </c>
      <c r="R4761" s="60">
        <f>IF(N4761="TL",1,IF(N4761="USD",VLOOKUP(C4761,$X$2:$Z$19,2,FALSE),VLOOKUP(C4761,$X$2:$Z$19,3,FALSE)))</f>
        <v/>
      </c>
      <c r="S4761" s="61">
        <f>IF(P4761=1,0,L4761*M4761*R4761*(1-O4761/100))</f>
        <v/>
      </c>
      <c r="T4761" s="61">
        <f>IF(P4761=1,0,L4761*Q4761)</f>
        <v/>
      </c>
      <c r="U4761" s="61">
        <f>S4761-T4761</f>
        <v/>
      </c>
    </row>
    <row r="4762">
      <c r="A4762" t="inlineStr">
        <is>
          <t>S004761</t>
        </is>
      </c>
      <c r="B4762" t="inlineStr">
        <is>
          <t>2026-06-24</t>
        </is>
      </c>
      <c r="C4762" t="inlineStr">
        <is>
          <t>2026-06</t>
        </is>
      </c>
      <c r="D4762" t="inlineStr">
        <is>
          <t>2026-Q2</t>
        </is>
      </c>
      <c r="E4762" t="inlineStr">
        <is>
          <t>T01</t>
        </is>
      </c>
      <c r="F4762" t="inlineStr">
        <is>
          <t>Deniz Yılmaz</t>
        </is>
      </c>
      <c r="G4762" t="inlineStr">
        <is>
          <t>Marmara</t>
        </is>
      </c>
      <c r="H4762" t="inlineStr">
        <is>
          <t>EM-TRF-05</t>
        </is>
      </c>
      <c r="I4762" t="inlineStr">
        <is>
          <t>İzole Trafo 1 kVA</t>
        </is>
      </c>
      <c r="J4762" t="inlineStr">
        <is>
          <t>Güç</t>
        </is>
      </c>
      <c r="K4762" t="inlineStr">
        <is>
          <t>Bayi</t>
        </is>
      </c>
      <c r="L4762" t="n">
        <v>5</v>
      </c>
      <c r="M4762" s="57" t="n">
        <v>6804</v>
      </c>
      <c r="N4762" t="inlineStr">
        <is>
          <t>TL</t>
        </is>
      </c>
      <c r="O4762" s="58" t="n">
        <v>12</v>
      </c>
      <c r="P4762" t="n">
        <v>0</v>
      </c>
      <c r="Q4762" s="59" t="n">
        <v>3900</v>
      </c>
      <c r="R4762" s="60">
        <f>IF(N4762="TL",1,IF(N4762="USD",VLOOKUP(C4762,$X$2:$Z$19,2,FALSE),VLOOKUP(C4762,$X$2:$Z$19,3,FALSE)))</f>
        <v/>
      </c>
      <c r="S4762" s="61">
        <f>IF(P4762=1,0,L4762*M4762*R4762*(1-O4762/100))</f>
        <v/>
      </c>
      <c r="T4762" s="61">
        <f>IF(P4762=1,0,L4762*Q4762)</f>
        <v/>
      </c>
      <c r="U4762" s="61">
        <f>S4762-T4762</f>
        <v/>
      </c>
    </row>
    <row r="4763">
      <c r="A4763" t="inlineStr">
        <is>
          <t>S004762</t>
        </is>
      </c>
      <c r="B4763" t="inlineStr">
        <is>
          <t>2026-06-21</t>
        </is>
      </c>
      <c r="C4763" t="inlineStr">
        <is>
          <t>2026-06</t>
        </is>
      </c>
      <c r="D4763" t="inlineStr">
        <is>
          <t>2026-Q2</t>
        </is>
      </c>
      <c r="E4763" t="inlineStr">
        <is>
          <t>T01</t>
        </is>
      </c>
      <c r="F4763" t="inlineStr">
        <is>
          <t>Deniz Yılmaz</t>
        </is>
      </c>
      <c r="G4763" t="inlineStr">
        <is>
          <t>Marmara</t>
        </is>
      </c>
      <c r="H4763" t="inlineStr">
        <is>
          <t>EM-PNO-12</t>
        </is>
      </c>
      <c r="I4763" t="inlineStr">
        <is>
          <t>Sıva Üstü Dağıtım Panosu 24'lü</t>
        </is>
      </c>
      <c r="J4763" t="inlineStr">
        <is>
          <t>Pano</t>
        </is>
      </c>
      <c r="K4763" t="inlineStr">
        <is>
          <t>Kurumsal</t>
        </is>
      </c>
      <c r="L4763" t="n">
        <v>14</v>
      </c>
      <c r="M4763" s="57" t="n">
        <v>1955</v>
      </c>
      <c r="N4763" t="inlineStr">
        <is>
          <t>TL</t>
        </is>
      </c>
      <c r="O4763" s="58" t="n">
        <v>0</v>
      </c>
      <c r="P4763" t="n">
        <v>0</v>
      </c>
      <c r="Q4763" s="59" t="n">
        <v>1180</v>
      </c>
      <c r="R4763" s="60">
        <f>IF(N4763="TL",1,IF(N4763="USD",VLOOKUP(C4763,$X$2:$Z$19,2,FALSE),VLOOKUP(C4763,$X$2:$Z$19,3,FALSE)))</f>
        <v/>
      </c>
      <c r="S4763" s="61">
        <f>IF(P4763=1,0,L4763*M4763*R4763*(1-O4763/100))</f>
        <v/>
      </c>
      <c r="T4763" s="61">
        <f>IF(P4763=1,0,L4763*Q4763)</f>
        <v/>
      </c>
      <c r="U4763" s="61">
        <f>S4763-T4763</f>
        <v/>
      </c>
    </row>
    <row r="4764">
      <c r="A4764" t="inlineStr">
        <is>
          <t>S004763</t>
        </is>
      </c>
      <c r="B4764" t="inlineStr">
        <is>
          <t>2026-06-25</t>
        </is>
      </c>
      <c r="C4764" t="inlineStr">
        <is>
          <t>2026-06</t>
        </is>
      </c>
      <c r="D4764" t="inlineStr">
        <is>
          <t>2026-Q2</t>
        </is>
      </c>
      <c r="E4764" t="inlineStr">
        <is>
          <t>T01</t>
        </is>
      </c>
      <c r="F4764" t="inlineStr">
        <is>
          <t>Deniz Yılmaz</t>
        </is>
      </c>
      <c r="G4764" t="inlineStr">
        <is>
          <t>Marmara</t>
        </is>
      </c>
      <c r="H4764" t="inlineStr">
        <is>
          <t>EM-KBL-16</t>
        </is>
      </c>
      <c r="I4764" t="inlineStr">
        <is>
          <t>NYM Kablo 3x2,5 (100 m)</t>
        </is>
      </c>
      <c r="J4764" t="inlineStr">
        <is>
          <t>Kablo</t>
        </is>
      </c>
      <c r="K4764" t="inlineStr">
        <is>
          <t>Bayi</t>
        </is>
      </c>
      <c r="L4764" t="n">
        <v>15</v>
      </c>
      <c r="M4764" s="57" t="n">
        <v>1323</v>
      </c>
      <c r="N4764" t="inlineStr">
        <is>
          <t>TL</t>
        </is>
      </c>
      <c r="O4764" s="58" t="n">
        <v>0</v>
      </c>
      <c r="P4764" t="n">
        <v>0</v>
      </c>
      <c r="Q4764" s="59" t="n">
        <v>820</v>
      </c>
      <c r="R4764" s="60">
        <f>IF(N4764="TL",1,IF(N4764="USD",VLOOKUP(C4764,$X$2:$Z$19,2,FALSE),VLOOKUP(C4764,$X$2:$Z$19,3,FALSE)))</f>
        <v/>
      </c>
      <c r="S4764" s="61">
        <f>IF(P4764=1,0,L4764*M4764*R4764*(1-O4764/100))</f>
        <v/>
      </c>
      <c r="T4764" s="61">
        <f>IF(P4764=1,0,L4764*Q4764)</f>
        <v/>
      </c>
      <c r="U4764" s="61">
        <f>S4764-T4764</f>
        <v/>
      </c>
    </row>
    <row r="4765">
      <c r="A4765" t="inlineStr">
        <is>
          <t>S004764</t>
        </is>
      </c>
      <c r="B4765" t="inlineStr">
        <is>
          <t>2026-06-16</t>
        </is>
      </c>
      <c r="C4765" t="inlineStr">
        <is>
          <t>2026-06</t>
        </is>
      </c>
      <c r="D4765" t="inlineStr">
        <is>
          <t>2026-Q2</t>
        </is>
      </c>
      <c r="E4765" t="inlineStr">
        <is>
          <t>T01</t>
        </is>
      </c>
      <c r="F4765" t="inlineStr">
        <is>
          <t>Deniz Yılmaz</t>
        </is>
      </c>
      <c r="G4765" t="inlineStr">
        <is>
          <t>Marmara</t>
        </is>
      </c>
      <c r="H4765" t="inlineStr">
        <is>
          <t>EM-TRF-05</t>
        </is>
      </c>
      <c r="I4765" t="inlineStr">
        <is>
          <t>İzole Trafo 1 kVA</t>
        </is>
      </c>
      <c r="J4765" t="inlineStr">
        <is>
          <t>Güç</t>
        </is>
      </c>
      <c r="K4765" t="inlineStr">
        <is>
          <t>Kurumsal</t>
        </is>
      </c>
      <c r="L4765" t="n">
        <v>3</v>
      </c>
      <c r="M4765" s="57" t="n">
        <v>6636</v>
      </c>
      <c r="N4765" t="inlineStr">
        <is>
          <t>TL</t>
        </is>
      </c>
      <c r="O4765" s="58" t="n">
        <v>18</v>
      </c>
      <c r="P4765" t="n">
        <v>0</v>
      </c>
      <c r="Q4765" s="59" t="n">
        <v>3900</v>
      </c>
      <c r="R4765" s="60">
        <f>IF(N4765="TL",1,IF(N4765="USD",VLOOKUP(C4765,$X$2:$Z$19,2,FALSE),VLOOKUP(C4765,$X$2:$Z$19,3,FALSE)))</f>
        <v/>
      </c>
      <c r="S4765" s="61">
        <f>IF(P4765=1,0,L4765*M4765*R4765*(1-O4765/100))</f>
        <v/>
      </c>
      <c r="T4765" s="61">
        <f>IF(P4765=1,0,L4765*Q4765)</f>
        <v/>
      </c>
      <c r="U4765" s="61">
        <f>S4765-T4765</f>
        <v/>
      </c>
    </row>
    <row r="4766">
      <c r="A4766" t="inlineStr">
        <is>
          <t>S004765</t>
        </is>
      </c>
      <c r="B4766" t="inlineStr">
        <is>
          <t>2026-06-11</t>
        </is>
      </c>
      <c r="C4766" t="inlineStr">
        <is>
          <t>2026-06</t>
        </is>
      </c>
      <c r="D4766" t="inlineStr">
        <is>
          <t>2026-Q2</t>
        </is>
      </c>
      <c r="E4766" t="inlineStr">
        <is>
          <t>T01</t>
        </is>
      </c>
      <c r="F4766" t="inlineStr">
        <is>
          <t>Deniz Yılmaz</t>
        </is>
      </c>
      <c r="G4766" t="inlineStr">
        <is>
          <t>Marmara</t>
        </is>
      </c>
      <c r="H4766" t="inlineStr">
        <is>
          <t>EM-PNO-12</t>
        </is>
      </c>
      <c r="I4766" t="inlineStr">
        <is>
          <t>Sıva Üstü Dağıtım Panosu 24'lü</t>
        </is>
      </c>
      <c r="J4766" t="inlineStr">
        <is>
          <t>Pano</t>
        </is>
      </c>
      <c r="K4766" t="inlineStr">
        <is>
          <t>Proje</t>
        </is>
      </c>
      <c r="L4766" t="n">
        <v>77</v>
      </c>
      <c r="M4766" s="57" t="n">
        <v>1977</v>
      </c>
      <c r="N4766" t="inlineStr">
        <is>
          <t>TL</t>
        </is>
      </c>
      <c r="O4766" s="58" t="n">
        <v>8</v>
      </c>
      <c r="P4766" t="n">
        <v>0</v>
      </c>
      <c r="Q4766" s="59" t="n">
        <v>1180</v>
      </c>
      <c r="R4766" s="60">
        <f>IF(N4766="TL",1,IF(N4766="USD",VLOOKUP(C4766,$X$2:$Z$19,2,FALSE),VLOOKUP(C4766,$X$2:$Z$19,3,FALSE)))</f>
        <v/>
      </c>
      <c r="S4766" s="61">
        <f>IF(P4766=1,0,L4766*M4766*R4766*(1-O4766/100))</f>
        <v/>
      </c>
      <c r="T4766" s="61">
        <f>IF(P4766=1,0,L4766*Q4766)</f>
        <v/>
      </c>
      <c r="U4766" s="61">
        <f>S4766-T4766</f>
        <v/>
      </c>
    </row>
    <row r="4767">
      <c r="A4767" t="inlineStr">
        <is>
          <t>S004766</t>
        </is>
      </c>
      <c r="B4767" t="inlineStr">
        <is>
          <t>2026-06-28</t>
        </is>
      </c>
      <c r="C4767" t="inlineStr">
        <is>
          <t>2026-06</t>
        </is>
      </c>
      <c r="D4767" t="inlineStr">
        <is>
          <t>2026-Q2</t>
        </is>
      </c>
      <c r="E4767" t="inlineStr">
        <is>
          <t>T01</t>
        </is>
      </c>
      <c r="F4767" t="inlineStr">
        <is>
          <t>Deniz Yılmaz</t>
        </is>
      </c>
      <c r="G4767" t="inlineStr">
        <is>
          <t>Marmara</t>
        </is>
      </c>
      <c r="H4767" t="inlineStr">
        <is>
          <t>EM-TRF-05</t>
        </is>
      </c>
      <c r="I4767" t="inlineStr">
        <is>
          <t>İzole Trafo 1 kVA</t>
        </is>
      </c>
      <c r="J4767" t="inlineStr">
        <is>
          <t>Güç</t>
        </is>
      </c>
      <c r="K4767" t="inlineStr">
        <is>
          <t>Proje</t>
        </is>
      </c>
      <c r="L4767" t="n">
        <v>2</v>
      </c>
      <c r="M4767" s="57" t="n">
        <v>6574</v>
      </c>
      <c r="N4767" t="inlineStr">
        <is>
          <t>TL</t>
        </is>
      </c>
      <c r="O4767" s="58" t="n">
        <v>0</v>
      </c>
      <c r="P4767" t="n">
        <v>0</v>
      </c>
      <c r="Q4767" s="59" t="n">
        <v>3900</v>
      </c>
      <c r="R4767" s="60">
        <f>IF(N4767="TL",1,IF(N4767="USD",VLOOKUP(C4767,$X$2:$Z$19,2,FALSE),VLOOKUP(C4767,$X$2:$Z$19,3,FALSE)))</f>
        <v/>
      </c>
      <c r="S4767" s="61">
        <f>IF(P4767=1,0,L4767*M4767*R4767*(1-O4767/100))</f>
        <v/>
      </c>
      <c r="T4767" s="61">
        <f>IF(P4767=1,0,L4767*Q4767)</f>
        <v/>
      </c>
      <c r="U4767" s="61">
        <f>S4767-T4767</f>
        <v/>
      </c>
    </row>
    <row r="4768">
      <c r="A4768" t="inlineStr">
        <is>
          <t>S004767</t>
        </is>
      </c>
      <c r="B4768" t="inlineStr">
        <is>
          <t>2026-06-14</t>
        </is>
      </c>
      <c r="C4768" t="inlineStr">
        <is>
          <t>2026-06</t>
        </is>
      </c>
      <c r="D4768" t="inlineStr">
        <is>
          <t>2026-Q2</t>
        </is>
      </c>
      <c r="E4768" t="inlineStr">
        <is>
          <t>T01</t>
        </is>
      </c>
      <c r="F4768" t="inlineStr">
        <is>
          <t>Deniz Yılmaz</t>
        </is>
      </c>
      <c r="G4768" t="inlineStr">
        <is>
          <t>Marmara</t>
        </is>
      </c>
      <c r="H4768" t="inlineStr">
        <is>
          <t>EM-KBL-16</t>
        </is>
      </c>
      <c r="I4768" t="inlineStr">
        <is>
          <t>NYM Kablo 3x2,5 (100 m)</t>
        </is>
      </c>
      <c r="J4768" t="inlineStr">
        <is>
          <t>Kablo</t>
        </is>
      </c>
      <c r="K4768" t="inlineStr">
        <is>
          <t>Perakende</t>
        </is>
      </c>
      <c r="L4768" t="n">
        <v>2</v>
      </c>
      <c r="M4768" s="57" t="n">
        <v>1365</v>
      </c>
      <c r="N4768" t="inlineStr">
        <is>
          <t>TL</t>
        </is>
      </c>
      <c r="O4768" s="58" t="n">
        <v>0</v>
      </c>
      <c r="P4768" t="n">
        <v>0</v>
      </c>
      <c r="Q4768" s="59" t="n">
        <v>820</v>
      </c>
      <c r="R4768" s="60">
        <f>IF(N4768="TL",1,IF(N4768="USD",VLOOKUP(C4768,$X$2:$Z$19,2,FALSE),VLOOKUP(C4768,$X$2:$Z$19,3,FALSE)))</f>
        <v/>
      </c>
      <c r="S4768" s="61">
        <f>IF(P4768=1,0,L4768*M4768*R4768*(1-O4768/100))</f>
        <v/>
      </c>
      <c r="T4768" s="61">
        <f>IF(P4768=1,0,L4768*Q4768)</f>
        <v/>
      </c>
      <c r="U4768" s="61">
        <f>S4768-T4768</f>
        <v/>
      </c>
    </row>
    <row r="4769">
      <c r="A4769" t="inlineStr">
        <is>
          <t>S004768</t>
        </is>
      </c>
      <c r="B4769" t="inlineStr">
        <is>
          <t>2026-06-06</t>
        </is>
      </c>
      <c r="C4769" t="inlineStr">
        <is>
          <t>2026-06</t>
        </is>
      </c>
      <c r="D4769" t="inlineStr">
        <is>
          <t>2026-Q2</t>
        </is>
      </c>
      <c r="E4769" t="inlineStr">
        <is>
          <t>T01</t>
        </is>
      </c>
      <c r="F4769" t="inlineStr">
        <is>
          <t>Deniz Yılmaz</t>
        </is>
      </c>
      <c r="G4769" t="inlineStr">
        <is>
          <t>Marmara</t>
        </is>
      </c>
      <c r="H4769" t="inlineStr">
        <is>
          <t>EM-KBL-16</t>
        </is>
      </c>
      <c r="I4769" t="inlineStr">
        <is>
          <t>NYM Kablo 3x2,5 (100 m)</t>
        </is>
      </c>
      <c r="J4769" t="inlineStr">
        <is>
          <t>Kablo</t>
        </is>
      </c>
      <c r="K4769" t="inlineStr">
        <is>
          <t>Bayi</t>
        </is>
      </c>
      <c r="L4769" t="n">
        <v>25</v>
      </c>
      <c r="M4769" s="57" t="n">
        <v>1294</v>
      </c>
      <c r="N4769" t="inlineStr">
        <is>
          <t>TL</t>
        </is>
      </c>
      <c r="O4769" s="58" t="n">
        <v>8</v>
      </c>
      <c r="P4769" t="n">
        <v>0</v>
      </c>
      <c r="Q4769" s="59" t="n">
        <v>820</v>
      </c>
      <c r="R4769" s="60">
        <f>IF(N4769="TL",1,IF(N4769="USD",VLOOKUP(C4769,$X$2:$Z$19,2,FALSE),VLOOKUP(C4769,$X$2:$Z$19,3,FALSE)))</f>
        <v/>
      </c>
      <c r="S4769" s="61">
        <f>IF(P4769=1,0,L4769*M4769*R4769*(1-O4769/100))</f>
        <v/>
      </c>
      <c r="T4769" s="61">
        <f>IF(P4769=1,0,L4769*Q4769)</f>
        <v/>
      </c>
      <c r="U4769" s="61">
        <f>S4769-T4769</f>
        <v/>
      </c>
    </row>
    <row r="4770">
      <c r="A4770" t="inlineStr">
        <is>
          <t>S004769</t>
        </is>
      </c>
      <c r="B4770" t="inlineStr">
        <is>
          <t>2026-06-02</t>
        </is>
      </c>
      <c r="C4770" t="inlineStr">
        <is>
          <t>2026-06</t>
        </is>
      </c>
      <c r="D4770" t="inlineStr">
        <is>
          <t>2026-Q2</t>
        </is>
      </c>
      <c r="E4770" t="inlineStr">
        <is>
          <t>T01</t>
        </is>
      </c>
      <c r="F4770" t="inlineStr">
        <is>
          <t>Deniz Yılmaz</t>
        </is>
      </c>
      <c r="G4770" t="inlineStr">
        <is>
          <t>Marmara</t>
        </is>
      </c>
      <c r="H4770" t="inlineStr">
        <is>
          <t>EM-AYD-40</t>
        </is>
      </c>
      <c r="I4770" t="inlineStr">
        <is>
          <t>LED Panel Armatür 40W</t>
        </is>
      </c>
      <c r="J4770" t="inlineStr">
        <is>
          <t>Aydınlatma</t>
        </is>
      </c>
      <c r="K4770" t="inlineStr">
        <is>
          <t>Proje</t>
        </is>
      </c>
      <c r="L4770" t="n">
        <v>2</v>
      </c>
      <c r="M4770" s="57" t="n">
        <v>349</v>
      </c>
      <c r="N4770" t="inlineStr">
        <is>
          <t>TL</t>
        </is>
      </c>
      <c r="O4770" s="58" t="n">
        <v>8</v>
      </c>
      <c r="P4770" t="n">
        <v>0</v>
      </c>
      <c r="Q4770" s="59" t="n">
        <v>190</v>
      </c>
      <c r="R4770" s="60">
        <f>IF(N4770="TL",1,IF(N4770="USD",VLOOKUP(C4770,$X$2:$Z$19,2,FALSE),VLOOKUP(C4770,$X$2:$Z$19,3,FALSE)))</f>
        <v/>
      </c>
      <c r="S4770" s="61">
        <f>IF(P4770=1,0,L4770*M4770*R4770*(1-O4770/100))</f>
        <v/>
      </c>
      <c r="T4770" s="61">
        <f>IF(P4770=1,0,L4770*Q4770)</f>
        <v/>
      </c>
      <c r="U4770" s="61">
        <f>S4770-T4770</f>
        <v/>
      </c>
    </row>
    <row r="4771">
      <c r="A4771" t="inlineStr">
        <is>
          <t>S004770</t>
        </is>
      </c>
      <c r="B4771" t="inlineStr">
        <is>
          <t>2026-06-14</t>
        </is>
      </c>
      <c r="C4771" t="inlineStr">
        <is>
          <t>2026-06</t>
        </is>
      </c>
      <c r="D4771" t="inlineStr">
        <is>
          <t>2026-Q2</t>
        </is>
      </c>
      <c r="E4771" t="inlineStr">
        <is>
          <t>T01</t>
        </is>
      </c>
      <c r="F4771" t="inlineStr">
        <is>
          <t>Deniz Yılmaz</t>
        </is>
      </c>
      <c r="G4771" t="inlineStr">
        <is>
          <t>Marmara</t>
        </is>
      </c>
      <c r="H4771" t="inlineStr">
        <is>
          <t>EM-KND-03</t>
        </is>
      </c>
      <c r="I4771" t="inlineStr">
        <is>
          <t>Kablo Kanalı 40x40 (2 m)</t>
        </is>
      </c>
      <c r="J4771" t="inlineStr">
        <is>
          <t>Tesisat</t>
        </is>
      </c>
      <c r="K4771" t="inlineStr">
        <is>
          <t>Perakende</t>
        </is>
      </c>
      <c r="L4771" t="n">
        <v>65</v>
      </c>
      <c r="M4771" s="57" t="n">
        <v>133</v>
      </c>
      <c r="N4771" t="inlineStr">
        <is>
          <t>TL</t>
        </is>
      </c>
      <c r="O4771" s="58" t="n">
        <v>0</v>
      </c>
      <c r="P4771" t="n">
        <v>1</v>
      </c>
      <c r="Q4771" s="59" t="n">
        <v>65</v>
      </c>
      <c r="R4771" s="60">
        <f>IF(N4771="TL",1,IF(N4771="USD",VLOOKUP(C4771,$X$2:$Z$19,2,FALSE),VLOOKUP(C4771,$X$2:$Z$19,3,FALSE)))</f>
        <v/>
      </c>
      <c r="S4771" s="61">
        <f>IF(P4771=1,0,L4771*M4771*R4771*(1-O4771/100))</f>
        <v/>
      </c>
      <c r="T4771" s="61">
        <f>IF(P4771=1,0,L4771*Q4771)</f>
        <v/>
      </c>
      <c r="U4771" s="61">
        <f>S4771-T4771</f>
        <v/>
      </c>
    </row>
    <row r="4772">
      <c r="A4772" t="inlineStr">
        <is>
          <t>S004771</t>
        </is>
      </c>
      <c r="B4772" t="inlineStr">
        <is>
          <t>2026-06-02</t>
        </is>
      </c>
      <c r="C4772" t="inlineStr">
        <is>
          <t>2026-06</t>
        </is>
      </c>
      <c r="D4772" t="inlineStr">
        <is>
          <t>2026-Q2</t>
        </is>
      </c>
      <c r="E4772" t="inlineStr">
        <is>
          <t>T01</t>
        </is>
      </c>
      <c r="F4772" t="inlineStr">
        <is>
          <t>Deniz Yılmaz</t>
        </is>
      </c>
      <c r="G4772" t="inlineStr">
        <is>
          <t>Marmara</t>
        </is>
      </c>
      <c r="H4772" t="inlineStr">
        <is>
          <t>EM-SNS-06</t>
        </is>
      </c>
      <c r="I4772" t="inlineStr">
        <is>
          <t>Hareket Sensörü PIR</t>
        </is>
      </c>
      <c r="J4772" t="inlineStr">
        <is>
          <t>Otomasyon</t>
        </is>
      </c>
      <c r="K4772" t="inlineStr">
        <is>
          <t>Kurumsal</t>
        </is>
      </c>
      <c r="L4772" t="n">
        <v>19</v>
      </c>
      <c r="M4772" s="57" t="n">
        <v>260</v>
      </c>
      <c r="N4772" t="inlineStr">
        <is>
          <t>TL</t>
        </is>
      </c>
      <c r="O4772" s="58" t="n">
        <v>0</v>
      </c>
      <c r="P4772" t="n">
        <v>0</v>
      </c>
      <c r="Q4772" s="59" t="n">
        <v>120</v>
      </c>
      <c r="R4772" s="60">
        <f>IF(N4772="TL",1,IF(N4772="USD",VLOOKUP(C4772,$X$2:$Z$19,2,FALSE),VLOOKUP(C4772,$X$2:$Z$19,3,FALSE)))</f>
        <v/>
      </c>
      <c r="S4772" s="61">
        <f>IF(P4772=1,0,L4772*M4772*R4772*(1-O4772/100))</f>
        <v/>
      </c>
      <c r="T4772" s="61">
        <f>IF(P4772=1,0,L4772*Q4772)</f>
        <v/>
      </c>
      <c r="U4772" s="61">
        <f>S4772-T4772</f>
        <v/>
      </c>
    </row>
    <row r="4773">
      <c r="A4773" t="inlineStr">
        <is>
          <t>S004772</t>
        </is>
      </c>
      <c r="B4773" t="inlineStr">
        <is>
          <t>2026-06-13</t>
        </is>
      </c>
      <c r="C4773" t="inlineStr">
        <is>
          <t>2026-06</t>
        </is>
      </c>
      <c r="D4773" t="inlineStr">
        <is>
          <t>2026-Q2</t>
        </is>
      </c>
      <c r="E4773" t="inlineStr">
        <is>
          <t>T01</t>
        </is>
      </c>
      <c r="F4773" t="inlineStr">
        <is>
          <t>Deniz Yılmaz</t>
        </is>
      </c>
      <c r="G4773" t="inlineStr">
        <is>
          <t>Marmara</t>
        </is>
      </c>
      <c r="H4773" t="inlineStr">
        <is>
          <t>EM-KBL-16</t>
        </is>
      </c>
      <c r="I4773" t="inlineStr">
        <is>
          <t>NYM Kablo 3x2,5 (100 m)</t>
        </is>
      </c>
      <c r="J4773" t="inlineStr">
        <is>
          <t>Kablo</t>
        </is>
      </c>
      <c r="K4773" t="inlineStr">
        <is>
          <t>Kurumsal</t>
        </is>
      </c>
      <c r="L4773" t="n">
        <v>5</v>
      </c>
      <c r="M4773" s="57" t="n">
        <v>1269</v>
      </c>
      <c r="N4773" t="inlineStr">
        <is>
          <t>TL</t>
        </is>
      </c>
      <c r="O4773" s="58" t="n">
        <v>0</v>
      </c>
      <c r="P4773" t="n">
        <v>0</v>
      </c>
      <c r="Q4773" s="59" t="n">
        <v>820</v>
      </c>
      <c r="R4773" s="60">
        <f>IF(N4773="TL",1,IF(N4773="USD",VLOOKUP(C4773,$X$2:$Z$19,2,FALSE),VLOOKUP(C4773,$X$2:$Z$19,3,FALSE)))</f>
        <v/>
      </c>
      <c r="S4773" s="61">
        <f>IF(P4773=1,0,L4773*M4773*R4773*(1-O4773/100))</f>
        <v/>
      </c>
      <c r="T4773" s="61">
        <f>IF(P4773=1,0,L4773*Q4773)</f>
        <v/>
      </c>
      <c r="U4773" s="61">
        <f>S4773-T4773</f>
        <v/>
      </c>
    </row>
    <row r="4774">
      <c r="A4774" t="inlineStr">
        <is>
          <t>S004773</t>
        </is>
      </c>
      <c r="B4774" t="inlineStr">
        <is>
          <t>2026-06-24</t>
        </is>
      </c>
      <c r="C4774" t="inlineStr">
        <is>
          <t>2026-06</t>
        </is>
      </c>
      <c r="D4774" t="inlineStr">
        <is>
          <t>2026-Q2</t>
        </is>
      </c>
      <c r="E4774" t="inlineStr">
        <is>
          <t>T01</t>
        </is>
      </c>
      <c r="F4774" t="inlineStr">
        <is>
          <t>Deniz Yılmaz</t>
        </is>
      </c>
      <c r="G4774" t="inlineStr">
        <is>
          <t>Marmara</t>
        </is>
      </c>
      <c r="H4774" t="inlineStr">
        <is>
          <t>EM-TRF-05</t>
        </is>
      </c>
      <c r="I4774" t="inlineStr">
        <is>
          <t>İzole Trafo 1 kVA</t>
        </is>
      </c>
      <c r="J4774" t="inlineStr">
        <is>
          <t>Güç</t>
        </is>
      </c>
      <c r="K4774" t="inlineStr">
        <is>
          <t>Bayi</t>
        </is>
      </c>
      <c r="L4774" t="n">
        <v>25</v>
      </c>
      <c r="M4774" s="57" t="n">
        <v>6746</v>
      </c>
      <c r="N4774" t="inlineStr">
        <is>
          <t>TL</t>
        </is>
      </c>
      <c r="O4774" s="58" t="n">
        <v>12</v>
      </c>
      <c r="P4774" t="n">
        <v>0</v>
      </c>
      <c r="Q4774" s="59" t="n">
        <v>3900</v>
      </c>
      <c r="R4774" s="60">
        <f>IF(N4774="TL",1,IF(N4774="USD",VLOOKUP(C4774,$X$2:$Z$19,2,FALSE),VLOOKUP(C4774,$X$2:$Z$19,3,FALSE)))</f>
        <v/>
      </c>
      <c r="S4774" s="61">
        <f>IF(P4774=1,0,L4774*M4774*R4774*(1-O4774/100))</f>
        <v/>
      </c>
      <c r="T4774" s="61">
        <f>IF(P4774=1,0,L4774*Q4774)</f>
        <v/>
      </c>
      <c r="U4774" s="61">
        <f>S4774-T4774</f>
        <v/>
      </c>
    </row>
    <row r="4775">
      <c r="A4775" t="inlineStr">
        <is>
          <t>S004774</t>
        </is>
      </c>
      <c r="B4775" t="inlineStr">
        <is>
          <t>2026-06-10</t>
        </is>
      </c>
      <c r="C4775" t="inlineStr">
        <is>
          <t>2026-06</t>
        </is>
      </c>
      <c r="D4775" t="inlineStr">
        <is>
          <t>2026-Q2</t>
        </is>
      </c>
      <c r="E4775" t="inlineStr">
        <is>
          <t>T01</t>
        </is>
      </c>
      <c r="F4775" t="inlineStr">
        <is>
          <t>Deniz Yılmaz</t>
        </is>
      </c>
      <c r="G4775" t="inlineStr">
        <is>
          <t>Marmara</t>
        </is>
      </c>
      <c r="H4775" t="inlineStr">
        <is>
          <t>EM-TRF-05</t>
        </is>
      </c>
      <c r="I4775" t="inlineStr">
        <is>
          <t>İzole Trafo 1 kVA</t>
        </is>
      </c>
      <c r="J4775" t="inlineStr">
        <is>
          <t>Güç</t>
        </is>
      </c>
      <c r="K4775" t="inlineStr">
        <is>
          <t>Proje</t>
        </is>
      </c>
      <c r="L4775" t="n">
        <v>4</v>
      </c>
      <c r="M4775" s="57" t="n">
        <v>6875</v>
      </c>
      <c r="N4775" t="inlineStr">
        <is>
          <t>TL</t>
        </is>
      </c>
      <c r="O4775" s="58" t="n">
        <v>5</v>
      </c>
      <c r="P4775" t="n">
        <v>0</v>
      </c>
      <c r="Q4775" s="59" t="n">
        <v>3900</v>
      </c>
      <c r="R4775" s="60">
        <f>IF(N4775="TL",1,IF(N4775="USD",VLOOKUP(C4775,$X$2:$Z$19,2,FALSE),VLOOKUP(C4775,$X$2:$Z$19,3,FALSE)))</f>
        <v/>
      </c>
      <c r="S4775" s="61">
        <f>IF(P4775=1,0,L4775*M4775*R4775*(1-O4775/100))</f>
        <v/>
      </c>
      <c r="T4775" s="61">
        <f>IF(P4775=1,0,L4775*Q4775)</f>
        <v/>
      </c>
      <c r="U4775" s="61">
        <f>S4775-T4775</f>
        <v/>
      </c>
    </row>
    <row r="4776">
      <c r="A4776" t="inlineStr">
        <is>
          <t>S004775</t>
        </is>
      </c>
      <c r="B4776" t="inlineStr">
        <is>
          <t>2026-06-23</t>
        </is>
      </c>
      <c r="C4776" t="inlineStr">
        <is>
          <t>2026-06</t>
        </is>
      </c>
      <c r="D4776" t="inlineStr">
        <is>
          <t>2026-Q2</t>
        </is>
      </c>
      <c r="E4776" t="inlineStr">
        <is>
          <t>T01</t>
        </is>
      </c>
      <c r="F4776" t="inlineStr">
        <is>
          <t>Deniz Yılmaz</t>
        </is>
      </c>
      <c r="G4776" t="inlineStr">
        <is>
          <t>Marmara</t>
        </is>
      </c>
      <c r="H4776" t="inlineStr">
        <is>
          <t>EM-PNO-12</t>
        </is>
      </c>
      <c r="I4776" t="inlineStr">
        <is>
          <t>Sıva Üstü Dağıtım Panosu 24'lü</t>
        </is>
      </c>
      <c r="J4776" t="inlineStr">
        <is>
          <t>Pano</t>
        </is>
      </c>
      <c r="K4776" t="inlineStr">
        <is>
          <t>Bayi</t>
        </is>
      </c>
      <c r="L4776" t="n">
        <v>3</v>
      </c>
      <c r="M4776" s="57" t="n">
        <v>1960</v>
      </c>
      <c r="N4776" t="inlineStr">
        <is>
          <t>TL</t>
        </is>
      </c>
      <c r="O4776" s="58" t="n">
        <v>12</v>
      </c>
      <c r="P4776" t="n">
        <v>0</v>
      </c>
      <c r="Q4776" s="59" t="n">
        <v>1180</v>
      </c>
      <c r="R4776" s="60">
        <f>IF(N4776="TL",1,IF(N4776="USD",VLOOKUP(C4776,$X$2:$Z$19,2,FALSE),VLOOKUP(C4776,$X$2:$Z$19,3,FALSE)))</f>
        <v/>
      </c>
      <c r="S4776" s="61">
        <f>IF(P4776=1,0,L4776*M4776*R4776*(1-O4776/100))</f>
        <v/>
      </c>
      <c r="T4776" s="61">
        <f>IF(P4776=1,0,L4776*Q4776)</f>
        <v/>
      </c>
      <c r="U4776" s="61">
        <f>S4776-T4776</f>
        <v/>
      </c>
    </row>
    <row r="4777">
      <c r="A4777" t="inlineStr">
        <is>
          <t>S004776</t>
        </is>
      </c>
      <c r="B4777" t="inlineStr">
        <is>
          <t>2026-06-12</t>
        </is>
      </c>
      <c r="C4777" t="inlineStr">
        <is>
          <t>2026-06</t>
        </is>
      </c>
      <c r="D4777" t="inlineStr">
        <is>
          <t>2026-Q2</t>
        </is>
      </c>
      <c r="E4777" t="inlineStr">
        <is>
          <t>T01</t>
        </is>
      </c>
      <c r="F4777" t="inlineStr">
        <is>
          <t>Deniz Yılmaz</t>
        </is>
      </c>
      <c r="G4777" t="inlineStr">
        <is>
          <t>Marmara</t>
        </is>
      </c>
      <c r="H4777" t="inlineStr">
        <is>
          <t>EM-TOP-08</t>
        </is>
      </c>
      <c r="I4777" t="inlineStr">
        <is>
          <t>Topraklama Seti</t>
        </is>
      </c>
      <c r="J4777" t="inlineStr">
        <is>
          <t>Koruma</t>
        </is>
      </c>
      <c r="K4777" t="inlineStr">
        <is>
          <t>Bayi</t>
        </is>
      </c>
      <c r="L4777" t="n">
        <v>3</v>
      </c>
      <c r="M4777" s="57" t="n">
        <v>893</v>
      </c>
      <c r="N4777" t="inlineStr">
        <is>
          <t>TL</t>
        </is>
      </c>
      <c r="O4777" s="58" t="n">
        <v>0</v>
      </c>
      <c r="P4777" t="n">
        <v>0</v>
      </c>
      <c r="Q4777" s="59" t="n">
        <v>540</v>
      </c>
      <c r="R4777" s="60">
        <f>IF(N4777="TL",1,IF(N4777="USD",VLOOKUP(C4777,$X$2:$Z$19,2,FALSE),VLOOKUP(C4777,$X$2:$Z$19,3,FALSE)))</f>
        <v/>
      </c>
      <c r="S4777" s="61">
        <f>IF(P4777=1,0,L4777*M4777*R4777*(1-O4777/100))</f>
        <v/>
      </c>
      <c r="T4777" s="61">
        <f>IF(P4777=1,0,L4777*Q4777)</f>
        <v/>
      </c>
      <c r="U4777" s="61">
        <f>S4777-T4777</f>
        <v/>
      </c>
    </row>
    <row r="4778">
      <c r="A4778" t="inlineStr">
        <is>
          <t>S004777</t>
        </is>
      </c>
      <c r="B4778" t="inlineStr">
        <is>
          <t>2026-06-01</t>
        </is>
      </c>
      <c r="C4778" t="inlineStr">
        <is>
          <t>2026-06</t>
        </is>
      </c>
      <c r="D4778" t="inlineStr">
        <is>
          <t>2026-Q2</t>
        </is>
      </c>
      <c r="E4778" t="inlineStr">
        <is>
          <t>T01</t>
        </is>
      </c>
      <c r="F4778" t="inlineStr">
        <is>
          <t>Deniz Yılmaz</t>
        </is>
      </c>
      <c r="G4778" t="inlineStr">
        <is>
          <t>Marmara</t>
        </is>
      </c>
      <c r="H4778" t="inlineStr">
        <is>
          <t>EM-KBL-25</t>
        </is>
      </c>
      <c r="I4778" t="inlineStr">
        <is>
          <t>NYY Kablo 4x6 (100 m)</t>
        </is>
      </c>
      <c r="J4778" t="inlineStr">
        <is>
          <t>Kablo</t>
        </is>
      </c>
      <c r="K4778" t="inlineStr">
        <is>
          <t>Bayi</t>
        </is>
      </c>
      <c r="L4778" t="n">
        <v>108</v>
      </c>
      <c r="M4778" s="57" t="n">
        <v>3556</v>
      </c>
      <c r="N4778" t="inlineStr">
        <is>
          <t>TL</t>
        </is>
      </c>
      <c r="O4778" s="58" t="n">
        <v>0</v>
      </c>
      <c r="P4778" t="n">
        <v>0</v>
      </c>
      <c r="Q4778" s="59" t="n">
        <v>2150</v>
      </c>
      <c r="R4778" s="60">
        <f>IF(N4778="TL",1,IF(N4778="USD",VLOOKUP(C4778,$X$2:$Z$19,2,FALSE),VLOOKUP(C4778,$X$2:$Z$19,3,FALSE)))</f>
        <v/>
      </c>
      <c r="S4778" s="61">
        <f>IF(P4778=1,0,L4778*M4778*R4778*(1-O4778/100))</f>
        <v/>
      </c>
      <c r="T4778" s="61">
        <f>IF(P4778=1,0,L4778*Q4778)</f>
        <v/>
      </c>
      <c r="U4778" s="61">
        <f>S4778-T4778</f>
        <v/>
      </c>
    </row>
    <row r="4779">
      <c r="A4779" t="inlineStr">
        <is>
          <t>S004778</t>
        </is>
      </c>
      <c r="B4779" t="inlineStr">
        <is>
          <t>2026-06-15</t>
        </is>
      </c>
      <c r="C4779" t="inlineStr">
        <is>
          <t>2026-06</t>
        </is>
      </c>
      <c r="D4779" t="inlineStr">
        <is>
          <t>2026-Q2</t>
        </is>
      </c>
      <c r="E4779" t="inlineStr">
        <is>
          <t>T01</t>
        </is>
      </c>
      <c r="F4779" t="inlineStr">
        <is>
          <t>Deniz Yılmaz</t>
        </is>
      </c>
      <c r="G4779" t="inlineStr">
        <is>
          <t>Marmara</t>
        </is>
      </c>
      <c r="H4779" t="inlineStr">
        <is>
          <t>EM-AYD-18</t>
        </is>
      </c>
      <c r="I4779" t="inlineStr">
        <is>
          <t>LED Ampul 18W (10'lu)</t>
        </is>
      </c>
      <c r="J4779" t="inlineStr">
        <is>
          <t>Aydınlatma</t>
        </is>
      </c>
      <c r="K4779" t="inlineStr">
        <is>
          <t>Perakende</t>
        </is>
      </c>
      <c r="L4779" t="n">
        <v>1</v>
      </c>
      <c r="M4779" s="57" t="n">
        <v>196</v>
      </c>
      <c r="N4779" t="inlineStr">
        <is>
          <t>TL</t>
        </is>
      </c>
      <c r="O4779" s="58" t="n">
        <v>5</v>
      </c>
      <c r="P4779" t="n">
        <v>0</v>
      </c>
      <c r="Q4779" s="59" t="n">
        <v>95</v>
      </c>
      <c r="R4779" s="60">
        <f>IF(N4779="TL",1,IF(N4779="USD",VLOOKUP(C4779,$X$2:$Z$19,2,FALSE),VLOOKUP(C4779,$X$2:$Z$19,3,FALSE)))</f>
        <v/>
      </c>
      <c r="S4779" s="61">
        <f>IF(P4779=1,0,L4779*M4779*R4779*(1-O4779/100))</f>
        <v/>
      </c>
      <c r="T4779" s="61">
        <f>IF(P4779=1,0,L4779*Q4779)</f>
        <v/>
      </c>
      <c r="U4779" s="61">
        <f>S4779-T4779</f>
        <v/>
      </c>
    </row>
    <row r="4780">
      <c r="A4780" t="inlineStr">
        <is>
          <t>S004779</t>
        </is>
      </c>
      <c r="B4780" t="inlineStr">
        <is>
          <t>2026-06-15</t>
        </is>
      </c>
      <c r="C4780" t="inlineStr">
        <is>
          <t>2026-06</t>
        </is>
      </c>
      <c r="D4780" t="inlineStr">
        <is>
          <t>2026-Q2</t>
        </is>
      </c>
      <c r="E4780" t="inlineStr">
        <is>
          <t>T01</t>
        </is>
      </c>
      <c r="F4780" t="inlineStr">
        <is>
          <t>Deniz Yılmaz</t>
        </is>
      </c>
      <c r="G4780" t="inlineStr">
        <is>
          <t>Marmara</t>
        </is>
      </c>
      <c r="H4780" t="inlineStr">
        <is>
          <t>EM-UPS-10</t>
        </is>
      </c>
      <c r="I4780" t="inlineStr">
        <is>
          <t>Kesintisiz Güç Kaynağı 3 kVA</t>
        </is>
      </c>
      <c r="J4780" t="inlineStr">
        <is>
          <t>Güç</t>
        </is>
      </c>
      <c r="K4780" t="inlineStr">
        <is>
          <t>Proje</t>
        </is>
      </c>
      <c r="L4780" t="n">
        <v>106</v>
      </c>
      <c r="M4780" s="57" t="n">
        <v>13040</v>
      </c>
      <c r="N4780" t="inlineStr">
        <is>
          <t>TL</t>
        </is>
      </c>
      <c r="O4780" s="58" t="n">
        <v>8</v>
      </c>
      <c r="P4780" t="n">
        <v>0</v>
      </c>
      <c r="Q4780" s="59" t="n">
        <v>8200</v>
      </c>
      <c r="R4780" s="60">
        <f>IF(N4780="TL",1,IF(N4780="USD",VLOOKUP(C4780,$X$2:$Z$19,2,FALSE),VLOOKUP(C4780,$X$2:$Z$19,3,FALSE)))</f>
        <v/>
      </c>
      <c r="S4780" s="61">
        <f>IF(P4780=1,0,L4780*M4780*R4780*(1-O4780/100))</f>
        <v/>
      </c>
      <c r="T4780" s="61">
        <f>IF(P4780=1,0,L4780*Q4780)</f>
        <v/>
      </c>
      <c r="U4780" s="61">
        <f>S4780-T4780</f>
        <v/>
      </c>
    </row>
    <row r="4781">
      <c r="A4781" t="inlineStr">
        <is>
          <t>S004780</t>
        </is>
      </c>
      <c r="B4781" t="inlineStr">
        <is>
          <t>2026-06-05</t>
        </is>
      </c>
      <c r="C4781" t="inlineStr">
        <is>
          <t>2026-06</t>
        </is>
      </c>
      <c r="D4781" t="inlineStr">
        <is>
          <t>2026-Q2</t>
        </is>
      </c>
      <c r="E4781" t="inlineStr">
        <is>
          <t>T02</t>
        </is>
      </c>
      <c r="F4781" t="inlineStr">
        <is>
          <t>Ece Kaya</t>
        </is>
      </c>
      <c r="G4781" t="inlineStr">
        <is>
          <t>İç Anadolu</t>
        </is>
      </c>
      <c r="H4781" t="inlineStr">
        <is>
          <t>EM-KBL-16</t>
        </is>
      </c>
      <c r="I4781" t="inlineStr">
        <is>
          <t>NYM Kablo 3x2,5 (100 m)</t>
        </is>
      </c>
      <c r="J4781" t="inlineStr">
        <is>
          <t>Kablo</t>
        </is>
      </c>
      <c r="K4781" t="inlineStr">
        <is>
          <t>Proje</t>
        </is>
      </c>
      <c r="L4781" t="n">
        <v>7</v>
      </c>
      <c r="M4781" s="57" t="n">
        <v>1317</v>
      </c>
      <c r="N4781" t="inlineStr">
        <is>
          <t>TL</t>
        </is>
      </c>
      <c r="O4781" s="58" t="n">
        <v>5</v>
      </c>
      <c r="P4781" t="n">
        <v>0</v>
      </c>
      <c r="Q4781" s="59" t="n">
        <v>820</v>
      </c>
      <c r="R4781" s="60">
        <f>IF(N4781="TL",1,IF(N4781="USD",VLOOKUP(C4781,$X$2:$Z$19,2,FALSE),VLOOKUP(C4781,$X$2:$Z$19,3,FALSE)))</f>
        <v/>
      </c>
      <c r="S4781" s="61">
        <f>IF(P4781=1,0,L4781*M4781*R4781*(1-O4781/100))</f>
        <v/>
      </c>
      <c r="T4781" s="61">
        <f>IF(P4781=1,0,L4781*Q4781)</f>
        <v/>
      </c>
      <c r="U4781" s="61">
        <f>S4781-T4781</f>
        <v/>
      </c>
    </row>
    <row r="4782">
      <c r="A4782" t="inlineStr">
        <is>
          <t>S004781</t>
        </is>
      </c>
      <c r="B4782" t="inlineStr">
        <is>
          <t>2026-06-15</t>
        </is>
      </c>
      <c r="C4782" t="inlineStr">
        <is>
          <t>2026-06</t>
        </is>
      </c>
      <c r="D4782" t="inlineStr">
        <is>
          <t>2026-Q2</t>
        </is>
      </c>
      <c r="E4782" t="inlineStr">
        <is>
          <t>T02</t>
        </is>
      </c>
      <c r="F4782" t="inlineStr">
        <is>
          <t>Ece Kaya</t>
        </is>
      </c>
      <c r="G4782" t="inlineStr">
        <is>
          <t>İç Anadolu</t>
        </is>
      </c>
      <c r="H4782" t="inlineStr">
        <is>
          <t>EM-SGT-01</t>
        </is>
      </c>
      <c r="I4782" t="inlineStr">
        <is>
          <t>Otomatik Sigorta C16 (12'li)</t>
        </is>
      </c>
      <c r="J4782" t="inlineStr">
        <is>
          <t>Koruma</t>
        </is>
      </c>
      <c r="K4782" t="inlineStr">
        <is>
          <t>Perakende</t>
        </is>
      </c>
      <c r="L4782" t="n">
        <v>15</v>
      </c>
      <c r="M4782" s="57" t="n">
        <v>421</v>
      </c>
      <c r="N4782" t="inlineStr">
        <is>
          <t>TL</t>
        </is>
      </c>
      <c r="O4782" s="58" t="n">
        <v>5</v>
      </c>
      <c r="P4782" t="n">
        <v>0</v>
      </c>
      <c r="Q4782" s="59" t="n">
        <v>240</v>
      </c>
      <c r="R4782" s="60">
        <f>IF(N4782="TL",1,IF(N4782="USD",VLOOKUP(C4782,$X$2:$Z$19,2,FALSE),VLOOKUP(C4782,$X$2:$Z$19,3,FALSE)))</f>
        <v/>
      </c>
      <c r="S4782" s="61">
        <f>IF(P4782=1,0,L4782*M4782*R4782*(1-O4782/100))</f>
        <v/>
      </c>
      <c r="T4782" s="61">
        <f>IF(P4782=1,0,L4782*Q4782)</f>
        <v/>
      </c>
      <c r="U4782" s="61">
        <f>S4782-T4782</f>
        <v/>
      </c>
    </row>
    <row r="4783">
      <c r="A4783" t="inlineStr">
        <is>
          <t>S004782</t>
        </is>
      </c>
      <c r="B4783" t="inlineStr">
        <is>
          <t>2026-06-28</t>
        </is>
      </c>
      <c r="C4783" t="inlineStr">
        <is>
          <t>2026-06</t>
        </is>
      </c>
      <c r="D4783" t="inlineStr">
        <is>
          <t>2026-Q2</t>
        </is>
      </c>
      <c r="E4783" t="inlineStr">
        <is>
          <t>T02</t>
        </is>
      </c>
      <c r="F4783" t="inlineStr">
        <is>
          <t>Ece Kaya</t>
        </is>
      </c>
      <c r="G4783" t="inlineStr">
        <is>
          <t>İç Anadolu</t>
        </is>
      </c>
      <c r="H4783" t="inlineStr">
        <is>
          <t>EM-KBL-25</t>
        </is>
      </c>
      <c r="I4783" t="inlineStr">
        <is>
          <t>NYY Kablo 4x6 (100 m)</t>
        </is>
      </c>
      <c r="J4783" t="inlineStr">
        <is>
          <t>Kablo</t>
        </is>
      </c>
      <c r="K4783" t="inlineStr">
        <is>
          <t>Bayi</t>
        </is>
      </c>
      <c r="L4783" t="n">
        <v>5</v>
      </c>
      <c r="M4783" s="57" t="n">
        <v>3352</v>
      </c>
      <c r="N4783" t="inlineStr">
        <is>
          <t>TL</t>
        </is>
      </c>
      <c r="O4783" s="58" t="n">
        <v>8</v>
      </c>
      <c r="P4783" t="n">
        <v>0</v>
      </c>
      <c r="Q4783" s="59" t="n">
        <v>2150</v>
      </c>
      <c r="R4783" s="60">
        <f>IF(N4783="TL",1,IF(N4783="USD",VLOOKUP(C4783,$X$2:$Z$19,2,FALSE),VLOOKUP(C4783,$X$2:$Z$19,3,FALSE)))</f>
        <v/>
      </c>
      <c r="S4783" s="61">
        <f>IF(P4783=1,0,L4783*M4783*R4783*(1-O4783/100))</f>
        <v/>
      </c>
      <c r="T4783" s="61">
        <f>IF(P4783=1,0,L4783*Q4783)</f>
        <v/>
      </c>
      <c r="U4783" s="61">
        <f>S4783-T4783</f>
        <v/>
      </c>
    </row>
    <row r="4784">
      <c r="A4784" t="inlineStr">
        <is>
          <t>S004783</t>
        </is>
      </c>
      <c r="B4784" t="inlineStr">
        <is>
          <t>2026-06-11</t>
        </is>
      </c>
      <c r="C4784" t="inlineStr">
        <is>
          <t>2026-06</t>
        </is>
      </c>
      <c r="D4784" t="inlineStr">
        <is>
          <t>2026-Q2</t>
        </is>
      </c>
      <c r="E4784" t="inlineStr">
        <is>
          <t>T02</t>
        </is>
      </c>
      <c r="F4784" t="inlineStr">
        <is>
          <t>Ece Kaya</t>
        </is>
      </c>
      <c r="G4784" t="inlineStr">
        <is>
          <t>İç Anadolu</t>
        </is>
      </c>
      <c r="H4784" t="inlineStr">
        <is>
          <t>EM-TRF-05</t>
        </is>
      </c>
      <c r="I4784" t="inlineStr">
        <is>
          <t>İzole Trafo 1 kVA</t>
        </is>
      </c>
      <c r="J4784" t="inlineStr">
        <is>
          <t>Güç</t>
        </is>
      </c>
      <c r="K4784" t="inlineStr">
        <is>
          <t>Proje</t>
        </is>
      </c>
      <c r="L4784" t="n">
        <v>3</v>
      </c>
      <c r="M4784" s="57" t="n">
        <v>6493</v>
      </c>
      <c r="N4784" t="inlineStr">
        <is>
          <t>TL</t>
        </is>
      </c>
      <c r="O4784" s="58" t="n">
        <v>0</v>
      </c>
      <c r="P4784" t="n">
        <v>0</v>
      </c>
      <c r="Q4784" s="59" t="n">
        <v>3900</v>
      </c>
      <c r="R4784" s="60">
        <f>IF(N4784="TL",1,IF(N4784="USD",VLOOKUP(C4784,$X$2:$Z$19,2,FALSE),VLOOKUP(C4784,$X$2:$Z$19,3,FALSE)))</f>
        <v/>
      </c>
      <c r="S4784" s="61">
        <f>IF(P4784=1,0,L4784*M4784*R4784*(1-O4784/100))</f>
        <v/>
      </c>
      <c r="T4784" s="61">
        <f>IF(P4784=1,0,L4784*Q4784)</f>
        <v/>
      </c>
      <c r="U4784" s="61">
        <f>S4784-T4784</f>
        <v/>
      </c>
    </row>
    <row r="4785">
      <c r="A4785" t="inlineStr">
        <is>
          <t>S004784</t>
        </is>
      </c>
      <c r="B4785" t="inlineStr">
        <is>
          <t>2026-06-28</t>
        </is>
      </c>
      <c r="C4785" t="inlineStr">
        <is>
          <t>2026-06</t>
        </is>
      </c>
      <c r="D4785" t="inlineStr">
        <is>
          <t>2026-Q2</t>
        </is>
      </c>
      <c r="E4785" t="inlineStr">
        <is>
          <t>T02</t>
        </is>
      </c>
      <c r="F4785" t="inlineStr">
        <is>
          <t>Ece Kaya</t>
        </is>
      </c>
      <c r="G4785" t="inlineStr">
        <is>
          <t>İç Anadolu</t>
        </is>
      </c>
      <c r="H4785" t="inlineStr">
        <is>
          <t>EM-AYD-18</t>
        </is>
      </c>
      <c r="I4785" t="inlineStr">
        <is>
          <t>LED Ampul 18W (10'lu)</t>
        </is>
      </c>
      <c r="J4785" t="inlineStr">
        <is>
          <t>Aydınlatma</t>
        </is>
      </c>
      <c r="K4785" t="inlineStr">
        <is>
          <t>Bayi</t>
        </is>
      </c>
      <c r="L4785" t="n">
        <v>22</v>
      </c>
      <c r="M4785" s="57" t="n">
        <v>200</v>
      </c>
      <c r="N4785" t="inlineStr">
        <is>
          <t>TL</t>
        </is>
      </c>
      <c r="O4785" s="58" t="n">
        <v>0</v>
      </c>
      <c r="P4785" t="n">
        <v>0</v>
      </c>
      <c r="Q4785" s="59" t="n">
        <v>95</v>
      </c>
      <c r="R4785" s="60">
        <f>IF(N4785="TL",1,IF(N4785="USD",VLOOKUP(C4785,$X$2:$Z$19,2,FALSE),VLOOKUP(C4785,$X$2:$Z$19,3,FALSE)))</f>
        <v/>
      </c>
      <c r="S4785" s="61">
        <f>IF(P4785=1,0,L4785*M4785*R4785*(1-O4785/100))</f>
        <v/>
      </c>
      <c r="T4785" s="61">
        <f>IF(P4785=1,0,L4785*Q4785)</f>
        <v/>
      </c>
      <c r="U4785" s="61">
        <f>S4785-T4785</f>
        <v/>
      </c>
    </row>
    <row r="4786">
      <c r="A4786" t="inlineStr">
        <is>
          <t>S004785</t>
        </is>
      </c>
      <c r="B4786" t="inlineStr">
        <is>
          <t>2026-06-15</t>
        </is>
      </c>
      <c r="C4786" t="inlineStr">
        <is>
          <t>2026-06</t>
        </is>
      </c>
      <c r="D4786" t="inlineStr">
        <is>
          <t>2026-Q2</t>
        </is>
      </c>
      <c r="E4786" t="inlineStr">
        <is>
          <t>T02</t>
        </is>
      </c>
      <c r="F4786" t="inlineStr">
        <is>
          <t>Ece Kaya</t>
        </is>
      </c>
      <c r="G4786" t="inlineStr">
        <is>
          <t>İç Anadolu</t>
        </is>
      </c>
      <c r="H4786" t="inlineStr">
        <is>
          <t>EM-KND-03</t>
        </is>
      </c>
      <c r="I4786" t="inlineStr">
        <is>
          <t>Kablo Kanalı 40x40 (2 m)</t>
        </is>
      </c>
      <c r="J4786" t="inlineStr">
        <is>
          <t>Tesisat</t>
        </is>
      </c>
      <c r="K4786" t="inlineStr">
        <is>
          <t>Bayi</t>
        </is>
      </c>
      <c r="L4786" t="n">
        <v>17</v>
      </c>
      <c r="M4786" s="57" t="n">
        <v>130</v>
      </c>
      <c r="N4786" t="inlineStr">
        <is>
          <t>TL</t>
        </is>
      </c>
      <c r="O4786" s="58" t="n">
        <v>12</v>
      </c>
      <c r="P4786" t="n">
        <v>0</v>
      </c>
      <c r="Q4786" s="59" t="n">
        <v>65</v>
      </c>
      <c r="R4786" s="60">
        <f>IF(N4786="TL",1,IF(N4786="USD",VLOOKUP(C4786,$X$2:$Z$19,2,FALSE),VLOOKUP(C4786,$X$2:$Z$19,3,FALSE)))</f>
        <v/>
      </c>
      <c r="S4786" s="61">
        <f>IF(P4786=1,0,L4786*M4786*R4786*(1-O4786/100))</f>
        <v/>
      </c>
      <c r="T4786" s="61">
        <f>IF(P4786=1,0,L4786*Q4786)</f>
        <v/>
      </c>
      <c r="U4786" s="61">
        <f>S4786-T4786</f>
        <v/>
      </c>
    </row>
    <row r="4787">
      <c r="A4787" t="inlineStr">
        <is>
          <t>S004786</t>
        </is>
      </c>
      <c r="B4787" t="inlineStr">
        <is>
          <t>2026-06-26</t>
        </is>
      </c>
      <c r="C4787" t="inlineStr">
        <is>
          <t>2026-06</t>
        </is>
      </c>
      <c r="D4787" t="inlineStr">
        <is>
          <t>2026-Q2</t>
        </is>
      </c>
      <c r="E4787" t="inlineStr">
        <is>
          <t>T02</t>
        </is>
      </c>
      <c r="F4787" t="inlineStr">
        <is>
          <t>Ece Kaya</t>
        </is>
      </c>
      <c r="G4787" t="inlineStr">
        <is>
          <t>İç Anadolu</t>
        </is>
      </c>
      <c r="H4787" t="inlineStr">
        <is>
          <t>EM-PRZ-02</t>
        </is>
      </c>
      <c r="I4787" t="inlineStr">
        <is>
          <t>Priz-Anahtar Seti (20'li)</t>
        </is>
      </c>
      <c r="J4787" t="inlineStr">
        <is>
          <t>Anahtar</t>
        </is>
      </c>
      <c r="K4787" t="inlineStr">
        <is>
          <t>Perakende</t>
        </is>
      </c>
      <c r="L4787" t="n">
        <v>2</v>
      </c>
      <c r="M4787" s="57" t="n">
        <v>575</v>
      </c>
      <c r="N4787" t="inlineStr">
        <is>
          <t>TL</t>
        </is>
      </c>
      <c r="O4787" s="58" t="n">
        <v>0</v>
      </c>
      <c r="P4787" t="n">
        <v>0</v>
      </c>
      <c r="Q4787" s="59" t="n">
        <v>310</v>
      </c>
      <c r="R4787" s="60">
        <f>IF(N4787="TL",1,IF(N4787="USD",VLOOKUP(C4787,$X$2:$Z$19,2,FALSE),VLOOKUP(C4787,$X$2:$Z$19,3,FALSE)))</f>
        <v/>
      </c>
      <c r="S4787" s="61">
        <f>IF(P4787=1,0,L4787*M4787*R4787*(1-O4787/100))</f>
        <v/>
      </c>
      <c r="T4787" s="61">
        <f>IF(P4787=1,0,L4787*Q4787)</f>
        <v/>
      </c>
      <c r="U4787" s="61">
        <f>S4787-T4787</f>
        <v/>
      </c>
    </row>
    <row r="4788">
      <c r="A4788" t="inlineStr">
        <is>
          <t>S004787</t>
        </is>
      </c>
      <c r="B4788" t="inlineStr">
        <is>
          <t>2026-06-28</t>
        </is>
      </c>
      <c r="C4788" t="inlineStr">
        <is>
          <t>2026-06</t>
        </is>
      </c>
      <c r="D4788" t="inlineStr">
        <is>
          <t>2026-Q2</t>
        </is>
      </c>
      <c r="E4788" t="inlineStr">
        <is>
          <t>T02</t>
        </is>
      </c>
      <c r="F4788" t="inlineStr">
        <is>
          <t>Ece Kaya</t>
        </is>
      </c>
      <c r="G4788" t="inlineStr">
        <is>
          <t>İç Anadolu</t>
        </is>
      </c>
      <c r="H4788" t="inlineStr">
        <is>
          <t>EM-TRF-05</t>
        </is>
      </c>
      <c r="I4788" t="inlineStr">
        <is>
          <t>İzole Trafo 1 kVA</t>
        </is>
      </c>
      <c r="J4788" t="inlineStr">
        <is>
          <t>Güç</t>
        </is>
      </c>
      <c r="K4788" t="inlineStr">
        <is>
          <t>Proje</t>
        </is>
      </c>
      <c r="L4788" t="n">
        <v>4</v>
      </c>
      <c r="M4788" s="57" t="n">
        <v>6403</v>
      </c>
      <c r="N4788" t="inlineStr">
        <is>
          <t>TL</t>
        </is>
      </c>
      <c r="O4788" s="58" t="n">
        <v>8</v>
      </c>
      <c r="P4788" t="n">
        <v>0</v>
      </c>
      <c r="Q4788" s="59" t="n">
        <v>3900</v>
      </c>
      <c r="R4788" s="60">
        <f>IF(N4788="TL",1,IF(N4788="USD",VLOOKUP(C4788,$X$2:$Z$19,2,FALSE),VLOOKUP(C4788,$X$2:$Z$19,3,FALSE)))</f>
        <v/>
      </c>
      <c r="S4788" s="61">
        <f>IF(P4788=1,0,L4788*M4788*R4788*(1-O4788/100))</f>
        <v/>
      </c>
      <c r="T4788" s="61">
        <f>IF(P4788=1,0,L4788*Q4788)</f>
        <v/>
      </c>
      <c r="U4788" s="61">
        <f>S4788-T4788</f>
        <v/>
      </c>
    </row>
    <row r="4789">
      <c r="A4789" t="inlineStr">
        <is>
          <t>S004788</t>
        </is>
      </c>
      <c r="B4789" t="inlineStr">
        <is>
          <t>2026-06-11</t>
        </is>
      </c>
      <c r="C4789" t="inlineStr">
        <is>
          <t>2026-06</t>
        </is>
      </c>
      <c r="D4789" t="inlineStr">
        <is>
          <t>2026-Q2</t>
        </is>
      </c>
      <c r="E4789" t="inlineStr">
        <is>
          <t>T02</t>
        </is>
      </c>
      <c r="F4789" t="inlineStr">
        <is>
          <t>Ece Kaya</t>
        </is>
      </c>
      <c r="G4789" t="inlineStr">
        <is>
          <t>İç Anadolu</t>
        </is>
      </c>
      <c r="H4789" t="inlineStr">
        <is>
          <t>EM-PRZ-02</t>
        </is>
      </c>
      <c r="I4789" t="inlineStr">
        <is>
          <t>Priz-Anahtar Seti (20'li)</t>
        </is>
      </c>
      <c r="J4789" t="inlineStr">
        <is>
          <t>Anahtar</t>
        </is>
      </c>
      <c r="K4789" t="inlineStr">
        <is>
          <t>Perakende</t>
        </is>
      </c>
      <c r="L4789" t="n">
        <v>2</v>
      </c>
      <c r="M4789" s="57" t="n">
        <v>548</v>
      </c>
      <c r="N4789" t="inlineStr">
        <is>
          <t>TL</t>
        </is>
      </c>
      <c r="O4789" s="58" t="n">
        <v>5</v>
      </c>
      <c r="P4789" t="n">
        <v>0</v>
      </c>
      <c r="Q4789" s="59" t="n">
        <v>310</v>
      </c>
      <c r="R4789" s="60">
        <f>IF(N4789="TL",1,IF(N4789="USD",VLOOKUP(C4789,$X$2:$Z$19,2,FALSE),VLOOKUP(C4789,$X$2:$Z$19,3,FALSE)))</f>
        <v/>
      </c>
      <c r="S4789" s="61">
        <f>IF(P4789=1,0,L4789*M4789*R4789*(1-O4789/100))</f>
        <v/>
      </c>
      <c r="T4789" s="61">
        <f>IF(P4789=1,0,L4789*Q4789)</f>
        <v/>
      </c>
      <c r="U4789" s="61">
        <f>S4789-T4789</f>
        <v/>
      </c>
    </row>
    <row r="4790">
      <c r="A4790" t="inlineStr">
        <is>
          <t>S004789</t>
        </is>
      </c>
      <c r="B4790" t="inlineStr">
        <is>
          <t>2026-06-03</t>
        </is>
      </c>
      <c r="C4790" t="inlineStr">
        <is>
          <t>2026-06</t>
        </is>
      </c>
      <c r="D4790" t="inlineStr">
        <is>
          <t>2026-Q2</t>
        </is>
      </c>
      <c r="E4790" t="inlineStr">
        <is>
          <t>T02</t>
        </is>
      </c>
      <c r="F4790" t="inlineStr">
        <is>
          <t>Ece Kaya</t>
        </is>
      </c>
      <c r="G4790" t="inlineStr">
        <is>
          <t>İç Anadolu</t>
        </is>
      </c>
      <c r="H4790" t="inlineStr">
        <is>
          <t>EM-TRF-05</t>
        </is>
      </c>
      <c r="I4790" t="inlineStr">
        <is>
          <t>İzole Trafo 1 kVA</t>
        </is>
      </c>
      <c r="J4790" t="inlineStr">
        <is>
          <t>Güç</t>
        </is>
      </c>
      <c r="K4790" t="inlineStr">
        <is>
          <t>Perakende</t>
        </is>
      </c>
      <c r="L4790" t="n">
        <v>23</v>
      </c>
      <c r="M4790" s="57" t="n">
        <v>6813</v>
      </c>
      <c r="N4790" t="inlineStr">
        <is>
          <t>TL</t>
        </is>
      </c>
      <c r="O4790" s="58" t="n">
        <v>5</v>
      </c>
      <c r="P4790" t="n">
        <v>0</v>
      </c>
      <c r="Q4790" s="59" t="n">
        <v>3900</v>
      </c>
      <c r="R4790" s="60">
        <f>IF(N4790="TL",1,IF(N4790="USD",VLOOKUP(C4790,$X$2:$Z$19,2,FALSE),VLOOKUP(C4790,$X$2:$Z$19,3,FALSE)))</f>
        <v/>
      </c>
      <c r="S4790" s="61">
        <f>IF(P4790=1,0,L4790*M4790*R4790*(1-O4790/100))</f>
        <v/>
      </c>
      <c r="T4790" s="61">
        <f>IF(P4790=1,0,L4790*Q4790)</f>
        <v/>
      </c>
      <c r="U4790" s="61">
        <f>S4790-T4790</f>
        <v/>
      </c>
    </row>
    <row r="4791">
      <c r="A4791" t="inlineStr">
        <is>
          <t>S004790</t>
        </is>
      </c>
      <c r="B4791" t="inlineStr">
        <is>
          <t>2026-06-01</t>
        </is>
      </c>
      <c r="C4791" t="inlineStr">
        <is>
          <t>2026-06</t>
        </is>
      </c>
      <c r="D4791" t="inlineStr">
        <is>
          <t>2026-Q2</t>
        </is>
      </c>
      <c r="E4791" t="inlineStr">
        <is>
          <t>T02</t>
        </is>
      </c>
      <c r="F4791" t="inlineStr">
        <is>
          <t>Ece Kaya</t>
        </is>
      </c>
      <c r="G4791" t="inlineStr">
        <is>
          <t>İç Anadolu</t>
        </is>
      </c>
      <c r="H4791" t="inlineStr">
        <is>
          <t>EM-AYD-40</t>
        </is>
      </c>
      <c r="I4791" t="inlineStr">
        <is>
          <t>LED Panel Armatür 40W</t>
        </is>
      </c>
      <c r="J4791" t="inlineStr">
        <is>
          <t>Aydınlatma</t>
        </is>
      </c>
      <c r="K4791" t="inlineStr">
        <is>
          <t>Bayi</t>
        </is>
      </c>
      <c r="L4791" t="n">
        <v>2</v>
      </c>
      <c r="M4791" s="57" t="n">
        <v>345</v>
      </c>
      <c r="N4791" t="inlineStr">
        <is>
          <t>TL</t>
        </is>
      </c>
      <c r="O4791" s="58" t="n">
        <v>5</v>
      </c>
      <c r="P4791" t="n">
        <v>0</v>
      </c>
      <c r="Q4791" s="59" t="n">
        <v>190</v>
      </c>
      <c r="R4791" s="60">
        <f>IF(N4791="TL",1,IF(N4791="USD",VLOOKUP(C4791,$X$2:$Z$19,2,FALSE),VLOOKUP(C4791,$X$2:$Z$19,3,FALSE)))</f>
        <v/>
      </c>
      <c r="S4791" s="61">
        <f>IF(P4791=1,0,L4791*M4791*R4791*(1-O4791/100))</f>
        <v/>
      </c>
      <c r="T4791" s="61">
        <f>IF(P4791=1,0,L4791*Q4791)</f>
        <v/>
      </c>
      <c r="U4791" s="61">
        <f>S4791-T4791</f>
        <v/>
      </c>
    </row>
    <row r="4792">
      <c r="A4792" t="inlineStr">
        <is>
          <t>S004791</t>
        </is>
      </c>
      <c r="B4792" t="inlineStr">
        <is>
          <t>2026-06-08</t>
        </is>
      </c>
      <c r="C4792" t="inlineStr">
        <is>
          <t>2026-06</t>
        </is>
      </c>
      <c r="D4792" t="inlineStr">
        <is>
          <t>2026-Q2</t>
        </is>
      </c>
      <c r="E4792" t="inlineStr">
        <is>
          <t>T02</t>
        </is>
      </c>
      <c r="F4792" t="inlineStr">
        <is>
          <t>Ece Kaya</t>
        </is>
      </c>
      <c r="G4792" t="inlineStr">
        <is>
          <t>İç Anadolu</t>
        </is>
      </c>
      <c r="H4792" t="inlineStr">
        <is>
          <t>EM-TRF-05</t>
        </is>
      </c>
      <c r="I4792" t="inlineStr">
        <is>
          <t>İzole Trafo 1 kVA</t>
        </is>
      </c>
      <c r="J4792" t="inlineStr">
        <is>
          <t>Güç</t>
        </is>
      </c>
      <c r="K4792" t="inlineStr">
        <is>
          <t>Perakende</t>
        </is>
      </c>
      <c r="L4792" t="n">
        <v>2</v>
      </c>
      <c r="M4792" s="57" t="n">
        <v>6516</v>
      </c>
      <c r="N4792" t="inlineStr">
        <is>
          <t>TL</t>
        </is>
      </c>
      <c r="O4792" s="58" t="n">
        <v>5</v>
      </c>
      <c r="P4792" t="n">
        <v>0</v>
      </c>
      <c r="Q4792" s="59" t="n">
        <v>3900</v>
      </c>
      <c r="R4792" s="60">
        <f>IF(N4792="TL",1,IF(N4792="USD",VLOOKUP(C4792,$X$2:$Z$19,2,FALSE),VLOOKUP(C4792,$X$2:$Z$19,3,FALSE)))</f>
        <v/>
      </c>
      <c r="S4792" s="61">
        <f>IF(P4792=1,0,L4792*M4792*R4792*(1-O4792/100))</f>
        <v/>
      </c>
      <c r="T4792" s="61">
        <f>IF(P4792=1,0,L4792*Q4792)</f>
        <v/>
      </c>
      <c r="U4792" s="61">
        <f>S4792-T4792</f>
        <v/>
      </c>
    </row>
    <row r="4793">
      <c r="A4793" t="inlineStr">
        <is>
          <t>S004792</t>
        </is>
      </c>
      <c r="B4793" t="inlineStr">
        <is>
          <t>2026-06-21</t>
        </is>
      </c>
      <c r="C4793" t="inlineStr">
        <is>
          <t>2026-06</t>
        </is>
      </c>
      <c r="D4793" t="inlineStr">
        <is>
          <t>2026-Q2</t>
        </is>
      </c>
      <c r="E4793" t="inlineStr">
        <is>
          <t>T02</t>
        </is>
      </c>
      <c r="F4793" t="inlineStr">
        <is>
          <t>Ece Kaya</t>
        </is>
      </c>
      <c r="G4793" t="inlineStr">
        <is>
          <t>İç Anadolu</t>
        </is>
      </c>
      <c r="H4793" t="inlineStr">
        <is>
          <t>EM-TRF-05</t>
        </is>
      </c>
      <c r="I4793" t="inlineStr">
        <is>
          <t>İzole Trafo 1 kVA</t>
        </is>
      </c>
      <c r="J4793" t="inlineStr">
        <is>
          <t>Güç</t>
        </is>
      </c>
      <c r="K4793" t="inlineStr">
        <is>
          <t>Perakende</t>
        </is>
      </c>
      <c r="L4793" t="n">
        <v>4</v>
      </c>
      <c r="M4793" s="57" t="n">
        <v>6815</v>
      </c>
      <c r="N4793" t="inlineStr">
        <is>
          <t>TL</t>
        </is>
      </c>
      <c r="O4793" s="58" t="n">
        <v>5</v>
      </c>
      <c r="P4793" t="n">
        <v>0</v>
      </c>
      <c r="Q4793" s="59" t="n">
        <v>3900</v>
      </c>
      <c r="R4793" s="60">
        <f>IF(N4793="TL",1,IF(N4793="USD",VLOOKUP(C4793,$X$2:$Z$19,2,FALSE),VLOOKUP(C4793,$X$2:$Z$19,3,FALSE)))</f>
        <v/>
      </c>
      <c r="S4793" s="61">
        <f>IF(P4793=1,0,L4793*M4793*R4793*(1-O4793/100))</f>
        <v/>
      </c>
      <c r="T4793" s="61">
        <f>IF(P4793=1,0,L4793*Q4793)</f>
        <v/>
      </c>
      <c r="U4793" s="61">
        <f>S4793-T4793</f>
        <v/>
      </c>
    </row>
    <row r="4794">
      <c r="A4794" t="inlineStr">
        <is>
          <t>S004793</t>
        </is>
      </c>
      <c r="B4794" t="inlineStr">
        <is>
          <t>2026-06-04</t>
        </is>
      </c>
      <c r="C4794" t="inlineStr">
        <is>
          <t>2026-06</t>
        </is>
      </c>
      <c r="D4794" t="inlineStr">
        <is>
          <t>2026-Q2</t>
        </is>
      </c>
      <c r="E4794" t="inlineStr">
        <is>
          <t>T02</t>
        </is>
      </c>
      <c r="F4794" t="inlineStr">
        <is>
          <t>Ece Kaya</t>
        </is>
      </c>
      <c r="G4794" t="inlineStr">
        <is>
          <t>İç Anadolu</t>
        </is>
      </c>
      <c r="H4794" t="inlineStr">
        <is>
          <t>EM-AYD-18</t>
        </is>
      </c>
      <c r="I4794" t="inlineStr">
        <is>
          <t>LED Ampul 18W (10'lu)</t>
        </is>
      </c>
      <c r="J4794" t="inlineStr">
        <is>
          <t>Aydınlatma</t>
        </is>
      </c>
      <c r="K4794" t="inlineStr">
        <is>
          <t>Bayi</t>
        </is>
      </c>
      <c r="L4794" t="n">
        <v>20</v>
      </c>
      <c r="M4794" s="57" t="n">
        <v>196</v>
      </c>
      <c r="N4794" t="inlineStr">
        <is>
          <t>TL</t>
        </is>
      </c>
      <c r="O4794" s="58" t="n">
        <v>18</v>
      </c>
      <c r="P4794" t="n">
        <v>0</v>
      </c>
      <c r="Q4794" s="59" t="n">
        <v>95</v>
      </c>
      <c r="R4794" s="60">
        <f>IF(N4794="TL",1,IF(N4794="USD",VLOOKUP(C4794,$X$2:$Z$19,2,FALSE),VLOOKUP(C4794,$X$2:$Z$19,3,FALSE)))</f>
        <v/>
      </c>
      <c r="S4794" s="61">
        <f>IF(P4794=1,0,L4794*M4794*R4794*(1-O4794/100))</f>
        <v/>
      </c>
      <c r="T4794" s="61">
        <f>IF(P4794=1,0,L4794*Q4794)</f>
        <v/>
      </c>
      <c r="U4794" s="61">
        <f>S4794-T4794</f>
        <v/>
      </c>
    </row>
    <row r="4795">
      <c r="A4795" t="inlineStr">
        <is>
          <t>S004794</t>
        </is>
      </c>
      <c r="B4795" t="inlineStr">
        <is>
          <t>2026-06-10</t>
        </is>
      </c>
      <c r="C4795" t="inlineStr">
        <is>
          <t>2026-06</t>
        </is>
      </c>
      <c r="D4795" t="inlineStr">
        <is>
          <t>2026-Q2</t>
        </is>
      </c>
      <c r="E4795" t="inlineStr">
        <is>
          <t>T02</t>
        </is>
      </c>
      <c r="F4795" t="inlineStr">
        <is>
          <t>Ece Kaya</t>
        </is>
      </c>
      <c r="G4795" t="inlineStr">
        <is>
          <t>İç Anadolu</t>
        </is>
      </c>
      <c r="H4795" t="inlineStr">
        <is>
          <t>EM-TOP-08</t>
        </is>
      </c>
      <c r="I4795" t="inlineStr">
        <is>
          <t>Topraklama Seti</t>
        </is>
      </c>
      <c r="J4795" t="inlineStr">
        <is>
          <t>Koruma</t>
        </is>
      </c>
      <c r="K4795" t="inlineStr">
        <is>
          <t>Bayi</t>
        </is>
      </c>
      <c r="L4795" t="n">
        <v>4</v>
      </c>
      <c r="M4795" s="57" t="n">
        <v>922</v>
      </c>
      <c r="N4795" t="inlineStr">
        <is>
          <t>TL</t>
        </is>
      </c>
      <c r="O4795" s="58" t="n">
        <v>5</v>
      </c>
      <c r="P4795" t="n">
        <v>0</v>
      </c>
      <c r="Q4795" s="59" t="n">
        <v>540</v>
      </c>
      <c r="R4795" s="60">
        <f>IF(N4795="TL",1,IF(N4795="USD",VLOOKUP(C4795,$X$2:$Z$19,2,FALSE),VLOOKUP(C4795,$X$2:$Z$19,3,FALSE)))</f>
        <v/>
      </c>
      <c r="S4795" s="61">
        <f>IF(P4795=1,0,L4795*M4795*R4795*(1-O4795/100))</f>
        <v/>
      </c>
      <c r="T4795" s="61">
        <f>IF(P4795=1,0,L4795*Q4795)</f>
        <v/>
      </c>
      <c r="U4795" s="61">
        <f>S4795-T4795</f>
        <v/>
      </c>
    </row>
    <row r="4796">
      <c r="A4796" t="inlineStr">
        <is>
          <t>S004795</t>
        </is>
      </c>
      <c r="B4796" t="inlineStr">
        <is>
          <t>2026-06-11</t>
        </is>
      </c>
      <c r="C4796" t="inlineStr">
        <is>
          <t>2026-06</t>
        </is>
      </c>
      <c r="D4796" t="inlineStr">
        <is>
          <t>2026-Q2</t>
        </is>
      </c>
      <c r="E4796" t="inlineStr">
        <is>
          <t>T02</t>
        </is>
      </c>
      <c r="F4796" t="inlineStr">
        <is>
          <t>Ece Kaya</t>
        </is>
      </c>
      <c r="G4796" t="inlineStr">
        <is>
          <t>İç Anadolu</t>
        </is>
      </c>
      <c r="H4796" t="inlineStr">
        <is>
          <t>EM-SNS-06</t>
        </is>
      </c>
      <c r="I4796" t="inlineStr">
        <is>
          <t>Hareket Sensörü PIR</t>
        </is>
      </c>
      <c r="J4796" t="inlineStr">
        <is>
          <t>Otomasyon</t>
        </is>
      </c>
      <c r="K4796" t="inlineStr">
        <is>
          <t>Bayi</t>
        </is>
      </c>
      <c r="L4796" t="n">
        <v>1</v>
      </c>
      <c r="M4796" s="57" t="n">
        <v>250</v>
      </c>
      <c r="N4796" t="inlineStr">
        <is>
          <t>TL</t>
        </is>
      </c>
      <c r="O4796" s="58" t="n">
        <v>0</v>
      </c>
      <c r="P4796" t="n">
        <v>0</v>
      </c>
      <c r="Q4796" s="59" t="n">
        <v>120</v>
      </c>
      <c r="R4796" s="60">
        <f>IF(N4796="TL",1,IF(N4796="USD",VLOOKUP(C4796,$X$2:$Z$19,2,FALSE),VLOOKUP(C4796,$X$2:$Z$19,3,FALSE)))</f>
        <v/>
      </c>
      <c r="S4796" s="61">
        <f>IF(P4796=1,0,L4796*M4796*R4796*(1-O4796/100))</f>
        <v/>
      </c>
      <c r="T4796" s="61">
        <f>IF(P4796=1,0,L4796*Q4796)</f>
        <v/>
      </c>
      <c r="U4796" s="61">
        <f>S4796-T4796</f>
        <v/>
      </c>
    </row>
    <row r="4797">
      <c r="A4797" t="inlineStr">
        <is>
          <t>S004796</t>
        </is>
      </c>
      <c r="B4797" t="inlineStr">
        <is>
          <t>2026-06-14</t>
        </is>
      </c>
      <c r="C4797" t="inlineStr">
        <is>
          <t>2026-06</t>
        </is>
      </c>
      <c r="D4797" t="inlineStr">
        <is>
          <t>2026-Q2</t>
        </is>
      </c>
      <c r="E4797" t="inlineStr">
        <is>
          <t>T02</t>
        </is>
      </c>
      <c r="F4797" t="inlineStr">
        <is>
          <t>Ece Kaya</t>
        </is>
      </c>
      <c r="G4797" t="inlineStr">
        <is>
          <t>İç Anadolu</t>
        </is>
      </c>
      <c r="H4797" t="inlineStr">
        <is>
          <t>EM-KBL-16</t>
        </is>
      </c>
      <c r="I4797" t="inlineStr">
        <is>
          <t>NYM Kablo 3x2,5 (100 m)</t>
        </is>
      </c>
      <c r="J4797" t="inlineStr">
        <is>
          <t>Kablo</t>
        </is>
      </c>
      <c r="K4797" t="inlineStr">
        <is>
          <t>Bayi</t>
        </is>
      </c>
      <c r="L4797" t="n">
        <v>1</v>
      </c>
      <c r="M4797" s="57" t="n">
        <v>1322</v>
      </c>
      <c r="N4797" t="inlineStr">
        <is>
          <t>TL</t>
        </is>
      </c>
      <c r="O4797" s="58" t="n">
        <v>0</v>
      </c>
      <c r="P4797" t="n">
        <v>0</v>
      </c>
      <c r="Q4797" s="59" t="n">
        <v>820</v>
      </c>
      <c r="R4797" s="60">
        <f>IF(N4797="TL",1,IF(N4797="USD",VLOOKUP(C4797,$X$2:$Z$19,2,FALSE),VLOOKUP(C4797,$X$2:$Z$19,3,FALSE)))</f>
        <v/>
      </c>
      <c r="S4797" s="61">
        <f>IF(P4797=1,0,L4797*M4797*R4797*(1-O4797/100))</f>
        <v/>
      </c>
      <c r="T4797" s="61">
        <f>IF(P4797=1,0,L4797*Q4797)</f>
        <v/>
      </c>
      <c r="U4797" s="61">
        <f>S4797-T4797</f>
        <v/>
      </c>
    </row>
    <row r="4798">
      <c r="A4798" t="inlineStr">
        <is>
          <t>S004797</t>
        </is>
      </c>
      <c r="B4798" t="inlineStr">
        <is>
          <t>2026-06-23</t>
        </is>
      </c>
      <c r="C4798" t="inlineStr">
        <is>
          <t>2026-06</t>
        </is>
      </c>
      <c r="D4798" t="inlineStr">
        <is>
          <t>2026-Q2</t>
        </is>
      </c>
      <c r="E4798" t="inlineStr">
        <is>
          <t>T02</t>
        </is>
      </c>
      <c r="F4798" t="inlineStr">
        <is>
          <t>Ece Kaya</t>
        </is>
      </c>
      <c r="G4798" t="inlineStr">
        <is>
          <t>İç Anadolu</t>
        </is>
      </c>
      <c r="H4798" t="inlineStr">
        <is>
          <t>EM-TOP-08</t>
        </is>
      </c>
      <c r="I4798" t="inlineStr">
        <is>
          <t>Topraklama Seti</t>
        </is>
      </c>
      <c r="J4798" t="inlineStr">
        <is>
          <t>Koruma</t>
        </is>
      </c>
      <c r="K4798" t="inlineStr">
        <is>
          <t>Bayi</t>
        </is>
      </c>
      <c r="L4798" t="n">
        <v>22</v>
      </c>
      <c r="M4798" s="57" t="n">
        <v>927</v>
      </c>
      <c r="N4798" t="inlineStr">
        <is>
          <t>TL</t>
        </is>
      </c>
      <c r="O4798" s="58" t="n">
        <v>12</v>
      </c>
      <c r="P4798" t="n">
        <v>0</v>
      </c>
      <c r="Q4798" s="59" t="n">
        <v>540</v>
      </c>
      <c r="R4798" s="60">
        <f>IF(N4798="TL",1,IF(N4798="USD",VLOOKUP(C4798,$X$2:$Z$19,2,FALSE),VLOOKUP(C4798,$X$2:$Z$19,3,FALSE)))</f>
        <v/>
      </c>
      <c r="S4798" s="61">
        <f>IF(P4798=1,0,L4798*M4798*R4798*(1-O4798/100))</f>
        <v/>
      </c>
      <c r="T4798" s="61">
        <f>IF(P4798=1,0,L4798*Q4798)</f>
        <v/>
      </c>
      <c r="U4798" s="61">
        <f>S4798-T4798</f>
        <v/>
      </c>
    </row>
    <row r="4799">
      <c r="A4799" t="inlineStr">
        <is>
          <t>S004798</t>
        </is>
      </c>
      <c r="B4799" t="inlineStr">
        <is>
          <t>2026-06-25</t>
        </is>
      </c>
      <c r="C4799" t="inlineStr">
        <is>
          <t>2026-06</t>
        </is>
      </c>
      <c r="D4799" t="inlineStr">
        <is>
          <t>2026-Q2</t>
        </is>
      </c>
      <c r="E4799" t="inlineStr">
        <is>
          <t>T02</t>
        </is>
      </c>
      <c r="F4799" t="inlineStr">
        <is>
          <t>Ece Kaya</t>
        </is>
      </c>
      <c r="G4799" t="inlineStr">
        <is>
          <t>İç Anadolu</t>
        </is>
      </c>
      <c r="H4799" t="inlineStr">
        <is>
          <t>EM-KBL-25</t>
        </is>
      </c>
      <c r="I4799" t="inlineStr">
        <is>
          <t>NYY Kablo 4x6 (100 m)</t>
        </is>
      </c>
      <c r="J4799" t="inlineStr">
        <is>
          <t>Kablo</t>
        </is>
      </c>
      <c r="K4799" t="inlineStr">
        <is>
          <t>Proje</t>
        </is>
      </c>
      <c r="L4799" t="n">
        <v>4</v>
      </c>
      <c r="M4799" s="57" t="n">
        <v>3441</v>
      </c>
      <c r="N4799" t="inlineStr">
        <is>
          <t>TL</t>
        </is>
      </c>
      <c r="O4799" s="58" t="n">
        <v>8</v>
      </c>
      <c r="P4799" t="n">
        <v>0</v>
      </c>
      <c r="Q4799" s="59" t="n">
        <v>2150</v>
      </c>
      <c r="R4799" s="60">
        <f>IF(N4799="TL",1,IF(N4799="USD",VLOOKUP(C4799,$X$2:$Z$19,2,FALSE),VLOOKUP(C4799,$X$2:$Z$19,3,FALSE)))</f>
        <v/>
      </c>
      <c r="S4799" s="61">
        <f>IF(P4799=1,0,L4799*M4799*R4799*(1-O4799/100))</f>
        <v/>
      </c>
      <c r="T4799" s="61">
        <f>IF(P4799=1,0,L4799*Q4799)</f>
        <v/>
      </c>
      <c r="U4799" s="61">
        <f>S4799-T4799</f>
        <v/>
      </c>
    </row>
    <row r="4800">
      <c r="A4800" t="inlineStr">
        <is>
          <t>S004799</t>
        </is>
      </c>
      <c r="B4800" t="inlineStr">
        <is>
          <t>2026-06-10</t>
        </is>
      </c>
      <c r="C4800" t="inlineStr">
        <is>
          <t>2026-06</t>
        </is>
      </c>
      <c r="D4800" t="inlineStr">
        <is>
          <t>2026-Q2</t>
        </is>
      </c>
      <c r="E4800" t="inlineStr">
        <is>
          <t>T02</t>
        </is>
      </c>
      <c r="F4800" t="inlineStr">
        <is>
          <t>Ece Kaya</t>
        </is>
      </c>
      <c r="G4800" t="inlineStr">
        <is>
          <t>İç Anadolu</t>
        </is>
      </c>
      <c r="H4800" t="inlineStr">
        <is>
          <t>EM-SNS-06</t>
        </is>
      </c>
      <c r="I4800" t="inlineStr">
        <is>
          <t>Hareket Sensörü PIR</t>
        </is>
      </c>
      <c r="J4800" t="inlineStr">
        <is>
          <t>Otomasyon</t>
        </is>
      </c>
      <c r="K4800" t="inlineStr">
        <is>
          <t>Proje</t>
        </is>
      </c>
      <c r="L4800" t="n">
        <v>5</v>
      </c>
      <c r="M4800" s="57" t="n">
        <v>261</v>
      </c>
      <c r="N4800" t="inlineStr">
        <is>
          <t>TL</t>
        </is>
      </c>
      <c r="O4800" s="58" t="n">
        <v>8</v>
      </c>
      <c r="P4800" t="n">
        <v>0</v>
      </c>
      <c r="Q4800" s="59" t="n">
        <v>120</v>
      </c>
      <c r="R4800" s="60">
        <f>IF(N4800="TL",1,IF(N4800="USD",VLOOKUP(C4800,$X$2:$Z$19,2,FALSE),VLOOKUP(C4800,$X$2:$Z$19,3,FALSE)))</f>
        <v/>
      </c>
      <c r="S4800" s="61">
        <f>IF(P4800=1,0,L4800*M4800*R4800*(1-O4800/100))</f>
        <v/>
      </c>
      <c r="T4800" s="61">
        <f>IF(P4800=1,0,L4800*Q4800)</f>
        <v/>
      </c>
      <c r="U4800" s="61">
        <f>S4800-T4800</f>
        <v/>
      </c>
    </row>
    <row r="4801">
      <c r="A4801" t="inlineStr">
        <is>
          <t>S004800</t>
        </is>
      </c>
      <c r="B4801" t="inlineStr">
        <is>
          <t>2026-06-22</t>
        </is>
      </c>
      <c r="C4801" t="inlineStr">
        <is>
          <t>2026-06</t>
        </is>
      </c>
      <c r="D4801" t="inlineStr">
        <is>
          <t>2026-Q2</t>
        </is>
      </c>
      <c r="E4801" t="inlineStr">
        <is>
          <t>T02</t>
        </is>
      </c>
      <c r="F4801" t="inlineStr">
        <is>
          <t>Ece Kaya</t>
        </is>
      </c>
      <c r="G4801" t="inlineStr">
        <is>
          <t>İç Anadolu</t>
        </is>
      </c>
      <c r="H4801" t="inlineStr">
        <is>
          <t>EM-KBL-25</t>
        </is>
      </c>
      <c r="I4801" t="inlineStr">
        <is>
          <t>NYY Kablo 4x6 (100 m)</t>
        </is>
      </c>
      <c r="J4801" t="inlineStr">
        <is>
          <t>Kablo</t>
        </is>
      </c>
      <c r="K4801" t="inlineStr">
        <is>
          <t>Proje</t>
        </is>
      </c>
      <c r="L4801" t="n">
        <v>3</v>
      </c>
      <c r="M4801" s="57" t="n">
        <v>3458</v>
      </c>
      <c r="N4801" t="inlineStr">
        <is>
          <t>TL</t>
        </is>
      </c>
      <c r="O4801" s="58" t="n">
        <v>8</v>
      </c>
      <c r="P4801" t="n">
        <v>0</v>
      </c>
      <c r="Q4801" s="59" t="n">
        <v>2150</v>
      </c>
      <c r="R4801" s="60">
        <f>IF(N4801="TL",1,IF(N4801="USD",VLOOKUP(C4801,$X$2:$Z$19,2,FALSE),VLOOKUP(C4801,$X$2:$Z$19,3,FALSE)))</f>
        <v/>
      </c>
      <c r="S4801" s="61">
        <f>IF(P4801=1,0,L4801*M4801*R4801*(1-O4801/100))</f>
        <v/>
      </c>
      <c r="T4801" s="61">
        <f>IF(P4801=1,0,L4801*Q4801)</f>
        <v/>
      </c>
      <c r="U4801" s="61">
        <f>S4801-T4801</f>
        <v/>
      </c>
    </row>
    <row r="4802">
      <c r="A4802" t="inlineStr">
        <is>
          <t>S004801</t>
        </is>
      </c>
      <c r="B4802" t="inlineStr">
        <is>
          <t>2026-06-21</t>
        </is>
      </c>
      <c r="C4802" t="inlineStr">
        <is>
          <t>2026-06</t>
        </is>
      </c>
      <c r="D4802" t="inlineStr">
        <is>
          <t>2026-Q2</t>
        </is>
      </c>
      <c r="E4802" t="inlineStr">
        <is>
          <t>T02</t>
        </is>
      </c>
      <c r="F4802" t="inlineStr">
        <is>
          <t>Ece Kaya</t>
        </is>
      </c>
      <c r="G4802" t="inlineStr">
        <is>
          <t>İç Anadolu</t>
        </is>
      </c>
      <c r="H4802" t="inlineStr">
        <is>
          <t>EM-AYD-40</t>
        </is>
      </c>
      <c r="I4802" t="inlineStr">
        <is>
          <t>LED Panel Armatür 40W</t>
        </is>
      </c>
      <c r="J4802" t="inlineStr">
        <is>
          <t>Aydınlatma</t>
        </is>
      </c>
      <c r="K4802" t="inlineStr">
        <is>
          <t>Bayi</t>
        </is>
      </c>
      <c r="L4802" t="n">
        <v>1</v>
      </c>
      <c r="M4802" s="57" t="n">
        <v>355</v>
      </c>
      <c r="N4802" t="inlineStr">
        <is>
          <t>TL</t>
        </is>
      </c>
      <c r="O4802" s="58" t="n">
        <v>5</v>
      </c>
      <c r="P4802" t="n">
        <v>0</v>
      </c>
      <c r="Q4802" s="59" t="n">
        <v>190</v>
      </c>
      <c r="R4802" s="60">
        <f>IF(N4802="TL",1,IF(N4802="USD",VLOOKUP(C4802,$X$2:$Z$19,2,FALSE),VLOOKUP(C4802,$X$2:$Z$19,3,FALSE)))</f>
        <v/>
      </c>
      <c r="S4802" s="61">
        <f>IF(P4802=1,0,L4802*M4802*R4802*(1-O4802/100))</f>
        <v/>
      </c>
      <c r="T4802" s="61">
        <f>IF(P4802=1,0,L4802*Q4802)</f>
        <v/>
      </c>
      <c r="U4802" s="61">
        <f>S4802-T4802</f>
        <v/>
      </c>
    </row>
    <row r="4803">
      <c r="A4803" t="inlineStr">
        <is>
          <t>S004802</t>
        </is>
      </c>
      <c r="B4803" t="inlineStr">
        <is>
          <t>2026-06-16</t>
        </is>
      </c>
      <c r="C4803" t="inlineStr">
        <is>
          <t>2026-06</t>
        </is>
      </c>
      <c r="D4803" t="inlineStr">
        <is>
          <t>2026-Q2</t>
        </is>
      </c>
      <c r="E4803" t="inlineStr">
        <is>
          <t>T02</t>
        </is>
      </c>
      <c r="F4803" t="inlineStr">
        <is>
          <t>Ece Kaya</t>
        </is>
      </c>
      <c r="G4803" t="inlineStr">
        <is>
          <t>İç Anadolu</t>
        </is>
      </c>
      <c r="H4803" t="inlineStr">
        <is>
          <t>EM-KBL-16</t>
        </is>
      </c>
      <c r="I4803" t="inlineStr">
        <is>
          <t>NYM Kablo 3x2,5 (100 m)</t>
        </is>
      </c>
      <c r="J4803" t="inlineStr">
        <is>
          <t>Kablo</t>
        </is>
      </c>
      <c r="K4803" t="inlineStr">
        <is>
          <t>Bayi</t>
        </is>
      </c>
      <c r="L4803" t="n">
        <v>1</v>
      </c>
      <c r="M4803" s="57" t="n">
        <v>1342</v>
      </c>
      <c r="N4803" t="inlineStr">
        <is>
          <t>TL</t>
        </is>
      </c>
      <c r="O4803" s="58" t="n">
        <v>0</v>
      </c>
      <c r="P4803" t="n">
        <v>0</v>
      </c>
      <c r="Q4803" s="59" t="n">
        <v>820</v>
      </c>
      <c r="R4803" s="60">
        <f>IF(N4803="TL",1,IF(N4803="USD",VLOOKUP(C4803,$X$2:$Z$19,2,FALSE),VLOOKUP(C4803,$X$2:$Z$19,3,FALSE)))</f>
        <v/>
      </c>
      <c r="S4803" s="61">
        <f>IF(P4803=1,0,L4803*M4803*R4803*(1-O4803/100))</f>
        <v/>
      </c>
      <c r="T4803" s="61">
        <f>IF(P4803=1,0,L4803*Q4803)</f>
        <v/>
      </c>
      <c r="U4803" s="61">
        <f>S4803-T4803</f>
        <v/>
      </c>
    </row>
    <row r="4804">
      <c r="A4804" t="inlineStr">
        <is>
          <t>S004803</t>
        </is>
      </c>
      <c r="B4804" t="inlineStr">
        <is>
          <t>2026-06-02</t>
        </is>
      </c>
      <c r="C4804" t="inlineStr">
        <is>
          <t>2026-06</t>
        </is>
      </c>
      <c r="D4804" t="inlineStr">
        <is>
          <t>2026-Q2</t>
        </is>
      </c>
      <c r="E4804" t="inlineStr">
        <is>
          <t>T02</t>
        </is>
      </c>
      <c r="F4804" t="inlineStr">
        <is>
          <t>Ece Kaya</t>
        </is>
      </c>
      <c r="G4804" t="inlineStr">
        <is>
          <t>İç Anadolu</t>
        </is>
      </c>
      <c r="H4804" t="inlineStr">
        <is>
          <t>EM-KBL-16</t>
        </is>
      </c>
      <c r="I4804" t="inlineStr">
        <is>
          <t>NYM Kablo 3x2,5 (100 m)</t>
        </is>
      </c>
      <c r="J4804" t="inlineStr">
        <is>
          <t>Kablo</t>
        </is>
      </c>
      <c r="K4804" t="inlineStr">
        <is>
          <t>Perakende</t>
        </is>
      </c>
      <c r="L4804" t="n">
        <v>2</v>
      </c>
      <c r="M4804" s="57" t="n">
        <v>1362</v>
      </c>
      <c r="N4804" t="inlineStr">
        <is>
          <t>TL</t>
        </is>
      </c>
      <c r="O4804" s="58" t="n">
        <v>0</v>
      </c>
      <c r="P4804" t="n">
        <v>0</v>
      </c>
      <c r="Q4804" s="59" t="n">
        <v>820</v>
      </c>
      <c r="R4804" s="60">
        <f>IF(N4804="TL",1,IF(N4804="USD",VLOOKUP(C4804,$X$2:$Z$19,2,FALSE),VLOOKUP(C4804,$X$2:$Z$19,3,FALSE)))</f>
        <v/>
      </c>
      <c r="S4804" s="61">
        <f>IF(P4804=1,0,L4804*M4804*R4804*(1-O4804/100))</f>
        <v/>
      </c>
      <c r="T4804" s="61">
        <f>IF(P4804=1,0,L4804*Q4804)</f>
        <v/>
      </c>
      <c r="U4804" s="61">
        <f>S4804-T4804</f>
        <v/>
      </c>
    </row>
    <row r="4805">
      <c r="A4805" t="inlineStr">
        <is>
          <t>S004804</t>
        </is>
      </c>
      <c r="B4805" t="inlineStr">
        <is>
          <t>2026-06-10</t>
        </is>
      </c>
      <c r="C4805" t="inlineStr">
        <is>
          <t>2026-06</t>
        </is>
      </c>
      <c r="D4805" t="inlineStr">
        <is>
          <t>2026-Q2</t>
        </is>
      </c>
      <c r="E4805" t="inlineStr">
        <is>
          <t>T02</t>
        </is>
      </c>
      <c r="F4805" t="inlineStr">
        <is>
          <t>Ece Kaya</t>
        </is>
      </c>
      <c r="G4805" t="inlineStr">
        <is>
          <t>İç Anadolu</t>
        </is>
      </c>
      <c r="H4805" t="inlineStr">
        <is>
          <t>EM-KBL-16</t>
        </is>
      </c>
      <c r="I4805" t="inlineStr">
        <is>
          <t>NYM Kablo 3x2,5 (100 m)</t>
        </is>
      </c>
      <c r="J4805" t="inlineStr">
        <is>
          <t>Kablo</t>
        </is>
      </c>
      <c r="K4805" t="inlineStr">
        <is>
          <t>Bayi</t>
        </is>
      </c>
      <c r="L4805" t="n">
        <v>27</v>
      </c>
      <c r="M4805" s="57" t="n">
        <v>1296</v>
      </c>
      <c r="N4805" t="inlineStr">
        <is>
          <t>TL</t>
        </is>
      </c>
      <c r="O4805" s="58" t="n">
        <v>0</v>
      </c>
      <c r="P4805" t="n">
        <v>0</v>
      </c>
      <c r="Q4805" s="59" t="n">
        <v>820</v>
      </c>
      <c r="R4805" s="60">
        <f>IF(N4805="TL",1,IF(N4805="USD",VLOOKUP(C4805,$X$2:$Z$19,2,FALSE),VLOOKUP(C4805,$X$2:$Z$19,3,FALSE)))</f>
        <v/>
      </c>
      <c r="S4805" s="61">
        <f>IF(P4805=1,0,L4805*M4805*R4805*(1-O4805/100))</f>
        <v/>
      </c>
      <c r="T4805" s="61">
        <f>IF(P4805=1,0,L4805*Q4805)</f>
        <v/>
      </c>
      <c r="U4805" s="61">
        <f>S4805-T4805</f>
        <v/>
      </c>
    </row>
    <row r="4806">
      <c r="A4806" t="inlineStr">
        <is>
          <t>S004805</t>
        </is>
      </c>
      <c r="B4806" t="inlineStr">
        <is>
          <t>2026-06-22</t>
        </is>
      </c>
      <c r="C4806" t="inlineStr">
        <is>
          <t>2026-06</t>
        </is>
      </c>
      <c r="D4806" t="inlineStr">
        <is>
          <t>2026-Q2</t>
        </is>
      </c>
      <c r="E4806" t="inlineStr">
        <is>
          <t>T02</t>
        </is>
      </c>
      <c r="F4806" t="inlineStr">
        <is>
          <t>Ece Kaya</t>
        </is>
      </c>
      <c r="G4806" t="inlineStr">
        <is>
          <t>İç Anadolu</t>
        </is>
      </c>
      <c r="H4806" t="inlineStr">
        <is>
          <t>EM-TRF-05</t>
        </is>
      </c>
      <c r="I4806" t="inlineStr">
        <is>
          <t>İzole Trafo 1 kVA</t>
        </is>
      </c>
      <c r="J4806" t="inlineStr">
        <is>
          <t>Güç</t>
        </is>
      </c>
      <c r="K4806" t="inlineStr">
        <is>
          <t>Kurumsal</t>
        </is>
      </c>
      <c r="L4806" t="n">
        <v>2</v>
      </c>
      <c r="M4806" s="57" t="n">
        <v>6792</v>
      </c>
      <c r="N4806" t="inlineStr">
        <is>
          <t>TL</t>
        </is>
      </c>
      <c r="O4806" s="58" t="n">
        <v>0</v>
      </c>
      <c r="P4806" t="n">
        <v>0</v>
      </c>
      <c r="Q4806" s="59" t="n">
        <v>3900</v>
      </c>
      <c r="R4806" s="60">
        <f>IF(N4806="TL",1,IF(N4806="USD",VLOOKUP(C4806,$X$2:$Z$19,2,FALSE),VLOOKUP(C4806,$X$2:$Z$19,3,FALSE)))</f>
        <v/>
      </c>
      <c r="S4806" s="61">
        <f>IF(P4806=1,0,L4806*M4806*R4806*(1-O4806/100))</f>
        <v/>
      </c>
      <c r="T4806" s="61">
        <f>IF(P4806=1,0,L4806*Q4806)</f>
        <v/>
      </c>
      <c r="U4806" s="61">
        <f>S4806-T4806</f>
        <v/>
      </c>
    </row>
    <row r="4807">
      <c r="A4807" t="inlineStr">
        <is>
          <t>S004806</t>
        </is>
      </c>
      <c r="B4807" t="inlineStr">
        <is>
          <t>2026-06-25</t>
        </is>
      </c>
      <c r="C4807" t="inlineStr">
        <is>
          <t>2026-06</t>
        </is>
      </c>
      <c r="D4807" t="inlineStr">
        <is>
          <t>2026-Q2</t>
        </is>
      </c>
      <c r="E4807" t="inlineStr">
        <is>
          <t>T02</t>
        </is>
      </c>
      <c r="F4807" t="inlineStr">
        <is>
          <t>Ece Kaya</t>
        </is>
      </c>
      <c r="G4807" t="inlineStr">
        <is>
          <t>İç Anadolu</t>
        </is>
      </c>
      <c r="H4807" t="inlineStr">
        <is>
          <t>EM-TRF-05</t>
        </is>
      </c>
      <c r="I4807" t="inlineStr">
        <is>
          <t>İzole Trafo 1 kVA</t>
        </is>
      </c>
      <c r="J4807" t="inlineStr">
        <is>
          <t>Güç</t>
        </is>
      </c>
      <c r="K4807" t="inlineStr">
        <is>
          <t>Bayi</t>
        </is>
      </c>
      <c r="L4807" t="n">
        <v>24</v>
      </c>
      <c r="M4807" s="57" t="n">
        <v>6386</v>
      </c>
      <c r="N4807" t="inlineStr">
        <is>
          <t>TL</t>
        </is>
      </c>
      <c r="O4807" s="58" t="n">
        <v>12</v>
      </c>
      <c r="P4807" t="n">
        <v>0</v>
      </c>
      <c r="Q4807" s="59" t="n">
        <v>3900</v>
      </c>
      <c r="R4807" s="60">
        <f>IF(N4807="TL",1,IF(N4807="USD",VLOOKUP(C4807,$X$2:$Z$19,2,FALSE),VLOOKUP(C4807,$X$2:$Z$19,3,FALSE)))</f>
        <v/>
      </c>
      <c r="S4807" s="61">
        <f>IF(P4807=1,0,L4807*M4807*R4807*(1-O4807/100))</f>
        <v/>
      </c>
      <c r="T4807" s="61">
        <f>IF(P4807=1,0,L4807*Q4807)</f>
        <v/>
      </c>
      <c r="U4807" s="61">
        <f>S4807-T4807</f>
        <v/>
      </c>
    </row>
    <row r="4808">
      <c r="A4808" t="inlineStr">
        <is>
          <t>S004807</t>
        </is>
      </c>
      <c r="B4808" t="inlineStr">
        <is>
          <t>2026-06-17</t>
        </is>
      </c>
      <c r="C4808" t="inlineStr">
        <is>
          <t>2026-06</t>
        </is>
      </c>
      <c r="D4808" t="inlineStr">
        <is>
          <t>2026-Q2</t>
        </is>
      </c>
      <c r="E4808" t="inlineStr">
        <is>
          <t>T02</t>
        </is>
      </c>
      <c r="F4808" t="inlineStr">
        <is>
          <t>Ece Kaya</t>
        </is>
      </c>
      <c r="G4808" t="inlineStr">
        <is>
          <t>İç Anadolu</t>
        </is>
      </c>
      <c r="H4808" t="inlineStr">
        <is>
          <t>EM-KBL-16</t>
        </is>
      </c>
      <c r="I4808" t="inlineStr">
        <is>
          <t>NYM Kablo 3x2,5 (100 m)</t>
        </is>
      </c>
      <c r="J4808" t="inlineStr">
        <is>
          <t>Kablo</t>
        </is>
      </c>
      <c r="K4808" t="inlineStr">
        <is>
          <t>Kurumsal</t>
        </is>
      </c>
      <c r="L4808" t="n">
        <v>12</v>
      </c>
      <c r="M4808" s="57" t="n">
        <v>1331</v>
      </c>
      <c r="N4808" t="inlineStr">
        <is>
          <t>TL</t>
        </is>
      </c>
      <c r="O4808" s="58" t="n">
        <v>8</v>
      </c>
      <c r="P4808" t="n">
        <v>0</v>
      </c>
      <c r="Q4808" s="59" t="n">
        <v>820</v>
      </c>
      <c r="R4808" s="60">
        <f>IF(N4808="TL",1,IF(N4808="USD",VLOOKUP(C4808,$X$2:$Z$19,2,FALSE),VLOOKUP(C4808,$X$2:$Z$19,3,FALSE)))</f>
        <v/>
      </c>
      <c r="S4808" s="61">
        <f>IF(P4808=1,0,L4808*M4808*R4808*(1-O4808/100))</f>
        <v/>
      </c>
      <c r="T4808" s="61">
        <f>IF(P4808=1,0,L4808*Q4808)</f>
        <v/>
      </c>
      <c r="U4808" s="61">
        <f>S4808-T4808</f>
        <v/>
      </c>
    </row>
    <row r="4809">
      <c r="A4809" t="inlineStr">
        <is>
          <t>S004808</t>
        </is>
      </c>
      <c r="B4809" t="inlineStr">
        <is>
          <t>2026-06-02</t>
        </is>
      </c>
      <c r="C4809" t="inlineStr">
        <is>
          <t>2026-06</t>
        </is>
      </c>
      <c r="D4809" t="inlineStr">
        <is>
          <t>2026-Q2</t>
        </is>
      </c>
      <c r="E4809" t="inlineStr">
        <is>
          <t>T03</t>
        </is>
      </c>
      <c r="F4809" t="inlineStr">
        <is>
          <t>Mert Demir</t>
        </is>
      </c>
      <c r="G4809" t="inlineStr">
        <is>
          <t>Ege</t>
        </is>
      </c>
      <c r="H4809" t="inlineStr">
        <is>
          <t>EM-AYD-18</t>
        </is>
      </c>
      <c r="I4809" t="inlineStr">
        <is>
          <t>LED Ampul 18W (10'lu)</t>
        </is>
      </c>
      <c r="J4809" t="inlineStr">
        <is>
          <t>Aydınlatma</t>
        </is>
      </c>
      <c r="K4809" t="inlineStr">
        <is>
          <t>Kurumsal</t>
        </is>
      </c>
      <c r="L4809" t="n">
        <v>24</v>
      </c>
      <c r="M4809" s="57" t="n">
        <v>203</v>
      </c>
      <c r="N4809" t="inlineStr">
        <is>
          <t>TL</t>
        </is>
      </c>
      <c r="O4809" s="58" t="n">
        <v>5</v>
      </c>
      <c r="P4809" t="n">
        <v>0</v>
      </c>
      <c r="Q4809" s="59" t="n">
        <v>95</v>
      </c>
      <c r="R4809" s="60">
        <f>IF(N4809="TL",1,IF(N4809="USD",VLOOKUP(C4809,$X$2:$Z$19,2,FALSE),VLOOKUP(C4809,$X$2:$Z$19,3,FALSE)))</f>
        <v/>
      </c>
      <c r="S4809" s="61">
        <f>IF(P4809=1,0,L4809*M4809*R4809*(1-O4809/100))</f>
        <v/>
      </c>
      <c r="T4809" s="61">
        <f>IF(P4809=1,0,L4809*Q4809)</f>
        <v/>
      </c>
      <c r="U4809" s="61">
        <f>S4809-T4809</f>
        <v/>
      </c>
    </row>
    <row r="4810">
      <c r="A4810" t="inlineStr">
        <is>
          <t>S004809</t>
        </is>
      </c>
      <c r="B4810" t="inlineStr">
        <is>
          <t>2026-06-12</t>
        </is>
      </c>
      <c r="C4810" t="inlineStr">
        <is>
          <t>2026-06</t>
        </is>
      </c>
      <c r="D4810" t="inlineStr">
        <is>
          <t>2026-Q2</t>
        </is>
      </c>
      <c r="E4810" t="inlineStr">
        <is>
          <t>T03</t>
        </is>
      </c>
      <c r="F4810" t="inlineStr">
        <is>
          <t>Mert Demir</t>
        </is>
      </c>
      <c r="G4810" t="inlineStr">
        <is>
          <t>Ege</t>
        </is>
      </c>
      <c r="H4810" t="inlineStr">
        <is>
          <t>EM-KBL-16</t>
        </is>
      </c>
      <c r="I4810" t="inlineStr">
        <is>
          <t>NYM Kablo 3x2,5 (100 m)</t>
        </is>
      </c>
      <c r="J4810" t="inlineStr">
        <is>
          <t>Kablo</t>
        </is>
      </c>
      <c r="K4810" t="inlineStr">
        <is>
          <t>Kurumsal</t>
        </is>
      </c>
      <c r="L4810" t="n">
        <v>1</v>
      </c>
      <c r="M4810" s="57" t="n">
        <v>1351</v>
      </c>
      <c r="N4810" t="inlineStr">
        <is>
          <t>TL</t>
        </is>
      </c>
      <c r="O4810" s="58" t="n">
        <v>5</v>
      </c>
      <c r="P4810" t="n">
        <v>0</v>
      </c>
      <c r="Q4810" s="59" t="n">
        <v>820</v>
      </c>
      <c r="R4810" s="60">
        <f>IF(N4810="TL",1,IF(N4810="USD",VLOOKUP(C4810,$X$2:$Z$19,2,FALSE),VLOOKUP(C4810,$X$2:$Z$19,3,FALSE)))</f>
        <v/>
      </c>
      <c r="S4810" s="61">
        <f>IF(P4810=1,0,L4810*M4810*R4810*(1-O4810/100))</f>
        <v/>
      </c>
      <c r="T4810" s="61">
        <f>IF(P4810=1,0,L4810*Q4810)</f>
        <v/>
      </c>
      <c r="U4810" s="61">
        <f>S4810-T4810</f>
        <v/>
      </c>
    </row>
    <row r="4811">
      <c r="A4811" t="inlineStr">
        <is>
          <t>S004810</t>
        </is>
      </c>
      <c r="B4811" t="inlineStr">
        <is>
          <t>2026-06-11</t>
        </is>
      </c>
      <c r="C4811" t="inlineStr">
        <is>
          <t>2026-06</t>
        </is>
      </c>
      <c r="D4811" t="inlineStr">
        <is>
          <t>2026-Q2</t>
        </is>
      </c>
      <c r="E4811" t="inlineStr">
        <is>
          <t>T03</t>
        </is>
      </c>
      <c r="F4811" t="inlineStr">
        <is>
          <t>Mert Demir</t>
        </is>
      </c>
      <c r="G4811" t="inlineStr">
        <is>
          <t>Ege</t>
        </is>
      </c>
      <c r="H4811" t="inlineStr">
        <is>
          <t>EM-SGT-01</t>
        </is>
      </c>
      <c r="I4811" t="inlineStr">
        <is>
          <t>Otomatik Sigorta C16 (12'li)</t>
        </is>
      </c>
      <c r="J4811" t="inlineStr">
        <is>
          <t>Koruma</t>
        </is>
      </c>
      <c r="K4811" t="inlineStr">
        <is>
          <t>Bayi</t>
        </is>
      </c>
      <c r="L4811" t="n">
        <v>12</v>
      </c>
      <c r="M4811" s="57" t="n">
        <v>449</v>
      </c>
      <c r="N4811" t="inlineStr">
        <is>
          <t>TL</t>
        </is>
      </c>
      <c r="O4811" s="58" t="n">
        <v>0</v>
      </c>
      <c r="P4811" t="n">
        <v>0</v>
      </c>
      <c r="Q4811" s="59" t="n">
        <v>240</v>
      </c>
      <c r="R4811" s="60">
        <f>IF(N4811="TL",1,IF(N4811="USD",VLOOKUP(C4811,$X$2:$Z$19,2,FALSE),VLOOKUP(C4811,$X$2:$Z$19,3,FALSE)))</f>
        <v/>
      </c>
      <c r="S4811" s="61">
        <f>IF(P4811=1,0,L4811*M4811*R4811*(1-O4811/100))</f>
        <v/>
      </c>
      <c r="T4811" s="61">
        <f>IF(P4811=1,0,L4811*Q4811)</f>
        <v/>
      </c>
      <c r="U4811" s="61">
        <f>S4811-T4811</f>
        <v/>
      </c>
    </row>
    <row r="4812">
      <c r="A4812" t="inlineStr">
        <is>
          <t>S004811</t>
        </is>
      </c>
      <c r="B4812" t="inlineStr">
        <is>
          <t>2026-06-02</t>
        </is>
      </c>
      <c r="C4812" t="inlineStr">
        <is>
          <t>2026-06</t>
        </is>
      </c>
      <c r="D4812" t="inlineStr">
        <is>
          <t>2026-Q2</t>
        </is>
      </c>
      <c r="E4812" t="inlineStr">
        <is>
          <t>T03</t>
        </is>
      </c>
      <c r="F4812" t="inlineStr">
        <is>
          <t>Mert Demir</t>
        </is>
      </c>
      <c r="G4812" t="inlineStr">
        <is>
          <t>Ege</t>
        </is>
      </c>
      <c r="H4812" t="inlineStr">
        <is>
          <t>EM-TOP-08</t>
        </is>
      </c>
      <c r="I4812" t="inlineStr">
        <is>
          <t>Topraklama Seti</t>
        </is>
      </c>
      <c r="J4812" t="inlineStr">
        <is>
          <t>Koruma</t>
        </is>
      </c>
      <c r="K4812" t="inlineStr">
        <is>
          <t>Kurumsal</t>
        </is>
      </c>
      <c r="L4812" t="n">
        <v>1</v>
      </c>
      <c r="M4812" s="57" t="n">
        <v>932</v>
      </c>
      <c r="N4812" t="inlineStr">
        <is>
          <t>TL</t>
        </is>
      </c>
      <c r="O4812" s="58" t="n">
        <v>0</v>
      </c>
      <c r="P4812" t="n">
        <v>0</v>
      </c>
      <c r="Q4812" s="59" t="n">
        <v>540</v>
      </c>
      <c r="R4812" s="60">
        <f>IF(N4812="TL",1,IF(N4812="USD",VLOOKUP(C4812,$X$2:$Z$19,2,FALSE),VLOOKUP(C4812,$X$2:$Z$19,3,FALSE)))</f>
        <v/>
      </c>
      <c r="S4812" s="61">
        <f>IF(P4812=1,0,L4812*M4812*R4812*(1-O4812/100))</f>
        <v/>
      </c>
      <c r="T4812" s="61">
        <f>IF(P4812=1,0,L4812*Q4812)</f>
        <v/>
      </c>
      <c r="U4812" s="61">
        <f>S4812-T4812</f>
        <v/>
      </c>
    </row>
    <row r="4813">
      <c r="A4813" t="inlineStr">
        <is>
          <t>S004812</t>
        </is>
      </c>
      <c r="B4813" t="inlineStr">
        <is>
          <t>2026-06-07</t>
        </is>
      </c>
      <c r="C4813" t="inlineStr">
        <is>
          <t>2026-06</t>
        </is>
      </c>
      <c r="D4813" t="inlineStr">
        <is>
          <t>2026-Q2</t>
        </is>
      </c>
      <c r="E4813" t="inlineStr">
        <is>
          <t>T03</t>
        </is>
      </c>
      <c r="F4813" t="inlineStr">
        <is>
          <t>Mert Demir</t>
        </is>
      </c>
      <c r="G4813" t="inlineStr">
        <is>
          <t>Ege</t>
        </is>
      </c>
      <c r="H4813" t="inlineStr">
        <is>
          <t>EM-UPS-10</t>
        </is>
      </c>
      <c r="I4813" t="inlineStr">
        <is>
          <t>Kesintisiz Güç Kaynağı 3 kVA</t>
        </is>
      </c>
      <c r="J4813" t="inlineStr">
        <is>
          <t>Güç</t>
        </is>
      </c>
      <c r="K4813" t="inlineStr">
        <is>
          <t>Kurumsal</t>
        </is>
      </c>
      <c r="L4813" t="n">
        <v>13</v>
      </c>
      <c r="M4813" s="57" t="n">
        <v>13422</v>
      </c>
      <c r="N4813" t="inlineStr">
        <is>
          <t>TL</t>
        </is>
      </c>
      <c r="O4813" s="58" t="n">
        <v>0</v>
      </c>
      <c r="P4813" t="n">
        <v>0</v>
      </c>
      <c r="Q4813" s="59" t="n">
        <v>8200</v>
      </c>
      <c r="R4813" s="60">
        <f>IF(N4813="TL",1,IF(N4813="USD",VLOOKUP(C4813,$X$2:$Z$19,2,FALSE),VLOOKUP(C4813,$X$2:$Z$19,3,FALSE)))</f>
        <v/>
      </c>
      <c r="S4813" s="61">
        <f>IF(P4813=1,0,L4813*M4813*R4813*(1-O4813/100))</f>
        <v/>
      </c>
      <c r="T4813" s="61">
        <f>IF(P4813=1,0,L4813*Q4813)</f>
        <v/>
      </c>
      <c r="U4813" s="61">
        <f>S4813-T4813</f>
        <v/>
      </c>
    </row>
    <row r="4814">
      <c r="A4814" t="inlineStr">
        <is>
          <t>S004813</t>
        </is>
      </c>
      <c r="B4814" t="inlineStr">
        <is>
          <t>2026-06-28</t>
        </is>
      </c>
      <c r="C4814" t="inlineStr">
        <is>
          <t>2026-06</t>
        </is>
      </c>
      <c r="D4814" t="inlineStr">
        <is>
          <t>2026-Q2</t>
        </is>
      </c>
      <c r="E4814" t="inlineStr">
        <is>
          <t>T03</t>
        </is>
      </c>
      <c r="F4814" t="inlineStr">
        <is>
          <t>Mert Demir</t>
        </is>
      </c>
      <c r="G4814" t="inlineStr">
        <is>
          <t>Ege</t>
        </is>
      </c>
      <c r="H4814" t="inlineStr">
        <is>
          <t>EM-SGT-01</t>
        </is>
      </c>
      <c r="I4814" t="inlineStr">
        <is>
          <t>Otomatik Sigorta C16 (12'li)</t>
        </is>
      </c>
      <c r="J4814" t="inlineStr">
        <is>
          <t>Koruma</t>
        </is>
      </c>
      <c r="K4814" t="inlineStr">
        <is>
          <t>Bayi</t>
        </is>
      </c>
      <c r="L4814" t="n">
        <v>4</v>
      </c>
      <c r="M4814" s="57" t="n">
        <v>453</v>
      </c>
      <c r="N4814" t="inlineStr">
        <is>
          <t>TL</t>
        </is>
      </c>
      <c r="O4814" s="58" t="n">
        <v>12</v>
      </c>
      <c r="P4814" t="n">
        <v>0</v>
      </c>
      <c r="Q4814" s="59" t="n">
        <v>240</v>
      </c>
      <c r="R4814" s="60">
        <f>IF(N4814="TL",1,IF(N4814="USD",VLOOKUP(C4814,$X$2:$Z$19,2,FALSE),VLOOKUP(C4814,$X$2:$Z$19,3,FALSE)))</f>
        <v/>
      </c>
      <c r="S4814" s="61">
        <f>IF(P4814=1,0,L4814*M4814*R4814*(1-O4814/100))</f>
        <v/>
      </c>
      <c r="T4814" s="61">
        <f>IF(P4814=1,0,L4814*Q4814)</f>
        <v/>
      </c>
      <c r="U4814" s="61">
        <f>S4814-T4814</f>
        <v/>
      </c>
    </row>
    <row r="4815">
      <c r="A4815" t="inlineStr">
        <is>
          <t>S004814</t>
        </is>
      </c>
      <c r="B4815" t="inlineStr">
        <is>
          <t>2026-06-03</t>
        </is>
      </c>
      <c r="C4815" t="inlineStr">
        <is>
          <t>2026-06</t>
        </is>
      </c>
      <c r="D4815" t="inlineStr">
        <is>
          <t>2026-Q2</t>
        </is>
      </c>
      <c r="E4815" t="inlineStr">
        <is>
          <t>T03</t>
        </is>
      </c>
      <c r="F4815" t="inlineStr">
        <is>
          <t>Mert Demir</t>
        </is>
      </c>
      <c r="G4815" t="inlineStr">
        <is>
          <t>Ege</t>
        </is>
      </c>
      <c r="H4815" t="inlineStr">
        <is>
          <t>EM-KBL-16</t>
        </is>
      </c>
      <c r="I4815" t="inlineStr">
        <is>
          <t>NYM Kablo 3x2,5 (100 m)</t>
        </is>
      </c>
      <c r="J4815" t="inlineStr">
        <is>
          <t>Kablo</t>
        </is>
      </c>
      <c r="K4815" t="inlineStr">
        <is>
          <t>Bayi</t>
        </is>
      </c>
      <c r="L4815" t="n">
        <v>4</v>
      </c>
      <c r="M4815" s="57" t="n">
        <v>1339</v>
      </c>
      <c r="N4815" t="inlineStr">
        <is>
          <t>TL</t>
        </is>
      </c>
      <c r="O4815" s="58" t="n">
        <v>12</v>
      </c>
      <c r="P4815" t="n">
        <v>0</v>
      </c>
      <c r="Q4815" s="59" t="n">
        <v>820</v>
      </c>
      <c r="R4815" s="60">
        <f>IF(N4815="TL",1,IF(N4815="USD",VLOOKUP(C4815,$X$2:$Z$19,2,FALSE),VLOOKUP(C4815,$X$2:$Z$19,3,FALSE)))</f>
        <v/>
      </c>
      <c r="S4815" s="61">
        <f>IF(P4815=1,0,L4815*M4815*R4815*(1-O4815/100))</f>
        <v/>
      </c>
      <c r="T4815" s="61">
        <f>IF(P4815=1,0,L4815*Q4815)</f>
        <v/>
      </c>
      <c r="U4815" s="61">
        <f>S4815-T4815</f>
        <v/>
      </c>
    </row>
    <row r="4816">
      <c r="A4816" t="inlineStr">
        <is>
          <t>S004815</t>
        </is>
      </c>
      <c r="B4816" t="inlineStr">
        <is>
          <t>2026-06-07</t>
        </is>
      </c>
      <c r="C4816" t="inlineStr">
        <is>
          <t>2026-06</t>
        </is>
      </c>
      <c r="D4816" t="inlineStr">
        <is>
          <t>2026-Q2</t>
        </is>
      </c>
      <c r="E4816" t="inlineStr">
        <is>
          <t>T03</t>
        </is>
      </c>
      <c r="F4816" t="inlineStr">
        <is>
          <t>Mert Demir</t>
        </is>
      </c>
      <c r="G4816" t="inlineStr">
        <is>
          <t>Ege</t>
        </is>
      </c>
      <c r="H4816" t="inlineStr">
        <is>
          <t>EM-UPS-10</t>
        </is>
      </c>
      <c r="I4816" t="inlineStr">
        <is>
          <t>Kesintisiz Güç Kaynağı 3 kVA</t>
        </is>
      </c>
      <c r="J4816" t="inlineStr">
        <is>
          <t>Güç</t>
        </is>
      </c>
      <c r="K4816" t="inlineStr">
        <is>
          <t>Proje</t>
        </is>
      </c>
      <c r="L4816" t="n">
        <v>7</v>
      </c>
      <c r="M4816" s="57" t="n">
        <v>13386</v>
      </c>
      <c r="N4816" t="inlineStr">
        <is>
          <t>TL</t>
        </is>
      </c>
      <c r="O4816" s="58" t="n">
        <v>0</v>
      </c>
      <c r="P4816" t="n">
        <v>0</v>
      </c>
      <c r="Q4816" s="59" t="n">
        <v>8200</v>
      </c>
      <c r="R4816" s="60">
        <f>IF(N4816="TL",1,IF(N4816="USD",VLOOKUP(C4816,$X$2:$Z$19,2,FALSE),VLOOKUP(C4816,$X$2:$Z$19,3,FALSE)))</f>
        <v/>
      </c>
      <c r="S4816" s="61">
        <f>IF(P4816=1,0,L4816*M4816*R4816*(1-O4816/100))</f>
        <v/>
      </c>
      <c r="T4816" s="61">
        <f>IF(P4816=1,0,L4816*Q4816)</f>
        <v/>
      </c>
      <c r="U4816" s="61">
        <f>S4816-T4816</f>
        <v/>
      </c>
    </row>
    <row r="4817">
      <c r="A4817" t="inlineStr">
        <is>
          <t>S004816</t>
        </is>
      </c>
      <c r="B4817" t="inlineStr">
        <is>
          <t>2026-06-08</t>
        </is>
      </c>
      <c r="C4817" t="inlineStr">
        <is>
          <t>2026-06</t>
        </is>
      </c>
      <c r="D4817" t="inlineStr">
        <is>
          <t>2026-Q2</t>
        </is>
      </c>
      <c r="E4817" t="inlineStr">
        <is>
          <t>T03</t>
        </is>
      </c>
      <c r="F4817" t="inlineStr">
        <is>
          <t>Mert Demir</t>
        </is>
      </c>
      <c r="G4817" t="inlineStr">
        <is>
          <t>Ege</t>
        </is>
      </c>
      <c r="H4817" t="inlineStr">
        <is>
          <t>EM-TRF-05</t>
        </is>
      </c>
      <c r="I4817" t="inlineStr">
        <is>
          <t>İzole Trafo 1 kVA</t>
        </is>
      </c>
      <c r="J4817" t="inlineStr">
        <is>
          <t>Güç</t>
        </is>
      </c>
      <c r="K4817" t="inlineStr">
        <is>
          <t>Proje</t>
        </is>
      </c>
      <c r="L4817" t="n">
        <v>13</v>
      </c>
      <c r="M4817" s="57" t="n">
        <v>6703</v>
      </c>
      <c r="N4817" t="inlineStr">
        <is>
          <t>TL</t>
        </is>
      </c>
      <c r="O4817" s="58" t="n">
        <v>8</v>
      </c>
      <c r="P4817" t="n">
        <v>0</v>
      </c>
      <c r="Q4817" s="59" t="n">
        <v>3900</v>
      </c>
      <c r="R4817" s="60">
        <f>IF(N4817="TL",1,IF(N4817="USD",VLOOKUP(C4817,$X$2:$Z$19,2,FALSE),VLOOKUP(C4817,$X$2:$Z$19,3,FALSE)))</f>
        <v/>
      </c>
      <c r="S4817" s="61">
        <f>IF(P4817=1,0,L4817*M4817*R4817*(1-O4817/100))</f>
        <v/>
      </c>
      <c r="T4817" s="61">
        <f>IF(P4817=1,0,L4817*Q4817)</f>
        <v/>
      </c>
      <c r="U4817" s="61">
        <f>S4817-T4817</f>
        <v/>
      </c>
    </row>
    <row r="4818">
      <c r="A4818" t="inlineStr">
        <is>
          <t>S004817</t>
        </is>
      </c>
      <c r="B4818" t="inlineStr">
        <is>
          <t>2026-06-20</t>
        </is>
      </c>
      <c r="C4818" t="inlineStr">
        <is>
          <t>2026-06</t>
        </is>
      </c>
      <c r="D4818" t="inlineStr">
        <is>
          <t>2026-Q2</t>
        </is>
      </c>
      <c r="E4818" t="inlineStr">
        <is>
          <t>T03</t>
        </is>
      </c>
      <c r="F4818" t="inlineStr">
        <is>
          <t>Mert Demir</t>
        </is>
      </c>
      <c r="G4818" t="inlineStr">
        <is>
          <t>Ege</t>
        </is>
      </c>
      <c r="H4818" t="inlineStr">
        <is>
          <t>EM-AYD-18</t>
        </is>
      </c>
      <c r="I4818" t="inlineStr">
        <is>
          <t>LED Ampul 18W (10'lu)</t>
        </is>
      </c>
      <c r="J4818" t="inlineStr">
        <is>
          <t>Aydınlatma</t>
        </is>
      </c>
      <c r="K4818" t="inlineStr">
        <is>
          <t>Proje</t>
        </is>
      </c>
      <c r="L4818" t="n">
        <v>1</v>
      </c>
      <c r="M4818" s="57" t="n">
        <v>200</v>
      </c>
      <c r="N4818" t="inlineStr">
        <is>
          <t>TL</t>
        </is>
      </c>
      <c r="O4818" s="58" t="n">
        <v>0</v>
      </c>
      <c r="P4818" t="n">
        <v>0</v>
      </c>
      <c r="Q4818" s="59" t="n">
        <v>95</v>
      </c>
      <c r="R4818" s="60">
        <f>IF(N4818="TL",1,IF(N4818="USD",VLOOKUP(C4818,$X$2:$Z$19,2,FALSE),VLOOKUP(C4818,$X$2:$Z$19,3,FALSE)))</f>
        <v/>
      </c>
      <c r="S4818" s="61">
        <f>IF(P4818=1,0,L4818*M4818*R4818*(1-O4818/100))</f>
        <v/>
      </c>
      <c r="T4818" s="61">
        <f>IF(P4818=1,0,L4818*Q4818)</f>
        <v/>
      </c>
      <c r="U4818" s="61">
        <f>S4818-T4818</f>
        <v/>
      </c>
    </row>
    <row r="4819">
      <c r="A4819" t="inlineStr">
        <is>
          <t>S004818</t>
        </is>
      </c>
      <c r="B4819" t="inlineStr">
        <is>
          <t>2026-06-17</t>
        </is>
      </c>
      <c r="C4819" t="inlineStr">
        <is>
          <t>2026-06</t>
        </is>
      </c>
      <c r="D4819" t="inlineStr">
        <is>
          <t>2026-Q2</t>
        </is>
      </c>
      <c r="E4819" t="inlineStr">
        <is>
          <t>T03</t>
        </is>
      </c>
      <c r="F4819" t="inlineStr">
        <is>
          <t>Mert Demir</t>
        </is>
      </c>
      <c r="G4819" t="inlineStr">
        <is>
          <t>Ege</t>
        </is>
      </c>
      <c r="H4819" t="inlineStr">
        <is>
          <t>EM-UPS-10</t>
        </is>
      </c>
      <c r="I4819" t="inlineStr">
        <is>
          <t>Kesintisiz Güç Kaynağı 3 kVA</t>
        </is>
      </c>
      <c r="J4819" t="inlineStr">
        <is>
          <t>Güç</t>
        </is>
      </c>
      <c r="K4819" t="inlineStr">
        <is>
          <t>Bayi</t>
        </is>
      </c>
      <c r="L4819" t="n">
        <v>56</v>
      </c>
      <c r="M4819" s="57" t="n">
        <v>13508</v>
      </c>
      <c r="N4819" t="inlineStr">
        <is>
          <t>TL</t>
        </is>
      </c>
      <c r="O4819" s="58" t="n">
        <v>12</v>
      </c>
      <c r="P4819" t="n">
        <v>0</v>
      </c>
      <c r="Q4819" s="59" t="n">
        <v>8200</v>
      </c>
      <c r="R4819" s="60">
        <f>IF(N4819="TL",1,IF(N4819="USD",VLOOKUP(C4819,$X$2:$Z$19,2,FALSE),VLOOKUP(C4819,$X$2:$Z$19,3,FALSE)))</f>
        <v/>
      </c>
      <c r="S4819" s="61">
        <f>IF(P4819=1,0,L4819*M4819*R4819*(1-O4819/100))</f>
        <v/>
      </c>
      <c r="T4819" s="61">
        <f>IF(P4819=1,0,L4819*Q4819)</f>
        <v/>
      </c>
      <c r="U4819" s="61">
        <f>S4819-T4819</f>
        <v/>
      </c>
    </row>
    <row r="4820">
      <c r="A4820" t="inlineStr">
        <is>
          <t>S004819</t>
        </is>
      </c>
      <c r="B4820" t="inlineStr">
        <is>
          <t>2026-06-04</t>
        </is>
      </c>
      <c r="C4820" t="inlineStr">
        <is>
          <t>2026-06</t>
        </is>
      </c>
      <c r="D4820" t="inlineStr">
        <is>
          <t>2026-Q2</t>
        </is>
      </c>
      <c r="E4820" t="inlineStr">
        <is>
          <t>T03</t>
        </is>
      </c>
      <c r="F4820" t="inlineStr">
        <is>
          <t>Mert Demir</t>
        </is>
      </c>
      <c r="G4820" t="inlineStr">
        <is>
          <t>Ege</t>
        </is>
      </c>
      <c r="H4820" t="inlineStr">
        <is>
          <t>EM-PRZ-02</t>
        </is>
      </c>
      <c r="I4820" t="inlineStr">
        <is>
          <t>Priz-Anahtar Seti (20'li)</t>
        </is>
      </c>
      <c r="J4820" t="inlineStr">
        <is>
          <t>Anahtar</t>
        </is>
      </c>
      <c r="K4820" t="inlineStr">
        <is>
          <t>Bayi</t>
        </is>
      </c>
      <c r="L4820" t="n">
        <v>4</v>
      </c>
      <c r="M4820" s="57" t="n">
        <v>562</v>
      </c>
      <c r="N4820" t="inlineStr">
        <is>
          <t>TL</t>
        </is>
      </c>
      <c r="O4820" s="58" t="n">
        <v>5</v>
      </c>
      <c r="P4820" t="n">
        <v>0</v>
      </c>
      <c r="Q4820" s="59" t="n">
        <v>310</v>
      </c>
      <c r="R4820" s="60">
        <f>IF(N4820="TL",1,IF(N4820="USD",VLOOKUP(C4820,$X$2:$Z$19,2,FALSE),VLOOKUP(C4820,$X$2:$Z$19,3,FALSE)))</f>
        <v/>
      </c>
      <c r="S4820" s="61">
        <f>IF(P4820=1,0,L4820*M4820*R4820*(1-O4820/100))</f>
        <v/>
      </c>
      <c r="T4820" s="61">
        <f>IF(P4820=1,0,L4820*Q4820)</f>
        <v/>
      </c>
      <c r="U4820" s="61">
        <f>S4820-T4820</f>
        <v/>
      </c>
    </row>
    <row r="4821">
      <c r="A4821" t="inlineStr">
        <is>
          <t>S004820</t>
        </is>
      </c>
      <c r="B4821" t="inlineStr">
        <is>
          <t>2026-06-26</t>
        </is>
      </c>
      <c r="C4821" t="inlineStr">
        <is>
          <t>2026-06</t>
        </is>
      </c>
      <c r="D4821" t="inlineStr">
        <is>
          <t>2026-Q2</t>
        </is>
      </c>
      <c r="E4821" t="inlineStr">
        <is>
          <t>T03</t>
        </is>
      </c>
      <c r="F4821" t="inlineStr">
        <is>
          <t>Mert Demir</t>
        </is>
      </c>
      <c r="G4821" t="inlineStr">
        <is>
          <t>Ege</t>
        </is>
      </c>
      <c r="H4821" t="inlineStr">
        <is>
          <t>EM-AYD-40</t>
        </is>
      </c>
      <c r="I4821" t="inlineStr">
        <is>
          <t>LED Panel Armatür 40W</t>
        </is>
      </c>
      <c r="J4821" t="inlineStr">
        <is>
          <t>Aydınlatma</t>
        </is>
      </c>
      <c r="K4821" t="inlineStr">
        <is>
          <t>Perakende</t>
        </is>
      </c>
      <c r="L4821" t="n">
        <v>12</v>
      </c>
      <c r="M4821" s="57" t="n">
        <v>347</v>
      </c>
      <c r="N4821" t="inlineStr">
        <is>
          <t>TL</t>
        </is>
      </c>
      <c r="O4821" s="58" t="n">
        <v>8</v>
      </c>
      <c r="P4821" t="n">
        <v>0</v>
      </c>
      <c r="Q4821" s="59" t="n">
        <v>190</v>
      </c>
      <c r="R4821" s="60">
        <f>IF(N4821="TL",1,IF(N4821="USD",VLOOKUP(C4821,$X$2:$Z$19,2,FALSE),VLOOKUP(C4821,$X$2:$Z$19,3,FALSE)))</f>
        <v/>
      </c>
      <c r="S4821" s="61">
        <f>IF(P4821=1,0,L4821*M4821*R4821*(1-O4821/100))</f>
        <v/>
      </c>
      <c r="T4821" s="61">
        <f>IF(P4821=1,0,L4821*Q4821)</f>
        <v/>
      </c>
      <c r="U4821" s="61">
        <f>S4821-T4821</f>
        <v/>
      </c>
    </row>
    <row r="4822">
      <c r="A4822" t="inlineStr">
        <is>
          <t>S004821</t>
        </is>
      </c>
      <c r="B4822" t="inlineStr">
        <is>
          <t>2026-06-05</t>
        </is>
      </c>
      <c r="C4822" t="inlineStr">
        <is>
          <t>2026-06</t>
        </is>
      </c>
      <c r="D4822" t="inlineStr">
        <is>
          <t>2026-Q2</t>
        </is>
      </c>
      <c r="E4822" t="inlineStr">
        <is>
          <t>T03</t>
        </is>
      </c>
      <c r="F4822" t="inlineStr">
        <is>
          <t>Mert Demir</t>
        </is>
      </c>
      <c r="G4822" t="inlineStr">
        <is>
          <t>Ege</t>
        </is>
      </c>
      <c r="H4822" t="inlineStr">
        <is>
          <t>EM-KBL-16</t>
        </is>
      </c>
      <c r="I4822" t="inlineStr">
        <is>
          <t>NYM Kablo 3x2,5 (100 m)</t>
        </is>
      </c>
      <c r="J4822" t="inlineStr">
        <is>
          <t>Kablo</t>
        </is>
      </c>
      <c r="K4822" t="inlineStr">
        <is>
          <t>Perakende</t>
        </is>
      </c>
      <c r="L4822" t="n">
        <v>14</v>
      </c>
      <c r="M4822" s="57" t="n">
        <v>1287</v>
      </c>
      <c r="N4822" t="inlineStr">
        <is>
          <t>TL</t>
        </is>
      </c>
      <c r="O4822" s="58" t="n">
        <v>8</v>
      </c>
      <c r="P4822" t="n">
        <v>0</v>
      </c>
      <c r="Q4822" s="59" t="n">
        <v>820</v>
      </c>
      <c r="R4822" s="60">
        <f>IF(N4822="TL",1,IF(N4822="USD",VLOOKUP(C4822,$X$2:$Z$19,2,FALSE),VLOOKUP(C4822,$X$2:$Z$19,3,FALSE)))</f>
        <v/>
      </c>
      <c r="S4822" s="61">
        <f>IF(P4822=1,0,L4822*M4822*R4822*(1-O4822/100))</f>
        <v/>
      </c>
      <c r="T4822" s="61">
        <f>IF(P4822=1,0,L4822*Q4822)</f>
        <v/>
      </c>
      <c r="U4822" s="61">
        <f>S4822-T4822</f>
        <v/>
      </c>
    </row>
    <row r="4823">
      <c r="A4823" t="inlineStr">
        <is>
          <t>S004822</t>
        </is>
      </c>
      <c r="B4823" t="inlineStr">
        <is>
          <t>2026-06-10</t>
        </is>
      </c>
      <c r="C4823" t="inlineStr">
        <is>
          <t>2026-06</t>
        </is>
      </c>
      <c r="D4823" t="inlineStr">
        <is>
          <t>2026-Q2</t>
        </is>
      </c>
      <c r="E4823" t="inlineStr">
        <is>
          <t>T03</t>
        </is>
      </c>
      <c r="F4823" t="inlineStr">
        <is>
          <t>Mert Demir</t>
        </is>
      </c>
      <c r="G4823" t="inlineStr">
        <is>
          <t>Ege</t>
        </is>
      </c>
      <c r="H4823" t="inlineStr">
        <is>
          <t>EM-KND-03</t>
        </is>
      </c>
      <c r="I4823" t="inlineStr">
        <is>
          <t>Kablo Kanalı 40x40 (2 m)</t>
        </is>
      </c>
      <c r="J4823" t="inlineStr">
        <is>
          <t>Tesisat</t>
        </is>
      </c>
      <c r="K4823" t="inlineStr">
        <is>
          <t>Bayi</t>
        </is>
      </c>
      <c r="L4823" t="n">
        <v>12</v>
      </c>
      <c r="M4823" s="57" t="n">
        <v>132</v>
      </c>
      <c r="N4823" t="inlineStr">
        <is>
          <t>TL</t>
        </is>
      </c>
      <c r="O4823" s="58" t="n">
        <v>0</v>
      </c>
      <c r="P4823" t="n">
        <v>0</v>
      </c>
      <c r="Q4823" s="59" t="n">
        <v>65</v>
      </c>
      <c r="R4823" s="60">
        <f>IF(N4823="TL",1,IF(N4823="USD",VLOOKUP(C4823,$X$2:$Z$19,2,FALSE),VLOOKUP(C4823,$X$2:$Z$19,3,FALSE)))</f>
        <v/>
      </c>
      <c r="S4823" s="61">
        <f>IF(P4823=1,0,L4823*M4823*R4823*(1-O4823/100))</f>
        <v/>
      </c>
      <c r="T4823" s="61">
        <f>IF(P4823=1,0,L4823*Q4823)</f>
        <v/>
      </c>
      <c r="U4823" s="61">
        <f>S4823-T4823</f>
        <v/>
      </c>
    </row>
    <row r="4824">
      <c r="A4824" t="inlineStr">
        <is>
          <t>S004823</t>
        </is>
      </c>
      <c r="B4824" t="inlineStr">
        <is>
          <t>2026-06-13</t>
        </is>
      </c>
      <c r="C4824" t="inlineStr">
        <is>
          <t>2026-06</t>
        </is>
      </c>
      <c r="D4824" t="inlineStr">
        <is>
          <t>2026-Q2</t>
        </is>
      </c>
      <c r="E4824" t="inlineStr">
        <is>
          <t>T03</t>
        </is>
      </c>
      <c r="F4824" t="inlineStr">
        <is>
          <t>Mert Demir</t>
        </is>
      </c>
      <c r="G4824" t="inlineStr">
        <is>
          <t>Ege</t>
        </is>
      </c>
      <c r="H4824" t="inlineStr">
        <is>
          <t>EM-SGT-01</t>
        </is>
      </c>
      <c r="I4824" t="inlineStr">
        <is>
          <t>Otomatik Sigorta C16 (12'li)</t>
        </is>
      </c>
      <c r="J4824" t="inlineStr">
        <is>
          <t>Koruma</t>
        </is>
      </c>
      <c r="K4824" t="inlineStr">
        <is>
          <t>Kurumsal</t>
        </is>
      </c>
      <c r="L4824" t="n">
        <v>5</v>
      </c>
      <c r="M4824" s="57" t="n">
        <v>440</v>
      </c>
      <c r="N4824" t="inlineStr">
        <is>
          <t>TL</t>
        </is>
      </c>
      <c r="O4824" s="58" t="n">
        <v>5</v>
      </c>
      <c r="P4824" t="n">
        <v>0</v>
      </c>
      <c r="Q4824" s="59" t="n">
        <v>240</v>
      </c>
      <c r="R4824" s="60">
        <f>IF(N4824="TL",1,IF(N4824="USD",VLOOKUP(C4824,$X$2:$Z$19,2,FALSE),VLOOKUP(C4824,$X$2:$Z$19,3,FALSE)))</f>
        <v/>
      </c>
      <c r="S4824" s="61">
        <f>IF(P4824=1,0,L4824*M4824*R4824*(1-O4824/100))</f>
        <v/>
      </c>
      <c r="T4824" s="61">
        <f>IF(P4824=1,0,L4824*Q4824)</f>
        <v/>
      </c>
      <c r="U4824" s="61">
        <f>S4824-T4824</f>
        <v/>
      </c>
    </row>
    <row r="4825">
      <c r="A4825" t="inlineStr">
        <is>
          <t>S004824</t>
        </is>
      </c>
      <c r="B4825" t="inlineStr">
        <is>
          <t>2026-06-11</t>
        </is>
      </c>
      <c r="C4825" t="inlineStr">
        <is>
          <t>2026-06</t>
        </is>
      </c>
      <c r="D4825" t="inlineStr">
        <is>
          <t>2026-Q2</t>
        </is>
      </c>
      <c r="E4825" t="inlineStr">
        <is>
          <t>T03</t>
        </is>
      </c>
      <c r="F4825" t="inlineStr">
        <is>
          <t>Mert Demir</t>
        </is>
      </c>
      <c r="G4825" t="inlineStr">
        <is>
          <t>Ege</t>
        </is>
      </c>
      <c r="H4825" t="inlineStr">
        <is>
          <t>EM-KND-03</t>
        </is>
      </c>
      <c r="I4825" t="inlineStr">
        <is>
          <t>Kablo Kanalı 40x40 (2 m)</t>
        </is>
      </c>
      <c r="J4825" t="inlineStr">
        <is>
          <t>Tesisat</t>
        </is>
      </c>
      <c r="K4825" t="inlineStr">
        <is>
          <t>Kurumsal</t>
        </is>
      </c>
      <c r="L4825" t="n">
        <v>8</v>
      </c>
      <c r="M4825" s="57" t="n">
        <v>136</v>
      </c>
      <c r="N4825" t="inlineStr">
        <is>
          <t>TL</t>
        </is>
      </c>
      <c r="O4825" s="58" t="n">
        <v>12</v>
      </c>
      <c r="P4825" t="n">
        <v>0</v>
      </c>
      <c r="Q4825" s="59" t="n">
        <v>65</v>
      </c>
      <c r="R4825" s="60">
        <f>IF(N4825="TL",1,IF(N4825="USD",VLOOKUP(C4825,$X$2:$Z$19,2,FALSE),VLOOKUP(C4825,$X$2:$Z$19,3,FALSE)))</f>
        <v/>
      </c>
      <c r="S4825" s="61">
        <f>IF(P4825=1,0,L4825*M4825*R4825*(1-O4825/100))</f>
        <v/>
      </c>
      <c r="T4825" s="61">
        <f>IF(P4825=1,0,L4825*Q4825)</f>
        <v/>
      </c>
      <c r="U4825" s="61">
        <f>S4825-T4825</f>
        <v/>
      </c>
    </row>
    <row r="4826">
      <c r="A4826" t="inlineStr">
        <is>
          <t>S004825</t>
        </is>
      </c>
      <c r="B4826" t="inlineStr">
        <is>
          <t>2026-06-13</t>
        </is>
      </c>
      <c r="C4826" t="inlineStr">
        <is>
          <t>2026-06</t>
        </is>
      </c>
      <c r="D4826" t="inlineStr">
        <is>
          <t>2026-Q2</t>
        </is>
      </c>
      <c r="E4826" t="inlineStr">
        <is>
          <t>T03</t>
        </is>
      </c>
      <c r="F4826" t="inlineStr">
        <is>
          <t>Mert Demir</t>
        </is>
      </c>
      <c r="G4826" t="inlineStr">
        <is>
          <t>Ege</t>
        </is>
      </c>
      <c r="H4826" t="inlineStr">
        <is>
          <t>EM-AYD-18</t>
        </is>
      </c>
      <c r="I4826" t="inlineStr">
        <is>
          <t>LED Ampul 18W (10'lu)</t>
        </is>
      </c>
      <c r="J4826" t="inlineStr">
        <is>
          <t>Aydınlatma</t>
        </is>
      </c>
      <c r="K4826" t="inlineStr">
        <is>
          <t>Bayi</t>
        </is>
      </c>
      <c r="L4826" t="n">
        <v>54</v>
      </c>
      <c r="M4826" s="57" t="n">
        <v>201</v>
      </c>
      <c r="N4826" t="inlineStr">
        <is>
          <t>TL</t>
        </is>
      </c>
      <c r="O4826" s="58" t="n">
        <v>5</v>
      </c>
      <c r="P4826" t="n">
        <v>0</v>
      </c>
      <c r="Q4826" s="59" t="n">
        <v>95</v>
      </c>
      <c r="R4826" s="60">
        <f>IF(N4826="TL",1,IF(N4826="USD",VLOOKUP(C4826,$X$2:$Z$19,2,FALSE),VLOOKUP(C4826,$X$2:$Z$19,3,FALSE)))</f>
        <v/>
      </c>
      <c r="S4826" s="61">
        <f>IF(P4826=1,0,L4826*M4826*R4826*(1-O4826/100))</f>
        <v/>
      </c>
      <c r="T4826" s="61">
        <f>IF(P4826=1,0,L4826*Q4826)</f>
        <v/>
      </c>
      <c r="U4826" s="61">
        <f>S4826-T4826</f>
        <v/>
      </c>
    </row>
    <row r="4827">
      <c r="A4827" t="inlineStr">
        <is>
          <t>S004826</t>
        </is>
      </c>
      <c r="B4827" t="inlineStr">
        <is>
          <t>2026-06-08</t>
        </is>
      </c>
      <c r="C4827" t="inlineStr">
        <is>
          <t>2026-06</t>
        </is>
      </c>
      <c r="D4827" t="inlineStr">
        <is>
          <t>2026-Q2</t>
        </is>
      </c>
      <c r="E4827" t="inlineStr">
        <is>
          <t>T03</t>
        </is>
      </c>
      <c r="F4827" t="inlineStr">
        <is>
          <t>Mert Demir</t>
        </is>
      </c>
      <c r="G4827" t="inlineStr">
        <is>
          <t>Ege</t>
        </is>
      </c>
      <c r="H4827" t="inlineStr">
        <is>
          <t>EM-AYD-18</t>
        </is>
      </c>
      <c r="I4827" t="inlineStr">
        <is>
          <t>LED Ampul 18W (10'lu)</t>
        </is>
      </c>
      <c r="J4827" t="inlineStr">
        <is>
          <t>Aydınlatma</t>
        </is>
      </c>
      <c r="K4827" t="inlineStr">
        <is>
          <t>Kurumsal</t>
        </is>
      </c>
      <c r="L4827" t="n">
        <v>31</v>
      </c>
      <c r="M4827" s="57" t="n">
        <v>195</v>
      </c>
      <c r="N4827" t="inlineStr">
        <is>
          <t>TL</t>
        </is>
      </c>
      <c r="O4827" s="58" t="n">
        <v>5</v>
      </c>
      <c r="P4827" t="n">
        <v>0</v>
      </c>
      <c r="Q4827" s="59" t="n">
        <v>95</v>
      </c>
      <c r="R4827" s="60">
        <f>IF(N4827="TL",1,IF(N4827="USD",VLOOKUP(C4827,$X$2:$Z$19,2,FALSE),VLOOKUP(C4827,$X$2:$Z$19,3,FALSE)))</f>
        <v/>
      </c>
      <c r="S4827" s="61">
        <f>IF(P4827=1,0,L4827*M4827*R4827*(1-O4827/100))</f>
        <v/>
      </c>
      <c r="T4827" s="61">
        <f>IF(P4827=1,0,L4827*Q4827)</f>
        <v/>
      </c>
      <c r="U4827" s="61">
        <f>S4827-T4827</f>
        <v/>
      </c>
    </row>
    <row r="4828">
      <c r="A4828" t="inlineStr">
        <is>
          <t>S004827</t>
        </is>
      </c>
      <c r="B4828" t="inlineStr">
        <is>
          <t>2026-06-05</t>
        </is>
      </c>
      <c r="C4828" t="inlineStr">
        <is>
          <t>2026-06</t>
        </is>
      </c>
      <c r="D4828" t="inlineStr">
        <is>
          <t>2026-Q2</t>
        </is>
      </c>
      <c r="E4828" t="inlineStr">
        <is>
          <t>T03</t>
        </is>
      </c>
      <c r="F4828" t="inlineStr">
        <is>
          <t>Mert Demir</t>
        </is>
      </c>
      <c r="G4828" t="inlineStr">
        <is>
          <t>Ege</t>
        </is>
      </c>
      <c r="H4828" t="inlineStr">
        <is>
          <t>EM-PNO-12</t>
        </is>
      </c>
      <c r="I4828" t="inlineStr">
        <is>
          <t>Sıva Üstü Dağıtım Panosu 24'lü</t>
        </is>
      </c>
      <c r="J4828" t="inlineStr">
        <is>
          <t>Pano</t>
        </is>
      </c>
      <c r="K4828" t="inlineStr">
        <is>
          <t>Kurumsal</t>
        </is>
      </c>
      <c r="L4828" t="n">
        <v>76</v>
      </c>
      <c r="M4828" s="57" t="n">
        <v>1965</v>
      </c>
      <c r="N4828" t="inlineStr">
        <is>
          <t>TL</t>
        </is>
      </c>
      <c r="O4828" s="58" t="n">
        <v>5</v>
      </c>
      <c r="P4828" t="n">
        <v>0</v>
      </c>
      <c r="Q4828" s="59" t="n">
        <v>1180</v>
      </c>
      <c r="R4828" s="60">
        <f>IF(N4828="TL",1,IF(N4828="USD",VLOOKUP(C4828,$X$2:$Z$19,2,FALSE),VLOOKUP(C4828,$X$2:$Z$19,3,FALSE)))</f>
        <v/>
      </c>
      <c r="S4828" s="61">
        <f>IF(P4828=1,0,L4828*M4828*R4828*(1-O4828/100))</f>
        <v/>
      </c>
      <c r="T4828" s="61">
        <f>IF(P4828=1,0,L4828*Q4828)</f>
        <v/>
      </c>
      <c r="U4828" s="61">
        <f>S4828-T4828</f>
        <v/>
      </c>
    </row>
    <row r="4829">
      <c r="A4829" t="inlineStr">
        <is>
          <t>S004828</t>
        </is>
      </c>
      <c r="B4829" t="inlineStr">
        <is>
          <t>2026-06-19</t>
        </is>
      </c>
      <c r="C4829" t="inlineStr">
        <is>
          <t>2026-06</t>
        </is>
      </c>
      <c r="D4829" t="inlineStr">
        <is>
          <t>2026-Q2</t>
        </is>
      </c>
      <c r="E4829" t="inlineStr">
        <is>
          <t>T03</t>
        </is>
      </c>
      <c r="F4829" t="inlineStr">
        <is>
          <t>Mert Demir</t>
        </is>
      </c>
      <c r="G4829" t="inlineStr">
        <is>
          <t>Ege</t>
        </is>
      </c>
      <c r="H4829" t="inlineStr">
        <is>
          <t>EM-TRF-05</t>
        </is>
      </c>
      <c r="I4829" t="inlineStr">
        <is>
          <t>İzole Trafo 1 kVA</t>
        </is>
      </c>
      <c r="J4829" t="inlineStr">
        <is>
          <t>Güç</t>
        </is>
      </c>
      <c r="K4829" t="inlineStr">
        <is>
          <t>Proje</t>
        </is>
      </c>
      <c r="L4829" t="n">
        <v>8</v>
      </c>
      <c r="M4829" s="57" t="n">
        <v>6721</v>
      </c>
      <c r="N4829" t="inlineStr">
        <is>
          <t>TL</t>
        </is>
      </c>
      <c r="O4829" s="58" t="n">
        <v>8</v>
      </c>
      <c r="P4829" t="n">
        <v>0</v>
      </c>
      <c r="Q4829" s="59" t="n">
        <v>3900</v>
      </c>
      <c r="R4829" s="60">
        <f>IF(N4829="TL",1,IF(N4829="USD",VLOOKUP(C4829,$X$2:$Z$19,2,FALSE),VLOOKUP(C4829,$X$2:$Z$19,3,FALSE)))</f>
        <v/>
      </c>
      <c r="S4829" s="61">
        <f>IF(P4829=1,0,L4829*M4829*R4829*(1-O4829/100))</f>
        <v/>
      </c>
      <c r="T4829" s="61">
        <f>IF(P4829=1,0,L4829*Q4829)</f>
        <v/>
      </c>
      <c r="U4829" s="61">
        <f>S4829-T4829</f>
        <v/>
      </c>
    </row>
    <row r="4830">
      <c r="A4830" t="inlineStr">
        <is>
          <t>S004829</t>
        </is>
      </c>
      <c r="B4830" t="inlineStr">
        <is>
          <t>2026-06-04</t>
        </is>
      </c>
      <c r="C4830" t="inlineStr">
        <is>
          <t>2026-06</t>
        </is>
      </c>
      <c r="D4830" t="inlineStr">
        <is>
          <t>2026-Q2</t>
        </is>
      </c>
      <c r="E4830" t="inlineStr">
        <is>
          <t>T03</t>
        </is>
      </c>
      <c r="F4830" t="inlineStr">
        <is>
          <t>Mert Demir</t>
        </is>
      </c>
      <c r="G4830" t="inlineStr">
        <is>
          <t>Ege</t>
        </is>
      </c>
      <c r="H4830" t="inlineStr">
        <is>
          <t>EM-KBL-25</t>
        </is>
      </c>
      <c r="I4830" t="inlineStr">
        <is>
          <t>NYY Kablo 4x6 (100 m)</t>
        </is>
      </c>
      <c r="J4830" t="inlineStr">
        <is>
          <t>Kablo</t>
        </is>
      </c>
      <c r="K4830" t="inlineStr">
        <is>
          <t>Bayi</t>
        </is>
      </c>
      <c r="L4830" t="n">
        <v>5</v>
      </c>
      <c r="M4830" s="57" t="n">
        <v>3555</v>
      </c>
      <c r="N4830" t="inlineStr">
        <is>
          <t>TL</t>
        </is>
      </c>
      <c r="O4830" s="58" t="n">
        <v>5</v>
      </c>
      <c r="P4830" t="n">
        <v>0</v>
      </c>
      <c r="Q4830" s="59" t="n">
        <v>2150</v>
      </c>
      <c r="R4830" s="60">
        <f>IF(N4830="TL",1,IF(N4830="USD",VLOOKUP(C4830,$X$2:$Z$19,2,FALSE),VLOOKUP(C4830,$X$2:$Z$19,3,FALSE)))</f>
        <v/>
      </c>
      <c r="S4830" s="61">
        <f>IF(P4830=1,0,L4830*M4830*R4830*(1-O4830/100))</f>
        <v/>
      </c>
      <c r="T4830" s="61">
        <f>IF(P4830=1,0,L4830*Q4830)</f>
        <v/>
      </c>
      <c r="U4830" s="61">
        <f>S4830-T4830</f>
        <v/>
      </c>
    </row>
    <row r="4831">
      <c r="A4831" t="inlineStr">
        <is>
          <t>S004830</t>
        </is>
      </c>
      <c r="B4831" t="inlineStr">
        <is>
          <t>2026-06-19</t>
        </is>
      </c>
      <c r="C4831" t="inlineStr">
        <is>
          <t>2026-06</t>
        </is>
      </c>
      <c r="D4831" t="inlineStr">
        <is>
          <t>2026-Q2</t>
        </is>
      </c>
      <c r="E4831" t="inlineStr">
        <is>
          <t>T03</t>
        </is>
      </c>
      <c r="F4831" t="inlineStr">
        <is>
          <t>Mert Demir</t>
        </is>
      </c>
      <c r="G4831" t="inlineStr">
        <is>
          <t>Ege</t>
        </is>
      </c>
      <c r="H4831" t="inlineStr">
        <is>
          <t>EM-TRF-05</t>
        </is>
      </c>
      <c r="I4831" t="inlineStr">
        <is>
          <t>İzole Trafo 1 kVA</t>
        </is>
      </c>
      <c r="J4831" t="inlineStr">
        <is>
          <t>Güç</t>
        </is>
      </c>
      <c r="K4831" t="inlineStr">
        <is>
          <t>Proje</t>
        </is>
      </c>
      <c r="L4831" t="n">
        <v>2</v>
      </c>
      <c r="M4831" s="57" t="n">
        <v>6423</v>
      </c>
      <c r="N4831" t="inlineStr">
        <is>
          <t>TL</t>
        </is>
      </c>
      <c r="O4831" s="58" t="n">
        <v>18</v>
      </c>
      <c r="P4831" t="n">
        <v>0</v>
      </c>
      <c r="Q4831" s="59" t="n">
        <v>3900</v>
      </c>
      <c r="R4831" s="60">
        <f>IF(N4831="TL",1,IF(N4831="USD",VLOOKUP(C4831,$X$2:$Z$19,2,FALSE),VLOOKUP(C4831,$X$2:$Z$19,3,FALSE)))</f>
        <v/>
      </c>
      <c r="S4831" s="61">
        <f>IF(P4831=1,0,L4831*M4831*R4831*(1-O4831/100))</f>
        <v/>
      </c>
      <c r="T4831" s="61">
        <f>IF(P4831=1,0,L4831*Q4831)</f>
        <v/>
      </c>
      <c r="U4831" s="61">
        <f>S4831-T4831</f>
        <v/>
      </c>
    </row>
    <row r="4832">
      <c r="A4832" t="inlineStr">
        <is>
          <t>S004831</t>
        </is>
      </c>
      <c r="B4832" t="inlineStr">
        <is>
          <t>2026-06-01</t>
        </is>
      </c>
      <c r="C4832" t="inlineStr">
        <is>
          <t>2026-06</t>
        </is>
      </c>
      <c r="D4832" t="inlineStr">
        <is>
          <t>2026-Q2</t>
        </is>
      </c>
      <c r="E4832" t="inlineStr">
        <is>
          <t>T03</t>
        </is>
      </c>
      <c r="F4832" t="inlineStr">
        <is>
          <t>Mert Demir</t>
        </is>
      </c>
      <c r="G4832" t="inlineStr">
        <is>
          <t>Ege</t>
        </is>
      </c>
      <c r="H4832" t="inlineStr">
        <is>
          <t>EM-KBL-25</t>
        </is>
      </c>
      <c r="I4832" t="inlineStr">
        <is>
          <t>NYY Kablo 4x6 (100 m)</t>
        </is>
      </c>
      <c r="J4832" t="inlineStr">
        <is>
          <t>Kablo</t>
        </is>
      </c>
      <c r="K4832" t="inlineStr">
        <is>
          <t>Bayi</t>
        </is>
      </c>
      <c r="L4832" t="n">
        <v>5</v>
      </c>
      <c r="M4832" s="57" t="n">
        <v>3577</v>
      </c>
      <c r="N4832" t="inlineStr">
        <is>
          <t>TL</t>
        </is>
      </c>
      <c r="O4832" s="58" t="n">
        <v>0</v>
      </c>
      <c r="P4832" t="n">
        <v>0</v>
      </c>
      <c r="Q4832" s="59" t="n">
        <v>2150</v>
      </c>
      <c r="R4832" s="60">
        <f>IF(N4832="TL",1,IF(N4832="USD",VLOOKUP(C4832,$X$2:$Z$19,2,FALSE),VLOOKUP(C4832,$X$2:$Z$19,3,FALSE)))</f>
        <v/>
      </c>
      <c r="S4832" s="61">
        <f>IF(P4832=1,0,L4832*M4832*R4832*(1-O4832/100))</f>
        <v/>
      </c>
      <c r="T4832" s="61">
        <f>IF(P4832=1,0,L4832*Q4832)</f>
        <v/>
      </c>
      <c r="U4832" s="61">
        <f>S4832-T4832</f>
        <v/>
      </c>
    </row>
    <row r="4833">
      <c r="A4833" t="inlineStr">
        <is>
          <t>S004832</t>
        </is>
      </c>
      <c r="B4833" t="inlineStr">
        <is>
          <t>2026-06-07</t>
        </is>
      </c>
      <c r="C4833" t="inlineStr">
        <is>
          <t>2026-06</t>
        </is>
      </c>
      <c r="D4833" t="inlineStr">
        <is>
          <t>2026-Q2</t>
        </is>
      </c>
      <c r="E4833" t="inlineStr">
        <is>
          <t>T03</t>
        </is>
      </c>
      <c r="F4833" t="inlineStr">
        <is>
          <t>Mert Demir</t>
        </is>
      </c>
      <c r="G4833" t="inlineStr">
        <is>
          <t>Ege</t>
        </is>
      </c>
      <c r="H4833" t="inlineStr">
        <is>
          <t>EM-SGT-01</t>
        </is>
      </c>
      <c r="I4833" t="inlineStr">
        <is>
          <t>Otomatik Sigorta C16 (12'li)</t>
        </is>
      </c>
      <c r="J4833" t="inlineStr">
        <is>
          <t>Koruma</t>
        </is>
      </c>
      <c r="K4833" t="inlineStr">
        <is>
          <t>Proje</t>
        </is>
      </c>
      <c r="L4833" t="n">
        <v>5</v>
      </c>
      <c r="M4833" s="57" t="n">
        <v>445</v>
      </c>
      <c r="N4833" t="inlineStr">
        <is>
          <t>TL</t>
        </is>
      </c>
      <c r="O4833" s="58" t="n">
        <v>0</v>
      </c>
      <c r="P4833" t="n">
        <v>0</v>
      </c>
      <c r="Q4833" s="59" t="n">
        <v>240</v>
      </c>
      <c r="R4833" s="60">
        <f>IF(N4833="TL",1,IF(N4833="USD",VLOOKUP(C4833,$X$2:$Z$19,2,FALSE),VLOOKUP(C4833,$X$2:$Z$19,3,FALSE)))</f>
        <v/>
      </c>
      <c r="S4833" s="61">
        <f>IF(P4833=1,0,L4833*M4833*R4833*(1-O4833/100))</f>
        <v/>
      </c>
      <c r="T4833" s="61">
        <f>IF(P4833=1,0,L4833*Q4833)</f>
        <v/>
      </c>
      <c r="U4833" s="61">
        <f>S4833-T4833</f>
        <v/>
      </c>
    </row>
    <row r="4834">
      <c r="A4834" t="inlineStr">
        <is>
          <t>S004833</t>
        </is>
      </c>
      <c r="B4834" t="inlineStr">
        <is>
          <t>2026-06-06</t>
        </is>
      </c>
      <c r="C4834" t="inlineStr">
        <is>
          <t>2026-06</t>
        </is>
      </c>
      <c r="D4834" t="inlineStr">
        <is>
          <t>2026-Q2</t>
        </is>
      </c>
      <c r="E4834" t="inlineStr">
        <is>
          <t>T03</t>
        </is>
      </c>
      <c r="F4834" t="inlineStr">
        <is>
          <t>Mert Demir</t>
        </is>
      </c>
      <c r="G4834" t="inlineStr">
        <is>
          <t>Ege</t>
        </is>
      </c>
      <c r="H4834" t="inlineStr">
        <is>
          <t>EM-KND-03</t>
        </is>
      </c>
      <c r="I4834" t="inlineStr">
        <is>
          <t>Kablo Kanalı 40x40 (2 m)</t>
        </is>
      </c>
      <c r="J4834" t="inlineStr">
        <is>
          <t>Tesisat</t>
        </is>
      </c>
      <c r="K4834" t="inlineStr">
        <is>
          <t>Bayi</t>
        </is>
      </c>
      <c r="L4834" t="n">
        <v>22</v>
      </c>
      <c r="M4834" s="57" t="n">
        <v>133</v>
      </c>
      <c r="N4834" t="inlineStr">
        <is>
          <t>TL</t>
        </is>
      </c>
      <c r="O4834" s="58" t="n">
        <v>0</v>
      </c>
      <c r="P4834" t="n">
        <v>0</v>
      </c>
      <c r="Q4834" s="59" t="n">
        <v>65</v>
      </c>
      <c r="R4834" s="60">
        <f>IF(N4834="TL",1,IF(N4834="USD",VLOOKUP(C4834,$X$2:$Z$19,2,FALSE),VLOOKUP(C4834,$X$2:$Z$19,3,FALSE)))</f>
        <v/>
      </c>
      <c r="S4834" s="61">
        <f>IF(P4834=1,0,L4834*M4834*R4834*(1-O4834/100))</f>
        <v/>
      </c>
      <c r="T4834" s="61">
        <f>IF(P4834=1,0,L4834*Q4834)</f>
        <v/>
      </c>
      <c r="U4834" s="61">
        <f>S4834-T4834</f>
        <v/>
      </c>
    </row>
    <row r="4835">
      <c r="A4835" t="inlineStr">
        <is>
          <t>S004834</t>
        </is>
      </c>
      <c r="B4835" t="inlineStr">
        <is>
          <t>2026-06-04</t>
        </is>
      </c>
      <c r="C4835" t="inlineStr">
        <is>
          <t>2026-06</t>
        </is>
      </c>
      <c r="D4835" t="inlineStr">
        <is>
          <t>2026-Q2</t>
        </is>
      </c>
      <c r="E4835" t="inlineStr">
        <is>
          <t>T03</t>
        </is>
      </c>
      <c r="F4835" t="inlineStr">
        <is>
          <t>Mert Demir</t>
        </is>
      </c>
      <c r="G4835" t="inlineStr">
        <is>
          <t>Ege</t>
        </is>
      </c>
      <c r="H4835" t="inlineStr">
        <is>
          <t>EM-PNO-12</t>
        </is>
      </c>
      <c r="I4835" t="inlineStr">
        <is>
          <t>Sıva Üstü Dağıtım Panosu 24'lü</t>
        </is>
      </c>
      <c r="J4835" t="inlineStr">
        <is>
          <t>Pano</t>
        </is>
      </c>
      <c r="K4835" t="inlineStr">
        <is>
          <t>Kurumsal</t>
        </is>
      </c>
      <c r="L4835" t="n">
        <v>2</v>
      </c>
      <c r="M4835" s="57" t="n">
        <v>2038</v>
      </c>
      <c r="N4835" t="inlineStr">
        <is>
          <t>TL</t>
        </is>
      </c>
      <c r="O4835" s="58" t="n">
        <v>0</v>
      </c>
      <c r="P4835" t="n">
        <v>0</v>
      </c>
      <c r="Q4835" s="59" t="n">
        <v>1180</v>
      </c>
      <c r="R4835" s="60">
        <f>IF(N4835="TL",1,IF(N4835="USD",VLOOKUP(C4835,$X$2:$Z$19,2,FALSE),VLOOKUP(C4835,$X$2:$Z$19,3,FALSE)))</f>
        <v/>
      </c>
      <c r="S4835" s="61">
        <f>IF(P4835=1,0,L4835*M4835*R4835*(1-O4835/100))</f>
        <v/>
      </c>
      <c r="T4835" s="61">
        <f>IF(P4835=1,0,L4835*Q4835)</f>
        <v/>
      </c>
      <c r="U4835" s="61">
        <f>S4835-T4835</f>
        <v/>
      </c>
    </row>
    <row r="4836">
      <c r="A4836" t="inlineStr">
        <is>
          <t>S004835</t>
        </is>
      </c>
      <c r="B4836" t="inlineStr">
        <is>
          <t>2026-06-12</t>
        </is>
      </c>
      <c r="C4836" t="inlineStr">
        <is>
          <t>2026-06</t>
        </is>
      </c>
      <c r="D4836" t="inlineStr">
        <is>
          <t>2026-Q2</t>
        </is>
      </c>
      <c r="E4836" t="inlineStr">
        <is>
          <t>T03</t>
        </is>
      </c>
      <c r="F4836" t="inlineStr">
        <is>
          <t>Mert Demir</t>
        </is>
      </c>
      <c r="G4836" t="inlineStr">
        <is>
          <t>Ege</t>
        </is>
      </c>
      <c r="H4836" t="inlineStr">
        <is>
          <t>EM-TRF-05</t>
        </is>
      </c>
      <c r="I4836" t="inlineStr">
        <is>
          <t>İzole Trafo 1 kVA</t>
        </is>
      </c>
      <c r="J4836" t="inlineStr">
        <is>
          <t>Güç</t>
        </is>
      </c>
      <c r="K4836" t="inlineStr">
        <is>
          <t>Kurumsal</t>
        </is>
      </c>
      <c r="L4836" t="n">
        <v>96</v>
      </c>
      <c r="M4836" s="57" t="n">
        <v>6561</v>
      </c>
      <c r="N4836" t="inlineStr">
        <is>
          <t>TL</t>
        </is>
      </c>
      <c r="O4836" s="58" t="n">
        <v>8</v>
      </c>
      <c r="P4836" t="n">
        <v>0</v>
      </c>
      <c r="Q4836" s="59" t="n">
        <v>3900</v>
      </c>
      <c r="R4836" s="60">
        <f>IF(N4836="TL",1,IF(N4836="USD",VLOOKUP(C4836,$X$2:$Z$19,2,FALSE),VLOOKUP(C4836,$X$2:$Z$19,3,FALSE)))</f>
        <v/>
      </c>
      <c r="S4836" s="61">
        <f>IF(P4836=1,0,L4836*M4836*R4836*(1-O4836/100))</f>
        <v/>
      </c>
      <c r="T4836" s="61">
        <f>IF(P4836=1,0,L4836*Q4836)</f>
        <v/>
      </c>
      <c r="U4836" s="61">
        <f>S4836-T4836</f>
        <v/>
      </c>
    </row>
    <row r="4837">
      <c r="A4837" t="inlineStr">
        <is>
          <t>S004836</t>
        </is>
      </c>
      <c r="B4837" t="inlineStr">
        <is>
          <t>2026-06-26</t>
        </is>
      </c>
      <c r="C4837" t="inlineStr">
        <is>
          <t>2026-06</t>
        </is>
      </c>
      <c r="D4837" t="inlineStr">
        <is>
          <t>2026-Q2</t>
        </is>
      </c>
      <c r="E4837" t="inlineStr">
        <is>
          <t>T03</t>
        </is>
      </c>
      <c r="F4837" t="inlineStr">
        <is>
          <t>Mert Demir</t>
        </is>
      </c>
      <c r="G4837" t="inlineStr">
        <is>
          <t>Ege</t>
        </is>
      </c>
      <c r="H4837" t="inlineStr">
        <is>
          <t>EM-KBL-25</t>
        </is>
      </c>
      <c r="I4837" t="inlineStr">
        <is>
          <t>NYY Kablo 4x6 (100 m)</t>
        </is>
      </c>
      <c r="J4837" t="inlineStr">
        <is>
          <t>Kablo</t>
        </is>
      </c>
      <c r="K4837" t="inlineStr">
        <is>
          <t>Perakende</t>
        </is>
      </c>
      <c r="L4837" t="n">
        <v>1</v>
      </c>
      <c r="M4837" s="57" t="n">
        <v>3508</v>
      </c>
      <c r="N4837" t="inlineStr">
        <is>
          <t>TL</t>
        </is>
      </c>
      <c r="O4837" s="58" t="n">
        <v>8</v>
      </c>
      <c r="P4837" t="n">
        <v>0</v>
      </c>
      <c r="Q4837" s="59" t="n">
        <v>2150</v>
      </c>
      <c r="R4837" s="60">
        <f>IF(N4837="TL",1,IF(N4837="USD",VLOOKUP(C4837,$X$2:$Z$19,2,FALSE),VLOOKUP(C4837,$X$2:$Z$19,3,FALSE)))</f>
        <v/>
      </c>
      <c r="S4837" s="61">
        <f>IF(P4837=1,0,L4837*M4837*R4837*(1-O4837/100))</f>
        <v/>
      </c>
      <c r="T4837" s="61">
        <f>IF(P4837=1,0,L4837*Q4837)</f>
        <v/>
      </c>
      <c r="U4837" s="61">
        <f>S4837-T4837</f>
        <v/>
      </c>
    </row>
    <row r="4838">
      <c r="A4838" t="inlineStr">
        <is>
          <t>S004837</t>
        </is>
      </c>
      <c r="B4838" t="inlineStr">
        <is>
          <t>2026-06-18</t>
        </is>
      </c>
      <c r="C4838" t="inlineStr">
        <is>
          <t>2026-06</t>
        </is>
      </c>
      <c r="D4838" t="inlineStr">
        <is>
          <t>2026-Q2</t>
        </is>
      </c>
      <c r="E4838" t="inlineStr">
        <is>
          <t>T03</t>
        </is>
      </c>
      <c r="F4838" t="inlineStr">
        <is>
          <t>Mert Demir</t>
        </is>
      </c>
      <c r="G4838" t="inlineStr">
        <is>
          <t>Ege</t>
        </is>
      </c>
      <c r="H4838" t="inlineStr">
        <is>
          <t>EM-TRF-05</t>
        </is>
      </c>
      <c r="I4838" t="inlineStr">
        <is>
          <t>İzole Trafo 1 kVA</t>
        </is>
      </c>
      <c r="J4838" t="inlineStr">
        <is>
          <t>Güç</t>
        </is>
      </c>
      <c r="K4838" t="inlineStr">
        <is>
          <t>Bayi</t>
        </is>
      </c>
      <c r="L4838" t="n">
        <v>83</v>
      </c>
      <c r="M4838" s="57" t="n">
        <v>6500</v>
      </c>
      <c r="N4838" t="inlineStr">
        <is>
          <t>TL</t>
        </is>
      </c>
      <c r="O4838" s="58" t="n">
        <v>18</v>
      </c>
      <c r="P4838" t="n">
        <v>0</v>
      </c>
      <c r="Q4838" s="59" t="n">
        <v>3900</v>
      </c>
      <c r="R4838" s="60">
        <f>IF(N4838="TL",1,IF(N4838="USD",VLOOKUP(C4838,$X$2:$Z$19,2,FALSE),VLOOKUP(C4838,$X$2:$Z$19,3,FALSE)))</f>
        <v/>
      </c>
      <c r="S4838" s="61">
        <f>IF(P4838=1,0,L4838*M4838*R4838*(1-O4838/100))</f>
        <v/>
      </c>
      <c r="T4838" s="61">
        <f>IF(P4838=1,0,L4838*Q4838)</f>
        <v/>
      </c>
      <c r="U4838" s="61">
        <f>S4838-T4838</f>
        <v/>
      </c>
    </row>
    <row r="4839">
      <c r="A4839" t="inlineStr">
        <is>
          <t>S004838</t>
        </is>
      </c>
      <c r="B4839" t="inlineStr">
        <is>
          <t>2026-06-11</t>
        </is>
      </c>
      <c r="C4839" t="inlineStr">
        <is>
          <t>2026-06</t>
        </is>
      </c>
      <c r="D4839" t="inlineStr">
        <is>
          <t>2026-Q2</t>
        </is>
      </c>
      <c r="E4839" t="inlineStr">
        <is>
          <t>T03</t>
        </is>
      </c>
      <c r="F4839" t="inlineStr">
        <is>
          <t>Mert Demir</t>
        </is>
      </c>
      <c r="G4839" t="inlineStr">
        <is>
          <t>Ege</t>
        </is>
      </c>
      <c r="H4839" t="inlineStr">
        <is>
          <t>EM-PNO-12</t>
        </is>
      </c>
      <c r="I4839" t="inlineStr">
        <is>
          <t>Sıva Üstü Dağıtım Panosu 24'lü</t>
        </is>
      </c>
      <c r="J4839" t="inlineStr">
        <is>
          <t>Pano</t>
        </is>
      </c>
      <c r="K4839" t="inlineStr">
        <is>
          <t>Proje</t>
        </is>
      </c>
      <c r="L4839" t="n">
        <v>5</v>
      </c>
      <c r="M4839" s="57" t="n">
        <v>1969</v>
      </c>
      <c r="N4839" t="inlineStr">
        <is>
          <t>TL</t>
        </is>
      </c>
      <c r="O4839" s="58" t="n">
        <v>8</v>
      </c>
      <c r="P4839" t="n">
        <v>0</v>
      </c>
      <c r="Q4839" s="59" t="n">
        <v>1180</v>
      </c>
      <c r="R4839" s="60">
        <f>IF(N4839="TL",1,IF(N4839="USD",VLOOKUP(C4839,$X$2:$Z$19,2,FALSE),VLOOKUP(C4839,$X$2:$Z$19,3,FALSE)))</f>
        <v/>
      </c>
      <c r="S4839" s="61">
        <f>IF(P4839=1,0,L4839*M4839*R4839*(1-O4839/100))</f>
        <v/>
      </c>
      <c r="T4839" s="61">
        <f>IF(P4839=1,0,L4839*Q4839)</f>
        <v/>
      </c>
      <c r="U4839" s="61">
        <f>S4839-T4839</f>
        <v/>
      </c>
    </row>
    <row r="4840">
      <c r="A4840" t="inlineStr">
        <is>
          <t>S004839</t>
        </is>
      </c>
      <c r="B4840" t="inlineStr">
        <is>
          <t>2026-06-18</t>
        </is>
      </c>
      <c r="C4840" t="inlineStr">
        <is>
          <t>2026-06</t>
        </is>
      </c>
      <c r="D4840" t="inlineStr">
        <is>
          <t>2026-Q2</t>
        </is>
      </c>
      <c r="E4840" t="inlineStr">
        <is>
          <t>T03</t>
        </is>
      </c>
      <c r="F4840" t="inlineStr">
        <is>
          <t>Mert Demir</t>
        </is>
      </c>
      <c r="G4840" t="inlineStr">
        <is>
          <t>Ege</t>
        </is>
      </c>
      <c r="H4840" t="inlineStr">
        <is>
          <t>EM-KND-03</t>
        </is>
      </c>
      <c r="I4840" t="inlineStr">
        <is>
          <t>Kablo Kanalı 40x40 (2 m)</t>
        </is>
      </c>
      <c r="J4840" t="inlineStr">
        <is>
          <t>Tesisat</t>
        </is>
      </c>
      <c r="K4840" t="inlineStr">
        <is>
          <t>Bayi</t>
        </is>
      </c>
      <c r="L4840" t="n">
        <v>6</v>
      </c>
      <c r="M4840" s="57" t="n">
        <v>130</v>
      </c>
      <c r="N4840" t="inlineStr">
        <is>
          <t>TL</t>
        </is>
      </c>
      <c r="O4840" s="58" t="n">
        <v>0</v>
      </c>
      <c r="P4840" t="n">
        <v>0</v>
      </c>
      <c r="Q4840" s="59" t="n">
        <v>65</v>
      </c>
      <c r="R4840" s="60">
        <f>IF(N4840="TL",1,IF(N4840="USD",VLOOKUP(C4840,$X$2:$Z$19,2,FALSE),VLOOKUP(C4840,$X$2:$Z$19,3,FALSE)))</f>
        <v/>
      </c>
      <c r="S4840" s="61">
        <f>IF(P4840=1,0,L4840*M4840*R4840*(1-O4840/100))</f>
        <v/>
      </c>
      <c r="T4840" s="61">
        <f>IF(P4840=1,0,L4840*Q4840)</f>
        <v/>
      </c>
      <c r="U4840" s="61">
        <f>S4840-T4840</f>
        <v/>
      </c>
    </row>
    <row r="4841">
      <c r="A4841" t="inlineStr">
        <is>
          <t>S004840</t>
        </is>
      </c>
      <c r="B4841" t="inlineStr">
        <is>
          <t>2026-06-04</t>
        </is>
      </c>
      <c r="C4841" t="inlineStr">
        <is>
          <t>2026-06</t>
        </is>
      </c>
      <c r="D4841" t="inlineStr">
        <is>
          <t>2026-Q2</t>
        </is>
      </c>
      <c r="E4841" t="inlineStr">
        <is>
          <t>T04</t>
        </is>
      </c>
      <c r="F4841" t="inlineStr">
        <is>
          <t>Selin Şahin</t>
        </is>
      </c>
      <c r="G4841" t="inlineStr">
        <is>
          <t>Akdeniz</t>
        </is>
      </c>
      <c r="H4841" t="inlineStr">
        <is>
          <t>EM-UPS-10</t>
        </is>
      </c>
      <c r="I4841" t="inlineStr">
        <is>
          <t>Kesintisiz Güç Kaynağı 3 kVA</t>
        </is>
      </c>
      <c r="J4841" t="inlineStr">
        <is>
          <t>Güç</t>
        </is>
      </c>
      <c r="K4841" t="inlineStr">
        <is>
          <t>Perakende</t>
        </is>
      </c>
      <c r="L4841" t="n">
        <v>7</v>
      </c>
      <c r="M4841" s="57" t="n">
        <v>13004</v>
      </c>
      <c r="N4841" t="inlineStr">
        <is>
          <t>TL</t>
        </is>
      </c>
      <c r="O4841" s="58" t="n">
        <v>12</v>
      </c>
      <c r="P4841" t="n">
        <v>0</v>
      </c>
      <c r="Q4841" s="59" t="n">
        <v>8200</v>
      </c>
      <c r="R4841" s="60">
        <f>IF(N4841="TL",1,IF(N4841="USD",VLOOKUP(C4841,$X$2:$Z$19,2,FALSE),VLOOKUP(C4841,$X$2:$Z$19,3,FALSE)))</f>
        <v/>
      </c>
      <c r="S4841" s="61">
        <f>IF(P4841=1,0,L4841*M4841*R4841*(1-O4841/100))</f>
        <v/>
      </c>
      <c r="T4841" s="61">
        <f>IF(P4841=1,0,L4841*Q4841)</f>
        <v/>
      </c>
      <c r="U4841" s="61">
        <f>S4841-T4841</f>
        <v/>
      </c>
    </row>
    <row r="4842">
      <c r="A4842" t="inlineStr">
        <is>
          <t>S004841</t>
        </is>
      </c>
      <c r="B4842" t="inlineStr">
        <is>
          <t>2026-06-26</t>
        </is>
      </c>
      <c r="C4842" t="inlineStr">
        <is>
          <t>2026-06</t>
        </is>
      </c>
      <c r="D4842" t="inlineStr">
        <is>
          <t>2026-Q2</t>
        </is>
      </c>
      <c r="E4842" t="inlineStr">
        <is>
          <t>T04</t>
        </is>
      </c>
      <c r="F4842" t="inlineStr">
        <is>
          <t>Selin Şahin</t>
        </is>
      </c>
      <c r="G4842" t="inlineStr">
        <is>
          <t>Akdeniz</t>
        </is>
      </c>
      <c r="H4842" t="inlineStr">
        <is>
          <t>EM-TRF-05</t>
        </is>
      </c>
      <c r="I4842" t="inlineStr">
        <is>
          <t>İzole Trafo 1 kVA</t>
        </is>
      </c>
      <c r="J4842" t="inlineStr">
        <is>
          <t>Güç</t>
        </is>
      </c>
      <c r="K4842" t="inlineStr">
        <is>
          <t>Kurumsal</t>
        </is>
      </c>
      <c r="L4842" t="n">
        <v>23</v>
      </c>
      <c r="M4842" s="57" t="n">
        <v>6390</v>
      </c>
      <c r="N4842" t="inlineStr">
        <is>
          <t>TL</t>
        </is>
      </c>
      <c r="O4842" s="58" t="n">
        <v>12</v>
      </c>
      <c r="P4842" t="n">
        <v>0</v>
      </c>
      <c r="Q4842" s="59" t="n">
        <v>3900</v>
      </c>
      <c r="R4842" s="60">
        <f>IF(N4842="TL",1,IF(N4842="USD",VLOOKUP(C4842,$X$2:$Z$19,2,FALSE),VLOOKUP(C4842,$X$2:$Z$19,3,FALSE)))</f>
        <v/>
      </c>
      <c r="S4842" s="61">
        <f>IF(P4842=1,0,L4842*M4842*R4842*(1-O4842/100))</f>
        <v/>
      </c>
      <c r="T4842" s="61">
        <f>IF(P4842=1,0,L4842*Q4842)</f>
        <v/>
      </c>
      <c r="U4842" s="61">
        <f>S4842-T4842</f>
        <v/>
      </c>
    </row>
    <row r="4843">
      <c r="A4843" t="inlineStr">
        <is>
          <t>S004842</t>
        </is>
      </c>
      <c r="B4843" t="inlineStr">
        <is>
          <t>2026-06-07</t>
        </is>
      </c>
      <c r="C4843" t="inlineStr">
        <is>
          <t>2026-06</t>
        </is>
      </c>
      <c r="D4843" t="inlineStr">
        <is>
          <t>2026-Q2</t>
        </is>
      </c>
      <c r="E4843" t="inlineStr">
        <is>
          <t>T04</t>
        </is>
      </c>
      <c r="F4843" t="inlineStr">
        <is>
          <t>Selin Şahin</t>
        </is>
      </c>
      <c r="G4843" t="inlineStr">
        <is>
          <t>Akdeniz</t>
        </is>
      </c>
      <c r="H4843" t="inlineStr">
        <is>
          <t>EM-TOP-08</t>
        </is>
      </c>
      <c r="I4843" t="inlineStr">
        <is>
          <t>Topraklama Seti</t>
        </is>
      </c>
      <c r="J4843" t="inlineStr">
        <is>
          <t>Koruma</t>
        </is>
      </c>
      <c r="K4843" t="inlineStr">
        <is>
          <t>Bayi</t>
        </is>
      </c>
      <c r="L4843" t="n">
        <v>4</v>
      </c>
      <c r="M4843" s="57" t="n">
        <v>894</v>
      </c>
      <c r="N4843" t="inlineStr">
        <is>
          <t>TL</t>
        </is>
      </c>
      <c r="O4843" s="58" t="n">
        <v>5</v>
      </c>
      <c r="P4843" t="n">
        <v>0</v>
      </c>
      <c r="Q4843" s="59" t="n">
        <v>540</v>
      </c>
      <c r="R4843" s="60">
        <f>IF(N4843="TL",1,IF(N4843="USD",VLOOKUP(C4843,$X$2:$Z$19,2,FALSE),VLOOKUP(C4843,$X$2:$Z$19,3,FALSE)))</f>
        <v/>
      </c>
      <c r="S4843" s="61">
        <f>IF(P4843=1,0,L4843*M4843*R4843*(1-O4843/100))</f>
        <v/>
      </c>
      <c r="T4843" s="61">
        <f>IF(P4843=1,0,L4843*Q4843)</f>
        <v/>
      </c>
      <c r="U4843" s="61">
        <f>S4843-T4843</f>
        <v/>
      </c>
    </row>
    <row r="4844">
      <c r="A4844" t="inlineStr">
        <is>
          <t>S004843</t>
        </is>
      </c>
      <c r="B4844" t="inlineStr">
        <is>
          <t>2026-06-15</t>
        </is>
      </c>
      <c r="C4844" t="inlineStr">
        <is>
          <t>2026-06</t>
        </is>
      </c>
      <c r="D4844" t="inlineStr">
        <is>
          <t>2026-Q2</t>
        </is>
      </c>
      <c r="E4844" t="inlineStr">
        <is>
          <t>T04</t>
        </is>
      </c>
      <c r="F4844" t="inlineStr">
        <is>
          <t>Selin Şahin</t>
        </is>
      </c>
      <c r="G4844" t="inlineStr">
        <is>
          <t>Akdeniz</t>
        </is>
      </c>
      <c r="H4844" t="inlineStr">
        <is>
          <t>EM-PNO-12</t>
        </is>
      </c>
      <c r="I4844" t="inlineStr">
        <is>
          <t>Sıva Üstü Dağıtım Panosu 24'lü</t>
        </is>
      </c>
      <c r="J4844" t="inlineStr">
        <is>
          <t>Pano</t>
        </is>
      </c>
      <c r="K4844" t="inlineStr">
        <is>
          <t>Bayi</t>
        </is>
      </c>
      <c r="L4844" t="n">
        <v>4</v>
      </c>
      <c r="M4844" s="57" t="n">
        <v>1958</v>
      </c>
      <c r="N4844" t="inlineStr">
        <is>
          <t>TL</t>
        </is>
      </c>
      <c r="O4844" s="58" t="n">
        <v>12</v>
      </c>
      <c r="P4844" t="n">
        <v>0</v>
      </c>
      <c r="Q4844" s="59" t="n">
        <v>1180</v>
      </c>
      <c r="R4844" s="60">
        <f>IF(N4844="TL",1,IF(N4844="USD",VLOOKUP(C4844,$X$2:$Z$19,2,FALSE),VLOOKUP(C4844,$X$2:$Z$19,3,FALSE)))</f>
        <v/>
      </c>
      <c r="S4844" s="61">
        <f>IF(P4844=1,0,L4844*M4844*R4844*(1-O4844/100))</f>
        <v/>
      </c>
      <c r="T4844" s="61">
        <f>IF(P4844=1,0,L4844*Q4844)</f>
        <v/>
      </c>
      <c r="U4844" s="61">
        <f>S4844-T4844</f>
        <v/>
      </c>
    </row>
    <row r="4845">
      <c r="A4845" t="inlineStr">
        <is>
          <t>S004844</t>
        </is>
      </c>
      <c r="B4845" t="inlineStr">
        <is>
          <t>2026-06-08</t>
        </is>
      </c>
      <c r="C4845" t="inlineStr">
        <is>
          <t>2026-06</t>
        </is>
      </c>
      <c r="D4845" t="inlineStr">
        <is>
          <t>2026-Q2</t>
        </is>
      </c>
      <c r="E4845" t="inlineStr">
        <is>
          <t>T04</t>
        </is>
      </c>
      <c r="F4845" t="inlineStr">
        <is>
          <t>Selin Şahin</t>
        </is>
      </c>
      <c r="G4845" t="inlineStr">
        <is>
          <t>Akdeniz</t>
        </is>
      </c>
      <c r="H4845" t="inlineStr">
        <is>
          <t>EM-TOP-08</t>
        </is>
      </c>
      <c r="I4845" t="inlineStr">
        <is>
          <t>Topraklama Seti</t>
        </is>
      </c>
      <c r="J4845" t="inlineStr">
        <is>
          <t>Koruma</t>
        </is>
      </c>
      <c r="K4845" t="inlineStr">
        <is>
          <t>Proje</t>
        </is>
      </c>
      <c r="L4845" t="n">
        <v>5</v>
      </c>
      <c r="M4845" s="57" t="n">
        <v>907</v>
      </c>
      <c r="N4845" t="inlineStr">
        <is>
          <t>TL</t>
        </is>
      </c>
      <c r="O4845" s="58" t="n">
        <v>18</v>
      </c>
      <c r="P4845" t="n">
        <v>0</v>
      </c>
      <c r="Q4845" s="59" t="n">
        <v>540</v>
      </c>
      <c r="R4845" s="60">
        <f>IF(N4845="TL",1,IF(N4845="USD",VLOOKUP(C4845,$X$2:$Z$19,2,FALSE),VLOOKUP(C4845,$X$2:$Z$19,3,FALSE)))</f>
        <v/>
      </c>
      <c r="S4845" s="61">
        <f>IF(P4845=1,0,L4845*M4845*R4845*(1-O4845/100))</f>
        <v/>
      </c>
      <c r="T4845" s="61">
        <f>IF(P4845=1,0,L4845*Q4845)</f>
        <v/>
      </c>
      <c r="U4845" s="61">
        <f>S4845-T4845</f>
        <v/>
      </c>
    </row>
    <row r="4846">
      <c r="A4846" t="inlineStr">
        <is>
          <t>S004845</t>
        </is>
      </c>
      <c r="B4846" t="inlineStr">
        <is>
          <t>2026-06-18</t>
        </is>
      </c>
      <c r="C4846" t="inlineStr">
        <is>
          <t>2026-06</t>
        </is>
      </c>
      <c r="D4846" t="inlineStr">
        <is>
          <t>2026-Q2</t>
        </is>
      </c>
      <c r="E4846" t="inlineStr">
        <is>
          <t>T04</t>
        </is>
      </c>
      <c r="F4846" t="inlineStr">
        <is>
          <t>Selin Şahin</t>
        </is>
      </c>
      <c r="G4846" t="inlineStr">
        <is>
          <t>Akdeniz</t>
        </is>
      </c>
      <c r="H4846" t="inlineStr">
        <is>
          <t>EM-TOP-08</t>
        </is>
      </c>
      <c r="I4846" t="inlineStr">
        <is>
          <t>Topraklama Seti</t>
        </is>
      </c>
      <c r="J4846" t="inlineStr">
        <is>
          <t>Koruma</t>
        </is>
      </c>
      <c r="K4846" t="inlineStr">
        <is>
          <t>Proje</t>
        </is>
      </c>
      <c r="L4846" t="n">
        <v>38</v>
      </c>
      <c r="M4846" s="57" t="n">
        <v>904</v>
      </c>
      <c r="N4846" t="inlineStr">
        <is>
          <t>TL</t>
        </is>
      </c>
      <c r="O4846" s="58" t="n">
        <v>18</v>
      </c>
      <c r="P4846" t="n">
        <v>0</v>
      </c>
      <c r="Q4846" s="59" t="n">
        <v>540</v>
      </c>
      <c r="R4846" s="60">
        <f>IF(N4846="TL",1,IF(N4846="USD",VLOOKUP(C4846,$X$2:$Z$19,2,FALSE),VLOOKUP(C4846,$X$2:$Z$19,3,FALSE)))</f>
        <v/>
      </c>
      <c r="S4846" s="61">
        <f>IF(P4846=1,0,L4846*M4846*R4846*(1-O4846/100))</f>
        <v/>
      </c>
      <c r="T4846" s="61">
        <f>IF(P4846=1,0,L4846*Q4846)</f>
        <v/>
      </c>
      <c r="U4846" s="61">
        <f>S4846-T4846</f>
        <v/>
      </c>
    </row>
    <row r="4847">
      <c r="A4847" t="inlineStr">
        <is>
          <t>S004846</t>
        </is>
      </c>
      <c r="B4847" t="inlineStr">
        <is>
          <t>2026-06-04</t>
        </is>
      </c>
      <c r="C4847" t="inlineStr">
        <is>
          <t>2026-06</t>
        </is>
      </c>
      <c r="D4847" t="inlineStr">
        <is>
          <t>2026-Q2</t>
        </is>
      </c>
      <c r="E4847" t="inlineStr">
        <is>
          <t>T04</t>
        </is>
      </c>
      <c r="F4847" t="inlineStr">
        <is>
          <t>Selin Şahin</t>
        </is>
      </c>
      <c r="G4847" t="inlineStr">
        <is>
          <t>Akdeniz</t>
        </is>
      </c>
      <c r="H4847" t="inlineStr">
        <is>
          <t>EM-KND-03</t>
        </is>
      </c>
      <c r="I4847" t="inlineStr">
        <is>
          <t>Kablo Kanalı 40x40 (2 m)</t>
        </is>
      </c>
      <c r="J4847" t="inlineStr">
        <is>
          <t>Tesisat</t>
        </is>
      </c>
      <c r="K4847" t="inlineStr">
        <is>
          <t>Bayi</t>
        </is>
      </c>
      <c r="L4847" t="n">
        <v>95</v>
      </c>
      <c r="M4847" s="57" t="n">
        <v>134</v>
      </c>
      <c r="N4847" t="inlineStr">
        <is>
          <t>TL</t>
        </is>
      </c>
      <c r="O4847" s="58" t="n">
        <v>8</v>
      </c>
      <c r="P4847" t="n">
        <v>1</v>
      </c>
      <c r="Q4847" s="59" t="n">
        <v>65</v>
      </c>
      <c r="R4847" s="60">
        <f>IF(N4847="TL",1,IF(N4847="USD",VLOOKUP(C4847,$X$2:$Z$19,2,FALSE),VLOOKUP(C4847,$X$2:$Z$19,3,FALSE)))</f>
        <v/>
      </c>
      <c r="S4847" s="61">
        <f>IF(P4847=1,0,L4847*M4847*R4847*(1-O4847/100))</f>
        <v/>
      </c>
      <c r="T4847" s="61">
        <f>IF(P4847=1,0,L4847*Q4847)</f>
        <v/>
      </c>
      <c r="U4847" s="61">
        <f>S4847-T4847</f>
        <v/>
      </c>
    </row>
    <row r="4848">
      <c r="A4848" t="inlineStr">
        <is>
          <t>S004847</t>
        </is>
      </c>
      <c r="B4848" t="inlineStr">
        <is>
          <t>2026-06-25</t>
        </is>
      </c>
      <c r="C4848" t="inlineStr">
        <is>
          <t>2026-06</t>
        </is>
      </c>
      <c r="D4848" t="inlineStr">
        <is>
          <t>2026-Q2</t>
        </is>
      </c>
      <c r="E4848" t="inlineStr">
        <is>
          <t>T04</t>
        </is>
      </c>
      <c r="F4848" t="inlineStr">
        <is>
          <t>Selin Şahin</t>
        </is>
      </c>
      <c r="G4848" t="inlineStr">
        <is>
          <t>Akdeniz</t>
        </is>
      </c>
      <c r="H4848" t="inlineStr">
        <is>
          <t>EM-UPS-10</t>
        </is>
      </c>
      <c r="I4848" t="inlineStr">
        <is>
          <t>Kesintisiz Güç Kaynağı 3 kVA</t>
        </is>
      </c>
      <c r="J4848" t="inlineStr">
        <is>
          <t>Güç</t>
        </is>
      </c>
      <c r="K4848" t="inlineStr">
        <is>
          <t>Kurumsal</t>
        </is>
      </c>
      <c r="L4848" t="n">
        <v>4</v>
      </c>
      <c r="M4848" s="57" t="n">
        <v>13447</v>
      </c>
      <c r="N4848" t="inlineStr">
        <is>
          <t>TL</t>
        </is>
      </c>
      <c r="O4848" s="58" t="n">
        <v>0</v>
      </c>
      <c r="P4848" t="n">
        <v>0</v>
      </c>
      <c r="Q4848" s="59" t="n">
        <v>8200</v>
      </c>
      <c r="R4848" s="60">
        <f>IF(N4848="TL",1,IF(N4848="USD",VLOOKUP(C4848,$X$2:$Z$19,2,FALSE),VLOOKUP(C4848,$X$2:$Z$19,3,FALSE)))</f>
        <v/>
      </c>
      <c r="S4848" s="61">
        <f>IF(P4848=1,0,L4848*M4848*R4848*(1-O4848/100))</f>
        <v/>
      </c>
      <c r="T4848" s="61">
        <f>IF(P4848=1,0,L4848*Q4848)</f>
        <v/>
      </c>
      <c r="U4848" s="61">
        <f>S4848-T4848</f>
        <v/>
      </c>
    </row>
    <row r="4849">
      <c r="A4849" t="inlineStr">
        <is>
          <t>S004848</t>
        </is>
      </c>
      <c r="B4849" t="inlineStr">
        <is>
          <t>2026-06-08</t>
        </is>
      </c>
      <c r="C4849" t="inlineStr">
        <is>
          <t>2026-06</t>
        </is>
      </c>
      <c r="D4849" t="inlineStr">
        <is>
          <t>2026-Q2</t>
        </is>
      </c>
      <c r="E4849" t="inlineStr">
        <is>
          <t>T04</t>
        </is>
      </c>
      <c r="F4849" t="inlineStr">
        <is>
          <t>Selin Şahin</t>
        </is>
      </c>
      <c r="G4849" t="inlineStr">
        <is>
          <t>Akdeniz</t>
        </is>
      </c>
      <c r="H4849" t="inlineStr">
        <is>
          <t>EM-KND-03</t>
        </is>
      </c>
      <c r="I4849" t="inlineStr">
        <is>
          <t>Kablo Kanalı 40x40 (2 m)</t>
        </is>
      </c>
      <c r="J4849" t="inlineStr">
        <is>
          <t>Tesisat</t>
        </is>
      </c>
      <c r="K4849" t="inlineStr">
        <is>
          <t>Bayi</t>
        </is>
      </c>
      <c r="L4849" t="n">
        <v>14</v>
      </c>
      <c r="M4849" s="57" t="n">
        <v>130</v>
      </c>
      <c r="N4849" t="inlineStr">
        <is>
          <t>TL</t>
        </is>
      </c>
      <c r="O4849" s="58" t="n">
        <v>8</v>
      </c>
      <c r="P4849" t="n">
        <v>0</v>
      </c>
      <c r="Q4849" s="59" t="n">
        <v>65</v>
      </c>
      <c r="R4849" s="60">
        <f>IF(N4849="TL",1,IF(N4849="USD",VLOOKUP(C4849,$X$2:$Z$19,2,FALSE),VLOOKUP(C4849,$X$2:$Z$19,3,FALSE)))</f>
        <v/>
      </c>
      <c r="S4849" s="61">
        <f>IF(P4849=1,0,L4849*M4849*R4849*(1-O4849/100))</f>
        <v/>
      </c>
      <c r="T4849" s="61">
        <f>IF(P4849=1,0,L4849*Q4849)</f>
        <v/>
      </c>
      <c r="U4849" s="61">
        <f>S4849-T4849</f>
        <v/>
      </c>
    </row>
    <row r="4850">
      <c r="A4850" t="inlineStr">
        <is>
          <t>S004849</t>
        </is>
      </c>
      <c r="B4850" t="inlineStr">
        <is>
          <t>2026-06-02</t>
        </is>
      </c>
      <c r="C4850" t="inlineStr">
        <is>
          <t>2026-06</t>
        </is>
      </c>
      <c r="D4850" t="inlineStr">
        <is>
          <t>2026-Q2</t>
        </is>
      </c>
      <c r="E4850" t="inlineStr">
        <is>
          <t>T04</t>
        </is>
      </c>
      <c r="F4850" t="inlineStr">
        <is>
          <t>Selin Şahin</t>
        </is>
      </c>
      <c r="G4850" t="inlineStr">
        <is>
          <t>Akdeniz</t>
        </is>
      </c>
      <c r="H4850" t="inlineStr">
        <is>
          <t>EM-PNO-12</t>
        </is>
      </c>
      <c r="I4850" t="inlineStr">
        <is>
          <t>Sıva Üstü Dağıtım Panosu 24'lü</t>
        </is>
      </c>
      <c r="J4850" t="inlineStr">
        <is>
          <t>Pano</t>
        </is>
      </c>
      <c r="K4850" t="inlineStr">
        <is>
          <t>Perakende</t>
        </is>
      </c>
      <c r="L4850" t="n">
        <v>2</v>
      </c>
      <c r="M4850" s="57" t="n">
        <v>1961</v>
      </c>
      <c r="N4850" t="inlineStr">
        <is>
          <t>TL</t>
        </is>
      </c>
      <c r="O4850" s="58" t="n">
        <v>5</v>
      </c>
      <c r="P4850" t="n">
        <v>0</v>
      </c>
      <c r="Q4850" s="59" t="n">
        <v>1180</v>
      </c>
      <c r="R4850" s="60">
        <f>IF(N4850="TL",1,IF(N4850="USD",VLOOKUP(C4850,$X$2:$Z$19,2,FALSE),VLOOKUP(C4850,$X$2:$Z$19,3,FALSE)))</f>
        <v/>
      </c>
      <c r="S4850" s="61">
        <f>IF(P4850=1,0,L4850*M4850*R4850*(1-O4850/100))</f>
        <v/>
      </c>
      <c r="T4850" s="61">
        <f>IF(P4850=1,0,L4850*Q4850)</f>
        <v/>
      </c>
      <c r="U4850" s="61">
        <f>S4850-T4850</f>
        <v/>
      </c>
    </row>
    <row r="4851">
      <c r="A4851" t="inlineStr">
        <is>
          <t>S004850</t>
        </is>
      </c>
      <c r="B4851" t="inlineStr">
        <is>
          <t>2026-06-19</t>
        </is>
      </c>
      <c r="C4851" t="inlineStr">
        <is>
          <t>2026-06</t>
        </is>
      </c>
      <c r="D4851" t="inlineStr">
        <is>
          <t>2026-Q2</t>
        </is>
      </c>
      <c r="E4851" t="inlineStr">
        <is>
          <t>T04</t>
        </is>
      </c>
      <c r="F4851" t="inlineStr">
        <is>
          <t>Selin Şahin</t>
        </is>
      </c>
      <c r="G4851" t="inlineStr">
        <is>
          <t>Akdeniz</t>
        </is>
      </c>
      <c r="H4851" t="inlineStr">
        <is>
          <t>EM-KBL-25</t>
        </is>
      </c>
      <c r="I4851" t="inlineStr">
        <is>
          <t>NYY Kablo 4x6 (100 m)</t>
        </is>
      </c>
      <c r="J4851" t="inlineStr">
        <is>
          <t>Kablo</t>
        </is>
      </c>
      <c r="K4851" t="inlineStr">
        <is>
          <t>Proje</t>
        </is>
      </c>
      <c r="L4851" t="n">
        <v>22</v>
      </c>
      <c r="M4851" s="57" t="n">
        <v>3505</v>
      </c>
      <c r="N4851" t="inlineStr">
        <is>
          <t>TL</t>
        </is>
      </c>
      <c r="O4851" s="58" t="n">
        <v>5</v>
      </c>
      <c r="P4851" t="n">
        <v>0</v>
      </c>
      <c r="Q4851" s="59" t="n">
        <v>2150</v>
      </c>
      <c r="R4851" s="60">
        <f>IF(N4851="TL",1,IF(N4851="USD",VLOOKUP(C4851,$X$2:$Z$19,2,FALSE),VLOOKUP(C4851,$X$2:$Z$19,3,FALSE)))</f>
        <v/>
      </c>
      <c r="S4851" s="61">
        <f>IF(P4851=1,0,L4851*M4851*R4851*(1-O4851/100))</f>
        <v/>
      </c>
      <c r="T4851" s="61">
        <f>IF(P4851=1,0,L4851*Q4851)</f>
        <v/>
      </c>
      <c r="U4851" s="61">
        <f>S4851-T4851</f>
        <v/>
      </c>
    </row>
    <row r="4852">
      <c r="A4852" t="inlineStr">
        <is>
          <t>S004851</t>
        </is>
      </c>
      <c r="B4852" t="inlineStr">
        <is>
          <t>2026-06-27</t>
        </is>
      </c>
      <c r="C4852" t="inlineStr">
        <is>
          <t>2026-06</t>
        </is>
      </c>
      <c r="D4852" t="inlineStr">
        <is>
          <t>2026-Q2</t>
        </is>
      </c>
      <c r="E4852" t="inlineStr">
        <is>
          <t>T04</t>
        </is>
      </c>
      <c r="F4852" t="inlineStr">
        <is>
          <t>Selin Şahin</t>
        </is>
      </c>
      <c r="G4852" t="inlineStr">
        <is>
          <t>Akdeniz</t>
        </is>
      </c>
      <c r="H4852" t="inlineStr">
        <is>
          <t>EM-UPS-10</t>
        </is>
      </c>
      <c r="I4852" t="inlineStr">
        <is>
          <t>Kesintisiz Güç Kaynağı 3 kVA</t>
        </is>
      </c>
      <c r="J4852" t="inlineStr">
        <is>
          <t>Güç</t>
        </is>
      </c>
      <c r="K4852" t="inlineStr">
        <is>
          <t>Bayi</t>
        </is>
      </c>
      <c r="L4852" t="n">
        <v>6</v>
      </c>
      <c r="M4852" s="57" t="n">
        <v>13639</v>
      </c>
      <c r="N4852" t="inlineStr">
        <is>
          <t>TL</t>
        </is>
      </c>
      <c r="O4852" s="58" t="n">
        <v>12</v>
      </c>
      <c r="P4852" t="n">
        <v>0</v>
      </c>
      <c r="Q4852" s="59" t="n">
        <v>8200</v>
      </c>
      <c r="R4852" s="60">
        <f>IF(N4852="TL",1,IF(N4852="USD",VLOOKUP(C4852,$X$2:$Z$19,2,FALSE),VLOOKUP(C4852,$X$2:$Z$19,3,FALSE)))</f>
        <v/>
      </c>
      <c r="S4852" s="61">
        <f>IF(P4852=1,0,L4852*M4852*R4852*(1-O4852/100))</f>
        <v/>
      </c>
      <c r="T4852" s="61">
        <f>IF(P4852=1,0,L4852*Q4852)</f>
        <v/>
      </c>
      <c r="U4852" s="61">
        <f>S4852-T4852</f>
        <v/>
      </c>
    </row>
    <row r="4853">
      <c r="A4853" t="inlineStr">
        <is>
          <t>S004852</t>
        </is>
      </c>
      <c r="B4853" t="inlineStr">
        <is>
          <t>2026-06-11</t>
        </is>
      </c>
      <c r="C4853" t="inlineStr">
        <is>
          <t>2026-06</t>
        </is>
      </c>
      <c r="D4853" t="inlineStr">
        <is>
          <t>2026-Q2</t>
        </is>
      </c>
      <c r="E4853" t="inlineStr">
        <is>
          <t>T04</t>
        </is>
      </c>
      <c r="F4853" t="inlineStr">
        <is>
          <t>Selin Şahin</t>
        </is>
      </c>
      <c r="G4853" t="inlineStr">
        <is>
          <t>Akdeniz</t>
        </is>
      </c>
      <c r="H4853" t="inlineStr">
        <is>
          <t>EM-KND-03</t>
        </is>
      </c>
      <c r="I4853" t="inlineStr">
        <is>
          <t>Kablo Kanalı 40x40 (2 m)</t>
        </is>
      </c>
      <c r="J4853" t="inlineStr">
        <is>
          <t>Tesisat</t>
        </is>
      </c>
      <c r="K4853" t="inlineStr">
        <is>
          <t>Kurumsal</t>
        </is>
      </c>
      <c r="L4853" t="n">
        <v>20</v>
      </c>
      <c r="M4853" s="57" t="n">
        <v>128</v>
      </c>
      <c r="N4853" t="inlineStr">
        <is>
          <t>TL</t>
        </is>
      </c>
      <c r="O4853" s="58" t="n">
        <v>5</v>
      </c>
      <c r="P4853" t="n">
        <v>0</v>
      </c>
      <c r="Q4853" s="59" t="n">
        <v>65</v>
      </c>
      <c r="R4853" s="60">
        <f>IF(N4853="TL",1,IF(N4853="USD",VLOOKUP(C4853,$X$2:$Z$19,2,FALSE),VLOOKUP(C4853,$X$2:$Z$19,3,FALSE)))</f>
        <v/>
      </c>
      <c r="S4853" s="61">
        <f>IF(P4853=1,0,L4853*M4853*R4853*(1-O4853/100))</f>
        <v/>
      </c>
      <c r="T4853" s="61">
        <f>IF(P4853=1,0,L4853*Q4853)</f>
        <v/>
      </c>
      <c r="U4853" s="61">
        <f>S4853-T4853</f>
        <v/>
      </c>
    </row>
    <row r="4854">
      <c r="A4854" t="inlineStr">
        <is>
          <t>S004853</t>
        </is>
      </c>
      <c r="B4854" t="inlineStr">
        <is>
          <t>2026-06-08</t>
        </is>
      </c>
      <c r="C4854" t="inlineStr">
        <is>
          <t>2026-06</t>
        </is>
      </c>
      <c r="D4854" t="inlineStr">
        <is>
          <t>2026-Q2</t>
        </is>
      </c>
      <c r="E4854" t="inlineStr">
        <is>
          <t>T04</t>
        </is>
      </c>
      <c r="F4854" t="inlineStr">
        <is>
          <t>Selin Şahin</t>
        </is>
      </c>
      <c r="G4854" t="inlineStr">
        <is>
          <t>Akdeniz</t>
        </is>
      </c>
      <c r="H4854" t="inlineStr">
        <is>
          <t>EM-KBL-16</t>
        </is>
      </c>
      <c r="I4854" t="inlineStr">
        <is>
          <t>NYM Kablo 3x2,5 (100 m)</t>
        </is>
      </c>
      <c r="J4854" t="inlineStr">
        <is>
          <t>Kablo</t>
        </is>
      </c>
      <c r="K4854" t="inlineStr">
        <is>
          <t>Proje</t>
        </is>
      </c>
      <c r="L4854" t="n">
        <v>2</v>
      </c>
      <c r="M4854" s="57" t="n">
        <v>1365</v>
      </c>
      <c r="N4854" t="inlineStr">
        <is>
          <t>TL</t>
        </is>
      </c>
      <c r="O4854" s="58" t="n">
        <v>8</v>
      </c>
      <c r="P4854" t="n">
        <v>0</v>
      </c>
      <c r="Q4854" s="59" t="n">
        <v>820</v>
      </c>
      <c r="R4854" s="60">
        <f>IF(N4854="TL",1,IF(N4854="USD",VLOOKUP(C4854,$X$2:$Z$19,2,FALSE),VLOOKUP(C4854,$X$2:$Z$19,3,FALSE)))</f>
        <v/>
      </c>
      <c r="S4854" s="61">
        <f>IF(P4854=1,0,L4854*M4854*R4854*(1-O4854/100))</f>
        <v/>
      </c>
      <c r="T4854" s="61">
        <f>IF(P4854=1,0,L4854*Q4854)</f>
        <v/>
      </c>
      <c r="U4854" s="61">
        <f>S4854-T4854</f>
        <v/>
      </c>
    </row>
    <row r="4855">
      <c r="A4855" t="inlineStr">
        <is>
          <t>S004854</t>
        </is>
      </c>
      <c r="B4855" t="inlineStr">
        <is>
          <t>2026-06-05</t>
        </is>
      </c>
      <c r="C4855" t="inlineStr">
        <is>
          <t>2026-06</t>
        </is>
      </c>
      <c r="D4855" t="inlineStr">
        <is>
          <t>2026-Q2</t>
        </is>
      </c>
      <c r="E4855" t="inlineStr">
        <is>
          <t>T04</t>
        </is>
      </c>
      <c r="F4855" t="inlineStr">
        <is>
          <t>Selin Şahin</t>
        </is>
      </c>
      <c r="G4855" t="inlineStr">
        <is>
          <t>Akdeniz</t>
        </is>
      </c>
      <c r="H4855" t="inlineStr">
        <is>
          <t>EM-KBL-16</t>
        </is>
      </c>
      <c r="I4855" t="inlineStr">
        <is>
          <t>NYM Kablo 3x2,5 (100 m)</t>
        </is>
      </c>
      <c r="J4855" t="inlineStr">
        <is>
          <t>Kablo</t>
        </is>
      </c>
      <c r="K4855" t="inlineStr">
        <is>
          <t>Proje</t>
        </is>
      </c>
      <c r="L4855" t="n">
        <v>8</v>
      </c>
      <c r="M4855" s="57" t="n">
        <v>1274</v>
      </c>
      <c r="N4855" t="inlineStr">
        <is>
          <t>TL</t>
        </is>
      </c>
      <c r="O4855" s="58" t="n">
        <v>5</v>
      </c>
      <c r="P4855" t="n">
        <v>0</v>
      </c>
      <c r="Q4855" s="59" t="n">
        <v>820</v>
      </c>
      <c r="R4855" s="60">
        <f>IF(N4855="TL",1,IF(N4855="USD",VLOOKUP(C4855,$X$2:$Z$19,2,FALSE),VLOOKUP(C4855,$X$2:$Z$19,3,FALSE)))</f>
        <v/>
      </c>
      <c r="S4855" s="61">
        <f>IF(P4855=1,0,L4855*M4855*R4855*(1-O4855/100))</f>
        <v/>
      </c>
      <c r="T4855" s="61">
        <f>IF(P4855=1,0,L4855*Q4855)</f>
        <v/>
      </c>
      <c r="U4855" s="61">
        <f>S4855-T4855</f>
        <v/>
      </c>
    </row>
    <row r="4856">
      <c r="A4856" t="inlineStr">
        <is>
          <t>S004855</t>
        </is>
      </c>
      <c r="B4856" t="inlineStr">
        <is>
          <t>2026-06-18</t>
        </is>
      </c>
      <c r="C4856" t="inlineStr">
        <is>
          <t>2026-06</t>
        </is>
      </c>
      <c r="D4856" t="inlineStr">
        <is>
          <t>2026-Q2</t>
        </is>
      </c>
      <c r="E4856" t="inlineStr">
        <is>
          <t>T04</t>
        </is>
      </c>
      <c r="F4856" t="inlineStr">
        <is>
          <t>Selin Şahin</t>
        </is>
      </c>
      <c r="G4856" t="inlineStr">
        <is>
          <t>Akdeniz</t>
        </is>
      </c>
      <c r="H4856" t="inlineStr">
        <is>
          <t>EM-SGT-01</t>
        </is>
      </c>
      <c r="I4856" t="inlineStr">
        <is>
          <t>Otomatik Sigorta C16 (12'li)</t>
        </is>
      </c>
      <c r="J4856" t="inlineStr">
        <is>
          <t>Koruma</t>
        </is>
      </c>
      <c r="K4856" t="inlineStr">
        <is>
          <t>Bayi</t>
        </is>
      </c>
      <c r="L4856" t="n">
        <v>42</v>
      </c>
      <c r="M4856" s="57" t="n">
        <v>451</v>
      </c>
      <c r="N4856" t="inlineStr">
        <is>
          <t>TL</t>
        </is>
      </c>
      <c r="O4856" s="58" t="n">
        <v>0</v>
      </c>
      <c r="P4856" t="n">
        <v>0</v>
      </c>
      <c r="Q4856" s="59" t="n">
        <v>240</v>
      </c>
      <c r="R4856" s="60">
        <f>IF(N4856="TL",1,IF(N4856="USD",VLOOKUP(C4856,$X$2:$Z$19,2,FALSE),VLOOKUP(C4856,$X$2:$Z$19,3,FALSE)))</f>
        <v/>
      </c>
      <c r="S4856" s="61">
        <f>IF(P4856=1,0,L4856*M4856*R4856*(1-O4856/100))</f>
        <v/>
      </c>
      <c r="T4856" s="61">
        <f>IF(P4856=1,0,L4856*Q4856)</f>
        <v/>
      </c>
      <c r="U4856" s="61">
        <f>S4856-T4856</f>
        <v/>
      </c>
    </row>
    <row r="4857">
      <c r="A4857" t="inlineStr">
        <is>
          <t>S004856</t>
        </is>
      </c>
      <c r="B4857" t="inlineStr">
        <is>
          <t>2026-06-12</t>
        </is>
      </c>
      <c r="C4857" t="inlineStr">
        <is>
          <t>2026-06</t>
        </is>
      </c>
      <c r="D4857" t="inlineStr">
        <is>
          <t>2026-Q2</t>
        </is>
      </c>
      <c r="E4857" t="inlineStr">
        <is>
          <t>T04</t>
        </is>
      </c>
      <c r="F4857" t="inlineStr">
        <is>
          <t>Selin Şahin</t>
        </is>
      </c>
      <c r="G4857" t="inlineStr">
        <is>
          <t>Akdeniz</t>
        </is>
      </c>
      <c r="H4857" t="inlineStr">
        <is>
          <t>EM-KBL-16</t>
        </is>
      </c>
      <c r="I4857" t="inlineStr">
        <is>
          <t>NYM Kablo 3x2,5 (100 m)</t>
        </is>
      </c>
      <c r="J4857" t="inlineStr">
        <is>
          <t>Kablo</t>
        </is>
      </c>
      <c r="K4857" t="inlineStr">
        <is>
          <t>Bayi</t>
        </is>
      </c>
      <c r="L4857" t="n">
        <v>2</v>
      </c>
      <c r="M4857" s="57" t="n">
        <v>1350</v>
      </c>
      <c r="N4857" t="inlineStr">
        <is>
          <t>TL</t>
        </is>
      </c>
      <c r="O4857" s="58" t="n">
        <v>12</v>
      </c>
      <c r="P4857" t="n">
        <v>0</v>
      </c>
      <c r="Q4857" s="59" t="n">
        <v>820</v>
      </c>
      <c r="R4857" s="60">
        <f>IF(N4857="TL",1,IF(N4857="USD",VLOOKUP(C4857,$X$2:$Z$19,2,FALSE),VLOOKUP(C4857,$X$2:$Z$19,3,FALSE)))</f>
        <v/>
      </c>
      <c r="S4857" s="61">
        <f>IF(P4857=1,0,L4857*M4857*R4857*(1-O4857/100))</f>
        <v/>
      </c>
      <c r="T4857" s="61">
        <f>IF(P4857=1,0,L4857*Q4857)</f>
        <v/>
      </c>
      <c r="U4857" s="61">
        <f>S4857-T4857</f>
        <v/>
      </c>
    </row>
    <row r="4858">
      <c r="A4858" t="inlineStr">
        <is>
          <t>S004857</t>
        </is>
      </c>
      <c r="B4858" t="inlineStr">
        <is>
          <t>2026-06-06</t>
        </is>
      </c>
      <c r="C4858" t="inlineStr">
        <is>
          <t>2026-06</t>
        </is>
      </c>
      <c r="D4858" t="inlineStr">
        <is>
          <t>2026-Q2</t>
        </is>
      </c>
      <c r="E4858" t="inlineStr">
        <is>
          <t>T04</t>
        </is>
      </c>
      <c r="F4858" t="inlineStr">
        <is>
          <t>Selin Şahin</t>
        </is>
      </c>
      <c r="G4858" t="inlineStr">
        <is>
          <t>Akdeniz</t>
        </is>
      </c>
      <c r="H4858" t="inlineStr">
        <is>
          <t>EM-PRZ-02</t>
        </is>
      </c>
      <c r="I4858" t="inlineStr">
        <is>
          <t>Priz-Anahtar Seti (20'li)</t>
        </is>
      </c>
      <c r="J4858" t="inlineStr">
        <is>
          <t>Anahtar</t>
        </is>
      </c>
      <c r="K4858" t="inlineStr">
        <is>
          <t>Bayi</t>
        </is>
      </c>
      <c r="L4858" t="n">
        <v>5</v>
      </c>
      <c r="M4858" s="57" t="n">
        <v>549</v>
      </c>
      <c r="N4858" t="inlineStr">
        <is>
          <t>TL</t>
        </is>
      </c>
      <c r="O4858" s="58" t="n">
        <v>5</v>
      </c>
      <c r="P4858" t="n">
        <v>0</v>
      </c>
      <c r="Q4858" s="59" t="n">
        <v>310</v>
      </c>
      <c r="R4858" s="60">
        <f>IF(N4858="TL",1,IF(N4858="USD",VLOOKUP(C4858,$X$2:$Z$19,2,FALSE),VLOOKUP(C4858,$X$2:$Z$19,3,FALSE)))</f>
        <v/>
      </c>
      <c r="S4858" s="61">
        <f>IF(P4858=1,0,L4858*M4858*R4858*(1-O4858/100))</f>
        <v/>
      </c>
      <c r="T4858" s="61">
        <f>IF(P4858=1,0,L4858*Q4858)</f>
        <v/>
      </c>
      <c r="U4858" s="61">
        <f>S4858-T4858</f>
        <v/>
      </c>
    </row>
    <row r="4859">
      <c r="A4859" t="inlineStr">
        <is>
          <t>S004858</t>
        </is>
      </c>
      <c r="B4859" t="inlineStr">
        <is>
          <t>2026-06-19</t>
        </is>
      </c>
      <c r="C4859" t="inlineStr">
        <is>
          <t>2026-06</t>
        </is>
      </c>
      <c r="D4859" t="inlineStr">
        <is>
          <t>2026-Q2</t>
        </is>
      </c>
      <c r="E4859" t="inlineStr">
        <is>
          <t>T04</t>
        </is>
      </c>
      <c r="F4859" t="inlineStr">
        <is>
          <t>Selin Şahin</t>
        </is>
      </c>
      <c r="G4859" t="inlineStr">
        <is>
          <t>Akdeniz</t>
        </is>
      </c>
      <c r="H4859" t="inlineStr">
        <is>
          <t>EM-SNS-06</t>
        </is>
      </c>
      <c r="I4859" t="inlineStr">
        <is>
          <t>Hareket Sensörü PIR</t>
        </is>
      </c>
      <c r="J4859" t="inlineStr">
        <is>
          <t>Otomasyon</t>
        </is>
      </c>
      <c r="K4859" t="inlineStr">
        <is>
          <t>Bayi</t>
        </is>
      </c>
      <c r="L4859" t="n">
        <v>3</v>
      </c>
      <c r="M4859" s="57" t="n">
        <v>251</v>
      </c>
      <c r="N4859" t="inlineStr">
        <is>
          <t>TL</t>
        </is>
      </c>
      <c r="O4859" s="58" t="n">
        <v>5</v>
      </c>
      <c r="P4859" t="n">
        <v>0</v>
      </c>
      <c r="Q4859" s="59" t="n">
        <v>120</v>
      </c>
      <c r="R4859" s="60">
        <f>IF(N4859="TL",1,IF(N4859="USD",VLOOKUP(C4859,$X$2:$Z$19,2,FALSE),VLOOKUP(C4859,$X$2:$Z$19,3,FALSE)))</f>
        <v/>
      </c>
      <c r="S4859" s="61">
        <f>IF(P4859=1,0,L4859*M4859*R4859*(1-O4859/100))</f>
        <v/>
      </c>
      <c r="T4859" s="61">
        <f>IF(P4859=1,0,L4859*Q4859)</f>
        <v/>
      </c>
      <c r="U4859" s="61">
        <f>S4859-T4859</f>
        <v/>
      </c>
    </row>
    <row r="4860">
      <c r="A4860" t="inlineStr">
        <is>
          <t>S004859</t>
        </is>
      </c>
      <c r="B4860" t="inlineStr">
        <is>
          <t>2026-06-16</t>
        </is>
      </c>
      <c r="C4860" t="inlineStr">
        <is>
          <t>2026-06</t>
        </is>
      </c>
      <c r="D4860" t="inlineStr">
        <is>
          <t>2026-Q2</t>
        </is>
      </c>
      <c r="E4860" t="inlineStr">
        <is>
          <t>T05</t>
        </is>
      </c>
      <c r="F4860" t="inlineStr">
        <is>
          <t>Burak Çelik</t>
        </is>
      </c>
      <c r="G4860" t="inlineStr">
        <is>
          <t>İhracat-Körfez</t>
        </is>
      </c>
      <c r="H4860" t="inlineStr">
        <is>
          <t>EM-PNO-12</t>
        </is>
      </c>
      <c r="I4860" t="inlineStr">
        <is>
          <t>Sıva Üstü Dağıtım Panosu 24'lü</t>
        </is>
      </c>
      <c r="J4860" t="inlineStr">
        <is>
          <t>Pano</t>
        </is>
      </c>
      <c r="K4860" t="inlineStr">
        <is>
          <t>Kurumsal</t>
        </is>
      </c>
      <c r="L4860" t="n">
        <v>5</v>
      </c>
      <c r="M4860" s="57" t="n">
        <v>41.43</v>
      </c>
      <c r="N4860" t="inlineStr">
        <is>
          <t>USD</t>
        </is>
      </c>
      <c r="O4860" s="58" t="n">
        <v>0</v>
      </c>
      <c r="P4860" t="n">
        <v>0</v>
      </c>
      <c r="Q4860" s="59" t="n">
        <v>1180</v>
      </c>
      <c r="R4860" s="60">
        <f>IF(N4860="TL",1,IF(N4860="USD",VLOOKUP(C4860,$X$2:$Z$19,2,FALSE),VLOOKUP(C4860,$X$2:$Z$19,3,FALSE)))</f>
        <v/>
      </c>
      <c r="S4860" s="61">
        <f>IF(P4860=1,0,L4860*M4860*R4860*(1-O4860/100))</f>
        <v/>
      </c>
      <c r="T4860" s="61">
        <f>IF(P4860=1,0,L4860*Q4860)</f>
        <v/>
      </c>
      <c r="U4860" s="61">
        <f>S4860-T4860</f>
        <v/>
      </c>
    </row>
    <row r="4861">
      <c r="A4861" t="inlineStr">
        <is>
          <t>S004860</t>
        </is>
      </c>
      <c r="B4861" t="inlineStr">
        <is>
          <t>2026-06-22</t>
        </is>
      </c>
      <c r="C4861" t="inlineStr">
        <is>
          <t>2026-06</t>
        </is>
      </c>
      <c r="D4861" t="inlineStr">
        <is>
          <t>2026-Q2</t>
        </is>
      </c>
      <c r="E4861" t="inlineStr">
        <is>
          <t>T05</t>
        </is>
      </c>
      <c r="F4861" t="inlineStr">
        <is>
          <t>Burak Çelik</t>
        </is>
      </c>
      <c r="G4861" t="inlineStr">
        <is>
          <t>İhracat-Körfez</t>
        </is>
      </c>
      <c r="H4861" t="inlineStr">
        <is>
          <t>EM-PRZ-02</t>
        </is>
      </c>
      <c r="I4861" t="inlineStr">
        <is>
          <t>Priz-Anahtar Seti (20'li)</t>
        </is>
      </c>
      <c r="J4861" t="inlineStr">
        <is>
          <t>Anahtar</t>
        </is>
      </c>
      <c r="K4861" t="inlineStr">
        <is>
          <t>Proje</t>
        </is>
      </c>
      <c r="L4861" t="n">
        <v>4</v>
      </c>
      <c r="M4861" s="57" t="n">
        <v>11.07</v>
      </c>
      <c r="N4861" t="inlineStr">
        <is>
          <t>USD</t>
        </is>
      </c>
      <c r="O4861" s="58" t="n">
        <v>0</v>
      </c>
      <c r="P4861" t="n">
        <v>0</v>
      </c>
      <c r="Q4861" s="59" t="n">
        <v>310</v>
      </c>
      <c r="R4861" s="60">
        <f>IF(N4861="TL",1,IF(N4861="USD",VLOOKUP(C4861,$X$2:$Z$19,2,FALSE),VLOOKUP(C4861,$X$2:$Z$19,3,FALSE)))</f>
        <v/>
      </c>
      <c r="S4861" s="61">
        <f>IF(P4861=1,0,L4861*M4861*R4861*(1-O4861/100))</f>
        <v/>
      </c>
      <c r="T4861" s="61">
        <f>IF(P4861=1,0,L4861*Q4861)</f>
        <v/>
      </c>
      <c r="U4861" s="61">
        <f>S4861-T4861</f>
        <v/>
      </c>
    </row>
    <row r="4862">
      <c r="A4862" t="inlineStr">
        <is>
          <t>S004861</t>
        </is>
      </c>
      <c r="B4862" t="inlineStr">
        <is>
          <t>2026-06-02</t>
        </is>
      </c>
      <c r="C4862" t="inlineStr">
        <is>
          <t>2026-06</t>
        </is>
      </c>
      <c r="D4862" t="inlineStr">
        <is>
          <t>2026-Q2</t>
        </is>
      </c>
      <c r="E4862" t="inlineStr">
        <is>
          <t>T05</t>
        </is>
      </c>
      <c r="F4862" t="inlineStr">
        <is>
          <t>Burak Çelik</t>
        </is>
      </c>
      <c r="G4862" t="inlineStr">
        <is>
          <t>İhracat-Körfez</t>
        </is>
      </c>
      <c r="H4862" t="inlineStr">
        <is>
          <t>EM-KND-03</t>
        </is>
      </c>
      <c r="I4862" t="inlineStr">
        <is>
          <t>Kablo Kanalı 40x40 (2 m)</t>
        </is>
      </c>
      <c r="J4862" t="inlineStr">
        <is>
          <t>Tesisat</t>
        </is>
      </c>
      <c r="K4862" t="inlineStr">
        <is>
          <t>Perakende</t>
        </is>
      </c>
      <c r="L4862" t="n">
        <v>4</v>
      </c>
      <c r="M4862" s="57" t="n">
        <v>2.66</v>
      </c>
      <c r="N4862" t="inlineStr">
        <is>
          <t>USD</t>
        </is>
      </c>
      <c r="O4862" s="58" t="n">
        <v>8</v>
      </c>
      <c r="P4862" t="n">
        <v>0</v>
      </c>
      <c r="Q4862" s="59" t="n">
        <v>65</v>
      </c>
      <c r="R4862" s="60">
        <f>IF(N4862="TL",1,IF(N4862="USD",VLOOKUP(C4862,$X$2:$Z$19,2,FALSE),VLOOKUP(C4862,$X$2:$Z$19,3,FALSE)))</f>
        <v/>
      </c>
      <c r="S4862" s="61">
        <f>IF(P4862=1,0,L4862*M4862*R4862*(1-O4862/100))</f>
        <v/>
      </c>
      <c r="T4862" s="61">
        <f>IF(P4862=1,0,L4862*Q4862)</f>
        <v/>
      </c>
      <c r="U4862" s="61">
        <f>S4862-T4862</f>
        <v/>
      </c>
    </row>
    <row r="4863">
      <c r="A4863" t="inlineStr">
        <is>
          <t>S004862</t>
        </is>
      </c>
      <c r="B4863" t="inlineStr">
        <is>
          <t>2026-06-07</t>
        </is>
      </c>
      <c r="C4863" t="inlineStr">
        <is>
          <t>2026-06</t>
        </is>
      </c>
      <c r="D4863" t="inlineStr">
        <is>
          <t>2026-Q2</t>
        </is>
      </c>
      <c r="E4863" t="inlineStr">
        <is>
          <t>T05</t>
        </is>
      </c>
      <c r="F4863" t="inlineStr">
        <is>
          <t>Burak Çelik</t>
        </is>
      </c>
      <c r="G4863" t="inlineStr">
        <is>
          <t>İhracat-Körfez</t>
        </is>
      </c>
      <c r="H4863" t="inlineStr">
        <is>
          <t>EM-AYD-40</t>
        </is>
      </c>
      <c r="I4863" t="inlineStr">
        <is>
          <t>LED Panel Armatür 40W</t>
        </is>
      </c>
      <c r="J4863" t="inlineStr">
        <is>
          <t>Aydınlatma</t>
        </is>
      </c>
      <c r="K4863" t="inlineStr">
        <is>
          <t>Bayi</t>
        </is>
      </c>
      <c r="L4863" t="n">
        <v>3</v>
      </c>
      <c r="M4863" s="57" t="n">
        <v>7.07</v>
      </c>
      <c r="N4863" t="inlineStr">
        <is>
          <t>USD</t>
        </is>
      </c>
      <c r="O4863" s="58" t="n">
        <v>5</v>
      </c>
      <c r="P4863" t="n">
        <v>0</v>
      </c>
      <c r="Q4863" s="59" t="n">
        <v>190</v>
      </c>
      <c r="R4863" s="60">
        <f>IF(N4863="TL",1,IF(N4863="USD",VLOOKUP(C4863,$X$2:$Z$19,2,FALSE),VLOOKUP(C4863,$X$2:$Z$19,3,FALSE)))</f>
        <v/>
      </c>
      <c r="S4863" s="61">
        <f>IF(P4863=1,0,L4863*M4863*R4863*(1-O4863/100))</f>
        <v/>
      </c>
      <c r="T4863" s="61">
        <f>IF(P4863=1,0,L4863*Q4863)</f>
        <v/>
      </c>
      <c r="U4863" s="61">
        <f>S4863-T4863</f>
        <v/>
      </c>
    </row>
    <row r="4864">
      <c r="A4864" t="inlineStr">
        <is>
          <t>S004863</t>
        </is>
      </c>
      <c r="B4864" t="inlineStr">
        <is>
          <t>2026-06-15</t>
        </is>
      </c>
      <c r="C4864" t="inlineStr">
        <is>
          <t>2026-06</t>
        </is>
      </c>
      <c r="D4864" t="inlineStr">
        <is>
          <t>2026-Q2</t>
        </is>
      </c>
      <c r="E4864" t="inlineStr">
        <is>
          <t>T05</t>
        </is>
      </c>
      <c r="F4864" t="inlineStr">
        <is>
          <t>Burak Çelik</t>
        </is>
      </c>
      <c r="G4864" t="inlineStr">
        <is>
          <t>İhracat-Körfez</t>
        </is>
      </c>
      <c r="H4864" t="inlineStr">
        <is>
          <t>EM-KBL-25</t>
        </is>
      </c>
      <c r="I4864" t="inlineStr">
        <is>
          <t>NYY Kablo 4x6 (100 m)</t>
        </is>
      </c>
      <c r="J4864" t="inlineStr">
        <is>
          <t>Kablo</t>
        </is>
      </c>
      <c r="K4864" t="inlineStr">
        <is>
          <t>Proje</t>
        </is>
      </c>
      <c r="L4864" t="n">
        <v>4</v>
      </c>
      <c r="M4864" s="57" t="n">
        <v>69.23</v>
      </c>
      <c r="N4864" t="inlineStr">
        <is>
          <t>USD</t>
        </is>
      </c>
      <c r="O4864" s="58" t="n">
        <v>12</v>
      </c>
      <c r="P4864" t="n">
        <v>0</v>
      </c>
      <c r="Q4864" s="59" t="n">
        <v>2150</v>
      </c>
      <c r="R4864" s="60">
        <f>IF(N4864="TL",1,IF(N4864="USD",VLOOKUP(C4864,$X$2:$Z$19,2,FALSE),VLOOKUP(C4864,$X$2:$Z$19,3,FALSE)))</f>
        <v/>
      </c>
      <c r="S4864" s="61">
        <f>IF(P4864=1,0,L4864*M4864*R4864*(1-O4864/100))</f>
        <v/>
      </c>
      <c r="T4864" s="61">
        <f>IF(P4864=1,0,L4864*Q4864)</f>
        <v/>
      </c>
      <c r="U4864" s="61">
        <f>S4864-T4864</f>
        <v/>
      </c>
    </row>
    <row r="4865">
      <c r="A4865" t="inlineStr">
        <is>
          <t>S004864</t>
        </is>
      </c>
      <c r="B4865" t="inlineStr">
        <is>
          <t>2026-06-15</t>
        </is>
      </c>
      <c r="C4865" t="inlineStr">
        <is>
          <t>2026-06</t>
        </is>
      </c>
      <c r="D4865" t="inlineStr">
        <is>
          <t>2026-Q2</t>
        </is>
      </c>
      <c r="E4865" t="inlineStr">
        <is>
          <t>T05</t>
        </is>
      </c>
      <c r="F4865" t="inlineStr">
        <is>
          <t>Burak Çelik</t>
        </is>
      </c>
      <c r="G4865" t="inlineStr">
        <is>
          <t>İhracat-Körfez</t>
        </is>
      </c>
      <c r="H4865" t="inlineStr">
        <is>
          <t>EM-SNS-06</t>
        </is>
      </c>
      <c r="I4865" t="inlineStr">
        <is>
          <t>Hareket Sensörü PIR</t>
        </is>
      </c>
      <c r="J4865" t="inlineStr">
        <is>
          <t>Otomasyon</t>
        </is>
      </c>
      <c r="K4865" t="inlineStr">
        <is>
          <t>Proje</t>
        </is>
      </c>
      <c r="L4865" t="n">
        <v>66</v>
      </c>
      <c r="M4865" s="57" t="n">
        <v>5.11</v>
      </c>
      <c r="N4865" t="inlineStr">
        <is>
          <t>USD</t>
        </is>
      </c>
      <c r="O4865" s="58" t="n">
        <v>5</v>
      </c>
      <c r="P4865" t="n">
        <v>0</v>
      </c>
      <c r="Q4865" s="59" t="n">
        <v>120</v>
      </c>
      <c r="R4865" s="60">
        <f>IF(N4865="TL",1,IF(N4865="USD",VLOOKUP(C4865,$X$2:$Z$19,2,FALSE),VLOOKUP(C4865,$X$2:$Z$19,3,FALSE)))</f>
        <v/>
      </c>
      <c r="S4865" s="61">
        <f>IF(P4865=1,0,L4865*M4865*R4865*(1-O4865/100))</f>
        <v/>
      </c>
      <c r="T4865" s="61">
        <f>IF(P4865=1,0,L4865*Q4865)</f>
        <v/>
      </c>
      <c r="U4865" s="61">
        <f>S4865-T4865</f>
        <v/>
      </c>
    </row>
    <row r="4866">
      <c r="A4866" t="inlineStr">
        <is>
          <t>S004865</t>
        </is>
      </c>
      <c r="B4866" t="inlineStr">
        <is>
          <t>2026-06-11</t>
        </is>
      </c>
      <c r="C4866" t="inlineStr">
        <is>
          <t>2026-06</t>
        </is>
      </c>
      <c r="D4866" t="inlineStr">
        <is>
          <t>2026-Q2</t>
        </is>
      </c>
      <c r="E4866" t="inlineStr">
        <is>
          <t>T05</t>
        </is>
      </c>
      <c r="F4866" t="inlineStr">
        <is>
          <t>Burak Çelik</t>
        </is>
      </c>
      <c r="G4866" t="inlineStr">
        <is>
          <t>İhracat-Körfez</t>
        </is>
      </c>
      <c r="H4866" t="inlineStr">
        <is>
          <t>EM-AYD-40</t>
        </is>
      </c>
      <c r="I4866" t="inlineStr">
        <is>
          <t>LED Panel Armatür 40W</t>
        </is>
      </c>
      <c r="J4866" t="inlineStr">
        <is>
          <t>Aydınlatma</t>
        </is>
      </c>
      <c r="K4866" t="inlineStr">
        <is>
          <t>Perakende</t>
        </is>
      </c>
      <c r="L4866" t="n">
        <v>11</v>
      </c>
      <c r="M4866" s="57" t="n">
        <v>7.03</v>
      </c>
      <c r="N4866" t="inlineStr">
        <is>
          <t>USD</t>
        </is>
      </c>
      <c r="O4866" s="58" t="n">
        <v>0</v>
      </c>
      <c r="P4866" t="n">
        <v>0</v>
      </c>
      <c r="Q4866" s="59" t="n">
        <v>190</v>
      </c>
      <c r="R4866" s="60">
        <f>IF(N4866="TL",1,IF(N4866="USD",VLOOKUP(C4866,$X$2:$Z$19,2,FALSE),VLOOKUP(C4866,$X$2:$Z$19,3,FALSE)))</f>
        <v/>
      </c>
      <c r="S4866" s="61">
        <f>IF(P4866=1,0,L4866*M4866*R4866*(1-O4866/100))</f>
        <v/>
      </c>
      <c r="T4866" s="61">
        <f>IF(P4866=1,0,L4866*Q4866)</f>
        <v/>
      </c>
      <c r="U4866" s="61">
        <f>S4866-T4866</f>
        <v/>
      </c>
    </row>
    <row r="4867">
      <c r="A4867" t="inlineStr">
        <is>
          <t>S004866</t>
        </is>
      </c>
      <c r="B4867" t="inlineStr">
        <is>
          <t>2026-06-26</t>
        </is>
      </c>
      <c r="C4867" t="inlineStr">
        <is>
          <t>2026-06</t>
        </is>
      </c>
      <c r="D4867" t="inlineStr">
        <is>
          <t>2026-Q2</t>
        </is>
      </c>
      <c r="E4867" t="inlineStr">
        <is>
          <t>T05</t>
        </is>
      </c>
      <c r="F4867" t="inlineStr">
        <is>
          <t>Burak Çelik</t>
        </is>
      </c>
      <c r="G4867" t="inlineStr">
        <is>
          <t>İhracat-Körfez</t>
        </is>
      </c>
      <c r="H4867" t="inlineStr">
        <is>
          <t>EM-SGT-01</t>
        </is>
      </c>
      <c r="I4867" t="inlineStr">
        <is>
          <t>Otomatik Sigorta C16 (12'li)</t>
        </is>
      </c>
      <c r="J4867" t="inlineStr">
        <is>
          <t>Koruma</t>
        </is>
      </c>
      <c r="K4867" t="inlineStr">
        <is>
          <t>Proje</t>
        </is>
      </c>
      <c r="L4867" t="n">
        <v>17</v>
      </c>
      <c r="M4867" s="57" t="n">
        <v>8.51</v>
      </c>
      <c r="N4867" t="inlineStr">
        <is>
          <t>USD</t>
        </is>
      </c>
      <c r="O4867" s="58" t="n">
        <v>8</v>
      </c>
      <c r="P4867" t="n">
        <v>0</v>
      </c>
      <c r="Q4867" s="59" t="n">
        <v>240</v>
      </c>
      <c r="R4867" s="60">
        <f>IF(N4867="TL",1,IF(N4867="USD",VLOOKUP(C4867,$X$2:$Z$19,2,FALSE),VLOOKUP(C4867,$X$2:$Z$19,3,FALSE)))</f>
        <v/>
      </c>
      <c r="S4867" s="61">
        <f>IF(P4867=1,0,L4867*M4867*R4867*(1-O4867/100))</f>
        <v/>
      </c>
      <c r="T4867" s="61">
        <f>IF(P4867=1,0,L4867*Q4867)</f>
        <v/>
      </c>
      <c r="U4867" s="61">
        <f>S4867-T4867</f>
        <v/>
      </c>
    </row>
    <row r="4868">
      <c r="A4868" t="inlineStr">
        <is>
          <t>S004867</t>
        </is>
      </c>
      <c r="B4868" t="inlineStr">
        <is>
          <t>2026-06-09</t>
        </is>
      </c>
      <c r="C4868" t="inlineStr">
        <is>
          <t>2026-06</t>
        </is>
      </c>
      <c r="D4868" t="inlineStr">
        <is>
          <t>2026-Q2</t>
        </is>
      </c>
      <c r="E4868" t="inlineStr">
        <is>
          <t>T05</t>
        </is>
      </c>
      <c r="F4868" t="inlineStr">
        <is>
          <t>Burak Çelik</t>
        </is>
      </c>
      <c r="G4868" t="inlineStr">
        <is>
          <t>İhracat-Körfez</t>
        </is>
      </c>
      <c r="H4868" t="inlineStr">
        <is>
          <t>EM-PNO-12</t>
        </is>
      </c>
      <c r="I4868" t="inlineStr">
        <is>
          <t>Sıva Üstü Dağıtım Panosu 24'lü</t>
        </is>
      </c>
      <c r="J4868" t="inlineStr">
        <is>
          <t>Pano</t>
        </is>
      </c>
      <c r="K4868" t="inlineStr">
        <is>
          <t>Proje</t>
        </is>
      </c>
      <c r="L4868" t="n">
        <v>18</v>
      </c>
      <c r="M4868" s="57" t="n">
        <v>41.12</v>
      </c>
      <c r="N4868" t="inlineStr">
        <is>
          <t>USD</t>
        </is>
      </c>
      <c r="O4868" s="58" t="n">
        <v>0</v>
      </c>
      <c r="P4868" t="n">
        <v>0</v>
      </c>
      <c r="Q4868" s="59" t="n">
        <v>1180</v>
      </c>
      <c r="R4868" s="60">
        <f>IF(N4868="TL",1,IF(N4868="USD",VLOOKUP(C4868,$X$2:$Z$19,2,FALSE),VLOOKUP(C4868,$X$2:$Z$19,3,FALSE)))</f>
        <v/>
      </c>
      <c r="S4868" s="61">
        <f>IF(P4868=1,0,L4868*M4868*R4868*(1-O4868/100))</f>
        <v/>
      </c>
      <c r="T4868" s="61">
        <f>IF(P4868=1,0,L4868*Q4868)</f>
        <v/>
      </c>
      <c r="U4868" s="61">
        <f>S4868-T4868</f>
        <v/>
      </c>
    </row>
    <row r="4869">
      <c r="A4869" t="inlineStr">
        <is>
          <t>S004868</t>
        </is>
      </c>
      <c r="B4869" t="inlineStr">
        <is>
          <t>2026-06-21</t>
        </is>
      </c>
      <c r="C4869" t="inlineStr">
        <is>
          <t>2026-06</t>
        </is>
      </c>
      <c r="D4869" t="inlineStr">
        <is>
          <t>2026-Q2</t>
        </is>
      </c>
      <c r="E4869" t="inlineStr">
        <is>
          <t>T05</t>
        </is>
      </c>
      <c r="F4869" t="inlineStr">
        <is>
          <t>Burak Çelik</t>
        </is>
      </c>
      <c r="G4869" t="inlineStr">
        <is>
          <t>İhracat-Körfez</t>
        </is>
      </c>
      <c r="H4869" t="inlineStr">
        <is>
          <t>EM-TOP-08</t>
        </is>
      </c>
      <c r="I4869" t="inlineStr">
        <is>
          <t>Topraklama Seti</t>
        </is>
      </c>
      <c r="J4869" t="inlineStr">
        <is>
          <t>Koruma</t>
        </is>
      </c>
      <c r="K4869" t="inlineStr">
        <is>
          <t>Bayi</t>
        </is>
      </c>
      <c r="L4869" t="n">
        <v>6</v>
      </c>
      <c r="M4869" s="57" t="n">
        <v>19.06</v>
      </c>
      <c r="N4869" t="inlineStr">
        <is>
          <t>USD</t>
        </is>
      </c>
      <c r="O4869" s="58" t="n">
        <v>5</v>
      </c>
      <c r="P4869" t="n">
        <v>0</v>
      </c>
      <c r="Q4869" s="59" t="n">
        <v>540</v>
      </c>
      <c r="R4869" s="60">
        <f>IF(N4869="TL",1,IF(N4869="USD",VLOOKUP(C4869,$X$2:$Z$19,2,FALSE),VLOOKUP(C4869,$X$2:$Z$19,3,FALSE)))</f>
        <v/>
      </c>
      <c r="S4869" s="61">
        <f>IF(P4869=1,0,L4869*M4869*R4869*(1-O4869/100))</f>
        <v/>
      </c>
      <c r="T4869" s="61">
        <f>IF(P4869=1,0,L4869*Q4869)</f>
        <v/>
      </c>
      <c r="U4869" s="61">
        <f>S4869-T4869</f>
        <v/>
      </c>
    </row>
    <row r="4870">
      <c r="A4870" t="inlineStr">
        <is>
          <t>S004869</t>
        </is>
      </c>
      <c r="B4870" t="inlineStr">
        <is>
          <t>2026-06-27</t>
        </is>
      </c>
      <c r="C4870" t="inlineStr">
        <is>
          <t>2026-06</t>
        </is>
      </c>
      <c r="D4870" t="inlineStr">
        <is>
          <t>2026-Q2</t>
        </is>
      </c>
      <c r="E4870" t="inlineStr">
        <is>
          <t>T05</t>
        </is>
      </c>
      <c r="F4870" t="inlineStr">
        <is>
          <t>Burak Çelik</t>
        </is>
      </c>
      <c r="G4870" t="inlineStr">
        <is>
          <t>İhracat-Körfez</t>
        </is>
      </c>
      <c r="H4870" t="inlineStr">
        <is>
          <t>EM-KND-03</t>
        </is>
      </c>
      <c r="I4870" t="inlineStr">
        <is>
          <t>Kablo Kanalı 40x40 (2 m)</t>
        </is>
      </c>
      <c r="J4870" t="inlineStr">
        <is>
          <t>Tesisat</t>
        </is>
      </c>
      <c r="K4870" t="inlineStr">
        <is>
          <t>Bayi</t>
        </is>
      </c>
      <c r="L4870" t="n">
        <v>2</v>
      </c>
      <c r="M4870" s="57" t="n">
        <v>2.71</v>
      </c>
      <c r="N4870" t="inlineStr">
        <is>
          <t>USD</t>
        </is>
      </c>
      <c r="O4870" s="58" t="n">
        <v>18</v>
      </c>
      <c r="P4870" t="n">
        <v>0</v>
      </c>
      <c r="Q4870" s="59" t="n">
        <v>65</v>
      </c>
      <c r="R4870" s="60">
        <f>IF(N4870="TL",1,IF(N4870="USD",VLOOKUP(C4870,$X$2:$Z$19,2,FALSE),VLOOKUP(C4870,$X$2:$Z$19,3,FALSE)))</f>
        <v/>
      </c>
      <c r="S4870" s="61">
        <f>IF(P4870=1,0,L4870*M4870*R4870*(1-O4870/100))</f>
        <v/>
      </c>
      <c r="T4870" s="61">
        <f>IF(P4870=1,0,L4870*Q4870)</f>
        <v/>
      </c>
      <c r="U4870" s="61">
        <f>S4870-T4870</f>
        <v/>
      </c>
    </row>
    <row r="4871">
      <c r="A4871" t="inlineStr">
        <is>
          <t>S004870</t>
        </is>
      </c>
      <c r="B4871" t="inlineStr">
        <is>
          <t>2026-06-02</t>
        </is>
      </c>
      <c r="C4871" t="inlineStr">
        <is>
          <t>2026-06</t>
        </is>
      </c>
      <c r="D4871" t="inlineStr">
        <is>
          <t>2026-Q2</t>
        </is>
      </c>
      <c r="E4871" t="inlineStr">
        <is>
          <t>T05</t>
        </is>
      </c>
      <c r="F4871" t="inlineStr">
        <is>
          <t>Burak Çelik</t>
        </is>
      </c>
      <c r="G4871" t="inlineStr">
        <is>
          <t>İhracat-Körfez</t>
        </is>
      </c>
      <c r="H4871" t="inlineStr">
        <is>
          <t>EM-KBL-16</t>
        </is>
      </c>
      <c r="I4871" t="inlineStr">
        <is>
          <t>NYM Kablo 3x2,5 (100 m)</t>
        </is>
      </c>
      <c r="J4871" t="inlineStr">
        <is>
          <t>Kablo</t>
        </is>
      </c>
      <c r="K4871" t="inlineStr">
        <is>
          <t>Perakende</t>
        </is>
      </c>
      <c r="L4871" t="n">
        <v>4</v>
      </c>
      <c r="M4871" s="57" t="n">
        <v>26.83</v>
      </c>
      <c r="N4871" t="inlineStr">
        <is>
          <t>USD</t>
        </is>
      </c>
      <c r="O4871" s="58" t="n">
        <v>0</v>
      </c>
      <c r="P4871" t="n">
        <v>0</v>
      </c>
      <c r="Q4871" s="59" t="n">
        <v>820</v>
      </c>
      <c r="R4871" s="60">
        <f>IF(N4871="TL",1,IF(N4871="USD",VLOOKUP(C4871,$X$2:$Z$19,2,FALSE),VLOOKUP(C4871,$X$2:$Z$19,3,FALSE)))</f>
        <v/>
      </c>
      <c r="S4871" s="61">
        <f>IF(P4871=1,0,L4871*M4871*R4871*(1-O4871/100))</f>
        <v/>
      </c>
      <c r="T4871" s="61">
        <f>IF(P4871=1,0,L4871*Q4871)</f>
        <v/>
      </c>
      <c r="U4871" s="61">
        <f>S4871-T4871</f>
        <v/>
      </c>
    </row>
    <row r="4872">
      <c r="A4872" t="inlineStr">
        <is>
          <t>S004871</t>
        </is>
      </c>
      <c r="B4872" t="inlineStr">
        <is>
          <t>2026-06-24</t>
        </is>
      </c>
      <c r="C4872" t="inlineStr">
        <is>
          <t>2026-06</t>
        </is>
      </c>
      <c r="D4872" t="inlineStr">
        <is>
          <t>2026-Q2</t>
        </is>
      </c>
      <c r="E4872" t="inlineStr">
        <is>
          <t>T05</t>
        </is>
      </c>
      <c r="F4872" t="inlineStr">
        <is>
          <t>Burak Çelik</t>
        </is>
      </c>
      <c r="G4872" t="inlineStr">
        <is>
          <t>İhracat-Körfez</t>
        </is>
      </c>
      <c r="H4872" t="inlineStr">
        <is>
          <t>EM-SGT-01</t>
        </is>
      </c>
      <c r="I4872" t="inlineStr">
        <is>
          <t>Otomatik Sigorta C16 (12'li)</t>
        </is>
      </c>
      <c r="J4872" t="inlineStr">
        <is>
          <t>Koruma</t>
        </is>
      </c>
      <c r="K4872" t="inlineStr">
        <is>
          <t>Proje</t>
        </is>
      </c>
      <c r="L4872" t="n">
        <v>14</v>
      </c>
      <c r="M4872" s="57" t="n">
        <v>8.859999999999999</v>
      </c>
      <c r="N4872" t="inlineStr">
        <is>
          <t>USD</t>
        </is>
      </c>
      <c r="O4872" s="58" t="n">
        <v>18</v>
      </c>
      <c r="P4872" t="n">
        <v>0</v>
      </c>
      <c r="Q4872" s="59" t="n">
        <v>240</v>
      </c>
      <c r="R4872" s="60">
        <f>IF(N4872="TL",1,IF(N4872="USD",VLOOKUP(C4872,$X$2:$Z$19,2,FALSE),VLOOKUP(C4872,$X$2:$Z$19,3,FALSE)))</f>
        <v/>
      </c>
      <c r="S4872" s="61">
        <f>IF(P4872=1,0,L4872*M4872*R4872*(1-O4872/100))</f>
        <v/>
      </c>
      <c r="T4872" s="61">
        <f>IF(P4872=1,0,L4872*Q4872)</f>
        <v/>
      </c>
      <c r="U4872" s="61">
        <f>S4872-T4872</f>
        <v/>
      </c>
    </row>
    <row r="4873">
      <c r="A4873" t="inlineStr">
        <is>
          <t>S004872</t>
        </is>
      </c>
      <c r="B4873" t="inlineStr">
        <is>
          <t>2026-06-26</t>
        </is>
      </c>
      <c r="C4873" t="inlineStr">
        <is>
          <t>2026-06</t>
        </is>
      </c>
      <c r="D4873" t="inlineStr">
        <is>
          <t>2026-Q2</t>
        </is>
      </c>
      <c r="E4873" t="inlineStr">
        <is>
          <t>T05</t>
        </is>
      </c>
      <c r="F4873" t="inlineStr">
        <is>
          <t>Burak Çelik</t>
        </is>
      </c>
      <c r="G4873" t="inlineStr">
        <is>
          <t>İhracat-Körfez</t>
        </is>
      </c>
      <c r="H4873" t="inlineStr">
        <is>
          <t>EM-SNS-06</t>
        </is>
      </c>
      <c r="I4873" t="inlineStr">
        <is>
          <t>Hareket Sensörü PIR</t>
        </is>
      </c>
      <c r="J4873" t="inlineStr">
        <is>
          <t>Otomasyon</t>
        </is>
      </c>
      <c r="K4873" t="inlineStr">
        <is>
          <t>Proje</t>
        </is>
      </c>
      <c r="L4873" t="n">
        <v>3</v>
      </c>
      <c r="M4873" s="57" t="n">
        <v>5.12</v>
      </c>
      <c r="N4873" t="inlineStr">
        <is>
          <t>USD</t>
        </is>
      </c>
      <c r="O4873" s="58" t="n">
        <v>12</v>
      </c>
      <c r="P4873" t="n">
        <v>0</v>
      </c>
      <c r="Q4873" s="59" t="n">
        <v>120</v>
      </c>
      <c r="R4873" s="60">
        <f>IF(N4873="TL",1,IF(N4873="USD",VLOOKUP(C4873,$X$2:$Z$19,2,FALSE),VLOOKUP(C4873,$X$2:$Z$19,3,FALSE)))</f>
        <v/>
      </c>
      <c r="S4873" s="61">
        <f>IF(P4873=1,0,L4873*M4873*R4873*(1-O4873/100))</f>
        <v/>
      </c>
      <c r="T4873" s="61">
        <f>IF(P4873=1,0,L4873*Q4873)</f>
        <v/>
      </c>
      <c r="U4873" s="61">
        <f>S4873-T4873</f>
        <v/>
      </c>
    </row>
    <row r="4874">
      <c r="A4874" t="inlineStr">
        <is>
          <t>S004873</t>
        </is>
      </c>
      <c r="B4874" t="inlineStr">
        <is>
          <t>2026-06-02</t>
        </is>
      </c>
      <c r="C4874" t="inlineStr">
        <is>
          <t>2026-06</t>
        </is>
      </c>
      <c r="D4874" t="inlineStr">
        <is>
          <t>2026-Q2</t>
        </is>
      </c>
      <c r="E4874" t="inlineStr">
        <is>
          <t>T05</t>
        </is>
      </c>
      <c r="F4874" t="inlineStr">
        <is>
          <t>Burak Çelik</t>
        </is>
      </c>
      <c r="G4874" t="inlineStr">
        <is>
          <t>İhracat-Körfez</t>
        </is>
      </c>
      <c r="H4874" t="inlineStr">
        <is>
          <t>EM-KBL-25</t>
        </is>
      </c>
      <c r="I4874" t="inlineStr">
        <is>
          <t>NYY Kablo 4x6 (100 m)</t>
        </is>
      </c>
      <c r="J4874" t="inlineStr">
        <is>
          <t>Kablo</t>
        </is>
      </c>
      <c r="K4874" t="inlineStr">
        <is>
          <t>Kurumsal</t>
        </is>
      </c>
      <c r="L4874" t="n">
        <v>6</v>
      </c>
      <c r="M4874" s="57" t="n">
        <v>71.34999999999999</v>
      </c>
      <c r="N4874" t="inlineStr">
        <is>
          <t>USD</t>
        </is>
      </c>
      <c r="O4874" s="58" t="n">
        <v>8</v>
      </c>
      <c r="P4874" t="n">
        <v>0</v>
      </c>
      <c r="Q4874" s="59" t="n">
        <v>2150</v>
      </c>
      <c r="R4874" s="60">
        <f>IF(N4874="TL",1,IF(N4874="USD",VLOOKUP(C4874,$X$2:$Z$19,2,FALSE),VLOOKUP(C4874,$X$2:$Z$19,3,FALSE)))</f>
        <v/>
      </c>
      <c r="S4874" s="61">
        <f>IF(P4874=1,0,L4874*M4874*R4874*(1-O4874/100))</f>
        <v/>
      </c>
      <c r="T4874" s="61">
        <f>IF(P4874=1,0,L4874*Q4874)</f>
        <v/>
      </c>
      <c r="U4874" s="61">
        <f>S4874-T4874</f>
        <v/>
      </c>
    </row>
    <row r="4875">
      <c r="A4875" t="inlineStr">
        <is>
          <t>S004874</t>
        </is>
      </c>
      <c r="B4875" t="inlineStr">
        <is>
          <t>2026-06-14</t>
        </is>
      </c>
      <c r="C4875" t="inlineStr">
        <is>
          <t>2026-06</t>
        </is>
      </c>
      <c r="D4875" t="inlineStr">
        <is>
          <t>2026-Q2</t>
        </is>
      </c>
      <c r="E4875" t="inlineStr">
        <is>
          <t>T05</t>
        </is>
      </c>
      <c r="F4875" t="inlineStr">
        <is>
          <t>Burak Çelik</t>
        </is>
      </c>
      <c r="G4875" t="inlineStr">
        <is>
          <t>İhracat-Körfez</t>
        </is>
      </c>
      <c r="H4875" t="inlineStr">
        <is>
          <t>EM-TRF-05</t>
        </is>
      </c>
      <c r="I4875" t="inlineStr">
        <is>
          <t>İzole Trafo 1 kVA</t>
        </is>
      </c>
      <c r="J4875" t="inlineStr">
        <is>
          <t>Güç</t>
        </is>
      </c>
      <c r="K4875" t="inlineStr">
        <is>
          <t>Kurumsal</t>
        </is>
      </c>
      <c r="L4875" t="n">
        <v>5</v>
      </c>
      <c r="M4875" s="57" t="n">
        <v>128.85</v>
      </c>
      <c r="N4875" t="inlineStr">
        <is>
          <t>USD</t>
        </is>
      </c>
      <c r="O4875" s="58" t="n">
        <v>0</v>
      </c>
      <c r="P4875" t="n">
        <v>0</v>
      </c>
      <c r="Q4875" s="59" t="n">
        <v>3900</v>
      </c>
      <c r="R4875" s="60">
        <f>IF(N4875="TL",1,IF(N4875="USD",VLOOKUP(C4875,$X$2:$Z$19,2,FALSE),VLOOKUP(C4875,$X$2:$Z$19,3,FALSE)))</f>
        <v/>
      </c>
      <c r="S4875" s="61">
        <f>IF(P4875=1,0,L4875*M4875*R4875*(1-O4875/100))</f>
        <v/>
      </c>
      <c r="T4875" s="61">
        <f>IF(P4875=1,0,L4875*Q4875)</f>
        <v/>
      </c>
      <c r="U4875" s="61">
        <f>S4875-T4875</f>
        <v/>
      </c>
    </row>
    <row r="4876">
      <c r="A4876" t="inlineStr">
        <is>
          <t>S004875</t>
        </is>
      </c>
      <c r="B4876" t="inlineStr">
        <is>
          <t>2026-06-10</t>
        </is>
      </c>
      <c r="C4876" t="inlineStr">
        <is>
          <t>2026-06</t>
        </is>
      </c>
      <c r="D4876" t="inlineStr">
        <is>
          <t>2026-Q2</t>
        </is>
      </c>
      <c r="E4876" t="inlineStr">
        <is>
          <t>T05</t>
        </is>
      </c>
      <c r="F4876" t="inlineStr">
        <is>
          <t>Burak Çelik</t>
        </is>
      </c>
      <c r="G4876" t="inlineStr">
        <is>
          <t>İhracat-Körfez</t>
        </is>
      </c>
      <c r="H4876" t="inlineStr">
        <is>
          <t>EM-UPS-10</t>
        </is>
      </c>
      <c r="I4876" t="inlineStr">
        <is>
          <t>Kesintisiz Güç Kaynağı 3 kVA</t>
        </is>
      </c>
      <c r="J4876" t="inlineStr">
        <is>
          <t>Güç</t>
        </is>
      </c>
      <c r="K4876" t="inlineStr">
        <is>
          <t>Perakende</t>
        </is>
      </c>
      <c r="L4876" t="n">
        <v>4</v>
      </c>
      <c r="M4876" s="57" t="n">
        <v>267.88</v>
      </c>
      <c r="N4876" t="inlineStr">
        <is>
          <t>USD</t>
        </is>
      </c>
      <c r="O4876" s="58" t="n">
        <v>8</v>
      </c>
      <c r="P4876" t="n">
        <v>0</v>
      </c>
      <c r="Q4876" s="59" t="n">
        <v>8200</v>
      </c>
      <c r="R4876" s="60">
        <f>IF(N4876="TL",1,IF(N4876="USD",VLOOKUP(C4876,$X$2:$Z$19,2,FALSE),VLOOKUP(C4876,$X$2:$Z$19,3,FALSE)))</f>
        <v/>
      </c>
      <c r="S4876" s="61">
        <f>IF(P4876=1,0,L4876*M4876*R4876*(1-O4876/100))</f>
        <v/>
      </c>
      <c r="T4876" s="61">
        <f>IF(P4876=1,0,L4876*Q4876)</f>
        <v/>
      </c>
      <c r="U4876" s="61">
        <f>S4876-T4876</f>
        <v/>
      </c>
    </row>
    <row r="4877">
      <c r="A4877" t="inlineStr">
        <is>
          <t>S004876</t>
        </is>
      </c>
      <c r="B4877" t="inlineStr">
        <is>
          <t>2026-06-10</t>
        </is>
      </c>
      <c r="C4877" t="inlineStr">
        <is>
          <t>2026-06</t>
        </is>
      </c>
      <c r="D4877" t="inlineStr">
        <is>
          <t>2026-Q2</t>
        </is>
      </c>
      <c r="E4877" t="inlineStr">
        <is>
          <t>T05</t>
        </is>
      </c>
      <c r="F4877" t="inlineStr">
        <is>
          <t>Burak Çelik</t>
        </is>
      </c>
      <c r="G4877" t="inlineStr">
        <is>
          <t>İhracat-Körfez</t>
        </is>
      </c>
      <c r="H4877" t="inlineStr">
        <is>
          <t>EM-PNO-12</t>
        </is>
      </c>
      <c r="I4877" t="inlineStr">
        <is>
          <t>Sıva Üstü Dağıtım Panosu 24'lü</t>
        </is>
      </c>
      <c r="J4877" t="inlineStr">
        <is>
          <t>Pano</t>
        </is>
      </c>
      <c r="K4877" t="inlineStr">
        <is>
          <t>Bayi</t>
        </is>
      </c>
      <c r="L4877" t="n">
        <v>4</v>
      </c>
      <c r="M4877" s="57" t="n">
        <v>40.29</v>
      </c>
      <c r="N4877" t="inlineStr">
        <is>
          <t>USD</t>
        </is>
      </c>
      <c r="O4877" s="58" t="n">
        <v>18</v>
      </c>
      <c r="P4877" t="n">
        <v>0</v>
      </c>
      <c r="Q4877" s="59" t="n">
        <v>1180</v>
      </c>
      <c r="R4877" s="60">
        <f>IF(N4877="TL",1,IF(N4877="USD",VLOOKUP(C4877,$X$2:$Z$19,2,FALSE),VLOOKUP(C4877,$X$2:$Z$19,3,FALSE)))</f>
        <v/>
      </c>
      <c r="S4877" s="61">
        <f>IF(P4877=1,0,L4877*M4877*R4877*(1-O4877/100))</f>
        <v/>
      </c>
      <c r="T4877" s="61">
        <f>IF(P4877=1,0,L4877*Q4877)</f>
        <v/>
      </c>
      <c r="U4877" s="61">
        <f>S4877-T4877</f>
        <v/>
      </c>
    </row>
    <row r="4878">
      <c r="A4878" t="inlineStr">
        <is>
          <t>S004877</t>
        </is>
      </c>
      <c r="B4878" t="inlineStr">
        <is>
          <t>2026-06-13</t>
        </is>
      </c>
      <c r="C4878" t="inlineStr">
        <is>
          <t>2026-06</t>
        </is>
      </c>
      <c r="D4878" t="inlineStr">
        <is>
          <t>2026-Q2</t>
        </is>
      </c>
      <c r="E4878" t="inlineStr">
        <is>
          <t>T05</t>
        </is>
      </c>
      <c r="F4878" t="inlineStr">
        <is>
          <t>Burak Çelik</t>
        </is>
      </c>
      <c r="G4878" t="inlineStr">
        <is>
          <t>İhracat-Körfez</t>
        </is>
      </c>
      <c r="H4878" t="inlineStr">
        <is>
          <t>EM-KBL-16</t>
        </is>
      </c>
      <c r="I4878" t="inlineStr">
        <is>
          <t>NYM Kablo 3x2,5 (100 m)</t>
        </is>
      </c>
      <c r="J4878" t="inlineStr">
        <is>
          <t>Kablo</t>
        </is>
      </c>
      <c r="K4878" t="inlineStr">
        <is>
          <t>Proje</t>
        </is>
      </c>
      <c r="L4878" t="n">
        <v>17</v>
      </c>
      <c r="M4878" s="57" t="n">
        <v>26.67</v>
      </c>
      <c r="N4878" t="inlineStr">
        <is>
          <t>USD</t>
        </is>
      </c>
      <c r="O4878" s="58" t="n">
        <v>12</v>
      </c>
      <c r="P4878" t="n">
        <v>0</v>
      </c>
      <c r="Q4878" s="59" t="n">
        <v>820</v>
      </c>
      <c r="R4878" s="60">
        <f>IF(N4878="TL",1,IF(N4878="USD",VLOOKUP(C4878,$X$2:$Z$19,2,FALSE),VLOOKUP(C4878,$X$2:$Z$19,3,FALSE)))</f>
        <v/>
      </c>
      <c r="S4878" s="61">
        <f>IF(P4878=1,0,L4878*M4878*R4878*(1-O4878/100))</f>
        <v/>
      </c>
      <c r="T4878" s="61">
        <f>IF(P4878=1,0,L4878*Q4878)</f>
        <v/>
      </c>
      <c r="U4878" s="61">
        <f>S4878-T4878</f>
        <v/>
      </c>
    </row>
    <row r="4879">
      <c r="A4879" t="inlineStr">
        <is>
          <t>S004878</t>
        </is>
      </c>
      <c r="B4879" t="inlineStr">
        <is>
          <t>2026-06-05</t>
        </is>
      </c>
      <c r="C4879" t="inlineStr">
        <is>
          <t>2026-06</t>
        </is>
      </c>
      <c r="D4879" t="inlineStr">
        <is>
          <t>2026-Q2</t>
        </is>
      </c>
      <c r="E4879" t="inlineStr">
        <is>
          <t>T05</t>
        </is>
      </c>
      <c r="F4879" t="inlineStr">
        <is>
          <t>Burak Çelik</t>
        </is>
      </c>
      <c r="G4879" t="inlineStr">
        <is>
          <t>İhracat-Körfez</t>
        </is>
      </c>
      <c r="H4879" t="inlineStr">
        <is>
          <t>EM-TOP-08</t>
        </is>
      </c>
      <c r="I4879" t="inlineStr">
        <is>
          <t>Topraklama Seti</t>
        </is>
      </c>
      <c r="J4879" t="inlineStr">
        <is>
          <t>Koruma</t>
        </is>
      </c>
      <c r="K4879" t="inlineStr">
        <is>
          <t>Proje</t>
        </is>
      </c>
      <c r="L4879" t="n">
        <v>13</v>
      </c>
      <c r="M4879" s="57" t="n">
        <v>18.72</v>
      </c>
      <c r="N4879" t="inlineStr">
        <is>
          <t>USD</t>
        </is>
      </c>
      <c r="O4879" s="58" t="n">
        <v>8</v>
      </c>
      <c r="P4879" t="n">
        <v>0</v>
      </c>
      <c r="Q4879" s="59" t="n">
        <v>540</v>
      </c>
      <c r="R4879" s="60">
        <f>IF(N4879="TL",1,IF(N4879="USD",VLOOKUP(C4879,$X$2:$Z$19,2,FALSE),VLOOKUP(C4879,$X$2:$Z$19,3,FALSE)))</f>
        <v/>
      </c>
      <c r="S4879" s="61">
        <f>IF(P4879=1,0,L4879*M4879*R4879*(1-O4879/100))</f>
        <v/>
      </c>
      <c r="T4879" s="61">
        <f>IF(P4879=1,0,L4879*Q4879)</f>
        <v/>
      </c>
      <c r="U4879" s="61">
        <f>S4879-T4879</f>
        <v/>
      </c>
    </row>
    <row r="4880">
      <c r="A4880" t="inlineStr">
        <is>
          <t>S004879</t>
        </is>
      </c>
      <c r="B4880" t="inlineStr">
        <is>
          <t>2026-06-10</t>
        </is>
      </c>
      <c r="C4880" t="inlineStr">
        <is>
          <t>2026-06</t>
        </is>
      </c>
      <c r="D4880" t="inlineStr">
        <is>
          <t>2026-Q2</t>
        </is>
      </c>
      <c r="E4880" t="inlineStr">
        <is>
          <t>T05</t>
        </is>
      </c>
      <c r="F4880" t="inlineStr">
        <is>
          <t>Burak Çelik</t>
        </is>
      </c>
      <c r="G4880" t="inlineStr">
        <is>
          <t>İhracat-Körfez</t>
        </is>
      </c>
      <c r="H4880" t="inlineStr">
        <is>
          <t>EM-KBL-16</t>
        </is>
      </c>
      <c r="I4880" t="inlineStr">
        <is>
          <t>NYM Kablo 3x2,5 (100 m)</t>
        </is>
      </c>
      <c r="J4880" t="inlineStr">
        <is>
          <t>Kablo</t>
        </is>
      </c>
      <c r="K4880" t="inlineStr">
        <is>
          <t>Bayi</t>
        </is>
      </c>
      <c r="L4880" t="n">
        <v>5</v>
      </c>
      <c r="M4880" s="57" t="n">
        <v>26.7</v>
      </c>
      <c r="N4880" t="inlineStr">
        <is>
          <t>USD</t>
        </is>
      </c>
      <c r="O4880" s="58" t="n">
        <v>5</v>
      </c>
      <c r="P4880" t="n">
        <v>0</v>
      </c>
      <c r="Q4880" s="59" t="n">
        <v>820</v>
      </c>
      <c r="R4880" s="60">
        <f>IF(N4880="TL",1,IF(N4880="USD",VLOOKUP(C4880,$X$2:$Z$19,2,FALSE),VLOOKUP(C4880,$X$2:$Z$19,3,FALSE)))</f>
        <v/>
      </c>
      <c r="S4880" s="61">
        <f>IF(P4880=1,0,L4880*M4880*R4880*(1-O4880/100))</f>
        <v/>
      </c>
      <c r="T4880" s="61">
        <f>IF(P4880=1,0,L4880*Q4880)</f>
        <v/>
      </c>
      <c r="U4880" s="61">
        <f>S4880-T4880</f>
        <v/>
      </c>
    </row>
    <row r="4881">
      <c r="A4881" t="inlineStr">
        <is>
          <t>S004880</t>
        </is>
      </c>
      <c r="B4881" t="inlineStr">
        <is>
          <t>2026-06-01</t>
        </is>
      </c>
      <c r="C4881" t="inlineStr">
        <is>
          <t>2026-06</t>
        </is>
      </c>
      <c r="D4881" t="inlineStr">
        <is>
          <t>2026-Q2</t>
        </is>
      </c>
      <c r="E4881" t="inlineStr">
        <is>
          <t>T05</t>
        </is>
      </c>
      <c r="F4881" t="inlineStr">
        <is>
          <t>Burak Çelik</t>
        </is>
      </c>
      <c r="G4881" t="inlineStr">
        <is>
          <t>İhracat-Körfez</t>
        </is>
      </c>
      <c r="H4881" t="inlineStr">
        <is>
          <t>EM-PRZ-02</t>
        </is>
      </c>
      <c r="I4881" t="inlineStr">
        <is>
          <t>Priz-Anahtar Seti (20'li)</t>
        </is>
      </c>
      <c r="J4881" t="inlineStr">
        <is>
          <t>Anahtar</t>
        </is>
      </c>
      <c r="K4881" t="inlineStr">
        <is>
          <t>Bayi</t>
        </is>
      </c>
      <c r="L4881" t="n">
        <v>30</v>
      </c>
      <c r="M4881" s="57" t="n">
        <v>11.41</v>
      </c>
      <c r="N4881" t="inlineStr">
        <is>
          <t>USD</t>
        </is>
      </c>
      <c r="O4881" s="58" t="n">
        <v>12</v>
      </c>
      <c r="P4881" t="n">
        <v>0</v>
      </c>
      <c r="Q4881" s="59" t="n">
        <v>310</v>
      </c>
      <c r="R4881" s="60">
        <f>IF(N4881="TL",1,IF(N4881="USD",VLOOKUP(C4881,$X$2:$Z$19,2,FALSE),VLOOKUP(C4881,$X$2:$Z$19,3,FALSE)))</f>
        <v/>
      </c>
      <c r="S4881" s="61">
        <f>IF(P4881=1,0,L4881*M4881*R4881*(1-O4881/100))</f>
        <v/>
      </c>
      <c r="T4881" s="61">
        <f>IF(P4881=1,0,L4881*Q4881)</f>
        <v/>
      </c>
      <c r="U4881" s="61">
        <f>S4881-T4881</f>
        <v/>
      </c>
    </row>
    <row r="4882">
      <c r="A4882" t="inlineStr">
        <is>
          <t>S004881</t>
        </is>
      </c>
      <c r="B4882" t="inlineStr">
        <is>
          <t>2026-06-08</t>
        </is>
      </c>
      <c r="C4882" t="inlineStr">
        <is>
          <t>2026-06</t>
        </is>
      </c>
      <c r="D4882" t="inlineStr">
        <is>
          <t>2026-Q2</t>
        </is>
      </c>
      <c r="E4882" t="inlineStr">
        <is>
          <t>T06</t>
        </is>
      </c>
      <c r="F4882" t="inlineStr">
        <is>
          <t>Gizem Aydın</t>
        </is>
      </c>
      <c r="G4882" t="inlineStr">
        <is>
          <t>İhracat-Avrupa</t>
        </is>
      </c>
      <c r="H4882" t="inlineStr">
        <is>
          <t>EM-KBL-25</t>
        </is>
      </c>
      <c r="I4882" t="inlineStr">
        <is>
          <t>NYY Kablo 4x6 (100 m)</t>
        </is>
      </c>
      <c r="J4882" t="inlineStr">
        <is>
          <t>Kablo</t>
        </is>
      </c>
      <c r="K4882" t="inlineStr">
        <is>
          <t>Kurumsal</t>
        </is>
      </c>
      <c r="L4882" t="n">
        <v>67</v>
      </c>
      <c r="M4882" s="57" t="n">
        <v>66.95999999999999</v>
      </c>
      <c r="N4882" t="inlineStr">
        <is>
          <t>EUR</t>
        </is>
      </c>
      <c r="O4882" s="58" t="n">
        <v>12</v>
      </c>
      <c r="P4882" t="n">
        <v>0</v>
      </c>
      <c r="Q4882" s="59" t="n">
        <v>2150</v>
      </c>
      <c r="R4882" s="60">
        <f>IF(N4882="TL",1,IF(N4882="USD",VLOOKUP(C4882,$X$2:$Z$19,2,FALSE),VLOOKUP(C4882,$X$2:$Z$19,3,FALSE)))</f>
        <v/>
      </c>
      <c r="S4882" s="61">
        <f>IF(P4882=1,0,L4882*M4882*R4882*(1-O4882/100))</f>
        <v/>
      </c>
      <c r="T4882" s="61">
        <f>IF(P4882=1,0,L4882*Q4882)</f>
        <v/>
      </c>
      <c r="U4882" s="61">
        <f>S4882-T4882</f>
        <v/>
      </c>
    </row>
    <row r="4883">
      <c r="A4883" t="inlineStr">
        <is>
          <t>S004882</t>
        </is>
      </c>
      <c r="B4883" t="inlineStr">
        <is>
          <t>2026-06-20</t>
        </is>
      </c>
      <c r="C4883" t="inlineStr">
        <is>
          <t>2026-06</t>
        </is>
      </c>
      <c r="D4883" t="inlineStr">
        <is>
          <t>2026-Q2</t>
        </is>
      </c>
      <c r="E4883" t="inlineStr">
        <is>
          <t>T06</t>
        </is>
      </c>
      <c r="F4883" t="inlineStr">
        <is>
          <t>Gizem Aydın</t>
        </is>
      </c>
      <c r="G4883" t="inlineStr">
        <is>
          <t>İhracat-Avrupa</t>
        </is>
      </c>
      <c r="H4883" t="inlineStr">
        <is>
          <t>EM-SGT-01</t>
        </is>
      </c>
      <c r="I4883" t="inlineStr">
        <is>
          <t>Otomatik Sigorta C16 (12'li)</t>
        </is>
      </c>
      <c r="J4883" t="inlineStr">
        <is>
          <t>Koruma</t>
        </is>
      </c>
      <c r="K4883" t="inlineStr">
        <is>
          <t>Perakende</t>
        </is>
      </c>
      <c r="L4883" t="n">
        <v>13</v>
      </c>
      <c r="M4883" s="57" t="n">
        <v>8.52</v>
      </c>
      <c r="N4883" t="inlineStr">
        <is>
          <t>EUR</t>
        </is>
      </c>
      <c r="O4883" s="58" t="n">
        <v>5</v>
      </c>
      <c r="P4883" t="n">
        <v>0</v>
      </c>
      <c r="Q4883" s="59" t="n">
        <v>240</v>
      </c>
      <c r="R4883" s="60">
        <f>IF(N4883="TL",1,IF(N4883="USD",VLOOKUP(C4883,$X$2:$Z$19,2,FALSE),VLOOKUP(C4883,$X$2:$Z$19,3,FALSE)))</f>
        <v/>
      </c>
      <c r="S4883" s="61">
        <f>IF(P4883=1,0,L4883*M4883*R4883*(1-O4883/100))</f>
        <v/>
      </c>
      <c r="T4883" s="61">
        <f>IF(P4883=1,0,L4883*Q4883)</f>
        <v/>
      </c>
      <c r="U4883" s="61">
        <f>S4883-T4883</f>
        <v/>
      </c>
    </row>
    <row r="4884">
      <c r="A4884" t="inlineStr">
        <is>
          <t>S004883</t>
        </is>
      </c>
      <c r="B4884" t="inlineStr">
        <is>
          <t>2026-06-14</t>
        </is>
      </c>
      <c r="C4884" t="inlineStr">
        <is>
          <t>2026-06</t>
        </is>
      </c>
      <c r="D4884" t="inlineStr">
        <is>
          <t>2026-Q2</t>
        </is>
      </c>
      <c r="E4884" t="inlineStr">
        <is>
          <t>T06</t>
        </is>
      </c>
      <c r="F4884" t="inlineStr">
        <is>
          <t>Gizem Aydın</t>
        </is>
      </c>
      <c r="G4884" t="inlineStr">
        <is>
          <t>İhracat-Avrupa</t>
        </is>
      </c>
      <c r="H4884" t="inlineStr">
        <is>
          <t>EM-PRZ-02</t>
        </is>
      </c>
      <c r="I4884" t="inlineStr">
        <is>
          <t>Priz-Anahtar Seti (20'li)</t>
        </is>
      </c>
      <c r="J4884" t="inlineStr">
        <is>
          <t>Anahtar</t>
        </is>
      </c>
      <c r="K4884" t="inlineStr">
        <is>
          <t>Kurumsal</t>
        </is>
      </c>
      <c r="L4884" t="n">
        <v>50</v>
      </c>
      <c r="M4884" s="57" t="n">
        <v>11.47</v>
      </c>
      <c r="N4884" t="inlineStr">
        <is>
          <t>EUR</t>
        </is>
      </c>
      <c r="O4884" s="58" t="n">
        <v>0</v>
      </c>
      <c r="P4884" t="n">
        <v>0</v>
      </c>
      <c r="Q4884" s="59" t="n">
        <v>310</v>
      </c>
      <c r="R4884" s="60">
        <f>IF(N4884="TL",1,IF(N4884="USD",VLOOKUP(C4884,$X$2:$Z$19,2,FALSE),VLOOKUP(C4884,$X$2:$Z$19,3,FALSE)))</f>
        <v/>
      </c>
      <c r="S4884" s="61">
        <f>IF(P4884=1,0,L4884*M4884*R4884*(1-O4884/100))</f>
        <v/>
      </c>
      <c r="T4884" s="61">
        <f>IF(P4884=1,0,L4884*Q4884)</f>
        <v/>
      </c>
      <c r="U4884" s="61">
        <f>S4884-T4884</f>
        <v/>
      </c>
    </row>
    <row r="4885">
      <c r="A4885" t="inlineStr">
        <is>
          <t>S004884</t>
        </is>
      </c>
      <c r="B4885" t="inlineStr">
        <is>
          <t>2026-06-01</t>
        </is>
      </c>
      <c r="C4885" t="inlineStr">
        <is>
          <t>2026-06</t>
        </is>
      </c>
      <c r="D4885" t="inlineStr">
        <is>
          <t>2026-Q2</t>
        </is>
      </c>
      <c r="E4885" t="inlineStr">
        <is>
          <t>T06</t>
        </is>
      </c>
      <c r="F4885" t="inlineStr">
        <is>
          <t>Gizem Aydın</t>
        </is>
      </c>
      <c r="G4885" t="inlineStr">
        <is>
          <t>İhracat-Avrupa</t>
        </is>
      </c>
      <c r="H4885" t="inlineStr">
        <is>
          <t>EM-KND-03</t>
        </is>
      </c>
      <c r="I4885" t="inlineStr">
        <is>
          <t>Kablo Kanalı 40x40 (2 m)</t>
        </is>
      </c>
      <c r="J4885" t="inlineStr">
        <is>
          <t>Tesisat</t>
        </is>
      </c>
      <c r="K4885" t="inlineStr">
        <is>
          <t>Bayi</t>
        </is>
      </c>
      <c r="L4885" t="n">
        <v>2</v>
      </c>
      <c r="M4885" s="57" t="n">
        <v>2.67</v>
      </c>
      <c r="N4885" t="inlineStr">
        <is>
          <t>EUR</t>
        </is>
      </c>
      <c r="O4885" s="58" t="n">
        <v>5</v>
      </c>
      <c r="P4885" t="n">
        <v>0</v>
      </c>
      <c r="Q4885" s="59" t="n">
        <v>65</v>
      </c>
      <c r="R4885" s="60">
        <f>IF(N4885="TL",1,IF(N4885="USD",VLOOKUP(C4885,$X$2:$Z$19,2,FALSE),VLOOKUP(C4885,$X$2:$Z$19,3,FALSE)))</f>
        <v/>
      </c>
      <c r="S4885" s="61">
        <f>IF(P4885=1,0,L4885*M4885*R4885*(1-O4885/100))</f>
        <v/>
      </c>
      <c r="T4885" s="61">
        <f>IF(P4885=1,0,L4885*Q4885)</f>
        <v/>
      </c>
      <c r="U4885" s="61">
        <f>S4885-T4885</f>
        <v/>
      </c>
    </row>
    <row r="4886">
      <c r="A4886" t="inlineStr">
        <is>
          <t>S004885</t>
        </is>
      </c>
      <c r="B4886" t="inlineStr">
        <is>
          <t>2026-06-06</t>
        </is>
      </c>
      <c r="C4886" t="inlineStr">
        <is>
          <t>2026-06</t>
        </is>
      </c>
      <c r="D4886" t="inlineStr">
        <is>
          <t>2026-Q2</t>
        </is>
      </c>
      <c r="E4886" t="inlineStr">
        <is>
          <t>T06</t>
        </is>
      </c>
      <c r="F4886" t="inlineStr">
        <is>
          <t>Gizem Aydın</t>
        </is>
      </c>
      <c r="G4886" t="inlineStr">
        <is>
          <t>İhracat-Avrupa</t>
        </is>
      </c>
      <c r="H4886" t="inlineStr">
        <is>
          <t>EM-SNS-06</t>
        </is>
      </c>
      <c r="I4886" t="inlineStr">
        <is>
          <t>Hareket Sensörü PIR</t>
        </is>
      </c>
      <c r="J4886" t="inlineStr">
        <is>
          <t>Otomasyon</t>
        </is>
      </c>
      <c r="K4886" t="inlineStr">
        <is>
          <t>Bayi</t>
        </is>
      </c>
      <c r="L4886" t="n">
        <v>4</v>
      </c>
      <c r="M4886" s="57" t="n">
        <v>4.97</v>
      </c>
      <c r="N4886" t="inlineStr">
        <is>
          <t>EUR</t>
        </is>
      </c>
      <c r="O4886" s="58" t="n">
        <v>5</v>
      </c>
      <c r="P4886" t="n">
        <v>0</v>
      </c>
      <c r="Q4886" s="59" t="n">
        <v>120</v>
      </c>
      <c r="R4886" s="60">
        <f>IF(N4886="TL",1,IF(N4886="USD",VLOOKUP(C4886,$X$2:$Z$19,2,FALSE),VLOOKUP(C4886,$X$2:$Z$19,3,FALSE)))</f>
        <v/>
      </c>
      <c r="S4886" s="61">
        <f>IF(P4886=1,0,L4886*M4886*R4886*(1-O4886/100))</f>
        <v/>
      </c>
      <c r="T4886" s="61">
        <f>IF(P4886=1,0,L4886*Q4886)</f>
        <v/>
      </c>
      <c r="U4886" s="61">
        <f>S4886-T4886</f>
        <v/>
      </c>
    </row>
    <row r="4887">
      <c r="A4887" t="inlineStr">
        <is>
          <t>S004886</t>
        </is>
      </c>
      <c r="B4887" t="inlineStr">
        <is>
          <t>2026-06-21</t>
        </is>
      </c>
      <c r="C4887" t="inlineStr">
        <is>
          <t>2026-06</t>
        </is>
      </c>
      <c r="D4887" t="inlineStr">
        <is>
          <t>2026-Q2</t>
        </is>
      </c>
      <c r="E4887" t="inlineStr">
        <is>
          <t>T06</t>
        </is>
      </c>
      <c r="F4887" t="inlineStr">
        <is>
          <t>Gizem Aydın</t>
        </is>
      </c>
      <c r="G4887" t="inlineStr">
        <is>
          <t>İhracat-Avrupa</t>
        </is>
      </c>
      <c r="H4887" t="inlineStr">
        <is>
          <t>EM-AYD-18</t>
        </is>
      </c>
      <c r="I4887" t="inlineStr">
        <is>
          <t>LED Ampul 18W (10'lu)</t>
        </is>
      </c>
      <c r="J4887" t="inlineStr">
        <is>
          <t>Aydınlatma</t>
        </is>
      </c>
      <c r="K4887" t="inlineStr">
        <is>
          <t>Proje</t>
        </is>
      </c>
      <c r="L4887" t="n">
        <v>22</v>
      </c>
      <c r="M4887" s="57" t="n">
        <v>3.95</v>
      </c>
      <c r="N4887" t="inlineStr">
        <is>
          <t>EUR</t>
        </is>
      </c>
      <c r="O4887" s="58" t="n">
        <v>12</v>
      </c>
      <c r="P4887" t="n">
        <v>0</v>
      </c>
      <c r="Q4887" s="59" t="n">
        <v>95</v>
      </c>
      <c r="R4887" s="60">
        <f>IF(N4887="TL",1,IF(N4887="USD",VLOOKUP(C4887,$X$2:$Z$19,2,FALSE),VLOOKUP(C4887,$X$2:$Z$19,3,FALSE)))</f>
        <v/>
      </c>
      <c r="S4887" s="61">
        <f>IF(P4887=1,0,L4887*M4887*R4887*(1-O4887/100))</f>
        <v/>
      </c>
      <c r="T4887" s="61">
        <f>IF(P4887=1,0,L4887*Q4887)</f>
        <v/>
      </c>
      <c r="U4887" s="61">
        <f>S4887-T4887</f>
        <v/>
      </c>
    </row>
    <row r="4888">
      <c r="A4888" t="inlineStr">
        <is>
          <t>S004887</t>
        </is>
      </c>
      <c r="B4888" t="inlineStr">
        <is>
          <t>2026-06-20</t>
        </is>
      </c>
      <c r="C4888" t="inlineStr">
        <is>
          <t>2026-06</t>
        </is>
      </c>
      <c r="D4888" t="inlineStr">
        <is>
          <t>2026-Q2</t>
        </is>
      </c>
      <c r="E4888" t="inlineStr">
        <is>
          <t>T06</t>
        </is>
      </c>
      <c r="F4888" t="inlineStr">
        <is>
          <t>Gizem Aydın</t>
        </is>
      </c>
      <c r="G4888" t="inlineStr">
        <is>
          <t>İhracat-Avrupa</t>
        </is>
      </c>
      <c r="H4888" t="inlineStr">
        <is>
          <t>EM-SNS-06</t>
        </is>
      </c>
      <c r="I4888" t="inlineStr">
        <is>
          <t>Hareket Sensörü PIR</t>
        </is>
      </c>
      <c r="J4888" t="inlineStr">
        <is>
          <t>Otomasyon</t>
        </is>
      </c>
      <c r="K4888" t="inlineStr">
        <is>
          <t>Bayi</t>
        </is>
      </c>
      <c r="L4888" t="n">
        <v>106</v>
      </c>
      <c r="M4888" s="57" t="n">
        <v>5.08</v>
      </c>
      <c r="N4888" t="inlineStr">
        <is>
          <t>EUR</t>
        </is>
      </c>
      <c r="O4888" s="58" t="n">
        <v>5</v>
      </c>
      <c r="P4888" t="n">
        <v>0</v>
      </c>
      <c r="Q4888" s="59" t="n">
        <v>120</v>
      </c>
      <c r="R4888" s="60">
        <f>IF(N4888="TL",1,IF(N4888="USD",VLOOKUP(C4888,$X$2:$Z$19,2,FALSE),VLOOKUP(C4888,$X$2:$Z$19,3,FALSE)))</f>
        <v/>
      </c>
      <c r="S4888" s="61">
        <f>IF(P4888=1,0,L4888*M4888*R4888*(1-O4888/100))</f>
        <v/>
      </c>
      <c r="T4888" s="61">
        <f>IF(P4888=1,0,L4888*Q4888)</f>
        <v/>
      </c>
      <c r="U4888" s="61">
        <f>S4888-T4888</f>
        <v/>
      </c>
    </row>
    <row r="4889">
      <c r="A4889" t="inlineStr">
        <is>
          <t>S004888</t>
        </is>
      </c>
      <c r="B4889" t="inlineStr">
        <is>
          <t>2026-06-04</t>
        </is>
      </c>
      <c r="C4889" t="inlineStr">
        <is>
          <t>2026-06</t>
        </is>
      </c>
      <c r="D4889" t="inlineStr">
        <is>
          <t>2026-Q2</t>
        </is>
      </c>
      <c r="E4889" t="inlineStr">
        <is>
          <t>T06</t>
        </is>
      </c>
      <c r="F4889" t="inlineStr">
        <is>
          <t>Gizem Aydın</t>
        </is>
      </c>
      <c r="G4889" t="inlineStr">
        <is>
          <t>İhracat-Avrupa</t>
        </is>
      </c>
      <c r="H4889" t="inlineStr">
        <is>
          <t>EM-TRF-05</t>
        </is>
      </c>
      <c r="I4889" t="inlineStr">
        <is>
          <t>İzole Trafo 1 kVA</t>
        </is>
      </c>
      <c r="J4889" t="inlineStr">
        <is>
          <t>Güç</t>
        </is>
      </c>
      <c r="K4889" t="inlineStr">
        <is>
          <t>Bayi</t>
        </is>
      </c>
      <c r="L4889" t="n">
        <v>22</v>
      </c>
      <c r="M4889" s="57" t="n">
        <v>130.8</v>
      </c>
      <c r="N4889" t="inlineStr">
        <is>
          <t>EUR</t>
        </is>
      </c>
      <c r="O4889" s="58" t="n">
        <v>18</v>
      </c>
      <c r="P4889" t="n">
        <v>0</v>
      </c>
      <c r="Q4889" s="59" t="n">
        <v>3900</v>
      </c>
      <c r="R4889" s="60">
        <f>IF(N4889="TL",1,IF(N4889="USD",VLOOKUP(C4889,$X$2:$Z$19,2,FALSE),VLOOKUP(C4889,$X$2:$Z$19,3,FALSE)))</f>
        <v/>
      </c>
      <c r="S4889" s="61">
        <f>IF(P4889=1,0,L4889*M4889*R4889*(1-O4889/100))</f>
        <v/>
      </c>
      <c r="T4889" s="61">
        <f>IF(P4889=1,0,L4889*Q4889)</f>
        <v/>
      </c>
      <c r="U4889" s="61">
        <f>S4889-T4889</f>
        <v/>
      </c>
    </row>
    <row r="4890">
      <c r="A4890" t="inlineStr">
        <is>
          <t>S004889</t>
        </is>
      </c>
      <c r="B4890" t="inlineStr">
        <is>
          <t>2026-06-01</t>
        </is>
      </c>
      <c r="C4890" t="inlineStr">
        <is>
          <t>2026-06</t>
        </is>
      </c>
      <c r="D4890" t="inlineStr">
        <is>
          <t>2026-Q2</t>
        </is>
      </c>
      <c r="E4890" t="inlineStr">
        <is>
          <t>T06</t>
        </is>
      </c>
      <c r="F4890" t="inlineStr">
        <is>
          <t>Gizem Aydın</t>
        </is>
      </c>
      <c r="G4890" t="inlineStr">
        <is>
          <t>İhracat-Avrupa</t>
        </is>
      </c>
      <c r="H4890" t="inlineStr">
        <is>
          <t>EM-AYD-40</t>
        </is>
      </c>
      <c r="I4890" t="inlineStr">
        <is>
          <t>LED Panel Armatür 40W</t>
        </is>
      </c>
      <c r="J4890" t="inlineStr">
        <is>
          <t>Aydınlatma</t>
        </is>
      </c>
      <c r="K4890" t="inlineStr">
        <is>
          <t>Bayi</t>
        </is>
      </c>
      <c r="L4890" t="n">
        <v>14</v>
      </c>
      <c r="M4890" s="57" t="n">
        <v>7.18</v>
      </c>
      <c r="N4890" t="inlineStr">
        <is>
          <t>EUR</t>
        </is>
      </c>
      <c r="O4890" s="58" t="n">
        <v>0</v>
      </c>
      <c r="P4890" t="n">
        <v>0</v>
      </c>
      <c r="Q4890" s="59" t="n">
        <v>190</v>
      </c>
      <c r="R4890" s="60">
        <f>IF(N4890="TL",1,IF(N4890="USD",VLOOKUP(C4890,$X$2:$Z$19,2,FALSE),VLOOKUP(C4890,$X$2:$Z$19,3,FALSE)))</f>
        <v/>
      </c>
      <c r="S4890" s="61">
        <f>IF(P4890=1,0,L4890*M4890*R4890*(1-O4890/100))</f>
        <v/>
      </c>
      <c r="T4890" s="61">
        <f>IF(P4890=1,0,L4890*Q4890)</f>
        <v/>
      </c>
      <c r="U4890" s="61">
        <f>S4890-T4890</f>
        <v/>
      </c>
    </row>
    <row r="4891">
      <c r="A4891" t="inlineStr">
        <is>
          <t>S004890</t>
        </is>
      </c>
      <c r="B4891" t="inlineStr">
        <is>
          <t>2026-06-21</t>
        </is>
      </c>
      <c r="C4891" t="inlineStr">
        <is>
          <t>2026-06</t>
        </is>
      </c>
      <c r="D4891" t="inlineStr">
        <is>
          <t>2026-Q2</t>
        </is>
      </c>
      <c r="E4891" t="inlineStr">
        <is>
          <t>T06</t>
        </is>
      </c>
      <c r="F4891" t="inlineStr">
        <is>
          <t>Gizem Aydın</t>
        </is>
      </c>
      <c r="G4891" t="inlineStr">
        <is>
          <t>İhracat-Avrupa</t>
        </is>
      </c>
      <c r="H4891" t="inlineStr">
        <is>
          <t>EM-PNO-12</t>
        </is>
      </c>
      <c r="I4891" t="inlineStr">
        <is>
          <t>Sıva Üstü Dağıtım Panosu 24'lü</t>
        </is>
      </c>
      <c r="J4891" t="inlineStr">
        <is>
          <t>Pano</t>
        </is>
      </c>
      <c r="K4891" t="inlineStr">
        <is>
          <t>Proje</t>
        </is>
      </c>
      <c r="L4891" t="n">
        <v>19</v>
      </c>
      <c r="M4891" s="57" t="n">
        <v>39.52</v>
      </c>
      <c r="N4891" t="inlineStr">
        <is>
          <t>EUR</t>
        </is>
      </c>
      <c r="O4891" s="58" t="n">
        <v>0</v>
      </c>
      <c r="P4891" t="n">
        <v>0</v>
      </c>
      <c r="Q4891" s="59" t="n">
        <v>1180</v>
      </c>
      <c r="R4891" s="60">
        <f>IF(N4891="TL",1,IF(N4891="USD",VLOOKUP(C4891,$X$2:$Z$19,2,FALSE),VLOOKUP(C4891,$X$2:$Z$19,3,FALSE)))</f>
        <v/>
      </c>
      <c r="S4891" s="61">
        <f>IF(P4891=1,0,L4891*M4891*R4891*(1-O4891/100))</f>
        <v/>
      </c>
      <c r="T4891" s="61">
        <f>IF(P4891=1,0,L4891*Q4891)</f>
        <v/>
      </c>
      <c r="U4891" s="61">
        <f>S4891-T4891</f>
        <v/>
      </c>
    </row>
    <row r="4892">
      <c r="A4892" t="inlineStr">
        <is>
          <t>S004891</t>
        </is>
      </c>
      <c r="B4892" t="inlineStr">
        <is>
          <t>2026-06-01</t>
        </is>
      </c>
      <c r="C4892" t="inlineStr">
        <is>
          <t>2026-06</t>
        </is>
      </c>
      <c r="D4892" t="inlineStr">
        <is>
          <t>2026-Q2</t>
        </is>
      </c>
      <c r="E4892" t="inlineStr">
        <is>
          <t>T06</t>
        </is>
      </c>
      <c r="F4892" t="inlineStr">
        <is>
          <t>Gizem Aydın</t>
        </is>
      </c>
      <c r="G4892" t="inlineStr">
        <is>
          <t>İhracat-Avrupa</t>
        </is>
      </c>
      <c r="H4892" t="inlineStr">
        <is>
          <t>EM-AYD-40</t>
        </is>
      </c>
      <c r="I4892" t="inlineStr">
        <is>
          <t>LED Panel Armatür 40W</t>
        </is>
      </c>
      <c r="J4892" t="inlineStr">
        <is>
          <t>Aydınlatma</t>
        </is>
      </c>
      <c r="K4892" t="inlineStr">
        <is>
          <t>Perakende</t>
        </is>
      </c>
      <c r="L4892" t="n">
        <v>22</v>
      </c>
      <c r="M4892" s="57" t="n">
        <v>6.86</v>
      </c>
      <c r="N4892" t="inlineStr">
        <is>
          <t>EUR</t>
        </is>
      </c>
      <c r="O4892" s="58" t="n">
        <v>5</v>
      </c>
      <c r="P4892" t="n">
        <v>0</v>
      </c>
      <c r="Q4892" s="59" t="n">
        <v>190</v>
      </c>
      <c r="R4892" s="60">
        <f>IF(N4892="TL",1,IF(N4892="USD",VLOOKUP(C4892,$X$2:$Z$19,2,FALSE),VLOOKUP(C4892,$X$2:$Z$19,3,FALSE)))</f>
        <v/>
      </c>
      <c r="S4892" s="61">
        <f>IF(P4892=1,0,L4892*M4892*R4892*(1-O4892/100))</f>
        <v/>
      </c>
      <c r="T4892" s="61">
        <f>IF(P4892=1,0,L4892*Q4892)</f>
        <v/>
      </c>
      <c r="U4892" s="61">
        <f>S4892-T4892</f>
        <v/>
      </c>
    </row>
    <row r="4893">
      <c r="A4893" t="inlineStr">
        <is>
          <t>S004892</t>
        </is>
      </c>
      <c r="B4893" t="inlineStr">
        <is>
          <t>2026-06-07</t>
        </is>
      </c>
      <c r="C4893" t="inlineStr">
        <is>
          <t>2026-06</t>
        </is>
      </c>
      <c r="D4893" t="inlineStr">
        <is>
          <t>2026-Q2</t>
        </is>
      </c>
      <c r="E4893" t="inlineStr">
        <is>
          <t>T06</t>
        </is>
      </c>
      <c r="F4893" t="inlineStr">
        <is>
          <t>Gizem Aydın</t>
        </is>
      </c>
      <c r="G4893" t="inlineStr">
        <is>
          <t>İhracat-Avrupa</t>
        </is>
      </c>
      <c r="H4893" t="inlineStr">
        <is>
          <t>EM-SNS-06</t>
        </is>
      </c>
      <c r="I4893" t="inlineStr">
        <is>
          <t>Hareket Sensörü PIR</t>
        </is>
      </c>
      <c r="J4893" t="inlineStr">
        <is>
          <t>Otomasyon</t>
        </is>
      </c>
      <c r="K4893" t="inlineStr">
        <is>
          <t>Bayi</t>
        </is>
      </c>
      <c r="L4893" t="n">
        <v>25</v>
      </c>
      <c r="M4893" s="57" t="n">
        <v>4.82</v>
      </c>
      <c r="N4893" t="inlineStr">
        <is>
          <t>EUR</t>
        </is>
      </c>
      <c r="O4893" s="58" t="n">
        <v>0</v>
      </c>
      <c r="P4893" t="n">
        <v>0</v>
      </c>
      <c r="Q4893" s="59" t="n">
        <v>120</v>
      </c>
      <c r="R4893" s="60">
        <f>IF(N4893="TL",1,IF(N4893="USD",VLOOKUP(C4893,$X$2:$Z$19,2,FALSE),VLOOKUP(C4893,$X$2:$Z$19,3,FALSE)))</f>
        <v/>
      </c>
      <c r="S4893" s="61">
        <f>IF(P4893=1,0,L4893*M4893*R4893*(1-O4893/100))</f>
        <v/>
      </c>
      <c r="T4893" s="61">
        <f>IF(P4893=1,0,L4893*Q4893)</f>
        <v/>
      </c>
      <c r="U4893" s="61">
        <f>S4893-T4893</f>
        <v/>
      </c>
    </row>
    <row r="4894">
      <c r="A4894" t="inlineStr">
        <is>
          <t>S004893</t>
        </is>
      </c>
      <c r="B4894" t="inlineStr">
        <is>
          <t>2026-06-25</t>
        </is>
      </c>
      <c r="C4894" t="inlineStr">
        <is>
          <t>2026-06</t>
        </is>
      </c>
      <c r="D4894" t="inlineStr">
        <is>
          <t>2026-Q2</t>
        </is>
      </c>
      <c r="E4894" t="inlineStr">
        <is>
          <t>T06</t>
        </is>
      </c>
      <c r="F4894" t="inlineStr">
        <is>
          <t>Gizem Aydın</t>
        </is>
      </c>
      <c r="G4894" t="inlineStr">
        <is>
          <t>İhracat-Avrupa</t>
        </is>
      </c>
      <c r="H4894" t="inlineStr">
        <is>
          <t>EM-AYD-18</t>
        </is>
      </c>
      <c r="I4894" t="inlineStr">
        <is>
          <t>LED Ampul 18W (10'lu)</t>
        </is>
      </c>
      <c r="J4894" t="inlineStr">
        <is>
          <t>Aydınlatma</t>
        </is>
      </c>
      <c r="K4894" t="inlineStr">
        <is>
          <t>Bayi</t>
        </is>
      </c>
      <c r="L4894" t="n">
        <v>5</v>
      </c>
      <c r="M4894" s="57" t="n">
        <v>3.87</v>
      </c>
      <c r="N4894" t="inlineStr">
        <is>
          <t>EUR</t>
        </is>
      </c>
      <c r="O4894" s="58" t="n">
        <v>8</v>
      </c>
      <c r="P4894" t="n">
        <v>0</v>
      </c>
      <c r="Q4894" s="59" t="n">
        <v>95</v>
      </c>
      <c r="R4894" s="60">
        <f>IF(N4894="TL",1,IF(N4894="USD",VLOOKUP(C4894,$X$2:$Z$19,2,FALSE),VLOOKUP(C4894,$X$2:$Z$19,3,FALSE)))</f>
        <v/>
      </c>
      <c r="S4894" s="61">
        <f>IF(P4894=1,0,L4894*M4894*R4894*(1-O4894/100))</f>
        <v/>
      </c>
      <c r="T4894" s="61">
        <f>IF(P4894=1,0,L4894*Q4894)</f>
        <v/>
      </c>
      <c r="U4894" s="61">
        <f>S4894-T4894</f>
        <v/>
      </c>
    </row>
    <row r="4895">
      <c r="A4895" t="inlineStr">
        <is>
          <t>S004894</t>
        </is>
      </c>
      <c r="B4895" t="inlineStr">
        <is>
          <t>2026-06-26</t>
        </is>
      </c>
      <c r="C4895" t="inlineStr">
        <is>
          <t>2026-06</t>
        </is>
      </c>
      <c r="D4895" t="inlineStr">
        <is>
          <t>2026-Q2</t>
        </is>
      </c>
      <c r="E4895" t="inlineStr">
        <is>
          <t>T06</t>
        </is>
      </c>
      <c r="F4895" t="inlineStr">
        <is>
          <t>Gizem Aydın</t>
        </is>
      </c>
      <c r="G4895" t="inlineStr">
        <is>
          <t>İhracat-Avrupa</t>
        </is>
      </c>
      <c r="H4895" t="inlineStr">
        <is>
          <t>EM-UPS-10</t>
        </is>
      </c>
      <c r="I4895" t="inlineStr">
        <is>
          <t>Kesintisiz Güç Kaynağı 3 kVA</t>
        </is>
      </c>
      <c r="J4895" t="inlineStr">
        <is>
          <t>Güç</t>
        </is>
      </c>
      <c r="K4895" t="inlineStr">
        <is>
          <t>Bayi</t>
        </is>
      </c>
      <c r="L4895" t="n">
        <v>13</v>
      </c>
      <c r="M4895" s="57" t="n">
        <v>267.34</v>
      </c>
      <c r="N4895" t="inlineStr">
        <is>
          <t>EUR</t>
        </is>
      </c>
      <c r="O4895" s="58" t="n">
        <v>18</v>
      </c>
      <c r="P4895" t="n">
        <v>0</v>
      </c>
      <c r="Q4895" s="59" t="n">
        <v>8200</v>
      </c>
      <c r="R4895" s="60">
        <f>IF(N4895="TL",1,IF(N4895="USD",VLOOKUP(C4895,$X$2:$Z$19,2,FALSE),VLOOKUP(C4895,$X$2:$Z$19,3,FALSE)))</f>
        <v/>
      </c>
      <c r="S4895" s="61">
        <f>IF(P4895=1,0,L4895*M4895*R4895*(1-O4895/100))</f>
        <v/>
      </c>
      <c r="T4895" s="61">
        <f>IF(P4895=1,0,L4895*Q4895)</f>
        <v/>
      </c>
      <c r="U4895" s="61">
        <f>S4895-T4895</f>
        <v/>
      </c>
    </row>
    <row r="4896">
      <c r="A4896" t="inlineStr">
        <is>
          <t>S004895</t>
        </is>
      </c>
      <c r="B4896" t="inlineStr">
        <is>
          <t>2026-06-20</t>
        </is>
      </c>
      <c r="C4896" t="inlineStr">
        <is>
          <t>2026-06</t>
        </is>
      </c>
      <c r="D4896" t="inlineStr">
        <is>
          <t>2026-Q2</t>
        </is>
      </c>
      <c r="E4896" t="inlineStr">
        <is>
          <t>T06</t>
        </is>
      </c>
      <c r="F4896" t="inlineStr">
        <is>
          <t>Gizem Aydın</t>
        </is>
      </c>
      <c r="G4896" t="inlineStr">
        <is>
          <t>İhracat-Avrupa</t>
        </is>
      </c>
      <c r="H4896" t="inlineStr">
        <is>
          <t>EM-UPS-10</t>
        </is>
      </c>
      <c r="I4896" t="inlineStr">
        <is>
          <t>Kesintisiz Güç Kaynağı 3 kVA</t>
        </is>
      </c>
      <c r="J4896" t="inlineStr">
        <is>
          <t>Güç</t>
        </is>
      </c>
      <c r="K4896" t="inlineStr">
        <is>
          <t>Kurumsal</t>
        </is>
      </c>
      <c r="L4896" t="n">
        <v>87</v>
      </c>
      <c r="M4896" s="57" t="n">
        <v>255.27</v>
      </c>
      <c r="N4896" t="inlineStr">
        <is>
          <t>EUR</t>
        </is>
      </c>
      <c r="O4896" s="58" t="n">
        <v>12</v>
      </c>
      <c r="P4896" t="n">
        <v>0</v>
      </c>
      <c r="Q4896" s="59" t="n">
        <v>8200</v>
      </c>
      <c r="R4896" s="60">
        <f>IF(N4896="TL",1,IF(N4896="USD",VLOOKUP(C4896,$X$2:$Z$19,2,FALSE),VLOOKUP(C4896,$X$2:$Z$19,3,FALSE)))</f>
        <v/>
      </c>
      <c r="S4896" s="61">
        <f>IF(P4896=1,0,L4896*M4896*R4896*(1-O4896/100))</f>
        <v/>
      </c>
      <c r="T4896" s="61">
        <f>IF(P4896=1,0,L4896*Q4896)</f>
        <v/>
      </c>
      <c r="U4896" s="61">
        <f>S4896-T4896</f>
        <v/>
      </c>
    </row>
    <row r="4897">
      <c r="A4897" t="inlineStr">
        <is>
          <t>S004896</t>
        </is>
      </c>
      <c r="B4897" t="inlineStr">
        <is>
          <t>2026-06-11</t>
        </is>
      </c>
      <c r="C4897" t="inlineStr">
        <is>
          <t>2026-06</t>
        </is>
      </c>
      <c r="D4897" t="inlineStr">
        <is>
          <t>2026-Q2</t>
        </is>
      </c>
      <c r="E4897" t="inlineStr">
        <is>
          <t>T06</t>
        </is>
      </c>
      <c r="F4897" t="inlineStr">
        <is>
          <t>Gizem Aydın</t>
        </is>
      </c>
      <c r="G4897" t="inlineStr">
        <is>
          <t>İhracat-Avrupa</t>
        </is>
      </c>
      <c r="H4897" t="inlineStr">
        <is>
          <t>EM-KBL-16</t>
        </is>
      </c>
      <c r="I4897" t="inlineStr">
        <is>
          <t>NYM Kablo 3x2,5 (100 m)</t>
        </is>
      </c>
      <c r="J4897" t="inlineStr">
        <is>
          <t>Kablo</t>
        </is>
      </c>
      <c r="K4897" t="inlineStr">
        <is>
          <t>Proje</t>
        </is>
      </c>
      <c r="L4897" t="n">
        <v>19</v>
      </c>
      <c r="M4897" s="57" t="n">
        <v>25.28</v>
      </c>
      <c r="N4897" t="inlineStr">
        <is>
          <t>EUR</t>
        </is>
      </c>
      <c r="O4897" s="58" t="n">
        <v>0</v>
      </c>
      <c r="P4897" t="n">
        <v>0</v>
      </c>
      <c r="Q4897" s="59" t="n">
        <v>820</v>
      </c>
      <c r="R4897" s="60">
        <f>IF(N4897="TL",1,IF(N4897="USD",VLOOKUP(C4897,$X$2:$Z$19,2,FALSE),VLOOKUP(C4897,$X$2:$Z$19,3,FALSE)))</f>
        <v/>
      </c>
      <c r="S4897" s="61">
        <f>IF(P4897=1,0,L4897*M4897*R4897*(1-O4897/100))</f>
        <v/>
      </c>
      <c r="T4897" s="61">
        <f>IF(P4897=1,0,L4897*Q4897)</f>
        <v/>
      </c>
      <c r="U4897" s="61">
        <f>S4897-T4897</f>
        <v/>
      </c>
    </row>
    <row r="4898">
      <c r="A4898" t="inlineStr">
        <is>
          <t>S004897</t>
        </is>
      </c>
      <c r="B4898" t="inlineStr">
        <is>
          <t>2026-06-23</t>
        </is>
      </c>
      <c r="C4898" t="inlineStr">
        <is>
          <t>2026-06</t>
        </is>
      </c>
      <c r="D4898" t="inlineStr">
        <is>
          <t>2026-Q2</t>
        </is>
      </c>
      <c r="E4898" t="inlineStr">
        <is>
          <t>T06</t>
        </is>
      </c>
      <c r="F4898" t="inlineStr">
        <is>
          <t>Gizem Aydın</t>
        </is>
      </c>
      <c r="G4898" t="inlineStr">
        <is>
          <t>İhracat-Avrupa</t>
        </is>
      </c>
      <c r="H4898" t="inlineStr">
        <is>
          <t>EM-TOP-08</t>
        </is>
      </c>
      <c r="I4898" t="inlineStr">
        <is>
          <t>Topraklama Seti</t>
        </is>
      </c>
      <c r="J4898" t="inlineStr">
        <is>
          <t>Koruma</t>
        </is>
      </c>
      <c r="K4898" t="inlineStr">
        <is>
          <t>Bayi</t>
        </is>
      </c>
      <c r="L4898" t="n">
        <v>19</v>
      </c>
      <c r="M4898" s="57" t="n">
        <v>17.5</v>
      </c>
      <c r="N4898" t="inlineStr">
        <is>
          <t>EUR</t>
        </is>
      </c>
      <c r="O4898" s="58" t="n">
        <v>0</v>
      </c>
      <c r="P4898" t="n">
        <v>0</v>
      </c>
      <c r="Q4898" s="59" t="n">
        <v>540</v>
      </c>
      <c r="R4898" s="60">
        <f>IF(N4898="TL",1,IF(N4898="USD",VLOOKUP(C4898,$X$2:$Z$19,2,FALSE),VLOOKUP(C4898,$X$2:$Z$19,3,FALSE)))</f>
        <v/>
      </c>
      <c r="S4898" s="61">
        <f>IF(P4898=1,0,L4898*M4898*R4898*(1-O4898/100))</f>
        <v/>
      </c>
      <c r="T4898" s="61">
        <f>IF(P4898=1,0,L4898*Q4898)</f>
        <v/>
      </c>
      <c r="U4898" s="61">
        <f>S4898-T4898</f>
        <v/>
      </c>
    </row>
    <row r="4899">
      <c r="A4899" t="inlineStr">
        <is>
          <t>S004898</t>
        </is>
      </c>
      <c r="B4899" t="inlineStr">
        <is>
          <t>2026-06-13</t>
        </is>
      </c>
      <c r="C4899" t="inlineStr">
        <is>
          <t>2026-06</t>
        </is>
      </c>
      <c r="D4899" t="inlineStr">
        <is>
          <t>2026-Q2</t>
        </is>
      </c>
      <c r="E4899" t="inlineStr">
        <is>
          <t>T07</t>
        </is>
      </c>
      <c r="F4899" t="inlineStr">
        <is>
          <t>Onur Arslan</t>
        </is>
      </c>
      <c r="G4899" t="inlineStr">
        <is>
          <t>Marmara</t>
        </is>
      </c>
      <c r="H4899" t="inlineStr">
        <is>
          <t>EM-KND-03</t>
        </is>
      </c>
      <c r="I4899" t="inlineStr">
        <is>
          <t>Kablo Kanalı 40x40 (2 m)</t>
        </is>
      </c>
      <c r="J4899" t="inlineStr">
        <is>
          <t>Tesisat</t>
        </is>
      </c>
      <c r="K4899" t="inlineStr">
        <is>
          <t>Bayi</t>
        </is>
      </c>
      <c r="L4899" t="n">
        <v>52</v>
      </c>
      <c r="M4899" s="57" t="n">
        <v>136</v>
      </c>
      <c r="N4899" t="inlineStr">
        <is>
          <t>TL</t>
        </is>
      </c>
      <c r="O4899" s="58" t="n">
        <v>18</v>
      </c>
      <c r="P4899" t="n">
        <v>1</v>
      </c>
      <c r="Q4899" s="59" t="n">
        <v>65</v>
      </c>
      <c r="R4899" s="60">
        <f>IF(N4899="TL",1,IF(N4899="USD",VLOOKUP(C4899,$X$2:$Z$19,2,FALSE),VLOOKUP(C4899,$X$2:$Z$19,3,FALSE)))</f>
        <v/>
      </c>
      <c r="S4899" s="61">
        <f>IF(P4899=1,0,L4899*M4899*R4899*(1-O4899/100))</f>
        <v/>
      </c>
      <c r="T4899" s="61">
        <f>IF(P4899=1,0,L4899*Q4899)</f>
        <v/>
      </c>
      <c r="U4899" s="61">
        <f>S4899-T4899</f>
        <v/>
      </c>
    </row>
    <row r="4900">
      <c r="A4900" t="inlineStr">
        <is>
          <t>S004899</t>
        </is>
      </c>
      <c r="B4900" t="inlineStr">
        <is>
          <t>2026-06-14</t>
        </is>
      </c>
      <c r="C4900" t="inlineStr">
        <is>
          <t>2026-06</t>
        </is>
      </c>
      <c r="D4900" t="inlineStr">
        <is>
          <t>2026-Q2</t>
        </is>
      </c>
      <c r="E4900" t="inlineStr">
        <is>
          <t>T07</t>
        </is>
      </c>
      <c r="F4900" t="inlineStr">
        <is>
          <t>Onur Arslan</t>
        </is>
      </c>
      <c r="G4900" t="inlineStr">
        <is>
          <t>Marmara</t>
        </is>
      </c>
      <c r="H4900" t="inlineStr">
        <is>
          <t>EM-KBL-16</t>
        </is>
      </c>
      <c r="I4900" t="inlineStr">
        <is>
          <t>NYM Kablo 3x2,5 (100 m)</t>
        </is>
      </c>
      <c r="J4900" t="inlineStr">
        <is>
          <t>Kablo</t>
        </is>
      </c>
      <c r="K4900" t="inlineStr">
        <is>
          <t>Bayi</t>
        </is>
      </c>
      <c r="L4900" t="n">
        <v>3</v>
      </c>
      <c r="M4900" s="57" t="n">
        <v>1279</v>
      </c>
      <c r="N4900" t="inlineStr">
        <is>
          <t>TL</t>
        </is>
      </c>
      <c r="O4900" s="58" t="n">
        <v>8</v>
      </c>
      <c r="P4900" t="n">
        <v>0</v>
      </c>
      <c r="Q4900" s="59" t="n">
        <v>820</v>
      </c>
      <c r="R4900" s="60">
        <f>IF(N4900="TL",1,IF(N4900="USD",VLOOKUP(C4900,$X$2:$Z$19,2,FALSE),VLOOKUP(C4900,$X$2:$Z$19,3,FALSE)))</f>
        <v/>
      </c>
      <c r="S4900" s="61">
        <f>IF(P4900=1,0,L4900*M4900*R4900*(1-O4900/100))</f>
        <v/>
      </c>
      <c r="T4900" s="61">
        <f>IF(P4900=1,0,L4900*Q4900)</f>
        <v/>
      </c>
      <c r="U4900" s="61">
        <f>S4900-T4900</f>
        <v/>
      </c>
    </row>
    <row r="4901">
      <c r="A4901" t="inlineStr">
        <is>
          <t>S004900</t>
        </is>
      </c>
      <c r="B4901" t="inlineStr">
        <is>
          <t>2026-06-11</t>
        </is>
      </c>
      <c r="C4901" t="inlineStr">
        <is>
          <t>2026-06</t>
        </is>
      </c>
      <c r="D4901" t="inlineStr">
        <is>
          <t>2026-Q2</t>
        </is>
      </c>
      <c r="E4901" t="inlineStr">
        <is>
          <t>T07</t>
        </is>
      </c>
      <c r="F4901" t="inlineStr">
        <is>
          <t>Onur Arslan</t>
        </is>
      </c>
      <c r="G4901" t="inlineStr">
        <is>
          <t>Marmara</t>
        </is>
      </c>
      <c r="H4901" t="inlineStr">
        <is>
          <t>EM-AYD-18</t>
        </is>
      </c>
      <c r="I4901" t="inlineStr">
        <is>
          <t>LED Ampul 18W (10'lu)</t>
        </is>
      </c>
      <c r="J4901" t="inlineStr">
        <is>
          <t>Aydınlatma</t>
        </is>
      </c>
      <c r="K4901" t="inlineStr">
        <is>
          <t>Bayi</t>
        </is>
      </c>
      <c r="L4901" t="n">
        <v>2</v>
      </c>
      <c r="M4901" s="57" t="n">
        <v>202</v>
      </c>
      <c r="N4901" t="inlineStr">
        <is>
          <t>TL</t>
        </is>
      </c>
      <c r="O4901" s="58" t="n">
        <v>5</v>
      </c>
      <c r="P4901" t="n">
        <v>0</v>
      </c>
      <c r="Q4901" s="59" t="n">
        <v>95</v>
      </c>
      <c r="R4901" s="60">
        <f>IF(N4901="TL",1,IF(N4901="USD",VLOOKUP(C4901,$X$2:$Z$19,2,FALSE),VLOOKUP(C4901,$X$2:$Z$19,3,FALSE)))</f>
        <v/>
      </c>
      <c r="S4901" s="61">
        <f>IF(P4901=1,0,L4901*M4901*R4901*(1-O4901/100))</f>
        <v/>
      </c>
      <c r="T4901" s="61">
        <f>IF(P4901=1,0,L4901*Q4901)</f>
        <v/>
      </c>
      <c r="U4901" s="61">
        <f>S4901-T4901</f>
        <v/>
      </c>
    </row>
    <row r="4902">
      <c r="A4902" t="inlineStr">
        <is>
          <t>S004901</t>
        </is>
      </c>
      <c r="B4902" t="inlineStr">
        <is>
          <t>2026-06-23</t>
        </is>
      </c>
      <c r="C4902" t="inlineStr">
        <is>
          <t>2026-06</t>
        </is>
      </c>
      <c r="D4902" t="inlineStr">
        <is>
          <t>2026-Q2</t>
        </is>
      </c>
      <c r="E4902" t="inlineStr">
        <is>
          <t>T07</t>
        </is>
      </c>
      <c r="F4902" t="inlineStr">
        <is>
          <t>Onur Arslan</t>
        </is>
      </c>
      <c r="G4902" t="inlineStr">
        <is>
          <t>Marmara</t>
        </is>
      </c>
      <c r="H4902" t="inlineStr">
        <is>
          <t>EM-SGT-01</t>
        </is>
      </c>
      <c r="I4902" t="inlineStr">
        <is>
          <t>Otomatik Sigorta C16 (12'li)</t>
        </is>
      </c>
      <c r="J4902" t="inlineStr">
        <is>
          <t>Koruma</t>
        </is>
      </c>
      <c r="K4902" t="inlineStr">
        <is>
          <t>Perakende</t>
        </is>
      </c>
      <c r="L4902" t="n">
        <v>7</v>
      </c>
      <c r="M4902" s="57" t="n">
        <v>443</v>
      </c>
      <c r="N4902" t="inlineStr">
        <is>
          <t>TL</t>
        </is>
      </c>
      <c r="O4902" s="58" t="n">
        <v>18</v>
      </c>
      <c r="P4902" t="n">
        <v>0</v>
      </c>
      <c r="Q4902" s="59" t="n">
        <v>240</v>
      </c>
      <c r="R4902" s="60">
        <f>IF(N4902="TL",1,IF(N4902="USD",VLOOKUP(C4902,$X$2:$Z$19,2,FALSE),VLOOKUP(C4902,$X$2:$Z$19,3,FALSE)))</f>
        <v/>
      </c>
      <c r="S4902" s="61">
        <f>IF(P4902=1,0,L4902*M4902*R4902*(1-O4902/100))</f>
        <v/>
      </c>
      <c r="T4902" s="61">
        <f>IF(P4902=1,0,L4902*Q4902)</f>
        <v/>
      </c>
      <c r="U4902" s="61">
        <f>S4902-T4902</f>
        <v/>
      </c>
    </row>
    <row r="4903">
      <c r="A4903" t="inlineStr">
        <is>
          <t>S004902</t>
        </is>
      </c>
      <c r="B4903" t="inlineStr">
        <is>
          <t>2026-06-24</t>
        </is>
      </c>
      <c r="C4903" t="inlineStr">
        <is>
          <t>2026-06</t>
        </is>
      </c>
      <c r="D4903" t="inlineStr">
        <is>
          <t>2026-Q2</t>
        </is>
      </c>
      <c r="E4903" t="inlineStr">
        <is>
          <t>T07</t>
        </is>
      </c>
      <c r="F4903" t="inlineStr">
        <is>
          <t>Onur Arslan</t>
        </is>
      </c>
      <c r="G4903" t="inlineStr">
        <is>
          <t>Marmara</t>
        </is>
      </c>
      <c r="H4903" t="inlineStr">
        <is>
          <t>EM-TOP-08</t>
        </is>
      </c>
      <c r="I4903" t="inlineStr">
        <is>
          <t>Topraklama Seti</t>
        </is>
      </c>
      <c r="J4903" t="inlineStr">
        <is>
          <t>Koruma</t>
        </is>
      </c>
      <c r="K4903" t="inlineStr">
        <is>
          <t>Kurumsal</t>
        </is>
      </c>
      <c r="L4903" t="n">
        <v>5</v>
      </c>
      <c r="M4903" s="57" t="n">
        <v>892</v>
      </c>
      <c r="N4903" t="inlineStr">
        <is>
          <t>TL</t>
        </is>
      </c>
      <c r="O4903" s="58" t="n">
        <v>5</v>
      </c>
      <c r="P4903" t="n">
        <v>0</v>
      </c>
      <c r="Q4903" s="59" t="n">
        <v>540</v>
      </c>
      <c r="R4903" s="60">
        <f>IF(N4903="TL",1,IF(N4903="USD",VLOOKUP(C4903,$X$2:$Z$19,2,FALSE),VLOOKUP(C4903,$X$2:$Z$19,3,FALSE)))</f>
        <v/>
      </c>
      <c r="S4903" s="61">
        <f>IF(P4903=1,0,L4903*M4903*R4903*(1-O4903/100))</f>
        <v/>
      </c>
      <c r="T4903" s="61">
        <f>IF(P4903=1,0,L4903*Q4903)</f>
        <v/>
      </c>
      <c r="U4903" s="61">
        <f>S4903-T4903</f>
        <v/>
      </c>
    </row>
    <row r="4904">
      <c r="A4904" t="inlineStr">
        <is>
          <t>S004903</t>
        </is>
      </c>
      <c r="B4904" t="inlineStr">
        <is>
          <t>2026-06-14</t>
        </is>
      </c>
      <c r="C4904" t="inlineStr">
        <is>
          <t>2026-06</t>
        </is>
      </c>
      <c r="D4904" t="inlineStr">
        <is>
          <t>2026-Q2</t>
        </is>
      </c>
      <c r="E4904" t="inlineStr">
        <is>
          <t>T07</t>
        </is>
      </c>
      <c r="F4904" t="inlineStr">
        <is>
          <t>Onur Arslan</t>
        </is>
      </c>
      <c r="G4904" t="inlineStr">
        <is>
          <t>Marmara</t>
        </is>
      </c>
      <c r="H4904" t="inlineStr">
        <is>
          <t>EM-UPS-10</t>
        </is>
      </c>
      <c r="I4904" t="inlineStr">
        <is>
          <t>Kesintisiz Güç Kaynağı 3 kVA</t>
        </is>
      </c>
      <c r="J4904" t="inlineStr">
        <is>
          <t>Güç</t>
        </is>
      </c>
      <c r="K4904" t="inlineStr">
        <is>
          <t>Bayi</t>
        </is>
      </c>
      <c r="L4904" t="n">
        <v>42</v>
      </c>
      <c r="M4904" s="57" t="n">
        <v>12864</v>
      </c>
      <c r="N4904" t="inlineStr">
        <is>
          <t>TL</t>
        </is>
      </c>
      <c r="O4904" s="58" t="n">
        <v>8</v>
      </c>
      <c r="P4904" t="n">
        <v>1</v>
      </c>
      <c r="Q4904" s="59" t="n">
        <v>8200</v>
      </c>
      <c r="R4904" s="60">
        <f>IF(N4904="TL",1,IF(N4904="USD",VLOOKUP(C4904,$X$2:$Z$19,2,FALSE),VLOOKUP(C4904,$X$2:$Z$19,3,FALSE)))</f>
        <v/>
      </c>
      <c r="S4904" s="61">
        <f>IF(P4904=1,0,L4904*M4904*R4904*(1-O4904/100))</f>
        <v/>
      </c>
      <c r="T4904" s="61">
        <f>IF(P4904=1,0,L4904*Q4904)</f>
        <v/>
      </c>
      <c r="U4904" s="61">
        <f>S4904-T4904</f>
        <v/>
      </c>
    </row>
    <row r="4905">
      <c r="A4905" t="inlineStr">
        <is>
          <t>S004904</t>
        </is>
      </c>
      <c r="B4905" t="inlineStr">
        <is>
          <t>2026-06-28</t>
        </is>
      </c>
      <c r="C4905" t="inlineStr">
        <is>
          <t>2026-06</t>
        </is>
      </c>
      <c r="D4905" t="inlineStr">
        <is>
          <t>2026-Q2</t>
        </is>
      </c>
      <c r="E4905" t="inlineStr">
        <is>
          <t>T07</t>
        </is>
      </c>
      <c r="F4905" t="inlineStr">
        <is>
          <t>Onur Arslan</t>
        </is>
      </c>
      <c r="G4905" t="inlineStr">
        <is>
          <t>Marmara</t>
        </is>
      </c>
      <c r="H4905" t="inlineStr">
        <is>
          <t>EM-TOP-08</t>
        </is>
      </c>
      <c r="I4905" t="inlineStr">
        <is>
          <t>Topraklama Seti</t>
        </is>
      </c>
      <c r="J4905" t="inlineStr">
        <is>
          <t>Koruma</t>
        </is>
      </c>
      <c r="K4905" t="inlineStr">
        <is>
          <t>Perakende</t>
        </is>
      </c>
      <c r="L4905" t="n">
        <v>4</v>
      </c>
      <c r="M4905" s="57" t="n">
        <v>938</v>
      </c>
      <c r="N4905" t="inlineStr">
        <is>
          <t>TL</t>
        </is>
      </c>
      <c r="O4905" s="58" t="n">
        <v>5</v>
      </c>
      <c r="P4905" t="n">
        <v>0</v>
      </c>
      <c r="Q4905" s="59" t="n">
        <v>540</v>
      </c>
      <c r="R4905" s="60">
        <f>IF(N4905="TL",1,IF(N4905="USD",VLOOKUP(C4905,$X$2:$Z$19,2,FALSE),VLOOKUP(C4905,$X$2:$Z$19,3,FALSE)))</f>
        <v/>
      </c>
      <c r="S4905" s="61">
        <f>IF(P4905=1,0,L4905*M4905*R4905*(1-O4905/100))</f>
        <v/>
      </c>
      <c r="T4905" s="61">
        <f>IF(P4905=1,0,L4905*Q4905)</f>
        <v/>
      </c>
      <c r="U4905" s="61">
        <f>S4905-T4905</f>
        <v/>
      </c>
    </row>
    <row r="4906">
      <c r="A4906" t="inlineStr">
        <is>
          <t>S004905</t>
        </is>
      </c>
      <c r="B4906" t="inlineStr">
        <is>
          <t>2026-06-26</t>
        </is>
      </c>
      <c r="C4906" t="inlineStr">
        <is>
          <t>2026-06</t>
        </is>
      </c>
      <c r="D4906" t="inlineStr">
        <is>
          <t>2026-Q2</t>
        </is>
      </c>
      <c r="E4906" t="inlineStr">
        <is>
          <t>T07</t>
        </is>
      </c>
      <c r="F4906" t="inlineStr">
        <is>
          <t>Onur Arslan</t>
        </is>
      </c>
      <c r="G4906" t="inlineStr">
        <is>
          <t>Marmara</t>
        </is>
      </c>
      <c r="H4906" t="inlineStr">
        <is>
          <t>EM-TOP-08</t>
        </is>
      </c>
      <c r="I4906" t="inlineStr">
        <is>
          <t>Topraklama Seti</t>
        </is>
      </c>
      <c r="J4906" t="inlineStr">
        <is>
          <t>Koruma</t>
        </is>
      </c>
      <c r="K4906" t="inlineStr">
        <is>
          <t>Kurumsal</t>
        </is>
      </c>
      <c r="L4906" t="n">
        <v>19</v>
      </c>
      <c r="M4906" s="57" t="n">
        <v>909</v>
      </c>
      <c r="N4906" t="inlineStr">
        <is>
          <t>TL</t>
        </is>
      </c>
      <c r="O4906" s="58" t="n">
        <v>5</v>
      </c>
      <c r="P4906" t="n">
        <v>0</v>
      </c>
      <c r="Q4906" s="59" t="n">
        <v>540</v>
      </c>
      <c r="R4906" s="60">
        <f>IF(N4906="TL",1,IF(N4906="USD",VLOOKUP(C4906,$X$2:$Z$19,2,FALSE),VLOOKUP(C4906,$X$2:$Z$19,3,FALSE)))</f>
        <v/>
      </c>
      <c r="S4906" s="61">
        <f>IF(P4906=1,0,L4906*M4906*R4906*(1-O4906/100))</f>
        <v/>
      </c>
      <c r="T4906" s="61">
        <f>IF(P4906=1,0,L4906*Q4906)</f>
        <v/>
      </c>
      <c r="U4906" s="61">
        <f>S4906-T4906</f>
        <v/>
      </c>
    </row>
    <row r="4907">
      <c r="A4907" t="inlineStr">
        <is>
          <t>S004906</t>
        </is>
      </c>
      <c r="B4907" t="inlineStr">
        <is>
          <t>2026-06-05</t>
        </is>
      </c>
      <c r="C4907" t="inlineStr">
        <is>
          <t>2026-06</t>
        </is>
      </c>
      <c r="D4907" t="inlineStr">
        <is>
          <t>2026-Q2</t>
        </is>
      </c>
      <c r="E4907" t="inlineStr">
        <is>
          <t>T07</t>
        </is>
      </c>
      <c r="F4907" t="inlineStr">
        <is>
          <t>Onur Arslan</t>
        </is>
      </c>
      <c r="G4907" t="inlineStr">
        <is>
          <t>Marmara</t>
        </is>
      </c>
      <c r="H4907" t="inlineStr">
        <is>
          <t>EM-SNS-06</t>
        </is>
      </c>
      <c r="I4907" t="inlineStr">
        <is>
          <t>Hareket Sensörü PIR</t>
        </is>
      </c>
      <c r="J4907" t="inlineStr">
        <is>
          <t>Otomasyon</t>
        </is>
      </c>
      <c r="K4907" t="inlineStr">
        <is>
          <t>Proje</t>
        </is>
      </c>
      <c r="L4907" t="n">
        <v>1</v>
      </c>
      <c r="M4907" s="57" t="n">
        <v>253</v>
      </c>
      <c r="N4907" t="inlineStr">
        <is>
          <t>TL</t>
        </is>
      </c>
      <c r="O4907" s="58" t="n">
        <v>5</v>
      </c>
      <c r="P4907" t="n">
        <v>0</v>
      </c>
      <c r="Q4907" s="59" t="n">
        <v>120</v>
      </c>
      <c r="R4907" s="60">
        <f>IF(N4907="TL",1,IF(N4907="USD",VLOOKUP(C4907,$X$2:$Z$19,2,FALSE),VLOOKUP(C4907,$X$2:$Z$19,3,FALSE)))</f>
        <v/>
      </c>
      <c r="S4907" s="61">
        <f>IF(P4907=1,0,L4907*M4907*R4907*(1-O4907/100))</f>
        <v/>
      </c>
      <c r="T4907" s="61">
        <f>IF(P4907=1,0,L4907*Q4907)</f>
        <v/>
      </c>
      <c r="U4907" s="61">
        <f>S4907-T4907</f>
        <v/>
      </c>
    </row>
    <row r="4908">
      <c r="A4908" t="inlineStr">
        <is>
          <t>S004907</t>
        </is>
      </c>
      <c r="B4908" t="inlineStr">
        <is>
          <t>2026-06-16</t>
        </is>
      </c>
      <c r="C4908" t="inlineStr">
        <is>
          <t>2026-06</t>
        </is>
      </c>
      <c r="D4908" t="inlineStr">
        <is>
          <t>2026-Q2</t>
        </is>
      </c>
      <c r="E4908" t="inlineStr">
        <is>
          <t>T07</t>
        </is>
      </c>
      <c r="F4908" t="inlineStr">
        <is>
          <t>Onur Arslan</t>
        </is>
      </c>
      <c r="G4908" t="inlineStr">
        <is>
          <t>Marmara</t>
        </is>
      </c>
      <c r="H4908" t="inlineStr">
        <is>
          <t>EM-TRF-05</t>
        </is>
      </c>
      <c r="I4908" t="inlineStr">
        <is>
          <t>İzole Trafo 1 kVA</t>
        </is>
      </c>
      <c r="J4908" t="inlineStr">
        <is>
          <t>Güç</t>
        </is>
      </c>
      <c r="K4908" t="inlineStr">
        <is>
          <t>Perakende</t>
        </is>
      </c>
      <c r="L4908" t="n">
        <v>1</v>
      </c>
      <c r="M4908" s="57" t="n">
        <v>6695</v>
      </c>
      <c r="N4908" t="inlineStr">
        <is>
          <t>TL</t>
        </is>
      </c>
      <c r="O4908" s="58" t="n">
        <v>5</v>
      </c>
      <c r="P4908" t="n">
        <v>0</v>
      </c>
      <c r="Q4908" s="59" t="n">
        <v>3900</v>
      </c>
      <c r="R4908" s="60">
        <f>IF(N4908="TL",1,IF(N4908="USD",VLOOKUP(C4908,$X$2:$Z$19,2,FALSE),VLOOKUP(C4908,$X$2:$Z$19,3,FALSE)))</f>
        <v/>
      </c>
      <c r="S4908" s="61">
        <f>IF(P4908=1,0,L4908*M4908*R4908*(1-O4908/100))</f>
        <v/>
      </c>
      <c r="T4908" s="61">
        <f>IF(P4908=1,0,L4908*Q4908)</f>
        <v/>
      </c>
      <c r="U4908" s="61">
        <f>S4908-T4908</f>
        <v/>
      </c>
    </row>
    <row r="4909">
      <c r="A4909" t="inlineStr">
        <is>
          <t>S004908</t>
        </is>
      </c>
      <c r="B4909" t="inlineStr">
        <is>
          <t>2026-06-27</t>
        </is>
      </c>
      <c r="C4909" t="inlineStr">
        <is>
          <t>2026-06</t>
        </is>
      </c>
      <c r="D4909" t="inlineStr">
        <is>
          <t>2026-Q2</t>
        </is>
      </c>
      <c r="E4909" t="inlineStr">
        <is>
          <t>T07</t>
        </is>
      </c>
      <c r="F4909" t="inlineStr">
        <is>
          <t>Onur Arslan</t>
        </is>
      </c>
      <c r="G4909" t="inlineStr">
        <is>
          <t>Marmara</t>
        </is>
      </c>
      <c r="H4909" t="inlineStr">
        <is>
          <t>EM-PRZ-02</t>
        </is>
      </c>
      <c r="I4909" t="inlineStr">
        <is>
          <t>Priz-Anahtar Seti (20'li)</t>
        </is>
      </c>
      <c r="J4909" t="inlineStr">
        <is>
          <t>Anahtar</t>
        </is>
      </c>
      <c r="K4909" t="inlineStr">
        <is>
          <t>Proje</t>
        </is>
      </c>
      <c r="L4909" t="n">
        <v>5</v>
      </c>
      <c r="M4909" s="57" t="n">
        <v>551</v>
      </c>
      <c r="N4909" t="inlineStr">
        <is>
          <t>TL</t>
        </is>
      </c>
      <c r="O4909" s="58" t="n">
        <v>12</v>
      </c>
      <c r="P4909" t="n">
        <v>0</v>
      </c>
      <c r="Q4909" s="59" t="n">
        <v>310</v>
      </c>
      <c r="R4909" s="60">
        <f>IF(N4909="TL",1,IF(N4909="USD",VLOOKUP(C4909,$X$2:$Z$19,2,FALSE),VLOOKUP(C4909,$X$2:$Z$19,3,FALSE)))</f>
        <v/>
      </c>
      <c r="S4909" s="61">
        <f>IF(P4909=1,0,L4909*M4909*R4909*(1-O4909/100))</f>
        <v/>
      </c>
      <c r="T4909" s="61">
        <f>IF(P4909=1,0,L4909*Q4909)</f>
        <v/>
      </c>
      <c r="U4909" s="61">
        <f>S4909-T4909</f>
        <v/>
      </c>
    </row>
    <row r="4910">
      <c r="A4910" t="inlineStr">
        <is>
          <t>S004909</t>
        </is>
      </c>
      <c r="B4910" t="inlineStr">
        <is>
          <t>2026-06-08</t>
        </is>
      </c>
      <c r="C4910" t="inlineStr">
        <is>
          <t>2026-06</t>
        </is>
      </c>
      <c r="D4910" t="inlineStr">
        <is>
          <t>2026-Q2</t>
        </is>
      </c>
      <c r="E4910" t="inlineStr">
        <is>
          <t>T07</t>
        </is>
      </c>
      <c r="F4910" t="inlineStr">
        <is>
          <t>Onur Arslan</t>
        </is>
      </c>
      <c r="G4910" t="inlineStr">
        <is>
          <t>Marmara</t>
        </is>
      </c>
      <c r="H4910" t="inlineStr">
        <is>
          <t>EM-TOP-08</t>
        </is>
      </c>
      <c r="I4910" t="inlineStr">
        <is>
          <t>Topraklama Seti</t>
        </is>
      </c>
      <c r="J4910" t="inlineStr">
        <is>
          <t>Koruma</t>
        </is>
      </c>
      <c r="K4910" t="inlineStr">
        <is>
          <t>Perakende</t>
        </is>
      </c>
      <c r="L4910" t="n">
        <v>3</v>
      </c>
      <c r="M4910" s="57" t="n">
        <v>928</v>
      </c>
      <c r="N4910" t="inlineStr">
        <is>
          <t>TL</t>
        </is>
      </c>
      <c r="O4910" s="58" t="n">
        <v>5</v>
      </c>
      <c r="P4910" t="n">
        <v>0</v>
      </c>
      <c r="Q4910" s="59" t="n">
        <v>540</v>
      </c>
      <c r="R4910" s="60">
        <f>IF(N4910="TL",1,IF(N4910="USD",VLOOKUP(C4910,$X$2:$Z$19,2,FALSE),VLOOKUP(C4910,$X$2:$Z$19,3,FALSE)))</f>
        <v/>
      </c>
      <c r="S4910" s="61">
        <f>IF(P4910=1,0,L4910*M4910*R4910*(1-O4910/100))</f>
        <v/>
      </c>
      <c r="T4910" s="61">
        <f>IF(P4910=1,0,L4910*Q4910)</f>
        <v/>
      </c>
      <c r="U4910" s="61">
        <f>S4910-T4910</f>
        <v/>
      </c>
    </row>
    <row r="4911">
      <c r="A4911" t="inlineStr">
        <is>
          <t>S004910</t>
        </is>
      </c>
      <c r="B4911" t="inlineStr">
        <is>
          <t>2026-06-27</t>
        </is>
      </c>
      <c r="C4911" t="inlineStr">
        <is>
          <t>2026-06</t>
        </is>
      </c>
      <c r="D4911" t="inlineStr">
        <is>
          <t>2026-Q2</t>
        </is>
      </c>
      <c r="E4911" t="inlineStr">
        <is>
          <t>T07</t>
        </is>
      </c>
      <c r="F4911" t="inlineStr">
        <is>
          <t>Onur Arslan</t>
        </is>
      </c>
      <c r="G4911" t="inlineStr">
        <is>
          <t>Marmara</t>
        </is>
      </c>
      <c r="H4911" t="inlineStr">
        <is>
          <t>EM-UPS-10</t>
        </is>
      </c>
      <c r="I4911" t="inlineStr">
        <is>
          <t>Kesintisiz Güç Kaynağı 3 kVA</t>
        </is>
      </c>
      <c r="J4911" t="inlineStr">
        <is>
          <t>Güç</t>
        </is>
      </c>
      <c r="K4911" t="inlineStr">
        <is>
          <t>Perakende</t>
        </is>
      </c>
      <c r="L4911" t="n">
        <v>1</v>
      </c>
      <c r="M4911" s="57" t="n">
        <v>13410</v>
      </c>
      <c r="N4911" t="inlineStr">
        <is>
          <t>TL</t>
        </is>
      </c>
      <c r="O4911" s="58" t="n">
        <v>18</v>
      </c>
      <c r="P4911" t="n">
        <v>0</v>
      </c>
      <c r="Q4911" s="59" t="n">
        <v>8200</v>
      </c>
      <c r="R4911" s="60">
        <f>IF(N4911="TL",1,IF(N4911="USD",VLOOKUP(C4911,$X$2:$Z$19,2,FALSE),VLOOKUP(C4911,$X$2:$Z$19,3,FALSE)))</f>
        <v/>
      </c>
      <c r="S4911" s="61">
        <f>IF(P4911=1,0,L4911*M4911*R4911*(1-O4911/100))</f>
        <v/>
      </c>
      <c r="T4911" s="61">
        <f>IF(P4911=1,0,L4911*Q4911)</f>
        <v/>
      </c>
      <c r="U4911" s="61">
        <f>S4911-T4911</f>
        <v/>
      </c>
    </row>
    <row r="4912">
      <c r="A4912" t="inlineStr">
        <is>
          <t>S004911</t>
        </is>
      </c>
      <c r="B4912" t="inlineStr">
        <is>
          <t>2026-06-16</t>
        </is>
      </c>
      <c r="C4912" t="inlineStr">
        <is>
          <t>2026-06</t>
        </is>
      </c>
      <c r="D4912" t="inlineStr">
        <is>
          <t>2026-Q2</t>
        </is>
      </c>
      <c r="E4912" t="inlineStr">
        <is>
          <t>T07</t>
        </is>
      </c>
      <c r="F4912" t="inlineStr">
        <is>
          <t>Onur Arslan</t>
        </is>
      </c>
      <c r="G4912" t="inlineStr">
        <is>
          <t>Marmara</t>
        </is>
      </c>
      <c r="H4912" t="inlineStr">
        <is>
          <t>EM-AYD-18</t>
        </is>
      </c>
      <c r="I4912" t="inlineStr">
        <is>
          <t>LED Ampul 18W (10'lu)</t>
        </is>
      </c>
      <c r="J4912" t="inlineStr">
        <is>
          <t>Aydınlatma</t>
        </is>
      </c>
      <c r="K4912" t="inlineStr">
        <is>
          <t>Proje</t>
        </is>
      </c>
      <c r="L4912" t="n">
        <v>32</v>
      </c>
      <c r="M4912" s="57" t="n">
        <v>203</v>
      </c>
      <c r="N4912" t="inlineStr">
        <is>
          <t>TL</t>
        </is>
      </c>
      <c r="O4912" s="58" t="n">
        <v>12</v>
      </c>
      <c r="P4912" t="n">
        <v>0</v>
      </c>
      <c r="Q4912" s="59" t="n">
        <v>95</v>
      </c>
      <c r="R4912" s="60">
        <f>IF(N4912="TL",1,IF(N4912="USD",VLOOKUP(C4912,$X$2:$Z$19,2,FALSE),VLOOKUP(C4912,$X$2:$Z$19,3,FALSE)))</f>
        <v/>
      </c>
      <c r="S4912" s="61">
        <f>IF(P4912=1,0,L4912*M4912*R4912*(1-O4912/100))</f>
        <v/>
      </c>
      <c r="T4912" s="61">
        <f>IF(P4912=1,0,L4912*Q4912)</f>
        <v/>
      </c>
      <c r="U4912" s="61">
        <f>S4912-T4912</f>
        <v/>
      </c>
    </row>
    <row r="4913">
      <c r="A4913" t="inlineStr">
        <is>
          <t>S004912</t>
        </is>
      </c>
      <c r="B4913" t="inlineStr">
        <is>
          <t>2026-06-19</t>
        </is>
      </c>
      <c r="C4913" t="inlineStr">
        <is>
          <t>2026-06</t>
        </is>
      </c>
      <c r="D4913" t="inlineStr">
        <is>
          <t>2026-Q2</t>
        </is>
      </c>
      <c r="E4913" t="inlineStr">
        <is>
          <t>T07</t>
        </is>
      </c>
      <c r="F4913" t="inlineStr">
        <is>
          <t>Onur Arslan</t>
        </is>
      </c>
      <c r="G4913" t="inlineStr">
        <is>
          <t>Marmara</t>
        </is>
      </c>
      <c r="H4913" t="inlineStr">
        <is>
          <t>EM-KBL-25</t>
        </is>
      </c>
      <c r="I4913" t="inlineStr">
        <is>
          <t>NYY Kablo 4x6 (100 m)</t>
        </is>
      </c>
      <c r="J4913" t="inlineStr">
        <is>
          <t>Kablo</t>
        </is>
      </c>
      <c r="K4913" t="inlineStr">
        <is>
          <t>Proje</t>
        </is>
      </c>
      <c r="L4913" t="n">
        <v>1</v>
      </c>
      <c r="M4913" s="57" t="n">
        <v>3495</v>
      </c>
      <c r="N4913" t="inlineStr">
        <is>
          <t>TL</t>
        </is>
      </c>
      <c r="O4913" s="58" t="n">
        <v>0</v>
      </c>
      <c r="P4913" t="n">
        <v>0</v>
      </c>
      <c r="Q4913" s="59" t="n">
        <v>2150</v>
      </c>
      <c r="R4913" s="60">
        <f>IF(N4913="TL",1,IF(N4913="USD",VLOOKUP(C4913,$X$2:$Z$19,2,FALSE),VLOOKUP(C4913,$X$2:$Z$19,3,FALSE)))</f>
        <v/>
      </c>
      <c r="S4913" s="61">
        <f>IF(P4913=1,0,L4913*M4913*R4913*(1-O4913/100))</f>
        <v/>
      </c>
      <c r="T4913" s="61">
        <f>IF(P4913=1,0,L4913*Q4913)</f>
        <v/>
      </c>
      <c r="U4913" s="61">
        <f>S4913-T4913</f>
        <v/>
      </c>
    </row>
    <row r="4914">
      <c r="A4914" t="inlineStr">
        <is>
          <t>S004913</t>
        </is>
      </c>
      <c r="B4914" t="inlineStr">
        <is>
          <t>2026-06-04</t>
        </is>
      </c>
      <c r="C4914" t="inlineStr">
        <is>
          <t>2026-06</t>
        </is>
      </c>
      <c r="D4914" t="inlineStr">
        <is>
          <t>2026-Q2</t>
        </is>
      </c>
      <c r="E4914" t="inlineStr">
        <is>
          <t>T07</t>
        </is>
      </c>
      <c r="F4914" t="inlineStr">
        <is>
          <t>Onur Arslan</t>
        </is>
      </c>
      <c r="G4914" t="inlineStr">
        <is>
          <t>Marmara</t>
        </is>
      </c>
      <c r="H4914" t="inlineStr">
        <is>
          <t>EM-SGT-01</t>
        </is>
      </c>
      <c r="I4914" t="inlineStr">
        <is>
          <t>Otomatik Sigorta C16 (12'li)</t>
        </is>
      </c>
      <c r="J4914" t="inlineStr">
        <is>
          <t>Koruma</t>
        </is>
      </c>
      <c r="K4914" t="inlineStr">
        <is>
          <t>Perakende</t>
        </is>
      </c>
      <c r="L4914" t="n">
        <v>37</v>
      </c>
      <c r="M4914" s="57" t="n">
        <v>429</v>
      </c>
      <c r="N4914" t="inlineStr">
        <is>
          <t>TL</t>
        </is>
      </c>
      <c r="O4914" s="58" t="n">
        <v>8</v>
      </c>
      <c r="P4914" t="n">
        <v>0</v>
      </c>
      <c r="Q4914" s="59" t="n">
        <v>240</v>
      </c>
      <c r="R4914" s="60">
        <f>IF(N4914="TL",1,IF(N4914="USD",VLOOKUP(C4914,$X$2:$Z$19,2,FALSE),VLOOKUP(C4914,$X$2:$Z$19,3,FALSE)))</f>
        <v/>
      </c>
      <c r="S4914" s="61">
        <f>IF(P4914=1,0,L4914*M4914*R4914*(1-O4914/100))</f>
        <v/>
      </c>
      <c r="T4914" s="61">
        <f>IF(P4914=1,0,L4914*Q4914)</f>
        <v/>
      </c>
      <c r="U4914" s="61">
        <f>S4914-T4914</f>
        <v/>
      </c>
    </row>
    <row r="4915">
      <c r="A4915" t="inlineStr">
        <is>
          <t>S004914</t>
        </is>
      </c>
      <c r="B4915" t="inlineStr">
        <is>
          <t>2026-06-03</t>
        </is>
      </c>
      <c r="C4915" t="inlineStr">
        <is>
          <t>2026-06</t>
        </is>
      </c>
      <c r="D4915" t="inlineStr">
        <is>
          <t>2026-Q2</t>
        </is>
      </c>
      <c r="E4915" t="inlineStr">
        <is>
          <t>T07</t>
        </is>
      </c>
      <c r="F4915" t="inlineStr">
        <is>
          <t>Onur Arslan</t>
        </is>
      </c>
      <c r="G4915" t="inlineStr">
        <is>
          <t>Marmara</t>
        </is>
      </c>
      <c r="H4915" t="inlineStr">
        <is>
          <t>EM-KND-03</t>
        </is>
      </c>
      <c r="I4915" t="inlineStr">
        <is>
          <t>Kablo Kanalı 40x40 (2 m)</t>
        </is>
      </c>
      <c r="J4915" t="inlineStr">
        <is>
          <t>Tesisat</t>
        </is>
      </c>
      <c r="K4915" t="inlineStr">
        <is>
          <t>Bayi</t>
        </is>
      </c>
      <c r="L4915" t="n">
        <v>21</v>
      </c>
      <c r="M4915" s="57" t="n">
        <v>134</v>
      </c>
      <c r="N4915" t="inlineStr">
        <is>
          <t>TL</t>
        </is>
      </c>
      <c r="O4915" s="58" t="n">
        <v>8</v>
      </c>
      <c r="P4915" t="n">
        <v>0</v>
      </c>
      <c r="Q4915" s="59" t="n">
        <v>65</v>
      </c>
      <c r="R4915" s="60">
        <f>IF(N4915="TL",1,IF(N4915="USD",VLOOKUP(C4915,$X$2:$Z$19,2,FALSE),VLOOKUP(C4915,$X$2:$Z$19,3,FALSE)))</f>
        <v/>
      </c>
      <c r="S4915" s="61">
        <f>IF(P4915=1,0,L4915*M4915*R4915*(1-O4915/100))</f>
        <v/>
      </c>
      <c r="T4915" s="61">
        <f>IF(P4915=1,0,L4915*Q4915)</f>
        <v/>
      </c>
      <c r="U4915" s="61">
        <f>S4915-T4915</f>
        <v/>
      </c>
    </row>
    <row r="4916">
      <c r="A4916" t="inlineStr">
        <is>
          <t>S004915</t>
        </is>
      </c>
      <c r="B4916" t="inlineStr">
        <is>
          <t>2026-06-16</t>
        </is>
      </c>
      <c r="C4916" t="inlineStr">
        <is>
          <t>2026-06</t>
        </is>
      </c>
      <c r="D4916" t="inlineStr">
        <is>
          <t>2026-Q2</t>
        </is>
      </c>
      <c r="E4916" t="inlineStr">
        <is>
          <t>T07</t>
        </is>
      </c>
      <c r="F4916" t="inlineStr">
        <is>
          <t>Onur Arslan</t>
        </is>
      </c>
      <c r="G4916" t="inlineStr">
        <is>
          <t>Marmara</t>
        </is>
      </c>
      <c r="H4916" t="inlineStr">
        <is>
          <t>EM-TRF-05</t>
        </is>
      </c>
      <c r="I4916" t="inlineStr">
        <is>
          <t>İzole Trafo 1 kVA</t>
        </is>
      </c>
      <c r="J4916" t="inlineStr">
        <is>
          <t>Güç</t>
        </is>
      </c>
      <c r="K4916" t="inlineStr">
        <is>
          <t>Perakende</t>
        </is>
      </c>
      <c r="L4916" t="n">
        <v>15</v>
      </c>
      <c r="M4916" s="57" t="n">
        <v>6595</v>
      </c>
      <c r="N4916" t="inlineStr">
        <is>
          <t>TL</t>
        </is>
      </c>
      <c r="O4916" s="58" t="n">
        <v>8</v>
      </c>
      <c r="P4916" t="n">
        <v>0</v>
      </c>
      <c r="Q4916" s="59" t="n">
        <v>3900</v>
      </c>
      <c r="R4916" s="60">
        <f>IF(N4916="TL",1,IF(N4916="USD",VLOOKUP(C4916,$X$2:$Z$19,2,FALSE),VLOOKUP(C4916,$X$2:$Z$19,3,FALSE)))</f>
        <v/>
      </c>
      <c r="S4916" s="61">
        <f>IF(P4916=1,0,L4916*M4916*R4916*(1-O4916/100))</f>
        <v/>
      </c>
      <c r="T4916" s="61">
        <f>IF(P4916=1,0,L4916*Q4916)</f>
        <v/>
      </c>
      <c r="U4916" s="61">
        <f>S4916-T4916</f>
        <v/>
      </c>
    </row>
    <row r="4917">
      <c r="A4917" t="inlineStr">
        <is>
          <t>S004916</t>
        </is>
      </c>
      <c r="B4917" t="inlineStr">
        <is>
          <t>2026-06-20</t>
        </is>
      </c>
      <c r="C4917" t="inlineStr">
        <is>
          <t>2026-06</t>
        </is>
      </c>
      <c r="D4917" t="inlineStr">
        <is>
          <t>2026-Q2</t>
        </is>
      </c>
      <c r="E4917" t="inlineStr">
        <is>
          <t>T07</t>
        </is>
      </c>
      <c r="F4917" t="inlineStr">
        <is>
          <t>Onur Arslan</t>
        </is>
      </c>
      <c r="G4917" t="inlineStr">
        <is>
          <t>Marmara</t>
        </is>
      </c>
      <c r="H4917" t="inlineStr">
        <is>
          <t>EM-KBL-25</t>
        </is>
      </c>
      <c r="I4917" t="inlineStr">
        <is>
          <t>NYY Kablo 4x6 (100 m)</t>
        </is>
      </c>
      <c r="J4917" t="inlineStr">
        <is>
          <t>Kablo</t>
        </is>
      </c>
      <c r="K4917" t="inlineStr">
        <is>
          <t>Perakende</t>
        </is>
      </c>
      <c r="L4917" t="n">
        <v>2</v>
      </c>
      <c r="M4917" s="57" t="n">
        <v>3337</v>
      </c>
      <c r="N4917" t="inlineStr">
        <is>
          <t>TL</t>
        </is>
      </c>
      <c r="O4917" s="58" t="n">
        <v>5</v>
      </c>
      <c r="P4917" t="n">
        <v>0</v>
      </c>
      <c r="Q4917" s="59" t="n">
        <v>2150</v>
      </c>
      <c r="R4917" s="60">
        <f>IF(N4917="TL",1,IF(N4917="USD",VLOOKUP(C4917,$X$2:$Z$19,2,FALSE),VLOOKUP(C4917,$X$2:$Z$19,3,FALSE)))</f>
        <v/>
      </c>
      <c r="S4917" s="61">
        <f>IF(P4917=1,0,L4917*M4917*R4917*(1-O4917/100))</f>
        <v/>
      </c>
      <c r="T4917" s="61">
        <f>IF(P4917=1,0,L4917*Q4917)</f>
        <v/>
      </c>
      <c r="U4917" s="61">
        <f>S4917-T4917</f>
        <v/>
      </c>
    </row>
    <row r="4918">
      <c r="A4918" t="inlineStr">
        <is>
          <t>S004917</t>
        </is>
      </c>
      <c r="B4918" t="inlineStr">
        <is>
          <t>2026-06-07</t>
        </is>
      </c>
      <c r="C4918" t="inlineStr">
        <is>
          <t>2026-06</t>
        </is>
      </c>
      <c r="D4918" t="inlineStr">
        <is>
          <t>2026-Q2</t>
        </is>
      </c>
      <c r="E4918" t="inlineStr">
        <is>
          <t>T07</t>
        </is>
      </c>
      <c r="F4918" t="inlineStr">
        <is>
          <t>Onur Arslan</t>
        </is>
      </c>
      <c r="G4918" t="inlineStr">
        <is>
          <t>Marmara</t>
        </is>
      </c>
      <c r="H4918" t="inlineStr">
        <is>
          <t>EM-PNO-12</t>
        </is>
      </c>
      <c r="I4918" t="inlineStr">
        <is>
          <t>Sıva Üstü Dağıtım Panosu 24'lü</t>
        </is>
      </c>
      <c r="J4918" t="inlineStr">
        <is>
          <t>Pano</t>
        </is>
      </c>
      <c r="K4918" t="inlineStr">
        <is>
          <t>Bayi</t>
        </is>
      </c>
      <c r="L4918" t="n">
        <v>24</v>
      </c>
      <c r="M4918" s="57" t="n">
        <v>2102</v>
      </c>
      <c r="N4918" t="inlineStr">
        <is>
          <t>TL</t>
        </is>
      </c>
      <c r="O4918" s="58" t="n">
        <v>0</v>
      </c>
      <c r="P4918" t="n">
        <v>0</v>
      </c>
      <c r="Q4918" s="59" t="n">
        <v>1180</v>
      </c>
      <c r="R4918" s="60">
        <f>IF(N4918="TL",1,IF(N4918="USD",VLOOKUP(C4918,$X$2:$Z$19,2,FALSE),VLOOKUP(C4918,$X$2:$Z$19,3,FALSE)))</f>
        <v/>
      </c>
      <c r="S4918" s="61">
        <f>IF(P4918=1,0,L4918*M4918*R4918*(1-O4918/100))</f>
        <v/>
      </c>
      <c r="T4918" s="61">
        <f>IF(P4918=1,0,L4918*Q4918)</f>
        <v/>
      </c>
      <c r="U4918" s="61">
        <f>S4918-T4918</f>
        <v/>
      </c>
    </row>
    <row r="4919">
      <c r="A4919" t="inlineStr">
        <is>
          <t>S004918</t>
        </is>
      </c>
      <c r="B4919" t="inlineStr">
        <is>
          <t>2026-06-23</t>
        </is>
      </c>
      <c r="C4919" t="inlineStr">
        <is>
          <t>2026-06</t>
        </is>
      </c>
      <c r="D4919" t="inlineStr">
        <is>
          <t>2026-Q2</t>
        </is>
      </c>
      <c r="E4919" t="inlineStr">
        <is>
          <t>T07</t>
        </is>
      </c>
      <c r="F4919" t="inlineStr">
        <is>
          <t>Onur Arslan</t>
        </is>
      </c>
      <c r="G4919" t="inlineStr">
        <is>
          <t>Marmara</t>
        </is>
      </c>
      <c r="H4919" t="inlineStr">
        <is>
          <t>EM-PNO-12</t>
        </is>
      </c>
      <c r="I4919" t="inlineStr">
        <is>
          <t>Sıva Üstü Dağıtım Panosu 24'lü</t>
        </is>
      </c>
      <c r="J4919" t="inlineStr">
        <is>
          <t>Pano</t>
        </is>
      </c>
      <c r="K4919" t="inlineStr">
        <is>
          <t>Bayi</t>
        </is>
      </c>
      <c r="L4919" t="n">
        <v>1</v>
      </c>
      <c r="M4919" s="57" t="n">
        <v>2106</v>
      </c>
      <c r="N4919" t="inlineStr">
        <is>
          <t>TL</t>
        </is>
      </c>
      <c r="O4919" s="58" t="n">
        <v>5</v>
      </c>
      <c r="P4919" t="n">
        <v>0</v>
      </c>
      <c r="Q4919" s="59" t="n">
        <v>1180</v>
      </c>
      <c r="R4919" s="60">
        <f>IF(N4919="TL",1,IF(N4919="USD",VLOOKUP(C4919,$X$2:$Z$19,2,FALSE),VLOOKUP(C4919,$X$2:$Z$19,3,FALSE)))</f>
        <v/>
      </c>
      <c r="S4919" s="61">
        <f>IF(P4919=1,0,L4919*M4919*R4919*(1-O4919/100))</f>
        <v/>
      </c>
      <c r="T4919" s="61">
        <f>IF(P4919=1,0,L4919*Q4919)</f>
        <v/>
      </c>
      <c r="U4919" s="61">
        <f>S4919-T4919</f>
        <v/>
      </c>
    </row>
    <row r="4920">
      <c r="A4920" t="inlineStr">
        <is>
          <t>S004919</t>
        </is>
      </c>
      <c r="B4920" t="inlineStr">
        <is>
          <t>2026-06-16</t>
        </is>
      </c>
      <c r="C4920" t="inlineStr">
        <is>
          <t>2026-06</t>
        </is>
      </c>
      <c r="D4920" t="inlineStr">
        <is>
          <t>2026-Q2</t>
        </is>
      </c>
      <c r="E4920" t="inlineStr">
        <is>
          <t>T07</t>
        </is>
      </c>
      <c r="F4920" t="inlineStr">
        <is>
          <t>Onur Arslan</t>
        </is>
      </c>
      <c r="G4920" t="inlineStr">
        <is>
          <t>Marmara</t>
        </is>
      </c>
      <c r="H4920" t="inlineStr">
        <is>
          <t>EM-TOP-08</t>
        </is>
      </c>
      <c r="I4920" t="inlineStr">
        <is>
          <t>Topraklama Seti</t>
        </is>
      </c>
      <c r="J4920" t="inlineStr">
        <is>
          <t>Koruma</t>
        </is>
      </c>
      <c r="K4920" t="inlineStr">
        <is>
          <t>Proje</t>
        </is>
      </c>
      <c r="L4920" t="n">
        <v>114</v>
      </c>
      <c r="M4920" s="57" t="n">
        <v>903</v>
      </c>
      <c r="N4920" t="inlineStr">
        <is>
          <t>TL</t>
        </is>
      </c>
      <c r="O4920" s="58" t="n">
        <v>5</v>
      </c>
      <c r="P4920" t="n">
        <v>0</v>
      </c>
      <c r="Q4920" s="59" t="n">
        <v>540</v>
      </c>
      <c r="R4920" s="60">
        <f>IF(N4920="TL",1,IF(N4920="USD",VLOOKUP(C4920,$X$2:$Z$19,2,FALSE),VLOOKUP(C4920,$X$2:$Z$19,3,FALSE)))</f>
        <v/>
      </c>
      <c r="S4920" s="61">
        <f>IF(P4920=1,0,L4920*M4920*R4920*(1-O4920/100))</f>
        <v/>
      </c>
      <c r="T4920" s="61">
        <f>IF(P4920=1,0,L4920*Q4920)</f>
        <v/>
      </c>
      <c r="U4920" s="61">
        <f>S4920-T4920</f>
        <v/>
      </c>
    </row>
    <row r="4921">
      <c r="A4921" t="inlineStr">
        <is>
          <t>S004920</t>
        </is>
      </c>
      <c r="B4921" t="inlineStr">
        <is>
          <t>2026-06-18</t>
        </is>
      </c>
      <c r="C4921" t="inlineStr">
        <is>
          <t>2026-06</t>
        </is>
      </c>
      <c r="D4921" t="inlineStr">
        <is>
          <t>2026-Q2</t>
        </is>
      </c>
      <c r="E4921" t="inlineStr">
        <is>
          <t>T07</t>
        </is>
      </c>
      <c r="F4921" t="inlineStr">
        <is>
          <t>Onur Arslan</t>
        </is>
      </c>
      <c r="G4921" t="inlineStr">
        <is>
          <t>Marmara</t>
        </is>
      </c>
      <c r="H4921" t="inlineStr">
        <is>
          <t>EM-KBL-25</t>
        </is>
      </c>
      <c r="I4921" t="inlineStr">
        <is>
          <t>NYY Kablo 4x6 (100 m)</t>
        </is>
      </c>
      <c r="J4921" t="inlineStr">
        <is>
          <t>Kablo</t>
        </is>
      </c>
      <c r="K4921" t="inlineStr">
        <is>
          <t>Bayi</t>
        </is>
      </c>
      <c r="L4921" t="n">
        <v>1</v>
      </c>
      <c r="M4921" s="57" t="n">
        <v>3518</v>
      </c>
      <c r="N4921" t="inlineStr">
        <is>
          <t>TL</t>
        </is>
      </c>
      <c r="O4921" s="58" t="n">
        <v>8</v>
      </c>
      <c r="P4921" t="n">
        <v>0</v>
      </c>
      <c r="Q4921" s="59" t="n">
        <v>2150</v>
      </c>
      <c r="R4921" s="60">
        <f>IF(N4921="TL",1,IF(N4921="USD",VLOOKUP(C4921,$X$2:$Z$19,2,FALSE),VLOOKUP(C4921,$X$2:$Z$19,3,FALSE)))</f>
        <v/>
      </c>
      <c r="S4921" s="61">
        <f>IF(P4921=1,0,L4921*M4921*R4921*(1-O4921/100))</f>
        <v/>
      </c>
      <c r="T4921" s="61">
        <f>IF(P4921=1,0,L4921*Q4921)</f>
        <v/>
      </c>
      <c r="U4921" s="61">
        <f>S4921-T4921</f>
        <v/>
      </c>
    </row>
    <row r="4922">
      <c r="A4922" t="inlineStr">
        <is>
          <t>S004921</t>
        </is>
      </c>
      <c r="B4922" t="inlineStr">
        <is>
          <t>2026-06-21</t>
        </is>
      </c>
      <c r="C4922" t="inlineStr">
        <is>
          <t>2026-06</t>
        </is>
      </c>
      <c r="D4922" t="inlineStr">
        <is>
          <t>2026-Q2</t>
        </is>
      </c>
      <c r="E4922" t="inlineStr">
        <is>
          <t>T07</t>
        </is>
      </c>
      <c r="F4922" t="inlineStr">
        <is>
          <t>Onur Arslan</t>
        </is>
      </c>
      <c r="G4922" t="inlineStr">
        <is>
          <t>Marmara</t>
        </is>
      </c>
      <c r="H4922" t="inlineStr">
        <is>
          <t>EM-TRF-05</t>
        </is>
      </c>
      <c r="I4922" t="inlineStr">
        <is>
          <t>İzole Trafo 1 kVA</t>
        </is>
      </c>
      <c r="J4922" t="inlineStr">
        <is>
          <t>Güç</t>
        </is>
      </c>
      <c r="K4922" t="inlineStr">
        <is>
          <t>Proje</t>
        </is>
      </c>
      <c r="L4922" t="n">
        <v>5</v>
      </c>
      <c r="M4922" s="57" t="n">
        <v>6468</v>
      </c>
      <c r="N4922" t="inlineStr">
        <is>
          <t>TL</t>
        </is>
      </c>
      <c r="O4922" s="58" t="n">
        <v>12</v>
      </c>
      <c r="P4922" t="n">
        <v>0</v>
      </c>
      <c r="Q4922" s="59" t="n">
        <v>3900</v>
      </c>
      <c r="R4922" s="60">
        <f>IF(N4922="TL",1,IF(N4922="USD",VLOOKUP(C4922,$X$2:$Z$19,2,FALSE),VLOOKUP(C4922,$X$2:$Z$19,3,FALSE)))</f>
        <v/>
      </c>
      <c r="S4922" s="61">
        <f>IF(P4922=1,0,L4922*M4922*R4922*(1-O4922/100))</f>
        <v/>
      </c>
      <c r="T4922" s="61">
        <f>IF(P4922=1,0,L4922*Q4922)</f>
        <v/>
      </c>
      <c r="U4922" s="61">
        <f>S4922-T4922</f>
        <v/>
      </c>
    </row>
    <row r="4923">
      <c r="A4923" t="inlineStr">
        <is>
          <t>S004922</t>
        </is>
      </c>
      <c r="B4923" t="inlineStr">
        <is>
          <t>2026-06-25</t>
        </is>
      </c>
      <c r="C4923" t="inlineStr">
        <is>
          <t>2026-06</t>
        </is>
      </c>
      <c r="D4923" t="inlineStr">
        <is>
          <t>2026-Q2</t>
        </is>
      </c>
      <c r="E4923" t="inlineStr">
        <is>
          <t>T07</t>
        </is>
      </c>
      <c r="F4923" t="inlineStr">
        <is>
          <t>Onur Arslan</t>
        </is>
      </c>
      <c r="G4923" t="inlineStr">
        <is>
          <t>Marmara</t>
        </is>
      </c>
      <c r="H4923" t="inlineStr">
        <is>
          <t>EM-KBL-16</t>
        </is>
      </c>
      <c r="I4923" t="inlineStr">
        <is>
          <t>NYM Kablo 3x2,5 (100 m)</t>
        </is>
      </c>
      <c r="J4923" t="inlineStr">
        <is>
          <t>Kablo</t>
        </is>
      </c>
      <c r="K4923" t="inlineStr">
        <is>
          <t>Perakende</t>
        </is>
      </c>
      <c r="L4923" t="n">
        <v>21</v>
      </c>
      <c r="M4923" s="57" t="n">
        <v>1356</v>
      </c>
      <c r="N4923" t="inlineStr">
        <is>
          <t>TL</t>
        </is>
      </c>
      <c r="O4923" s="58" t="n">
        <v>0</v>
      </c>
      <c r="P4923" t="n">
        <v>0</v>
      </c>
      <c r="Q4923" s="59" t="n">
        <v>820</v>
      </c>
      <c r="R4923" s="60">
        <f>IF(N4923="TL",1,IF(N4923="USD",VLOOKUP(C4923,$X$2:$Z$19,2,FALSE),VLOOKUP(C4923,$X$2:$Z$19,3,FALSE)))</f>
        <v/>
      </c>
      <c r="S4923" s="61">
        <f>IF(P4923=1,0,L4923*M4923*R4923*(1-O4923/100))</f>
        <v/>
      </c>
      <c r="T4923" s="61">
        <f>IF(P4923=1,0,L4923*Q4923)</f>
        <v/>
      </c>
      <c r="U4923" s="61">
        <f>S4923-T4923</f>
        <v/>
      </c>
    </row>
    <row r="4924">
      <c r="A4924" t="inlineStr">
        <is>
          <t>S004923</t>
        </is>
      </c>
      <c r="B4924" t="inlineStr">
        <is>
          <t>2026-06-03</t>
        </is>
      </c>
      <c r="C4924" t="inlineStr">
        <is>
          <t>2026-06</t>
        </is>
      </c>
      <c r="D4924" t="inlineStr">
        <is>
          <t>2026-Q2</t>
        </is>
      </c>
      <c r="E4924" t="inlineStr">
        <is>
          <t>T07</t>
        </is>
      </c>
      <c r="F4924" t="inlineStr">
        <is>
          <t>Onur Arslan</t>
        </is>
      </c>
      <c r="G4924" t="inlineStr">
        <is>
          <t>Marmara</t>
        </is>
      </c>
      <c r="H4924" t="inlineStr">
        <is>
          <t>EM-KND-03</t>
        </is>
      </c>
      <c r="I4924" t="inlineStr">
        <is>
          <t>Kablo Kanalı 40x40 (2 m)</t>
        </is>
      </c>
      <c r="J4924" t="inlineStr">
        <is>
          <t>Tesisat</t>
        </is>
      </c>
      <c r="K4924" t="inlineStr">
        <is>
          <t>Bayi</t>
        </is>
      </c>
      <c r="L4924" t="n">
        <v>104</v>
      </c>
      <c r="M4924" s="57" t="n">
        <v>136</v>
      </c>
      <c r="N4924" t="inlineStr">
        <is>
          <t>TL</t>
        </is>
      </c>
      <c r="O4924" s="58" t="n">
        <v>12</v>
      </c>
      <c r="P4924" t="n">
        <v>0</v>
      </c>
      <c r="Q4924" s="59" t="n">
        <v>65</v>
      </c>
      <c r="R4924" s="60">
        <f>IF(N4924="TL",1,IF(N4924="USD",VLOOKUP(C4924,$X$2:$Z$19,2,FALSE),VLOOKUP(C4924,$X$2:$Z$19,3,FALSE)))</f>
        <v/>
      </c>
      <c r="S4924" s="61">
        <f>IF(P4924=1,0,L4924*M4924*R4924*(1-O4924/100))</f>
        <v/>
      </c>
      <c r="T4924" s="61">
        <f>IF(P4924=1,0,L4924*Q4924)</f>
        <v/>
      </c>
      <c r="U4924" s="61">
        <f>S4924-T4924</f>
        <v/>
      </c>
    </row>
    <row r="4925">
      <c r="A4925" t="inlineStr">
        <is>
          <t>S004924</t>
        </is>
      </c>
      <c r="B4925" t="inlineStr">
        <is>
          <t>2026-06-09</t>
        </is>
      </c>
      <c r="C4925" t="inlineStr">
        <is>
          <t>2026-06</t>
        </is>
      </c>
      <c r="D4925" t="inlineStr">
        <is>
          <t>2026-Q2</t>
        </is>
      </c>
      <c r="E4925" t="inlineStr">
        <is>
          <t>T07</t>
        </is>
      </c>
      <c r="F4925" t="inlineStr">
        <is>
          <t>Onur Arslan</t>
        </is>
      </c>
      <c r="G4925" t="inlineStr">
        <is>
          <t>Marmara</t>
        </is>
      </c>
      <c r="H4925" t="inlineStr">
        <is>
          <t>EM-SNS-06</t>
        </is>
      </c>
      <c r="I4925" t="inlineStr">
        <is>
          <t>Hareket Sensörü PIR</t>
        </is>
      </c>
      <c r="J4925" t="inlineStr">
        <is>
          <t>Otomasyon</t>
        </is>
      </c>
      <c r="K4925" t="inlineStr">
        <is>
          <t>Bayi</t>
        </is>
      </c>
      <c r="L4925" t="n">
        <v>23</v>
      </c>
      <c r="M4925" s="57" t="n">
        <v>247</v>
      </c>
      <c r="N4925" t="inlineStr">
        <is>
          <t>TL</t>
        </is>
      </c>
      <c r="O4925" s="58" t="n">
        <v>8</v>
      </c>
      <c r="P4925" t="n">
        <v>0</v>
      </c>
      <c r="Q4925" s="59" t="n">
        <v>120</v>
      </c>
      <c r="R4925" s="60">
        <f>IF(N4925="TL",1,IF(N4925="USD",VLOOKUP(C4925,$X$2:$Z$19,2,FALSE),VLOOKUP(C4925,$X$2:$Z$19,3,FALSE)))</f>
        <v/>
      </c>
      <c r="S4925" s="61">
        <f>IF(P4925=1,0,L4925*M4925*R4925*(1-O4925/100))</f>
        <v/>
      </c>
      <c r="T4925" s="61">
        <f>IF(P4925=1,0,L4925*Q4925)</f>
        <v/>
      </c>
      <c r="U4925" s="61">
        <f>S4925-T4925</f>
        <v/>
      </c>
    </row>
    <row r="4926">
      <c r="A4926" t="inlineStr">
        <is>
          <t>S004925</t>
        </is>
      </c>
      <c r="B4926" t="inlineStr">
        <is>
          <t>2026-06-09</t>
        </is>
      </c>
      <c r="C4926" t="inlineStr">
        <is>
          <t>2026-06</t>
        </is>
      </c>
      <c r="D4926" t="inlineStr">
        <is>
          <t>2026-Q2</t>
        </is>
      </c>
      <c r="E4926" t="inlineStr">
        <is>
          <t>T08</t>
        </is>
      </c>
      <c r="F4926" t="inlineStr">
        <is>
          <t>Zeynep Koç</t>
        </is>
      </c>
      <c r="G4926" t="inlineStr">
        <is>
          <t>İç Anadolu</t>
        </is>
      </c>
      <c r="H4926" t="inlineStr">
        <is>
          <t>EM-KND-03</t>
        </is>
      </c>
      <c r="I4926" t="inlineStr">
        <is>
          <t>Kablo Kanalı 40x40 (2 m)</t>
        </is>
      </c>
      <c r="J4926" t="inlineStr">
        <is>
          <t>Tesisat</t>
        </is>
      </c>
      <c r="K4926" t="inlineStr">
        <is>
          <t>Proje</t>
        </is>
      </c>
      <c r="L4926" t="n">
        <v>2</v>
      </c>
      <c r="M4926" s="57" t="n">
        <v>133</v>
      </c>
      <c r="N4926" t="inlineStr">
        <is>
          <t>TL</t>
        </is>
      </c>
      <c r="O4926" s="58" t="n">
        <v>8</v>
      </c>
      <c r="P4926" t="n">
        <v>0</v>
      </c>
      <c r="Q4926" s="59" t="n">
        <v>65</v>
      </c>
      <c r="R4926" s="60">
        <f>IF(N4926="TL",1,IF(N4926="USD",VLOOKUP(C4926,$X$2:$Z$19,2,FALSE),VLOOKUP(C4926,$X$2:$Z$19,3,FALSE)))</f>
        <v/>
      </c>
      <c r="S4926" s="61">
        <f>IF(P4926=1,0,L4926*M4926*R4926*(1-O4926/100))</f>
        <v/>
      </c>
      <c r="T4926" s="61">
        <f>IF(P4926=1,0,L4926*Q4926)</f>
        <v/>
      </c>
      <c r="U4926" s="61">
        <f>S4926-T4926</f>
        <v/>
      </c>
    </row>
    <row r="4927">
      <c r="A4927" t="inlineStr">
        <is>
          <t>S004926</t>
        </is>
      </c>
      <c r="B4927" t="inlineStr">
        <is>
          <t>2026-06-28</t>
        </is>
      </c>
      <c r="C4927" t="inlineStr">
        <is>
          <t>2026-06</t>
        </is>
      </c>
      <c r="D4927" t="inlineStr">
        <is>
          <t>2026-Q2</t>
        </is>
      </c>
      <c r="E4927" t="inlineStr">
        <is>
          <t>T08</t>
        </is>
      </c>
      <c r="F4927" t="inlineStr">
        <is>
          <t>Zeynep Koç</t>
        </is>
      </c>
      <c r="G4927" t="inlineStr">
        <is>
          <t>İç Anadolu</t>
        </is>
      </c>
      <c r="H4927" t="inlineStr">
        <is>
          <t>EM-UPS-10</t>
        </is>
      </c>
      <c r="I4927" t="inlineStr">
        <is>
          <t>Kesintisiz Güç Kaynağı 3 kVA</t>
        </is>
      </c>
      <c r="J4927" t="inlineStr">
        <is>
          <t>Güç</t>
        </is>
      </c>
      <c r="K4927" t="inlineStr">
        <is>
          <t>Perakende</t>
        </is>
      </c>
      <c r="L4927" t="n">
        <v>3</v>
      </c>
      <c r="M4927" s="57" t="n">
        <v>12981</v>
      </c>
      <c r="N4927" t="inlineStr">
        <is>
          <t>TL</t>
        </is>
      </c>
      <c r="O4927" s="58" t="n">
        <v>5</v>
      </c>
      <c r="P4927" t="n">
        <v>0</v>
      </c>
      <c r="Q4927" s="59" t="n">
        <v>8200</v>
      </c>
      <c r="R4927" s="60">
        <f>IF(N4927="TL",1,IF(N4927="USD",VLOOKUP(C4927,$X$2:$Z$19,2,FALSE),VLOOKUP(C4927,$X$2:$Z$19,3,FALSE)))</f>
        <v/>
      </c>
      <c r="S4927" s="61">
        <f>IF(P4927=1,0,L4927*M4927*R4927*(1-O4927/100))</f>
        <v/>
      </c>
      <c r="T4927" s="61">
        <f>IF(P4927=1,0,L4927*Q4927)</f>
        <v/>
      </c>
      <c r="U4927" s="61">
        <f>S4927-T4927</f>
        <v/>
      </c>
    </row>
    <row r="4928">
      <c r="A4928" t="inlineStr">
        <is>
          <t>S004927</t>
        </is>
      </c>
      <c r="B4928" t="inlineStr">
        <is>
          <t>2026-06-05</t>
        </is>
      </c>
      <c r="C4928" t="inlineStr">
        <is>
          <t>2026-06</t>
        </is>
      </c>
      <c r="D4928" t="inlineStr">
        <is>
          <t>2026-Q2</t>
        </is>
      </c>
      <c r="E4928" t="inlineStr">
        <is>
          <t>T08</t>
        </is>
      </c>
      <c r="F4928" t="inlineStr">
        <is>
          <t>Zeynep Koç</t>
        </is>
      </c>
      <c r="G4928" t="inlineStr">
        <is>
          <t>İç Anadolu</t>
        </is>
      </c>
      <c r="H4928" t="inlineStr">
        <is>
          <t>EM-AYD-18</t>
        </is>
      </c>
      <c r="I4928" t="inlineStr">
        <is>
          <t>LED Ampul 18W (10'lu)</t>
        </is>
      </c>
      <c r="J4928" t="inlineStr">
        <is>
          <t>Aydınlatma</t>
        </is>
      </c>
      <c r="K4928" t="inlineStr">
        <is>
          <t>Perakende</t>
        </is>
      </c>
      <c r="L4928" t="n">
        <v>4</v>
      </c>
      <c r="M4928" s="57" t="n">
        <v>196</v>
      </c>
      <c r="N4928" t="inlineStr">
        <is>
          <t>TL</t>
        </is>
      </c>
      <c r="O4928" s="58" t="n">
        <v>0</v>
      </c>
      <c r="P4928" t="n">
        <v>0</v>
      </c>
      <c r="Q4928" s="59" t="n">
        <v>95</v>
      </c>
      <c r="R4928" s="60">
        <f>IF(N4928="TL",1,IF(N4928="USD",VLOOKUP(C4928,$X$2:$Z$19,2,FALSE),VLOOKUP(C4928,$X$2:$Z$19,3,FALSE)))</f>
        <v/>
      </c>
      <c r="S4928" s="61">
        <f>IF(P4928=1,0,L4928*M4928*R4928*(1-O4928/100))</f>
        <v/>
      </c>
      <c r="T4928" s="61">
        <f>IF(P4928=1,0,L4928*Q4928)</f>
        <v/>
      </c>
      <c r="U4928" s="61">
        <f>S4928-T4928</f>
        <v/>
      </c>
    </row>
    <row r="4929">
      <c r="A4929" t="inlineStr">
        <is>
          <t>S004928</t>
        </is>
      </c>
      <c r="B4929" t="inlineStr">
        <is>
          <t>2026-06-14</t>
        </is>
      </c>
      <c r="C4929" t="inlineStr">
        <is>
          <t>2026-06</t>
        </is>
      </c>
      <c r="D4929" t="inlineStr">
        <is>
          <t>2026-Q2</t>
        </is>
      </c>
      <c r="E4929" t="inlineStr">
        <is>
          <t>T08</t>
        </is>
      </c>
      <c r="F4929" t="inlineStr">
        <is>
          <t>Zeynep Koç</t>
        </is>
      </c>
      <c r="G4929" t="inlineStr">
        <is>
          <t>İç Anadolu</t>
        </is>
      </c>
      <c r="H4929" t="inlineStr">
        <is>
          <t>EM-UPS-10</t>
        </is>
      </c>
      <c r="I4929" t="inlineStr">
        <is>
          <t>Kesintisiz Güç Kaynağı 3 kVA</t>
        </is>
      </c>
      <c r="J4929" t="inlineStr">
        <is>
          <t>Güç</t>
        </is>
      </c>
      <c r="K4929" t="inlineStr">
        <is>
          <t>Perakende</t>
        </is>
      </c>
      <c r="L4929" t="n">
        <v>20</v>
      </c>
      <c r="M4929" s="57" t="n">
        <v>13418</v>
      </c>
      <c r="N4929" t="inlineStr">
        <is>
          <t>TL</t>
        </is>
      </c>
      <c r="O4929" s="58" t="n">
        <v>5</v>
      </c>
      <c r="P4929" t="n">
        <v>0</v>
      </c>
      <c r="Q4929" s="59" t="n">
        <v>8200</v>
      </c>
      <c r="R4929" s="60">
        <f>IF(N4929="TL",1,IF(N4929="USD",VLOOKUP(C4929,$X$2:$Z$19,2,FALSE),VLOOKUP(C4929,$X$2:$Z$19,3,FALSE)))</f>
        <v/>
      </c>
      <c r="S4929" s="61">
        <f>IF(P4929=1,0,L4929*M4929*R4929*(1-O4929/100))</f>
        <v/>
      </c>
      <c r="T4929" s="61">
        <f>IF(P4929=1,0,L4929*Q4929)</f>
        <v/>
      </c>
      <c r="U4929" s="61">
        <f>S4929-T4929</f>
        <v/>
      </c>
    </row>
    <row r="4930">
      <c r="A4930" t="inlineStr">
        <is>
          <t>S004929</t>
        </is>
      </c>
      <c r="B4930" t="inlineStr">
        <is>
          <t>2026-06-18</t>
        </is>
      </c>
      <c r="C4930" t="inlineStr">
        <is>
          <t>2026-06</t>
        </is>
      </c>
      <c r="D4930" t="inlineStr">
        <is>
          <t>2026-Q2</t>
        </is>
      </c>
      <c r="E4930" t="inlineStr">
        <is>
          <t>T08</t>
        </is>
      </c>
      <c r="F4930" t="inlineStr">
        <is>
          <t>Zeynep Koç</t>
        </is>
      </c>
      <c r="G4930" t="inlineStr">
        <is>
          <t>İç Anadolu</t>
        </is>
      </c>
      <c r="H4930" t="inlineStr">
        <is>
          <t>EM-SNS-06</t>
        </is>
      </c>
      <c r="I4930" t="inlineStr">
        <is>
          <t>Hareket Sensörü PIR</t>
        </is>
      </c>
      <c r="J4930" t="inlineStr">
        <is>
          <t>Otomasyon</t>
        </is>
      </c>
      <c r="K4930" t="inlineStr">
        <is>
          <t>Proje</t>
        </is>
      </c>
      <c r="L4930" t="n">
        <v>7</v>
      </c>
      <c r="M4930" s="57" t="n">
        <v>245</v>
      </c>
      <c r="N4930" t="inlineStr">
        <is>
          <t>TL</t>
        </is>
      </c>
      <c r="O4930" s="58" t="n">
        <v>0</v>
      </c>
      <c r="P4930" t="n">
        <v>0</v>
      </c>
      <c r="Q4930" s="59" t="n">
        <v>120</v>
      </c>
      <c r="R4930" s="60">
        <f>IF(N4930="TL",1,IF(N4930="USD",VLOOKUP(C4930,$X$2:$Z$19,2,FALSE),VLOOKUP(C4930,$X$2:$Z$19,3,FALSE)))</f>
        <v/>
      </c>
      <c r="S4930" s="61">
        <f>IF(P4930=1,0,L4930*M4930*R4930*(1-O4930/100))</f>
        <v/>
      </c>
      <c r="T4930" s="61">
        <f>IF(P4930=1,0,L4930*Q4930)</f>
        <v/>
      </c>
      <c r="U4930" s="61">
        <f>S4930-T4930</f>
        <v/>
      </c>
    </row>
    <row r="4931">
      <c r="A4931" t="inlineStr">
        <is>
          <t>S004930</t>
        </is>
      </c>
      <c r="B4931" t="inlineStr">
        <is>
          <t>2026-06-18</t>
        </is>
      </c>
      <c r="C4931" t="inlineStr">
        <is>
          <t>2026-06</t>
        </is>
      </c>
      <c r="D4931" t="inlineStr">
        <is>
          <t>2026-Q2</t>
        </is>
      </c>
      <c r="E4931" t="inlineStr">
        <is>
          <t>T08</t>
        </is>
      </c>
      <c r="F4931" t="inlineStr">
        <is>
          <t>Zeynep Koç</t>
        </is>
      </c>
      <c r="G4931" t="inlineStr">
        <is>
          <t>İç Anadolu</t>
        </is>
      </c>
      <c r="H4931" t="inlineStr">
        <is>
          <t>EM-TOP-08</t>
        </is>
      </c>
      <c r="I4931" t="inlineStr">
        <is>
          <t>Topraklama Seti</t>
        </is>
      </c>
      <c r="J4931" t="inlineStr">
        <is>
          <t>Koruma</t>
        </is>
      </c>
      <c r="K4931" t="inlineStr">
        <is>
          <t>Perakende</t>
        </is>
      </c>
      <c r="L4931" t="n">
        <v>110</v>
      </c>
      <c r="M4931" s="57" t="n">
        <v>902</v>
      </c>
      <c r="N4931" t="inlineStr">
        <is>
          <t>TL</t>
        </is>
      </c>
      <c r="O4931" s="58" t="n">
        <v>5</v>
      </c>
      <c r="P4931" t="n">
        <v>0</v>
      </c>
      <c r="Q4931" s="59" t="n">
        <v>540</v>
      </c>
      <c r="R4931" s="60">
        <f>IF(N4931="TL",1,IF(N4931="USD",VLOOKUP(C4931,$X$2:$Z$19,2,FALSE),VLOOKUP(C4931,$X$2:$Z$19,3,FALSE)))</f>
        <v/>
      </c>
      <c r="S4931" s="61">
        <f>IF(P4931=1,0,L4931*M4931*R4931*(1-O4931/100))</f>
        <v/>
      </c>
      <c r="T4931" s="61">
        <f>IF(P4931=1,0,L4931*Q4931)</f>
        <v/>
      </c>
      <c r="U4931" s="61">
        <f>S4931-T4931</f>
        <v/>
      </c>
    </row>
    <row r="4932">
      <c r="A4932" t="inlineStr">
        <is>
          <t>S004931</t>
        </is>
      </c>
      <c r="B4932" t="inlineStr">
        <is>
          <t>2026-06-14</t>
        </is>
      </c>
      <c r="C4932" t="inlineStr">
        <is>
          <t>2026-06</t>
        </is>
      </c>
      <c r="D4932" t="inlineStr">
        <is>
          <t>2026-Q2</t>
        </is>
      </c>
      <c r="E4932" t="inlineStr">
        <is>
          <t>T08</t>
        </is>
      </c>
      <c r="F4932" t="inlineStr">
        <is>
          <t>Zeynep Koç</t>
        </is>
      </c>
      <c r="G4932" t="inlineStr">
        <is>
          <t>İç Anadolu</t>
        </is>
      </c>
      <c r="H4932" t="inlineStr">
        <is>
          <t>EM-AYD-18</t>
        </is>
      </c>
      <c r="I4932" t="inlineStr">
        <is>
          <t>LED Ampul 18W (10'lu)</t>
        </is>
      </c>
      <c r="J4932" t="inlineStr">
        <is>
          <t>Aydınlatma</t>
        </is>
      </c>
      <c r="K4932" t="inlineStr">
        <is>
          <t>Bayi</t>
        </is>
      </c>
      <c r="L4932" t="n">
        <v>25</v>
      </c>
      <c r="M4932" s="57" t="n">
        <v>202</v>
      </c>
      <c r="N4932" t="inlineStr">
        <is>
          <t>TL</t>
        </is>
      </c>
      <c r="O4932" s="58" t="n">
        <v>18</v>
      </c>
      <c r="P4932" t="n">
        <v>0</v>
      </c>
      <c r="Q4932" s="59" t="n">
        <v>95</v>
      </c>
      <c r="R4932" s="60">
        <f>IF(N4932="TL",1,IF(N4932="USD",VLOOKUP(C4932,$X$2:$Z$19,2,FALSE),VLOOKUP(C4932,$X$2:$Z$19,3,FALSE)))</f>
        <v/>
      </c>
      <c r="S4932" s="61">
        <f>IF(P4932=1,0,L4932*M4932*R4932*(1-O4932/100))</f>
        <v/>
      </c>
      <c r="T4932" s="61">
        <f>IF(P4932=1,0,L4932*Q4932)</f>
        <v/>
      </c>
      <c r="U4932" s="61">
        <f>S4932-T4932</f>
        <v/>
      </c>
    </row>
    <row r="4933">
      <c r="A4933" t="inlineStr">
        <is>
          <t>S004932</t>
        </is>
      </c>
      <c r="B4933" t="inlineStr">
        <is>
          <t>2026-06-18</t>
        </is>
      </c>
      <c r="C4933" t="inlineStr">
        <is>
          <t>2026-06</t>
        </is>
      </c>
      <c r="D4933" t="inlineStr">
        <is>
          <t>2026-Q2</t>
        </is>
      </c>
      <c r="E4933" t="inlineStr">
        <is>
          <t>T08</t>
        </is>
      </c>
      <c r="F4933" t="inlineStr">
        <is>
          <t>Zeynep Koç</t>
        </is>
      </c>
      <c r="G4933" t="inlineStr">
        <is>
          <t>İç Anadolu</t>
        </is>
      </c>
      <c r="H4933" t="inlineStr">
        <is>
          <t>EM-KBL-16</t>
        </is>
      </c>
      <c r="I4933" t="inlineStr">
        <is>
          <t>NYM Kablo 3x2,5 (100 m)</t>
        </is>
      </c>
      <c r="J4933" t="inlineStr">
        <is>
          <t>Kablo</t>
        </is>
      </c>
      <c r="K4933" t="inlineStr">
        <is>
          <t>Kurumsal</t>
        </is>
      </c>
      <c r="L4933" t="n">
        <v>20</v>
      </c>
      <c r="M4933" s="57" t="n">
        <v>1347</v>
      </c>
      <c r="N4933" t="inlineStr">
        <is>
          <t>TL</t>
        </is>
      </c>
      <c r="O4933" s="58" t="n">
        <v>8</v>
      </c>
      <c r="P4933" t="n">
        <v>0</v>
      </c>
      <c r="Q4933" s="59" t="n">
        <v>820</v>
      </c>
      <c r="R4933" s="60">
        <f>IF(N4933="TL",1,IF(N4933="USD",VLOOKUP(C4933,$X$2:$Z$19,2,FALSE),VLOOKUP(C4933,$X$2:$Z$19,3,FALSE)))</f>
        <v/>
      </c>
      <c r="S4933" s="61">
        <f>IF(P4933=1,0,L4933*M4933*R4933*(1-O4933/100))</f>
        <v/>
      </c>
      <c r="T4933" s="61">
        <f>IF(P4933=1,0,L4933*Q4933)</f>
        <v/>
      </c>
      <c r="U4933" s="61">
        <f>S4933-T4933</f>
        <v/>
      </c>
    </row>
    <row r="4934">
      <c r="A4934" t="inlineStr">
        <is>
          <t>S004933</t>
        </is>
      </c>
      <c r="B4934" t="inlineStr">
        <is>
          <t>2026-06-09</t>
        </is>
      </c>
      <c r="C4934" t="inlineStr">
        <is>
          <t>2026-06</t>
        </is>
      </c>
      <c r="D4934" t="inlineStr">
        <is>
          <t>2026-Q2</t>
        </is>
      </c>
      <c r="E4934" t="inlineStr">
        <is>
          <t>T08</t>
        </is>
      </c>
      <c r="F4934" t="inlineStr">
        <is>
          <t>Zeynep Koç</t>
        </is>
      </c>
      <c r="G4934" t="inlineStr">
        <is>
          <t>İç Anadolu</t>
        </is>
      </c>
      <c r="H4934" t="inlineStr">
        <is>
          <t>EM-SGT-01</t>
        </is>
      </c>
      <c r="I4934" t="inlineStr">
        <is>
          <t>Otomatik Sigorta C16 (12'li)</t>
        </is>
      </c>
      <c r="J4934" t="inlineStr">
        <is>
          <t>Koruma</t>
        </is>
      </c>
      <c r="K4934" t="inlineStr">
        <is>
          <t>Kurumsal</t>
        </is>
      </c>
      <c r="L4934" t="n">
        <v>4</v>
      </c>
      <c r="M4934" s="57" t="n">
        <v>433</v>
      </c>
      <c r="N4934" t="inlineStr">
        <is>
          <t>TL</t>
        </is>
      </c>
      <c r="O4934" s="58" t="n">
        <v>0</v>
      </c>
      <c r="P4934" t="n">
        <v>1</v>
      </c>
      <c r="Q4934" s="59" t="n">
        <v>240</v>
      </c>
      <c r="R4934" s="60">
        <f>IF(N4934="TL",1,IF(N4934="USD",VLOOKUP(C4934,$X$2:$Z$19,2,FALSE),VLOOKUP(C4934,$X$2:$Z$19,3,FALSE)))</f>
        <v/>
      </c>
      <c r="S4934" s="61">
        <f>IF(P4934=1,0,L4934*M4934*R4934*(1-O4934/100))</f>
        <v/>
      </c>
      <c r="T4934" s="61">
        <f>IF(P4934=1,0,L4934*Q4934)</f>
        <v/>
      </c>
      <c r="U4934" s="61">
        <f>S4934-T4934</f>
        <v/>
      </c>
    </row>
    <row r="4935">
      <c r="A4935" t="inlineStr">
        <is>
          <t>S004934</t>
        </is>
      </c>
      <c r="B4935" t="inlineStr">
        <is>
          <t>2026-06-02</t>
        </is>
      </c>
      <c r="C4935" t="inlineStr">
        <is>
          <t>2026-06</t>
        </is>
      </c>
      <c r="D4935" t="inlineStr">
        <is>
          <t>2026-Q2</t>
        </is>
      </c>
      <c r="E4935" t="inlineStr">
        <is>
          <t>T08</t>
        </is>
      </c>
      <c r="F4935" t="inlineStr">
        <is>
          <t>Zeynep Koç</t>
        </is>
      </c>
      <c r="G4935" t="inlineStr">
        <is>
          <t>İç Anadolu</t>
        </is>
      </c>
      <c r="H4935" t="inlineStr">
        <is>
          <t>EM-PNO-12</t>
        </is>
      </c>
      <c r="I4935" t="inlineStr">
        <is>
          <t>Sıva Üstü Dağıtım Panosu 24'lü</t>
        </is>
      </c>
      <c r="J4935" t="inlineStr">
        <is>
          <t>Pano</t>
        </is>
      </c>
      <c r="K4935" t="inlineStr">
        <is>
          <t>Perakende</t>
        </is>
      </c>
      <c r="L4935" t="n">
        <v>21</v>
      </c>
      <c r="M4935" s="57" t="n">
        <v>2075</v>
      </c>
      <c r="N4935" t="inlineStr">
        <is>
          <t>TL</t>
        </is>
      </c>
      <c r="O4935" s="58" t="n">
        <v>0</v>
      </c>
      <c r="P4935" t="n">
        <v>0</v>
      </c>
      <c r="Q4935" s="59" t="n">
        <v>1180</v>
      </c>
      <c r="R4935" s="60">
        <f>IF(N4935="TL",1,IF(N4935="USD",VLOOKUP(C4935,$X$2:$Z$19,2,FALSE),VLOOKUP(C4935,$X$2:$Z$19,3,FALSE)))</f>
        <v/>
      </c>
      <c r="S4935" s="61">
        <f>IF(P4935=1,0,L4935*M4935*R4935*(1-O4935/100))</f>
        <v/>
      </c>
      <c r="T4935" s="61">
        <f>IF(P4935=1,0,L4935*Q4935)</f>
        <v/>
      </c>
      <c r="U4935" s="61">
        <f>S4935-T4935</f>
        <v/>
      </c>
    </row>
    <row r="4936">
      <c r="A4936" t="inlineStr">
        <is>
          <t>S004935</t>
        </is>
      </c>
      <c r="B4936" t="inlineStr">
        <is>
          <t>2026-06-28</t>
        </is>
      </c>
      <c r="C4936" t="inlineStr">
        <is>
          <t>2026-06</t>
        </is>
      </c>
      <c r="D4936" t="inlineStr">
        <is>
          <t>2026-Q2</t>
        </is>
      </c>
      <c r="E4936" t="inlineStr">
        <is>
          <t>T08</t>
        </is>
      </c>
      <c r="F4936" t="inlineStr">
        <is>
          <t>Zeynep Koç</t>
        </is>
      </c>
      <c r="G4936" t="inlineStr">
        <is>
          <t>İç Anadolu</t>
        </is>
      </c>
      <c r="H4936" t="inlineStr">
        <is>
          <t>EM-AYD-40</t>
        </is>
      </c>
      <c r="I4936" t="inlineStr">
        <is>
          <t>LED Panel Armatür 40W</t>
        </is>
      </c>
      <c r="J4936" t="inlineStr">
        <is>
          <t>Aydınlatma</t>
        </is>
      </c>
      <c r="K4936" t="inlineStr">
        <is>
          <t>Kurumsal</t>
        </is>
      </c>
      <c r="L4936" t="n">
        <v>23</v>
      </c>
      <c r="M4936" s="57" t="n">
        <v>358</v>
      </c>
      <c r="N4936" t="inlineStr">
        <is>
          <t>TL</t>
        </is>
      </c>
      <c r="O4936" s="58" t="n">
        <v>5</v>
      </c>
      <c r="P4936" t="n">
        <v>0</v>
      </c>
      <c r="Q4936" s="59" t="n">
        <v>190</v>
      </c>
      <c r="R4936" s="60">
        <f>IF(N4936="TL",1,IF(N4936="USD",VLOOKUP(C4936,$X$2:$Z$19,2,FALSE),VLOOKUP(C4936,$X$2:$Z$19,3,FALSE)))</f>
        <v/>
      </c>
      <c r="S4936" s="61">
        <f>IF(P4936=1,0,L4936*M4936*R4936*(1-O4936/100))</f>
        <v/>
      </c>
      <c r="T4936" s="61">
        <f>IF(P4936=1,0,L4936*Q4936)</f>
        <v/>
      </c>
      <c r="U4936" s="61">
        <f>S4936-T4936</f>
        <v/>
      </c>
    </row>
    <row r="4937">
      <c r="A4937" t="inlineStr">
        <is>
          <t>S004936</t>
        </is>
      </c>
      <c r="B4937" t="inlineStr">
        <is>
          <t>2026-06-02</t>
        </is>
      </c>
      <c r="C4937" t="inlineStr">
        <is>
          <t>2026-06</t>
        </is>
      </c>
      <c r="D4937" t="inlineStr">
        <is>
          <t>2026-Q2</t>
        </is>
      </c>
      <c r="E4937" t="inlineStr">
        <is>
          <t>T08</t>
        </is>
      </c>
      <c r="F4937" t="inlineStr">
        <is>
          <t>Zeynep Koç</t>
        </is>
      </c>
      <c r="G4937" t="inlineStr">
        <is>
          <t>İç Anadolu</t>
        </is>
      </c>
      <c r="H4937" t="inlineStr">
        <is>
          <t>EM-KND-03</t>
        </is>
      </c>
      <c r="I4937" t="inlineStr">
        <is>
          <t>Kablo Kanalı 40x40 (2 m)</t>
        </is>
      </c>
      <c r="J4937" t="inlineStr">
        <is>
          <t>Tesisat</t>
        </is>
      </c>
      <c r="K4937" t="inlineStr">
        <is>
          <t>Bayi</t>
        </is>
      </c>
      <c r="L4937" t="n">
        <v>5</v>
      </c>
      <c r="M4937" s="57" t="n">
        <v>128</v>
      </c>
      <c r="N4937" t="inlineStr">
        <is>
          <t>TL</t>
        </is>
      </c>
      <c r="O4937" s="58" t="n">
        <v>12</v>
      </c>
      <c r="P4937" t="n">
        <v>0</v>
      </c>
      <c r="Q4937" s="59" t="n">
        <v>65</v>
      </c>
      <c r="R4937" s="60">
        <f>IF(N4937="TL",1,IF(N4937="USD",VLOOKUP(C4937,$X$2:$Z$19,2,FALSE),VLOOKUP(C4937,$X$2:$Z$19,3,FALSE)))</f>
        <v/>
      </c>
      <c r="S4937" s="61">
        <f>IF(P4937=1,0,L4937*M4937*R4937*(1-O4937/100))</f>
        <v/>
      </c>
      <c r="T4937" s="61">
        <f>IF(P4937=1,0,L4937*Q4937)</f>
        <v/>
      </c>
      <c r="U4937" s="61">
        <f>S4937-T4937</f>
        <v/>
      </c>
    </row>
    <row r="4938">
      <c r="A4938" t="inlineStr">
        <is>
          <t>S004937</t>
        </is>
      </c>
      <c r="B4938" t="inlineStr">
        <is>
          <t>2026-06-10</t>
        </is>
      </c>
      <c r="C4938" t="inlineStr">
        <is>
          <t>2026-06</t>
        </is>
      </c>
      <c r="D4938" t="inlineStr">
        <is>
          <t>2026-Q2</t>
        </is>
      </c>
      <c r="E4938" t="inlineStr">
        <is>
          <t>T08</t>
        </is>
      </c>
      <c r="F4938" t="inlineStr">
        <is>
          <t>Zeynep Koç</t>
        </is>
      </c>
      <c r="G4938" t="inlineStr">
        <is>
          <t>İç Anadolu</t>
        </is>
      </c>
      <c r="H4938" t="inlineStr">
        <is>
          <t>EM-AYD-18</t>
        </is>
      </c>
      <c r="I4938" t="inlineStr">
        <is>
          <t>LED Ampul 18W (10'lu)</t>
        </is>
      </c>
      <c r="J4938" t="inlineStr">
        <is>
          <t>Aydınlatma</t>
        </is>
      </c>
      <c r="K4938" t="inlineStr">
        <is>
          <t>Bayi</t>
        </is>
      </c>
      <c r="L4938" t="n">
        <v>24</v>
      </c>
      <c r="M4938" s="57" t="n">
        <v>204</v>
      </c>
      <c r="N4938" t="inlineStr">
        <is>
          <t>TL</t>
        </is>
      </c>
      <c r="O4938" s="58" t="n">
        <v>8</v>
      </c>
      <c r="P4938" t="n">
        <v>0</v>
      </c>
      <c r="Q4938" s="59" t="n">
        <v>95</v>
      </c>
      <c r="R4938" s="60">
        <f>IF(N4938="TL",1,IF(N4938="USD",VLOOKUP(C4938,$X$2:$Z$19,2,FALSE),VLOOKUP(C4938,$X$2:$Z$19,3,FALSE)))</f>
        <v/>
      </c>
      <c r="S4938" s="61">
        <f>IF(P4938=1,0,L4938*M4938*R4938*(1-O4938/100))</f>
        <v/>
      </c>
      <c r="T4938" s="61">
        <f>IF(P4938=1,0,L4938*Q4938)</f>
        <v/>
      </c>
      <c r="U4938" s="61">
        <f>S4938-T4938</f>
        <v/>
      </c>
    </row>
    <row r="4939">
      <c r="A4939" t="inlineStr">
        <is>
          <t>S004938</t>
        </is>
      </c>
      <c r="B4939" t="inlineStr">
        <is>
          <t>2026-06-03</t>
        </is>
      </c>
      <c r="C4939" t="inlineStr">
        <is>
          <t>2026-06</t>
        </is>
      </c>
      <c r="D4939" t="inlineStr">
        <is>
          <t>2026-Q2</t>
        </is>
      </c>
      <c r="E4939" t="inlineStr">
        <is>
          <t>T08</t>
        </is>
      </c>
      <c r="F4939" t="inlineStr">
        <is>
          <t>Zeynep Koç</t>
        </is>
      </c>
      <c r="G4939" t="inlineStr">
        <is>
          <t>İç Anadolu</t>
        </is>
      </c>
      <c r="H4939" t="inlineStr">
        <is>
          <t>EM-PRZ-02</t>
        </is>
      </c>
      <c r="I4939" t="inlineStr">
        <is>
          <t>Priz-Anahtar Seti (20'li)</t>
        </is>
      </c>
      <c r="J4939" t="inlineStr">
        <is>
          <t>Anahtar</t>
        </is>
      </c>
      <c r="K4939" t="inlineStr">
        <is>
          <t>Bayi</t>
        </is>
      </c>
      <c r="L4939" t="n">
        <v>18</v>
      </c>
      <c r="M4939" s="57" t="n">
        <v>580</v>
      </c>
      <c r="N4939" t="inlineStr">
        <is>
          <t>TL</t>
        </is>
      </c>
      <c r="O4939" s="58" t="n">
        <v>0</v>
      </c>
      <c r="P4939" t="n">
        <v>0</v>
      </c>
      <c r="Q4939" s="59" t="n">
        <v>310</v>
      </c>
      <c r="R4939" s="60">
        <f>IF(N4939="TL",1,IF(N4939="USD",VLOOKUP(C4939,$X$2:$Z$19,2,FALSE),VLOOKUP(C4939,$X$2:$Z$19,3,FALSE)))</f>
        <v/>
      </c>
      <c r="S4939" s="61">
        <f>IF(P4939=1,0,L4939*M4939*R4939*(1-O4939/100))</f>
        <v/>
      </c>
      <c r="T4939" s="61">
        <f>IF(P4939=1,0,L4939*Q4939)</f>
        <v/>
      </c>
      <c r="U4939" s="61">
        <f>S4939-T4939</f>
        <v/>
      </c>
    </row>
    <row r="4940">
      <c r="A4940" t="inlineStr">
        <is>
          <t>S004939</t>
        </is>
      </c>
      <c r="B4940" t="inlineStr">
        <is>
          <t>2026-06-27</t>
        </is>
      </c>
      <c r="C4940" t="inlineStr">
        <is>
          <t>2026-06</t>
        </is>
      </c>
      <c r="D4940" t="inlineStr">
        <is>
          <t>2026-Q2</t>
        </is>
      </c>
      <c r="E4940" t="inlineStr">
        <is>
          <t>T08</t>
        </is>
      </c>
      <c r="F4940" t="inlineStr">
        <is>
          <t>Zeynep Koç</t>
        </is>
      </c>
      <c r="G4940" t="inlineStr">
        <is>
          <t>İç Anadolu</t>
        </is>
      </c>
      <c r="H4940" t="inlineStr">
        <is>
          <t>EM-PNO-12</t>
        </is>
      </c>
      <c r="I4940" t="inlineStr">
        <is>
          <t>Sıva Üstü Dağıtım Panosu 24'lü</t>
        </is>
      </c>
      <c r="J4940" t="inlineStr">
        <is>
          <t>Pano</t>
        </is>
      </c>
      <c r="K4940" t="inlineStr">
        <is>
          <t>Kurumsal</t>
        </is>
      </c>
      <c r="L4940" t="n">
        <v>1</v>
      </c>
      <c r="M4940" s="57" t="n">
        <v>1950</v>
      </c>
      <c r="N4940" t="inlineStr">
        <is>
          <t>TL</t>
        </is>
      </c>
      <c r="O4940" s="58" t="n">
        <v>8</v>
      </c>
      <c r="P4940" t="n">
        <v>0</v>
      </c>
      <c r="Q4940" s="59" t="n">
        <v>1180</v>
      </c>
      <c r="R4940" s="60">
        <f>IF(N4940="TL",1,IF(N4940="USD",VLOOKUP(C4940,$X$2:$Z$19,2,FALSE),VLOOKUP(C4940,$X$2:$Z$19,3,FALSE)))</f>
        <v/>
      </c>
      <c r="S4940" s="61">
        <f>IF(P4940=1,0,L4940*M4940*R4940*(1-O4940/100))</f>
        <v/>
      </c>
      <c r="T4940" s="61">
        <f>IF(P4940=1,0,L4940*Q4940)</f>
        <v/>
      </c>
      <c r="U4940" s="61">
        <f>S4940-T4940</f>
        <v/>
      </c>
    </row>
    <row r="4941">
      <c r="A4941" t="inlineStr">
        <is>
          <t>S004940</t>
        </is>
      </c>
      <c r="B4941" t="inlineStr">
        <is>
          <t>2026-06-20</t>
        </is>
      </c>
      <c r="C4941" t="inlineStr">
        <is>
          <t>2026-06</t>
        </is>
      </c>
      <c r="D4941" t="inlineStr">
        <is>
          <t>2026-Q2</t>
        </is>
      </c>
      <c r="E4941" t="inlineStr">
        <is>
          <t>T08</t>
        </is>
      </c>
      <c r="F4941" t="inlineStr">
        <is>
          <t>Zeynep Koç</t>
        </is>
      </c>
      <c r="G4941" t="inlineStr">
        <is>
          <t>İç Anadolu</t>
        </is>
      </c>
      <c r="H4941" t="inlineStr">
        <is>
          <t>EM-TOP-08</t>
        </is>
      </c>
      <c r="I4941" t="inlineStr">
        <is>
          <t>Topraklama Seti</t>
        </is>
      </c>
      <c r="J4941" t="inlineStr">
        <is>
          <t>Koruma</t>
        </is>
      </c>
      <c r="K4941" t="inlineStr">
        <is>
          <t>Bayi</t>
        </is>
      </c>
      <c r="L4941" t="n">
        <v>9</v>
      </c>
      <c r="M4941" s="57" t="n">
        <v>928</v>
      </c>
      <c r="N4941" t="inlineStr">
        <is>
          <t>TL</t>
        </is>
      </c>
      <c r="O4941" s="58" t="n">
        <v>8</v>
      </c>
      <c r="P4941" t="n">
        <v>0</v>
      </c>
      <c r="Q4941" s="59" t="n">
        <v>540</v>
      </c>
      <c r="R4941" s="60">
        <f>IF(N4941="TL",1,IF(N4941="USD",VLOOKUP(C4941,$X$2:$Z$19,2,FALSE),VLOOKUP(C4941,$X$2:$Z$19,3,FALSE)))</f>
        <v/>
      </c>
      <c r="S4941" s="61">
        <f>IF(P4941=1,0,L4941*M4941*R4941*(1-O4941/100))</f>
        <v/>
      </c>
      <c r="T4941" s="61">
        <f>IF(P4941=1,0,L4941*Q4941)</f>
        <v/>
      </c>
      <c r="U4941" s="61">
        <f>S4941-T4941</f>
        <v/>
      </c>
    </row>
    <row r="4942">
      <c r="A4942" t="inlineStr">
        <is>
          <t>S004941</t>
        </is>
      </c>
      <c r="B4942" t="inlineStr">
        <is>
          <t>2026-06-01</t>
        </is>
      </c>
      <c r="C4942" t="inlineStr">
        <is>
          <t>2026-06</t>
        </is>
      </c>
      <c r="D4942" t="inlineStr">
        <is>
          <t>2026-Q2</t>
        </is>
      </c>
      <c r="E4942" t="inlineStr">
        <is>
          <t>T08</t>
        </is>
      </c>
      <c r="F4942" t="inlineStr">
        <is>
          <t>Zeynep Koç</t>
        </is>
      </c>
      <c r="G4942" t="inlineStr">
        <is>
          <t>İç Anadolu</t>
        </is>
      </c>
      <c r="H4942" t="inlineStr">
        <is>
          <t>EM-SNS-06</t>
        </is>
      </c>
      <c r="I4942" t="inlineStr">
        <is>
          <t>Hareket Sensörü PIR</t>
        </is>
      </c>
      <c r="J4942" t="inlineStr">
        <is>
          <t>Otomasyon</t>
        </is>
      </c>
      <c r="K4942" t="inlineStr">
        <is>
          <t>Proje</t>
        </is>
      </c>
      <c r="L4942" t="n">
        <v>19</v>
      </c>
      <c r="M4942" s="57" t="n">
        <v>249</v>
      </c>
      <c r="N4942" t="inlineStr">
        <is>
          <t>TL</t>
        </is>
      </c>
      <c r="O4942" s="58" t="n">
        <v>12</v>
      </c>
      <c r="P4942" t="n">
        <v>0</v>
      </c>
      <c r="Q4942" s="59" t="n">
        <v>120</v>
      </c>
      <c r="R4942" s="60">
        <f>IF(N4942="TL",1,IF(N4942="USD",VLOOKUP(C4942,$X$2:$Z$19,2,FALSE),VLOOKUP(C4942,$X$2:$Z$19,3,FALSE)))</f>
        <v/>
      </c>
      <c r="S4942" s="61">
        <f>IF(P4942=1,0,L4942*M4942*R4942*(1-O4942/100))</f>
        <v/>
      </c>
      <c r="T4942" s="61">
        <f>IF(P4942=1,0,L4942*Q4942)</f>
        <v/>
      </c>
      <c r="U4942" s="61">
        <f>S4942-T4942</f>
        <v/>
      </c>
    </row>
    <row r="4943">
      <c r="A4943" t="inlineStr">
        <is>
          <t>S004942</t>
        </is>
      </c>
      <c r="B4943" t="inlineStr">
        <is>
          <t>2026-06-17</t>
        </is>
      </c>
      <c r="C4943" t="inlineStr">
        <is>
          <t>2026-06</t>
        </is>
      </c>
      <c r="D4943" t="inlineStr">
        <is>
          <t>2026-Q2</t>
        </is>
      </c>
      <c r="E4943" t="inlineStr">
        <is>
          <t>T08</t>
        </is>
      </c>
      <c r="F4943" t="inlineStr">
        <is>
          <t>Zeynep Koç</t>
        </is>
      </c>
      <c r="G4943" t="inlineStr">
        <is>
          <t>İç Anadolu</t>
        </is>
      </c>
      <c r="H4943" t="inlineStr">
        <is>
          <t>EM-KBL-25</t>
        </is>
      </c>
      <c r="I4943" t="inlineStr">
        <is>
          <t>NYY Kablo 4x6 (100 m)</t>
        </is>
      </c>
      <c r="J4943" t="inlineStr">
        <is>
          <t>Kablo</t>
        </is>
      </c>
      <c r="K4943" t="inlineStr">
        <is>
          <t>Bayi</t>
        </is>
      </c>
      <c r="L4943" t="n">
        <v>3</v>
      </c>
      <c r="M4943" s="57" t="n">
        <v>3570</v>
      </c>
      <c r="N4943" t="inlineStr">
        <is>
          <t>TL</t>
        </is>
      </c>
      <c r="O4943" s="58" t="n">
        <v>0</v>
      </c>
      <c r="P4943" t="n">
        <v>0</v>
      </c>
      <c r="Q4943" s="59" t="n">
        <v>2150</v>
      </c>
      <c r="R4943" s="60">
        <f>IF(N4943="TL",1,IF(N4943="USD",VLOOKUP(C4943,$X$2:$Z$19,2,FALSE),VLOOKUP(C4943,$X$2:$Z$19,3,FALSE)))</f>
        <v/>
      </c>
      <c r="S4943" s="61">
        <f>IF(P4943=1,0,L4943*M4943*R4943*(1-O4943/100))</f>
        <v/>
      </c>
      <c r="T4943" s="61">
        <f>IF(P4943=1,0,L4943*Q4943)</f>
        <v/>
      </c>
      <c r="U4943" s="61">
        <f>S4943-T4943</f>
        <v/>
      </c>
    </row>
    <row r="4944">
      <c r="A4944" t="inlineStr">
        <is>
          <t>S004943</t>
        </is>
      </c>
      <c r="B4944" t="inlineStr">
        <is>
          <t>2026-06-19</t>
        </is>
      </c>
      <c r="C4944" t="inlineStr">
        <is>
          <t>2026-06</t>
        </is>
      </c>
      <c r="D4944" t="inlineStr">
        <is>
          <t>2026-Q2</t>
        </is>
      </c>
      <c r="E4944" t="inlineStr">
        <is>
          <t>T08</t>
        </is>
      </c>
      <c r="F4944" t="inlineStr">
        <is>
          <t>Zeynep Koç</t>
        </is>
      </c>
      <c r="G4944" t="inlineStr">
        <is>
          <t>İç Anadolu</t>
        </is>
      </c>
      <c r="H4944" t="inlineStr">
        <is>
          <t>EM-UPS-10</t>
        </is>
      </c>
      <c r="I4944" t="inlineStr">
        <is>
          <t>Kesintisiz Güç Kaynağı 3 kVA</t>
        </is>
      </c>
      <c r="J4944" t="inlineStr">
        <is>
          <t>Güç</t>
        </is>
      </c>
      <c r="K4944" t="inlineStr">
        <is>
          <t>Proje</t>
        </is>
      </c>
      <c r="L4944" t="n">
        <v>2</v>
      </c>
      <c r="M4944" s="57" t="n">
        <v>13577</v>
      </c>
      <c r="N4944" t="inlineStr">
        <is>
          <t>TL</t>
        </is>
      </c>
      <c r="O4944" s="58" t="n">
        <v>8</v>
      </c>
      <c r="P4944" t="n">
        <v>0</v>
      </c>
      <c r="Q4944" s="59" t="n">
        <v>8200</v>
      </c>
      <c r="R4944" s="60">
        <f>IF(N4944="TL",1,IF(N4944="USD",VLOOKUP(C4944,$X$2:$Z$19,2,FALSE),VLOOKUP(C4944,$X$2:$Z$19,3,FALSE)))</f>
        <v/>
      </c>
      <c r="S4944" s="61">
        <f>IF(P4944=1,0,L4944*M4944*R4944*(1-O4944/100))</f>
        <v/>
      </c>
      <c r="T4944" s="61">
        <f>IF(P4944=1,0,L4944*Q4944)</f>
        <v/>
      </c>
      <c r="U4944" s="61">
        <f>S4944-T4944</f>
        <v/>
      </c>
    </row>
    <row r="4945">
      <c r="A4945" t="inlineStr">
        <is>
          <t>S004944</t>
        </is>
      </c>
      <c r="B4945" t="inlineStr">
        <is>
          <t>2026-06-13</t>
        </is>
      </c>
      <c r="C4945" t="inlineStr">
        <is>
          <t>2026-06</t>
        </is>
      </c>
      <c r="D4945" t="inlineStr">
        <is>
          <t>2026-Q2</t>
        </is>
      </c>
      <c r="E4945" t="inlineStr">
        <is>
          <t>T08</t>
        </is>
      </c>
      <c r="F4945" t="inlineStr">
        <is>
          <t>Zeynep Koç</t>
        </is>
      </c>
      <c r="G4945" t="inlineStr">
        <is>
          <t>İç Anadolu</t>
        </is>
      </c>
      <c r="H4945" t="inlineStr">
        <is>
          <t>EM-KBL-25</t>
        </is>
      </c>
      <c r="I4945" t="inlineStr">
        <is>
          <t>NYY Kablo 4x6 (100 m)</t>
        </is>
      </c>
      <c r="J4945" t="inlineStr">
        <is>
          <t>Kablo</t>
        </is>
      </c>
      <c r="K4945" t="inlineStr">
        <is>
          <t>Bayi</t>
        </is>
      </c>
      <c r="L4945" t="n">
        <v>1</v>
      </c>
      <c r="M4945" s="57" t="n">
        <v>3382</v>
      </c>
      <c r="N4945" t="inlineStr">
        <is>
          <t>TL</t>
        </is>
      </c>
      <c r="O4945" s="58" t="n">
        <v>5</v>
      </c>
      <c r="P4945" t="n">
        <v>0</v>
      </c>
      <c r="Q4945" s="59" t="n">
        <v>2150</v>
      </c>
      <c r="R4945" s="60">
        <f>IF(N4945="TL",1,IF(N4945="USD",VLOOKUP(C4945,$X$2:$Z$19,2,FALSE),VLOOKUP(C4945,$X$2:$Z$19,3,FALSE)))</f>
        <v/>
      </c>
      <c r="S4945" s="61">
        <f>IF(P4945=1,0,L4945*M4945*R4945*(1-O4945/100))</f>
        <v/>
      </c>
      <c r="T4945" s="61">
        <f>IF(P4945=1,0,L4945*Q4945)</f>
        <v/>
      </c>
      <c r="U4945" s="61">
        <f>S4945-T4945</f>
        <v/>
      </c>
    </row>
    <row r="4946">
      <c r="A4946" t="inlineStr">
        <is>
          <t>S004945</t>
        </is>
      </c>
      <c r="B4946" t="inlineStr">
        <is>
          <t>2026-06-26</t>
        </is>
      </c>
      <c r="C4946" t="inlineStr">
        <is>
          <t>2026-06</t>
        </is>
      </c>
      <c r="D4946" t="inlineStr">
        <is>
          <t>2026-Q2</t>
        </is>
      </c>
      <c r="E4946" t="inlineStr">
        <is>
          <t>T08</t>
        </is>
      </c>
      <c r="F4946" t="inlineStr">
        <is>
          <t>Zeynep Koç</t>
        </is>
      </c>
      <c r="G4946" t="inlineStr">
        <is>
          <t>İç Anadolu</t>
        </is>
      </c>
      <c r="H4946" t="inlineStr">
        <is>
          <t>EM-UPS-10</t>
        </is>
      </c>
      <c r="I4946" t="inlineStr">
        <is>
          <t>Kesintisiz Güç Kaynağı 3 kVA</t>
        </is>
      </c>
      <c r="J4946" t="inlineStr">
        <is>
          <t>Güç</t>
        </is>
      </c>
      <c r="K4946" t="inlineStr">
        <is>
          <t>Perakende</t>
        </is>
      </c>
      <c r="L4946" t="n">
        <v>23</v>
      </c>
      <c r="M4946" s="57" t="n">
        <v>12966</v>
      </c>
      <c r="N4946" t="inlineStr">
        <is>
          <t>TL</t>
        </is>
      </c>
      <c r="O4946" s="58" t="n">
        <v>8</v>
      </c>
      <c r="P4946" t="n">
        <v>0</v>
      </c>
      <c r="Q4946" s="59" t="n">
        <v>8200</v>
      </c>
      <c r="R4946" s="60">
        <f>IF(N4946="TL",1,IF(N4946="USD",VLOOKUP(C4946,$X$2:$Z$19,2,FALSE),VLOOKUP(C4946,$X$2:$Z$19,3,FALSE)))</f>
        <v/>
      </c>
      <c r="S4946" s="61">
        <f>IF(P4946=1,0,L4946*M4946*R4946*(1-O4946/100))</f>
        <v/>
      </c>
      <c r="T4946" s="61">
        <f>IF(P4946=1,0,L4946*Q4946)</f>
        <v/>
      </c>
      <c r="U4946" s="61">
        <f>S4946-T4946</f>
        <v/>
      </c>
    </row>
    <row r="4947">
      <c r="A4947" t="inlineStr">
        <is>
          <t>S004946</t>
        </is>
      </c>
      <c r="B4947" t="inlineStr">
        <is>
          <t>2026-06-19</t>
        </is>
      </c>
      <c r="C4947" t="inlineStr">
        <is>
          <t>2026-06</t>
        </is>
      </c>
      <c r="D4947" t="inlineStr">
        <is>
          <t>2026-Q2</t>
        </is>
      </c>
      <c r="E4947" t="inlineStr">
        <is>
          <t>T09</t>
        </is>
      </c>
      <c r="F4947" t="inlineStr">
        <is>
          <t>Emre Doğan</t>
        </is>
      </c>
      <c r="G4947" t="inlineStr">
        <is>
          <t>Ege</t>
        </is>
      </c>
      <c r="H4947" t="inlineStr">
        <is>
          <t>EM-AYD-18</t>
        </is>
      </c>
      <c r="I4947" t="inlineStr">
        <is>
          <t>LED Ampul 18W (10'lu)</t>
        </is>
      </c>
      <c r="J4947" t="inlineStr">
        <is>
          <t>Aydınlatma</t>
        </is>
      </c>
      <c r="K4947" t="inlineStr">
        <is>
          <t>Bayi</t>
        </is>
      </c>
      <c r="L4947" t="n">
        <v>19</v>
      </c>
      <c r="M4947" s="57" t="n">
        <v>197</v>
      </c>
      <c r="N4947" t="inlineStr">
        <is>
          <t>TL</t>
        </is>
      </c>
      <c r="O4947" s="58" t="n">
        <v>12</v>
      </c>
      <c r="P4947" t="n">
        <v>0</v>
      </c>
      <c r="Q4947" s="59" t="n">
        <v>95</v>
      </c>
      <c r="R4947" s="60">
        <f>IF(N4947="TL",1,IF(N4947="USD",VLOOKUP(C4947,$X$2:$Z$19,2,FALSE),VLOOKUP(C4947,$X$2:$Z$19,3,FALSE)))</f>
        <v/>
      </c>
      <c r="S4947" s="61">
        <f>IF(P4947=1,0,L4947*M4947*R4947*(1-O4947/100))</f>
        <v/>
      </c>
      <c r="T4947" s="61">
        <f>IF(P4947=1,0,L4947*Q4947)</f>
        <v/>
      </c>
      <c r="U4947" s="61">
        <f>S4947-T4947</f>
        <v/>
      </c>
    </row>
    <row r="4948">
      <c r="A4948" t="inlineStr">
        <is>
          <t>S004947</t>
        </is>
      </c>
      <c r="B4948" t="inlineStr">
        <is>
          <t>2026-06-14</t>
        </is>
      </c>
      <c r="C4948" t="inlineStr">
        <is>
          <t>2026-06</t>
        </is>
      </c>
      <c r="D4948" t="inlineStr">
        <is>
          <t>2026-Q2</t>
        </is>
      </c>
      <c r="E4948" t="inlineStr">
        <is>
          <t>T09</t>
        </is>
      </c>
      <c r="F4948" t="inlineStr">
        <is>
          <t>Emre Doğan</t>
        </is>
      </c>
      <c r="G4948" t="inlineStr">
        <is>
          <t>Ege</t>
        </is>
      </c>
      <c r="H4948" t="inlineStr">
        <is>
          <t>EM-TRF-05</t>
        </is>
      </c>
      <c r="I4948" t="inlineStr">
        <is>
          <t>İzole Trafo 1 kVA</t>
        </is>
      </c>
      <c r="J4948" t="inlineStr">
        <is>
          <t>Güç</t>
        </is>
      </c>
      <c r="K4948" t="inlineStr">
        <is>
          <t>Proje</t>
        </is>
      </c>
      <c r="L4948" t="n">
        <v>96</v>
      </c>
      <c r="M4948" s="57" t="n">
        <v>6878</v>
      </c>
      <c r="N4948" t="inlineStr">
        <is>
          <t>TL</t>
        </is>
      </c>
      <c r="O4948" s="58" t="n">
        <v>5</v>
      </c>
      <c r="P4948" t="n">
        <v>0</v>
      </c>
      <c r="Q4948" s="59" t="n">
        <v>3900</v>
      </c>
      <c r="R4948" s="60">
        <f>IF(N4948="TL",1,IF(N4948="USD",VLOOKUP(C4948,$X$2:$Z$19,2,FALSE),VLOOKUP(C4948,$X$2:$Z$19,3,FALSE)))</f>
        <v/>
      </c>
      <c r="S4948" s="61">
        <f>IF(P4948=1,0,L4948*M4948*R4948*(1-O4948/100))</f>
        <v/>
      </c>
      <c r="T4948" s="61">
        <f>IF(P4948=1,0,L4948*Q4948)</f>
        <v/>
      </c>
      <c r="U4948" s="61">
        <f>S4948-T4948</f>
        <v/>
      </c>
    </row>
    <row r="4949">
      <c r="A4949" t="inlineStr">
        <is>
          <t>S004948</t>
        </is>
      </c>
      <c r="B4949" t="inlineStr">
        <is>
          <t>2026-06-18</t>
        </is>
      </c>
      <c r="C4949" t="inlineStr">
        <is>
          <t>2026-06</t>
        </is>
      </c>
      <c r="D4949" t="inlineStr">
        <is>
          <t>2026-Q2</t>
        </is>
      </c>
      <c r="E4949" t="inlineStr">
        <is>
          <t>T09</t>
        </is>
      </c>
      <c r="F4949" t="inlineStr">
        <is>
          <t>Emre Doğan</t>
        </is>
      </c>
      <c r="G4949" t="inlineStr">
        <is>
          <t>Ege</t>
        </is>
      </c>
      <c r="H4949" t="inlineStr">
        <is>
          <t>EM-SNS-06</t>
        </is>
      </c>
      <c r="I4949" t="inlineStr">
        <is>
          <t>Hareket Sensörü PIR</t>
        </is>
      </c>
      <c r="J4949" t="inlineStr">
        <is>
          <t>Otomasyon</t>
        </is>
      </c>
      <c r="K4949" t="inlineStr">
        <is>
          <t>Bayi</t>
        </is>
      </c>
      <c r="L4949" t="n">
        <v>25</v>
      </c>
      <c r="M4949" s="57" t="n">
        <v>250</v>
      </c>
      <c r="N4949" t="inlineStr">
        <is>
          <t>TL</t>
        </is>
      </c>
      <c r="O4949" s="58" t="n">
        <v>5</v>
      </c>
      <c r="P4949" t="n">
        <v>0</v>
      </c>
      <c r="Q4949" s="59" t="n">
        <v>120</v>
      </c>
      <c r="R4949" s="60">
        <f>IF(N4949="TL",1,IF(N4949="USD",VLOOKUP(C4949,$X$2:$Z$19,2,FALSE),VLOOKUP(C4949,$X$2:$Z$19,3,FALSE)))</f>
        <v/>
      </c>
      <c r="S4949" s="61">
        <f>IF(P4949=1,0,L4949*M4949*R4949*(1-O4949/100))</f>
        <v/>
      </c>
      <c r="T4949" s="61">
        <f>IF(P4949=1,0,L4949*Q4949)</f>
        <v/>
      </c>
      <c r="U4949" s="61">
        <f>S4949-T4949</f>
        <v/>
      </c>
    </row>
    <row r="4950">
      <c r="A4950" t="inlineStr">
        <is>
          <t>S004949</t>
        </is>
      </c>
      <c r="B4950" t="inlineStr">
        <is>
          <t>2026-06-28</t>
        </is>
      </c>
      <c r="C4950" t="inlineStr">
        <is>
          <t>2026-06</t>
        </is>
      </c>
      <c r="D4950" t="inlineStr">
        <is>
          <t>2026-Q2</t>
        </is>
      </c>
      <c r="E4950" t="inlineStr">
        <is>
          <t>T09</t>
        </is>
      </c>
      <c r="F4950" t="inlineStr">
        <is>
          <t>Emre Doğan</t>
        </is>
      </c>
      <c r="G4950" t="inlineStr">
        <is>
          <t>Ege</t>
        </is>
      </c>
      <c r="H4950" t="inlineStr">
        <is>
          <t>EM-KBL-16</t>
        </is>
      </c>
      <c r="I4950" t="inlineStr">
        <is>
          <t>NYM Kablo 3x2,5 (100 m)</t>
        </is>
      </c>
      <c r="J4950" t="inlineStr">
        <is>
          <t>Kablo</t>
        </is>
      </c>
      <c r="K4950" t="inlineStr">
        <is>
          <t>Proje</t>
        </is>
      </c>
      <c r="L4950" t="n">
        <v>11</v>
      </c>
      <c r="M4950" s="57" t="n">
        <v>1284</v>
      </c>
      <c r="N4950" t="inlineStr">
        <is>
          <t>TL</t>
        </is>
      </c>
      <c r="O4950" s="58" t="n">
        <v>0</v>
      </c>
      <c r="P4950" t="n">
        <v>0</v>
      </c>
      <c r="Q4950" s="59" t="n">
        <v>820</v>
      </c>
      <c r="R4950" s="60">
        <f>IF(N4950="TL",1,IF(N4950="USD",VLOOKUP(C4950,$X$2:$Z$19,2,FALSE),VLOOKUP(C4950,$X$2:$Z$19,3,FALSE)))</f>
        <v/>
      </c>
      <c r="S4950" s="61">
        <f>IF(P4950=1,0,L4950*M4950*R4950*(1-O4950/100))</f>
        <v/>
      </c>
      <c r="T4950" s="61">
        <f>IF(P4950=1,0,L4950*Q4950)</f>
        <v/>
      </c>
      <c r="U4950" s="61">
        <f>S4950-T4950</f>
        <v/>
      </c>
    </row>
    <row r="4951">
      <c r="A4951" t="inlineStr">
        <is>
          <t>S004950</t>
        </is>
      </c>
      <c r="B4951" t="inlineStr">
        <is>
          <t>2026-06-15</t>
        </is>
      </c>
      <c r="C4951" t="inlineStr">
        <is>
          <t>2026-06</t>
        </is>
      </c>
      <c r="D4951" t="inlineStr">
        <is>
          <t>2026-Q2</t>
        </is>
      </c>
      <c r="E4951" t="inlineStr">
        <is>
          <t>T09</t>
        </is>
      </c>
      <c r="F4951" t="inlineStr">
        <is>
          <t>Emre Doğan</t>
        </is>
      </c>
      <c r="G4951" t="inlineStr">
        <is>
          <t>Ege</t>
        </is>
      </c>
      <c r="H4951" t="inlineStr">
        <is>
          <t>EM-SNS-06</t>
        </is>
      </c>
      <c r="I4951" t="inlineStr">
        <is>
          <t>Hareket Sensörü PIR</t>
        </is>
      </c>
      <c r="J4951" t="inlineStr">
        <is>
          <t>Otomasyon</t>
        </is>
      </c>
      <c r="K4951" t="inlineStr">
        <is>
          <t>Perakende</t>
        </is>
      </c>
      <c r="L4951" t="n">
        <v>8</v>
      </c>
      <c r="M4951" s="57" t="n">
        <v>254</v>
      </c>
      <c r="N4951" t="inlineStr">
        <is>
          <t>TL</t>
        </is>
      </c>
      <c r="O4951" s="58" t="n">
        <v>5</v>
      </c>
      <c r="P4951" t="n">
        <v>0</v>
      </c>
      <c r="Q4951" s="59" t="n">
        <v>120</v>
      </c>
      <c r="R4951" s="60">
        <f>IF(N4951="TL",1,IF(N4951="USD",VLOOKUP(C4951,$X$2:$Z$19,2,FALSE),VLOOKUP(C4951,$X$2:$Z$19,3,FALSE)))</f>
        <v/>
      </c>
      <c r="S4951" s="61">
        <f>IF(P4951=1,0,L4951*M4951*R4951*(1-O4951/100))</f>
        <v/>
      </c>
      <c r="T4951" s="61">
        <f>IF(P4951=1,0,L4951*Q4951)</f>
        <v/>
      </c>
      <c r="U4951" s="61">
        <f>S4951-T4951</f>
        <v/>
      </c>
    </row>
    <row r="4952">
      <c r="A4952" t="inlineStr">
        <is>
          <t>S004951</t>
        </is>
      </c>
      <c r="B4952" t="inlineStr">
        <is>
          <t>2026-06-08</t>
        </is>
      </c>
      <c r="C4952" t="inlineStr">
        <is>
          <t>2026-06</t>
        </is>
      </c>
      <c r="D4952" t="inlineStr">
        <is>
          <t>2026-Q2</t>
        </is>
      </c>
      <c r="E4952" t="inlineStr">
        <is>
          <t>T09</t>
        </is>
      </c>
      <c r="F4952" t="inlineStr">
        <is>
          <t>Emre Doğan</t>
        </is>
      </c>
      <c r="G4952" t="inlineStr">
        <is>
          <t>Ege</t>
        </is>
      </c>
      <c r="H4952" t="inlineStr">
        <is>
          <t>EM-KBL-25</t>
        </is>
      </c>
      <c r="I4952" t="inlineStr">
        <is>
          <t>NYY Kablo 4x6 (100 m)</t>
        </is>
      </c>
      <c r="J4952" t="inlineStr">
        <is>
          <t>Kablo</t>
        </is>
      </c>
      <c r="K4952" t="inlineStr">
        <is>
          <t>Proje</t>
        </is>
      </c>
      <c r="L4952" t="n">
        <v>93</v>
      </c>
      <c r="M4952" s="57" t="n">
        <v>3583</v>
      </c>
      <c r="N4952" t="inlineStr">
        <is>
          <t>TL</t>
        </is>
      </c>
      <c r="O4952" s="58" t="n">
        <v>5</v>
      </c>
      <c r="P4952" t="n">
        <v>0</v>
      </c>
      <c r="Q4952" s="59" t="n">
        <v>2150</v>
      </c>
      <c r="R4952" s="60">
        <f>IF(N4952="TL",1,IF(N4952="USD",VLOOKUP(C4952,$X$2:$Z$19,2,FALSE),VLOOKUP(C4952,$X$2:$Z$19,3,FALSE)))</f>
        <v/>
      </c>
      <c r="S4952" s="61">
        <f>IF(P4952=1,0,L4952*M4952*R4952*(1-O4952/100))</f>
        <v/>
      </c>
      <c r="T4952" s="61">
        <f>IF(P4952=1,0,L4952*Q4952)</f>
        <v/>
      </c>
      <c r="U4952" s="61">
        <f>S4952-T4952</f>
        <v/>
      </c>
    </row>
    <row r="4953">
      <c r="A4953" t="inlineStr">
        <is>
          <t>S004952</t>
        </is>
      </c>
      <c r="B4953" t="inlineStr">
        <is>
          <t>2026-06-20</t>
        </is>
      </c>
      <c r="C4953" t="inlineStr">
        <is>
          <t>2026-06</t>
        </is>
      </c>
      <c r="D4953" t="inlineStr">
        <is>
          <t>2026-Q2</t>
        </is>
      </c>
      <c r="E4953" t="inlineStr">
        <is>
          <t>T09</t>
        </is>
      </c>
      <c r="F4953" t="inlineStr">
        <is>
          <t>Emre Doğan</t>
        </is>
      </c>
      <c r="G4953" t="inlineStr">
        <is>
          <t>Ege</t>
        </is>
      </c>
      <c r="H4953" t="inlineStr">
        <is>
          <t>EM-KBL-16</t>
        </is>
      </c>
      <c r="I4953" t="inlineStr">
        <is>
          <t>NYM Kablo 3x2,5 (100 m)</t>
        </is>
      </c>
      <c r="J4953" t="inlineStr">
        <is>
          <t>Kablo</t>
        </is>
      </c>
      <c r="K4953" t="inlineStr">
        <is>
          <t>Bayi</t>
        </is>
      </c>
      <c r="L4953" t="n">
        <v>23</v>
      </c>
      <c r="M4953" s="57" t="n">
        <v>1297</v>
      </c>
      <c r="N4953" t="inlineStr">
        <is>
          <t>TL</t>
        </is>
      </c>
      <c r="O4953" s="58" t="n">
        <v>0</v>
      </c>
      <c r="P4953" t="n">
        <v>0</v>
      </c>
      <c r="Q4953" s="59" t="n">
        <v>820</v>
      </c>
      <c r="R4953" s="60">
        <f>IF(N4953="TL",1,IF(N4953="USD",VLOOKUP(C4953,$X$2:$Z$19,2,FALSE),VLOOKUP(C4953,$X$2:$Z$19,3,FALSE)))</f>
        <v/>
      </c>
      <c r="S4953" s="61">
        <f>IF(P4953=1,0,L4953*M4953*R4953*(1-O4953/100))</f>
        <v/>
      </c>
      <c r="T4953" s="61">
        <f>IF(P4953=1,0,L4953*Q4953)</f>
        <v/>
      </c>
      <c r="U4953" s="61">
        <f>S4953-T4953</f>
        <v/>
      </c>
    </row>
    <row r="4954">
      <c r="A4954" t="inlineStr">
        <is>
          <t>S004953</t>
        </is>
      </c>
      <c r="B4954" t="inlineStr">
        <is>
          <t>2026-06-09</t>
        </is>
      </c>
      <c r="C4954" t="inlineStr">
        <is>
          <t>2026-06</t>
        </is>
      </c>
      <c r="D4954" t="inlineStr">
        <is>
          <t>2026-Q2</t>
        </is>
      </c>
      <c r="E4954" t="inlineStr">
        <is>
          <t>T09</t>
        </is>
      </c>
      <c r="F4954" t="inlineStr">
        <is>
          <t>Emre Doğan</t>
        </is>
      </c>
      <c r="G4954" t="inlineStr">
        <is>
          <t>Ege</t>
        </is>
      </c>
      <c r="H4954" t="inlineStr">
        <is>
          <t>EM-AYD-40</t>
        </is>
      </c>
      <c r="I4954" t="inlineStr">
        <is>
          <t>LED Panel Armatür 40W</t>
        </is>
      </c>
      <c r="J4954" t="inlineStr">
        <is>
          <t>Aydınlatma</t>
        </is>
      </c>
      <c r="K4954" t="inlineStr">
        <is>
          <t>Proje</t>
        </is>
      </c>
      <c r="L4954" t="n">
        <v>14</v>
      </c>
      <c r="M4954" s="57" t="n">
        <v>367</v>
      </c>
      <c r="N4954" t="inlineStr">
        <is>
          <t>TL</t>
        </is>
      </c>
      <c r="O4954" s="58" t="n">
        <v>5</v>
      </c>
      <c r="P4954" t="n">
        <v>0</v>
      </c>
      <c r="Q4954" s="59" t="n">
        <v>190</v>
      </c>
      <c r="R4954" s="60">
        <f>IF(N4954="TL",1,IF(N4954="USD",VLOOKUP(C4954,$X$2:$Z$19,2,FALSE),VLOOKUP(C4954,$X$2:$Z$19,3,FALSE)))</f>
        <v/>
      </c>
      <c r="S4954" s="61">
        <f>IF(P4954=1,0,L4954*M4954*R4954*(1-O4954/100))</f>
        <v/>
      </c>
      <c r="T4954" s="61">
        <f>IF(P4954=1,0,L4954*Q4954)</f>
        <v/>
      </c>
      <c r="U4954" s="61">
        <f>S4954-T4954</f>
        <v/>
      </c>
    </row>
    <row r="4955">
      <c r="A4955" t="inlineStr">
        <is>
          <t>S004954</t>
        </is>
      </c>
      <c r="B4955" t="inlineStr">
        <is>
          <t>2026-06-02</t>
        </is>
      </c>
      <c r="C4955" t="inlineStr">
        <is>
          <t>2026-06</t>
        </is>
      </c>
      <c r="D4955" t="inlineStr">
        <is>
          <t>2026-Q2</t>
        </is>
      </c>
      <c r="E4955" t="inlineStr">
        <is>
          <t>T09</t>
        </is>
      </c>
      <c r="F4955" t="inlineStr">
        <is>
          <t>Emre Doğan</t>
        </is>
      </c>
      <c r="G4955" t="inlineStr">
        <is>
          <t>Ege</t>
        </is>
      </c>
      <c r="H4955" t="inlineStr">
        <is>
          <t>EM-KBL-25</t>
        </is>
      </c>
      <c r="I4955" t="inlineStr">
        <is>
          <t>NYY Kablo 4x6 (100 m)</t>
        </is>
      </c>
      <c r="J4955" t="inlineStr">
        <is>
          <t>Kablo</t>
        </is>
      </c>
      <c r="K4955" t="inlineStr">
        <is>
          <t>Bayi</t>
        </is>
      </c>
      <c r="L4955" t="n">
        <v>5</v>
      </c>
      <c r="M4955" s="57" t="n">
        <v>3519</v>
      </c>
      <c r="N4955" t="inlineStr">
        <is>
          <t>TL</t>
        </is>
      </c>
      <c r="O4955" s="58" t="n">
        <v>0</v>
      </c>
      <c r="P4955" t="n">
        <v>0</v>
      </c>
      <c r="Q4955" s="59" t="n">
        <v>2150</v>
      </c>
      <c r="R4955" s="60">
        <f>IF(N4955="TL",1,IF(N4955="USD",VLOOKUP(C4955,$X$2:$Z$19,2,FALSE),VLOOKUP(C4955,$X$2:$Z$19,3,FALSE)))</f>
        <v/>
      </c>
      <c r="S4955" s="61">
        <f>IF(P4955=1,0,L4955*M4955*R4955*(1-O4955/100))</f>
        <v/>
      </c>
      <c r="T4955" s="61">
        <f>IF(P4955=1,0,L4955*Q4955)</f>
        <v/>
      </c>
      <c r="U4955" s="61">
        <f>S4955-T4955</f>
        <v/>
      </c>
    </row>
    <row r="4956">
      <c r="A4956" t="inlineStr">
        <is>
          <t>S004955</t>
        </is>
      </c>
      <c r="B4956" t="inlineStr">
        <is>
          <t>2026-06-07</t>
        </is>
      </c>
      <c r="C4956" t="inlineStr">
        <is>
          <t>2026-06</t>
        </is>
      </c>
      <c r="D4956" t="inlineStr">
        <is>
          <t>2026-Q2</t>
        </is>
      </c>
      <c r="E4956" t="inlineStr">
        <is>
          <t>T09</t>
        </is>
      </c>
      <c r="F4956" t="inlineStr">
        <is>
          <t>Emre Doğan</t>
        </is>
      </c>
      <c r="G4956" t="inlineStr">
        <is>
          <t>Ege</t>
        </is>
      </c>
      <c r="H4956" t="inlineStr">
        <is>
          <t>EM-KBL-25</t>
        </is>
      </c>
      <c r="I4956" t="inlineStr">
        <is>
          <t>NYY Kablo 4x6 (100 m)</t>
        </is>
      </c>
      <c r="J4956" t="inlineStr">
        <is>
          <t>Kablo</t>
        </is>
      </c>
      <c r="K4956" t="inlineStr">
        <is>
          <t>Bayi</t>
        </is>
      </c>
      <c r="L4956" t="n">
        <v>7</v>
      </c>
      <c r="M4956" s="57" t="n">
        <v>3559</v>
      </c>
      <c r="N4956" t="inlineStr">
        <is>
          <t>TL</t>
        </is>
      </c>
      <c r="O4956" s="58" t="n">
        <v>8</v>
      </c>
      <c r="P4956" t="n">
        <v>0</v>
      </c>
      <c r="Q4956" s="59" t="n">
        <v>2150</v>
      </c>
      <c r="R4956" s="60">
        <f>IF(N4956="TL",1,IF(N4956="USD",VLOOKUP(C4956,$X$2:$Z$19,2,FALSE),VLOOKUP(C4956,$X$2:$Z$19,3,FALSE)))</f>
        <v/>
      </c>
      <c r="S4956" s="61">
        <f>IF(P4956=1,0,L4956*M4956*R4956*(1-O4956/100))</f>
        <v/>
      </c>
      <c r="T4956" s="61">
        <f>IF(P4956=1,0,L4956*Q4956)</f>
        <v/>
      </c>
      <c r="U4956" s="61">
        <f>S4956-T4956</f>
        <v/>
      </c>
    </row>
    <row r="4957">
      <c r="A4957" t="inlineStr">
        <is>
          <t>S004956</t>
        </is>
      </c>
      <c r="B4957" t="inlineStr">
        <is>
          <t>2026-06-10</t>
        </is>
      </c>
      <c r="C4957" t="inlineStr">
        <is>
          <t>2026-06</t>
        </is>
      </c>
      <c r="D4957" t="inlineStr">
        <is>
          <t>2026-Q2</t>
        </is>
      </c>
      <c r="E4957" t="inlineStr">
        <is>
          <t>T09</t>
        </is>
      </c>
      <c r="F4957" t="inlineStr">
        <is>
          <t>Emre Doğan</t>
        </is>
      </c>
      <c r="G4957" t="inlineStr">
        <is>
          <t>Ege</t>
        </is>
      </c>
      <c r="H4957" t="inlineStr">
        <is>
          <t>EM-TOP-08</t>
        </is>
      </c>
      <c r="I4957" t="inlineStr">
        <is>
          <t>Topraklama Seti</t>
        </is>
      </c>
      <c r="J4957" t="inlineStr">
        <is>
          <t>Koruma</t>
        </is>
      </c>
      <c r="K4957" t="inlineStr">
        <is>
          <t>Proje</t>
        </is>
      </c>
      <c r="L4957" t="n">
        <v>5</v>
      </c>
      <c r="M4957" s="57" t="n">
        <v>932</v>
      </c>
      <c r="N4957" t="inlineStr">
        <is>
          <t>TL</t>
        </is>
      </c>
      <c r="O4957" s="58" t="n">
        <v>0</v>
      </c>
      <c r="P4957" t="n">
        <v>0</v>
      </c>
      <c r="Q4957" s="59" t="n">
        <v>540</v>
      </c>
      <c r="R4957" s="60">
        <f>IF(N4957="TL",1,IF(N4957="USD",VLOOKUP(C4957,$X$2:$Z$19,2,FALSE),VLOOKUP(C4957,$X$2:$Z$19,3,FALSE)))</f>
        <v/>
      </c>
      <c r="S4957" s="61">
        <f>IF(P4957=1,0,L4957*M4957*R4957*(1-O4957/100))</f>
        <v/>
      </c>
      <c r="T4957" s="61">
        <f>IF(P4957=1,0,L4957*Q4957)</f>
        <v/>
      </c>
      <c r="U4957" s="61">
        <f>S4957-T4957</f>
        <v/>
      </c>
    </row>
    <row r="4958">
      <c r="A4958" t="inlineStr">
        <is>
          <t>S004957</t>
        </is>
      </c>
      <c r="B4958" t="inlineStr">
        <is>
          <t>2026-06-21</t>
        </is>
      </c>
      <c r="C4958" t="inlineStr">
        <is>
          <t>2026-06</t>
        </is>
      </c>
      <c r="D4958" t="inlineStr">
        <is>
          <t>2026-Q2</t>
        </is>
      </c>
      <c r="E4958" t="inlineStr">
        <is>
          <t>T09</t>
        </is>
      </c>
      <c r="F4958" t="inlineStr">
        <is>
          <t>Emre Doğan</t>
        </is>
      </c>
      <c r="G4958" t="inlineStr">
        <is>
          <t>Ege</t>
        </is>
      </c>
      <c r="H4958" t="inlineStr">
        <is>
          <t>EM-SNS-06</t>
        </is>
      </c>
      <c r="I4958" t="inlineStr">
        <is>
          <t>Hareket Sensörü PIR</t>
        </is>
      </c>
      <c r="J4958" t="inlineStr">
        <is>
          <t>Otomasyon</t>
        </is>
      </c>
      <c r="K4958" t="inlineStr">
        <is>
          <t>Perakende</t>
        </is>
      </c>
      <c r="L4958" t="n">
        <v>24</v>
      </c>
      <c r="M4958" s="57" t="n">
        <v>249</v>
      </c>
      <c r="N4958" t="inlineStr">
        <is>
          <t>TL</t>
        </is>
      </c>
      <c r="O4958" s="58" t="n">
        <v>5</v>
      </c>
      <c r="P4958" t="n">
        <v>0</v>
      </c>
      <c r="Q4958" s="59" t="n">
        <v>120</v>
      </c>
      <c r="R4958" s="60">
        <f>IF(N4958="TL",1,IF(N4958="USD",VLOOKUP(C4958,$X$2:$Z$19,2,FALSE),VLOOKUP(C4958,$X$2:$Z$19,3,FALSE)))</f>
        <v/>
      </c>
      <c r="S4958" s="61">
        <f>IF(P4958=1,0,L4958*M4958*R4958*(1-O4958/100))</f>
        <v/>
      </c>
      <c r="T4958" s="61">
        <f>IF(P4958=1,0,L4958*Q4958)</f>
        <v/>
      </c>
      <c r="U4958" s="61">
        <f>S4958-T4958</f>
        <v/>
      </c>
    </row>
    <row r="4959">
      <c r="A4959" t="inlineStr">
        <is>
          <t>S004958</t>
        </is>
      </c>
      <c r="B4959" t="inlineStr">
        <is>
          <t>2026-06-10</t>
        </is>
      </c>
      <c r="C4959" t="inlineStr">
        <is>
          <t>2026-06</t>
        </is>
      </c>
      <c r="D4959" t="inlineStr">
        <is>
          <t>2026-Q2</t>
        </is>
      </c>
      <c r="E4959" t="inlineStr">
        <is>
          <t>T09</t>
        </is>
      </c>
      <c r="F4959" t="inlineStr">
        <is>
          <t>Emre Doğan</t>
        </is>
      </c>
      <c r="G4959" t="inlineStr">
        <is>
          <t>Ege</t>
        </is>
      </c>
      <c r="H4959" t="inlineStr">
        <is>
          <t>EM-PNO-12</t>
        </is>
      </c>
      <c r="I4959" t="inlineStr">
        <is>
          <t>Sıva Üstü Dağıtım Panosu 24'lü</t>
        </is>
      </c>
      <c r="J4959" t="inlineStr">
        <is>
          <t>Pano</t>
        </is>
      </c>
      <c r="K4959" t="inlineStr">
        <is>
          <t>Bayi</t>
        </is>
      </c>
      <c r="L4959" t="n">
        <v>5</v>
      </c>
      <c r="M4959" s="57" t="n">
        <v>1993</v>
      </c>
      <c r="N4959" t="inlineStr">
        <is>
          <t>TL</t>
        </is>
      </c>
      <c r="O4959" s="58" t="n">
        <v>5</v>
      </c>
      <c r="P4959" t="n">
        <v>0</v>
      </c>
      <c r="Q4959" s="59" t="n">
        <v>1180</v>
      </c>
      <c r="R4959" s="60">
        <f>IF(N4959="TL",1,IF(N4959="USD",VLOOKUP(C4959,$X$2:$Z$19,2,FALSE),VLOOKUP(C4959,$X$2:$Z$19,3,FALSE)))</f>
        <v/>
      </c>
      <c r="S4959" s="61">
        <f>IF(P4959=1,0,L4959*M4959*R4959*(1-O4959/100))</f>
        <v/>
      </c>
      <c r="T4959" s="61">
        <f>IF(P4959=1,0,L4959*Q4959)</f>
        <v/>
      </c>
      <c r="U4959" s="61">
        <f>S4959-T4959</f>
        <v/>
      </c>
    </row>
    <row r="4960">
      <c r="A4960" t="inlineStr">
        <is>
          <t>S004959</t>
        </is>
      </c>
      <c r="B4960" t="inlineStr">
        <is>
          <t>2026-06-14</t>
        </is>
      </c>
      <c r="C4960" t="inlineStr">
        <is>
          <t>2026-06</t>
        </is>
      </c>
      <c r="D4960" t="inlineStr">
        <is>
          <t>2026-Q2</t>
        </is>
      </c>
      <c r="E4960" t="inlineStr">
        <is>
          <t>T09</t>
        </is>
      </c>
      <c r="F4960" t="inlineStr">
        <is>
          <t>Emre Doğan</t>
        </is>
      </c>
      <c r="G4960" t="inlineStr">
        <is>
          <t>Ege</t>
        </is>
      </c>
      <c r="H4960" t="inlineStr">
        <is>
          <t>EM-AYD-18</t>
        </is>
      </c>
      <c r="I4960" t="inlineStr">
        <is>
          <t>LED Ampul 18W (10'lu)</t>
        </is>
      </c>
      <c r="J4960" t="inlineStr">
        <is>
          <t>Aydınlatma</t>
        </is>
      </c>
      <c r="K4960" t="inlineStr">
        <is>
          <t>Kurumsal</t>
        </is>
      </c>
      <c r="L4960" t="n">
        <v>106</v>
      </c>
      <c r="M4960" s="57" t="n">
        <v>207</v>
      </c>
      <c r="N4960" t="inlineStr">
        <is>
          <t>TL</t>
        </is>
      </c>
      <c r="O4960" s="58" t="n">
        <v>0</v>
      </c>
      <c r="P4960" t="n">
        <v>0</v>
      </c>
      <c r="Q4960" s="59" t="n">
        <v>95</v>
      </c>
      <c r="R4960" s="60">
        <f>IF(N4960="TL",1,IF(N4960="USD",VLOOKUP(C4960,$X$2:$Z$19,2,FALSE),VLOOKUP(C4960,$X$2:$Z$19,3,FALSE)))</f>
        <v/>
      </c>
      <c r="S4960" s="61">
        <f>IF(P4960=1,0,L4960*M4960*R4960*(1-O4960/100))</f>
        <v/>
      </c>
      <c r="T4960" s="61">
        <f>IF(P4960=1,0,L4960*Q4960)</f>
        <v/>
      </c>
      <c r="U4960" s="61">
        <f>S4960-T4960</f>
        <v/>
      </c>
    </row>
    <row r="4961">
      <c r="A4961" t="inlineStr">
        <is>
          <t>S004960</t>
        </is>
      </c>
      <c r="B4961" t="inlineStr">
        <is>
          <t>2026-06-25</t>
        </is>
      </c>
      <c r="C4961" t="inlineStr">
        <is>
          <t>2026-06</t>
        </is>
      </c>
      <c r="D4961" t="inlineStr">
        <is>
          <t>2026-Q2</t>
        </is>
      </c>
      <c r="E4961" t="inlineStr">
        <is>
          <t>T09</t>
        </is>
      </c>
      <c r="F4961" t="inlineStr">
        <is>
          <t>Emre Doğan</t>
        </is>
      </c>
      <c r="G4961" t="inlineStr">
        <is>
          <t>Ege</t>
        </is>
      </c>
      <c r="H4961" t="inlineStr">
        <is>
          <t>EM-TRF-05</t>
        </is>
      </c>
      <c r="I4961" t="inlineStr">
        <is>
          <t>İzole Trafo 1 kVA</t>
        </is>
      </c>
      <c r="J4961" t="inlineStr">
        <is>
          <t>Güç</t>
        </is>
      </c>
      <c r="K4961" t="inlineStr">
        <is>
          <t>Bayi</t>
        </is>
      </c>
      <c r="L4961" t="n">
        <v>25</v>
      </c>
      <c r="M4961" s="57" t="n">
        <v>6844</v>
      </c>
      <c r="N4961" t="inlineStr">
        <is>
          <t>TL</t>
        </is>
      </c>
      <c r="O4961" s="58" t="n">
        <v>0</v>
      </c>
      <c r="P4961" t="n">
        <v>0</v>
      </c>
      <c r="Q4961" s="59" t="n">
        <v>3900</v>
      </c>
      <c r="R4961" s="60">
        <f>IF(N4961="TL",1,IF(N4961="USD",VLOOKUP(C4961,$X$2:$Z$19,2,FALSE),VLOOKUP(C4961,$X$2:$Z$19,3,FALSE)))</f>
        <v/>
      </c>
      <c r="S4961" s="61">
        <f>IF(P4961=1,0,L4961*M4961*R4961*(1-O4961/100))</f>
        <v/>
      </c>
      <c r="T4961" s="61">
        <f>IF(P4961=1,0,L4961*Q4961)</f>
        <v/>
      </c>
      <c r="U4961" s="61">
        <f>S4961-T4961</f>
        <v/>
      </c>
    </row>
    <row r="4962">
      <c r="A4962" t="inlineStr">
        <is>
          <t>S004961</t>
        </is>
      </c>
      <c r="B4962" t="inlineStr">
        <is>
          <t>2026-06-27</t>
        </is>
      </c>
      <c r="C4962" t="inlineStr">
        <is>
          <t>2026-06</t>
        </is>
      </c>
      <c r="D4962" t="inlineStr">
        <is>
          <t>2026-Q2</t>
        </is>
      </c>
      <c r="E4962" t="inlineStr">
        <is>
          <t>T09</t>
        </is>
      </c>
      <c r="F4962" t="inlineStr">
        <is>
          <t>Emre Doğan</t>
        </is>
      </c>
      <c r="G4962" t="inlineStr">
        <is>
          <t>Ege</t>
        </is>
      </c>
      <c r="H4962" t="inlineStr">
        <is>
          <t>EM-PNO-12</t>
        </is>
      </c>
      <c r="I4962" t="inlineStr">
        <is>
          <t>Sıva Üstü Dağıtım Panosu 24'lü</t>
        </is>
      </c>
      <c r="J4962" t="inlineStr">
        <is>
          <t>Pano</t>
        </is>
      </c>
      <c r="K4962" t="inlineStr">
        <is>
          <t>Proje</t>
        </is>
      </c>
      <c r="L4962" t="n">
        <v>100</v>
      </c>
      <c r="M4962" s="57" t="n">
        <v>1999</v>
      </c>
      <c r="N4962" t="inlineStr">
        <is>
          <t>TL</t>
        </is>
      </c>
      <c r="O4962" s="58" t="n">
        <v>5</v>
      </c>
      <c r="P4962" t="n">
        <v>0</v>
      </c>
      <c r="Q4962" s="59" t="n">
        <v>1180</v>
      </c>
      <c r="R4962" s="60">
        <f>IF(N4962="TL",1,IF(N4962="USD",VLOOKUP(C4962,$X$2:$Z$19,2,FALSE),VLOOKUP(C4962,$X$2:$Z$19,3,FALSE)))</f>
        <v/>
      </c>
      <c r="S4962" s="61">
        <f>IF(P4962=1,0,L4962*M4962*R4962*(1-O4962/100))</f>
        <v/>
      </c>
      <c r="T4962" s="61">
        <f>IF(P4962=1,0,L4962*Q4962)</f>
        <v/>
      </c>
      <c r="U4962" s="61">
        <f>S4962-T4962</f>
        <v/>
      </c>
    </row>
    <row r="4963">
      <c r="A4963" t="inlineStr">
        <is>
          <t>S004962</t>
        </is>
      </c>
      <c r="B4963" t="inlineStr">
        <is>
          <t>2026-06-13</t>
        </is>
      </c>
      <c r="C4963" t="inlineStr">
        <is>
          <t>2026-06</t>
        </is>
      </c>
      <c r="D4963" t="inlineStr">
        <is>
          <t>2026-Q2</t>
        </is>
      </c>
      <c r="E4963" t="inlineStr">
        <is>
          <t>T09</t>
        </is>
      </c>
      <c r="F4963" t="inlineStr">
        <is>
          <t>Emre Doğan</t>
        </is>
      </c>
      <c r="G4963" t="inlineStr">
        <is>
          <t>Ege</t>
        </is>
      </c>
      <c r="H4963" t="inlineStr">
        <is>
          <t>EM-SNS-06</t>
        </is>
      </c>
      <c r="I4963" t="inlineStr">
        <is>
          <t>Hareket Sensörü PIR</t>
        </is>
      </c>
      <c r="J4963" t="inlineStr">
        <is>
          <t>Otomasyon</t>
        </is>
      </c>
      <c r="K4963" t="inlineStr">
        <is>
          <t>Perakende</t>
        </is>
      </c>
      <c r="L4963" t="n">
        <v>10</v>
      </c>
      <c r="M4963" s="57" t="n">
        <v>244</v>
      </c>
      <c r="N4963" t="inlineStr">
        <is>
          <t>TL</t>
        </is>
      </c>
      <c r="O4963" s="58" t="n">
        <v>5</v>
      </c>
      <c r="P4963" t="n">
        <v>0</v>
      </c>
      <c r="Q4963" s="59" t="n">
        <v>120</v>
      </c>
      <c r="R4963" s="60">
        <f>IF(N4963="TL",1,IF(N4963="USD",VLOOKUP(C4963,$X$2:$Z$19,2,FALSE),VLOOKUP(C4963,$X$2:$Z$19,3,FALSE)))</f>
        <v/>
      </c>
      <c r="S4963" s="61">
        <f>IF(P4963=1,0,L4963*M4963*R4963*(1-O4963/100))</f>
        <v/>
      </c>
      <c r="T4963" s="61">
        <f>IF(P4963=1,0,L4963*Q4963)</f>
        <v/>
      </c>
      <c r="U4963" s="61">
        <f>S4963-T4963</f>
        <v/>
      </c>
    </row>
    <row r="4964">
      <c r="A4964" t="inlineStr">
        <is>
          <t>S004963</t>
        </is>
      </c>
      <c r="B4964" t="inlineStr">
        <is>
          <t>2026-06-17</t>
        </is>
      </c>
      <c r="C4964" t="inlineStr">
        <is>
          <t>2026-06</t>
        </is>
      </c>
      <c r="D4964" t="inlineStr">
        <is>
          <t>2026-Q2</t>
        </is>
      </c>
      <c r="E4964" t="inlineStr">
        <is>
          <t>T09</t>
        </is>
      </c>
      <c r="F4964" t="inlineStr">
        <is>
          <t>Emre Doğan</t>
        </is>
      </c>
      <c r="G4964" t="inlineStr">
        <is>
          <t>Ege</t>
        </is>
      </c>
      <c r="H4964" t="inlineStr">
        <is>
          <t>EM-KBL-25</t>
        </is>
      </c>
      <c r="I4964" t="inlineStr">
        <is>
          <t>NYY Kablo 4x6 (100 m)</t>
        </is>
      </c>
      <c r="J4964" t="inlineStr">
        <is>
          <t>Kablo</t>
        </is>
      </c>
      <c r="K4964" t="inlineStr">
        <is>
          <t>Proje</t>
        </is>
      </c>
      <c r="L4964" t="n">
        <v>4</v>
      </c>
      <c r="M4964" s="57" t="n">
        <v>3353</v>
      </c>
      <c r="N4964" t="inlineStr">
        <is>
          <t>TL</t>
        </is>
      </c>
      <c r="O4964" s="58" t="n">
        <v>0</v>
      </c>
      <c r="P4964" t="n">
        <v>0</v>
      </c>
      <c r="Q4964" s="59" t="n">
        <v>2150</v>
      </c>
      <c r="R4964" s="60">
        <f>IF(N4964="TL",1,IF(N4964="USD",VLOOKUP(C4964,$X$2:$Z$19,2,FALSE),VLOOKUP(C4964,$X$2:$Z$19,3,FALSE)))</f>
        <v/>
      </c>
      <c r="S4964" s="61">
        <f>IF(P4964=1,0,L4964*M4964*R4964*(1-O4964/100))</f>
        <v/>
      </c>
      <c r="T4964" s="61">
        <f>IF(P4964=1,0,L4964*Q4964)</f>
        <v/>
      </c>
      <c r="U4964" s="61">
        <f>S4964-T4964</f>
        <v/>
      </c>
    </row>
    <row r="4965">
      <c r="A4965" t="inlineStr">
        <is>
          <t>S004964</t>
        </is>
      </c>
      <c r="B4965" t="inlineStr">
        <is>
          <t>2026-06-25</t>
        </is>
      </c>
      <c r="C4965" t="inlineStr">
        <is>
          <t>2026-06</t>
        </is>
      </c>
      <c r="D4965" t="inlineStr">
        <is>
          <t>2026-Q2</t>
        </is>
      </c>
      <c r="E4965" t="inlineStr">
        <is>
          <t>T09</t>
        </is>
      </c>
      <c r="F4965" t="inlineStr">
        <is>
          <t>Emre Doğan</t>
        </is>
      </c>
      <c r="G4965" t="inlineStr">
        <is>
          <t>Ege</t>
        </is>
      </c>
      <c r="H4965" t="inlineStr">
        <is>
          <t>EM-SNS-06</t>
        </is>
      </c>
      <c r="I4965" t="inlineStr">
        <is>
          <t>Hareket Sensörü PIR</t>
        </is>
      </c>
      <c r="J4965" t="inlineStr">
        <is>
          <t>Otomasyon</t>
        </is>
      </c>
      <c r="K4965" t="inlineStr">
        <is>
          <t>Perakende</t>
        </is>
      </c>
      <c r="L4965" t="n">
        <v>3</v>
      </c>
      <c r="M4965" s="57" t="n">
        <v>257</v>
      </c>
      <c r="N4965" t="inlineStr">
        <is>
          <t>TL</t>
        </is>
      </c>
      <c r="O4965" s="58" t="n">
        <v>5</v>
      </c>
      <c r="P4965" t="n">
        <v>0</v>
      </c>
      <c r="Q4965" s="59" t="n">
        <v>120</v>
      </c>
      <c r="R4965" s="60">
        <f>IF(N4965="TL",1,IF(N4965="USD",VLOOKUP(C4965,$X$2:$Z$19,2,FALSE),VLOOKUP(C4965,$X$2:$Z$19,3,FALSE)))</f>
        <v/>
      </c>
      <c r="S4965" s="61">
        <f>IF(P4965=1,0,L4965*M4965*R4965*(1-O4965/100))</f>
        <v/>
      </c>
      <c r="T4965" s="61">
        <f>IF(P4965=1,0,L4965*Q4965)</f>
        <v/>
      </c>
      <c r="U4965" s="61">
        <f>S4965-T4965</f>
        <v/>
      </c>
    </row>
    <row r="4966">
      <c r="A4966" t="inlineStr">
        <is>
          <t>S004965</t>
        </is>
      </c>
      <c r="B4966" t="inlineStr">
        <is>
          <t>2026-06-18</t>
        </is>
      </c>
      <c r="C4966" t="inlineStr">
        <is>
          <t>2026-06</t>
        </is>
      </c>
      <c r="D4966" t="inlineStr">
        <is>
          <t>2026-Q2</t>
        </is>
      </c>
      <c r="E4966" t="inlineStr">
        <is>
          <t>T09</t>
        </is>
      </c>
      <c r="F4966" t="inlineStr">
        <is>
          <t>Emre Doğan</t>
        </is>
      </c>
      <c r="G4966" t="inlineStr">
        <is>
          <t>Ege</t>
        </is>
      </c>
      <c r="H4966" t="inlineStr">
        <is>
          <t>EM-PRZ-02</t>
        </is>
      </c>
      <c r="I4966" t="inlineStr">
        <is>
          <t>Priz-Anahtar Seti (20'li)</t>
        </is>
      </c>
      <c r="J4966" t="inlineStr">
        <is>
          <t>Anahtar</t>
        </is>
      </c>
      <c r="K4966" t="inlineStr">
        <is>
          <t>Perakende</t>
        </is>
      </c>
      <c r="L4966" t="n">
        <v>22</v>
      </c>
      <c r="M4966" s="57" t="n">
        <v>577</v>
      </c>
      <c r="N4966" t="inlineStr">
        <is>
          <t>TL</t>
        </is>
      </c>
      <c r="O4966" s="58" t="n">
        <v>8</v>
      </c>
      <c r="P4966" t="n">
        <v>0</v>
      </c>
      <c r="Q4966" s="59" t="n">
        <v>310</v>
      </c>
      <c r="R4966" s="60">
        <f>IF(N4966="TL",1,IF(N4966="USD",VLOOKUP(C4966,$X$2:$Z$19,2,FALSE),VLOOKUP(C4966,$X$2:$Z$19,3,FALSE)))</f>
        <v/>
      </c>
      <c r="S4966" s="61">
        <f>IF(P4966=1,0,L4966*M4966*R4966*(1-O4966/100))</f>
        <v/>
      </c>
      <c r="T4966" s="61">
        <f>IF(P4966=1,0,L4966*Q4966)</f>
        <v/>
      </c>
      <c r="U4966" s="61">
        <f>S4966-T4966</f>
        <v/>
      </c>
    </row>
    <row r="4967">
      <c r="A4967" t="inlineStr">
        <is>
          <t>S004966</t>
        </is>
      </c>
      <c r="B4967" t="inlineStr">
        <is>
          <t>2026-06-15</t>
        </is>
      </c>
      <c r="C4967" t="inlineStr">
        <is>
          <t>2026-06</t>
        </is>
      </c>
      <c r="D4967" t="inlineStr">
        <is>
          <t>2026-Q2</t>
        </is>
      </c>
      <c r="E4967" t="inlineStr">
        <is>
          <t>T09</t>
        </is>
      </c>
      <c r="F4967" t="inlineStr">
        <is>
          <t>Emre Doğan</t>
        </is>
      </c>
      <c r="G4967" t="inlineStr">
        <is>
          <t>Ege</t>
        </is>
      </c>
      <c r="H4967" t="inlineStr">
        <is>
          <t>EM-KBL-16</t>
        </is>
      </c>
      <c r="I4967" t="inlineStr">
        <is>
          <t>NYM Kablo 3x2,5 (100 m)</t>
        </is>
      </c>
      <c r="J4967" t="inlineStr">
        <is>
          <t>Kablo</t>
        </is>
      </c>
      <c r="K4967" t="inlineStr">
        <is>
          <t>Perakende</t>
        </is>
      </c>
      <c r="L4967" t="n">
        <v>23</v>
      </c>
      <c r="M4967" s="57" t="n">
        <v>1360</v>
      </c>
      <c r="N4967" t="inlineStr">
        <is>
          <t>TL</t>
        </is>
      </c>
      <c r="O4967" s="58" t="n">
        <v>12</v>
      </c>
      <c r="P4967" t="n">
        <v>0</v>
      </c>
      <c r="Q4967" s="59" t="n">
        <v>820</v>
      </c>
      <c r="R4967" s="60">
        <f>IF(N4967="TL",1,IF(N4967="USD",VLOOKUP(C4967,$X$2:$Z$19,2,FALSE),VLOOKUP(C4967,$X$2:$Z$19,3,FALSE)))</f>
        <v/>
      </c>
      <c r="S4967" s="61">
        <f>IF(P4967=1,0,L4967*M4967*R4967*(1-O4967/100))</f>
        <v/>
      </c>
      <c r="T4967" s="61">
        <f>IF(P4967=1,0,L4967*Q4967)</f>
        <v/>
      </c>
      <c r="U4967" s="61">
        <f>S4967-T4967</f>
        <v/>
      </c>
    </row>
    <row r="4968">
      <c r="A4968" t="inlineStr">
        <is>
          <t>S004967</t>
        </is>
      </c>
      <c r="B4968" t="inlineStr">
        <is>
          <t>2026-06-12</t>
        </is>
      </c>
      <c r="C4968" t="inlineStr">
        <is>
          <t>2026-06</t>
        </is>
      </c>
      <c r="D4968" t="inlineStr">
        <is>
          <t>2026-Q2</t>
        </is>
      </c>
      <c r="E4968" t="inlineStr">
        <is>
          <t>T09</t>
        </is>
      </c>
      <c r="F4968" t="inlineStr">
        <is>
          <t>Emre Doğan</t>
        </is>
      </c>
      <c r="G4968" t="inlineStr">
        <is>
          <t>Ege</t>
        </is>
      </c>
      <c r="H4968" t="inlineStr">
        <is>
          <t>EM-TOP-08</t>
        </is>
      </c>
      <c r="I4968" t="inlineStr">
        <is>
          <t>Topraklama Seti</t>
        </is>
      </c>
      <c r="J4968" t="inlineStr">
        <is>
          <t>Koruma</t>
        </is>
      </c>
      <c r="K4968" t="inlineStr">
        <is>
          <t>Proje</t>
        </is>
      </c>
      <c r="L4968" t="n">
        <v>23</v>
      </c>
      <c r="M4968" s="57" t="n">
        <v>939</v>
      </c>
      <c r="N4968" t="inlineStr">
        <is>
          <t>TL</t>
        </is>
      </c>
      <c r="O4968" s="58" t="n">
        <v>12</v>
      </c>
      <c r="P4968" t="n">
        <v>0</v>
      </c>
      <c r="Q4968" s="59" t="n">
        <v>540</v>
      </c>
      <c r="R4968" s="60">
        <f>IF(N4968="TL",1,IF(N4968="USD",VLOOKUP(C4968,$X$2:$Z$19,2,FALSE),VLOOKUP(C4968,$X$2:$Z$19,3,FALSE)))</f>
        <v/>
      </c>
      <c r="S4968" s="61">
        <f>IF(P4968=1,0,L4968*M4968*R4968*(1-O4968/100))</f>
        <v/>
      </c>
      <c r="T4968" s="61">
        <f>IF(P4968=1,0,L4968*Q4968)</f>
        <v/>
      </c>
      <c r="U4968" s="61">
        <f>S4968-T4968</f>
        <v/>
      </c>
    </row>
    <row r="4969">
      <c r="A4969" t="inlineStr">
        <is>
          <t>S004968</t>
        </is>
      </c>
      <c r="B4969" t="inlineStr">
        <is>
          <t>2026-06-26</t>
        </is>
      </c>
      <c r="C4969" t="inlineStr">
        <is>
          <t>2026-06</t>
        </is>
      </c>
      <c r="D4969" t="inlineStr">
        <is>
          <t>2026-Q2</t>
        </is>
      </c>
      <c r="E4969" t="inlineStr">
        <is>
          <t>T10</t>
        </is>
      </c>
      <c r="F4969" t="inlineStr">
        <is>
          <t>Ayşe Yıldız</t>
        </is>
      </c>
      <c r="G4969" t="inlineStr">
        <is>
          <t>Akdeniz</t>
        </is>
      </c>
      <c r="H4969" t="inlineStr">
        <is>
          <t>EM-SGT-01</t>
        </is>
      </c>
      <c r="I4969" t="inlineStr">
        <is>
          <t>Otomatik Sigorta C16 (12'li)</t>
        </is>
      </c>
      <c r="J4969" t="inlineStr">
        <is>
          <t>Koruma</t>
        </is>
      </c>
      <c r="K4969" t="inlineStr">
        <is>
          <t>Bayi</t>
        </is>
      </c>
      <c r="L4969" t="n">
        <v>4</v>
      </c>
      <c r="M4969" s="57" t="n">
        <v>448</v>
      </c>
      <c r="N4969" t="inlineStr">
        <is>
          <t>TL</t>
        </is>
      </c>
      <c r="O4969" s="58" t="n">
        <v>12</v>
      </c>
      <c r="P4969" t="n">
        <v>0</v>
      </c>
      <c r="Q4969" s="59" t="n">
        <v>240</v>
      </c>
      <c r="R4969" s="60">
        <f>IF(N4969="TL",1,IF(N4969="USD",VLOOKUP(C4969,$X$2:$Z$19,2,FALSE),VLOOKUP(C4969,$X$2:$Z$19,3,FALSE)))</f>
        <v/>
      </c>
      <c r="S4969" s="61">
        <f>IF(P4969=1,0,L4969*M4969*R4969*(1-O4969/100))</f>
        <v/>
      </c>
      <c r="T4969" s="61">
        <f>IF(P4969=1,0,L4969*Q4969)</f>
        <v/>
      </c>
      <c r="U4969" s="61">
        <f>S4969-T4969</f>
        <v/>
      </c>
    </row>
    <row r="4970">
      <c r="A4970" t="inlineStr">
        <is>
          <t>S004969</t>
        </is>
      </c>
      <c r="B4970" t="inlineStr">
        <is>
          <t>2026-06-25</t>
        </is>
      </c>
      <c r="C4970" t="inlineStr">
        <is>
          <t>2026-06</t>
        </is>
      </c>
      <c r="D4970" t="inlineStr">
        <is>
          <t>2026-Q2</t>
        </is>
      </c>
      <c r="E4970" t="inlineStr">
        <is>
          <t>T10</t>
        </is>
      </c>
      <c r="F4970" t="inlineStr">
        <is>
          <t>Ayşe Yıldız</t>
        </is>
      </c>
      <c r="G4970" t="inlineStr">
        <is>
          <t>Akdeniz</t>
        </is>
      </c>
      <c r="H4970" t="inlineStr">
        <is>
          <t>EM-TOP-08</t>
        </is>
      </c>
      <c r="I4970" t="inlineStr">
        <is>
          <t>Topraklama Seti</t>
        </is>
      </c>
      <c r="J4970" t="inlineStr">
        <is>
          <t>Koruma</t>
        </is>
      </c>
      <c r="K4970" t="inlineStr">
        <is>
          <t>Perakende</t>
        </is>
      </c>
      <c r="L4970" t="n">
        <v>25</v>
      </c>
      <c r="M4970" s="57" t="n">
        <v>900</v>
      </c>
      <c r="N4970" t="inlineStr">
        <is>
          <t>TL</t>
        </is>
      </c>
      <c r="O4970" s="58" t="n">
        <v>0</v>
      </c>
      <c r="P4970" t="n">
        <v>0</v>
      </c>
      <c r="Q4970" s="59" t="n">
        <v>540</v>
      </c>
      <c r="R4970" s="60">
        <f>IF(N4970="TL",1,IF(N4970="USD",VLOOKUP(C4970,$X$2:$Z$19,2,FALSE),VLOOKUP(C4970,$X$2:$Z$19,3,FALSE)))</f>
        <v/>
      </c>
      <c r="S4970" s="61">
        <f>IF(P4970=1,0,L4970*M4970*R4970*(1-O4970/100))</f>
        <v/>
      </c>
      <c r="T4970" s="61">
        <f>IF(P4970=1,0,L4970*Q4970)</f>
        <v/>
      </c>
      <c r="U4970" s="61">
        <f>S4970-T4970</f>
        <v/>
      </c>
    </row>
    <row r="4971">
      <c r="A4971" t="inlineStr">
        <is>
          <t>S004970</t>
        </is>
      </c>
      <c r="B4971" t="inlineStr">
        <is>
          <t>2026-06-05</t>
        </is>
      </c>
      <c r="C4971" t="inlineStr">
        <is>
          <t>2026-06</t>
        </is>
      </c>
      <c r="D4971" t="inlineStr">
        <is>
          <t>2026-Q2</t>
        </is>
      </c>
      <c r="E4971" t="inlineStr">
        <is>
          <t>T10</t>
        </is>
      </c>
      <c r="F4971" t="inlineStr">
        <is>
          <t>Ayşe Yıldız</t>
        </is>
      </c>
      <c r="G4971" t="inlineStr">
        <is>
          <t>Akdeniz</t>
        </is>
      </c>
      <c r="H4971" t="inlineStr">
        <is>
          <t>EM-PNO-12</t>
        </is>
      </c>
      <c r="I4971" t="inlineStr">
        <is>
          <t>Sıva Üstü Dağıtım Panosu 24'lü</t>
        </is>
      </c>
      <c r="J4971" t="inlineStr">
        <is>
          <t>Pano</t>
        </is>
      </c>
      <c r="K4971" t="inlineStr">
        <is>
          <t>Bayi</t>
        </is>
      </c>
      <c r="L4971" t="n">
        <v>24</v>
      </c>
      <c r="M4971" s="57" t="n">
        <v>2096</v>
      </c>
      <c r="N4971" t="inlineStr">
        <is>
          <t>TL</t>
        </is>
      </c>
      <c r="O4971" s="58" t="n">
        <v>0</v>
      </c>
      <c r="P4971" t="n">
        <v>0</v>
      </c>
      <c r="Q4971" s="59" t="n">
        <v>1180</v>
      </c>
      <c r="R4971" s="60">
        <f>IF(N4971="TL",1,IF(N4971="USD",VLOOKUP(C4971,$X$2:$Z$19,2,FALSE),VLOOKUP(C4971,$X$2:$Z$19,3,FALSE)))</f>
        <v/>
      </c>
      <c r="S4971" s="61">
        <f>IF(P4971=1,0,L4971*M4971*R4971*(1-O4971/100))</f>
        <v/>
      </c>
      <c r="T4971" s="61">
        <f>IF(P4971=1,0,L4971*Q4971)</f>
        <v/>
      </c>
      <c r="U4971" s="61">
        <f>S4971-T4971</f>
        <v/>
      </c>
    </row>
    <row r="4972">
      <c r="A4972" t="inlineStr">
        <is>
          <t>S004971</t>
        </is>
      </c>
      <c r="B4972" t="inlineStr">
        <is>
          <t>2026-06-04</t>
        </is>
      </c>
      <c r="C4972" t="inlineStr">
        <is>
          <t>2026-06</t>
        </is>
      </c>
      <c r="D4972" t="inlineStr">
        <is>
          <t>2026-Q2</t>
        </is>
      </c>
      <c r="E4972" t="inlineStr">
        <is>
          <t>T10</t>
        </is>
      </c>
      <c r="F4972" t="inlineStr">
        <is>
          <t>Ayşe Yıldız</t>
        </is>
      </c>
      <c r="G4972" t="inlineStr">
        <is>
          <t>Akdeniz</t>
        </is>
      </c>
      <c r="H4972" t="inlineStr">
        <is>
          <t>EM-SNS-06</t>
        </is>
      </c>
      <c r="I4972" t="inlineStr">
        <is>
          <t>Hareket Sensörü PIR</t>
        </is>
      </c>
      <c r="J4972" t="inlineStr">
        <is>
          <t>Otomasyon</t>
        </is>
      </c>
      <c r="K4972" t="inlineStr">
        <is>
          <t>Bayi</t>
        </is>
      </c>
      <c r="L4972" t="n">
        <v>20</v>
      </c>
      <c r="M4972" s="57" t="n">
        <v>257</v>
      </c>
      <c r="N4972" t="inlineStr">
        <is>
          <t>TL</t>
        </is>
      </c>
      <c r="O4972" s="58" t="n">
        <v>0</v>
      </c>
      <c r="P4972" t="n">
        <v>0</v>
      </c>
      <c r="Q4972" s="59" t="n">
        <v>120</v>
      </c>
      <c r="R4972" s="60">
        <f>IF(N4972="TL",1,IF(N4972="USD",VLOOKUP(C4972,$X$2:$Z$19,2,FALSE),VLOOKUP(C4972,$X$2:$Z$19,3,FALSE)))</f>
        <v/>
      </c>
      <c r="S4972" s="61">
        <f>IF(P4972=1,0,L4972*M4972*R4972*(1-O4972/100))</f>
        <v/>
      </c>
      <c r="T4972" s="61">
        <f>IF(P4972=1,0,L4972*Q4972)</f>
        <v/>
      </c>
      <c r="U4972" s="61">
        <f>S4972-T4972</f>
        <v/>
      </c>
    </row>
    <row r="4973">
      <c r="A4973" t="inlineStr">
        <is>
          <t>S004972</t>
        </is>
      </c>
      <c r="B4973" t="inlineStr">
        <is>
          <t>2026-06-11</t>
        </is>
      </c>
      <c r="C4973" t="inlineStr">
        <is>
          <t>2026-06</t>
        </is>
      </c>
      <c r="D4973" t="inlineStr">
        <is>
          <t>2026-Q2</t>
        </is>
      </c>
      <c r="E4973" t="inlineStr">
        <is>
          <t>T10</t>
        </is>
      </c>
      <c r="F4973" t="inlineStr">
        <is>
          <t>Ayşe Yıldız</t>
        </is>
      </c>
      <c r="G4973" t="inlineStr">
        <is>
          <t>Akdeniz</t>
        </is>
      </c>
      <c r="H4973" t="inlineStr">
        <is>
          <t>EM-AYD-18</t>
        </is>
      </c>
      <c r="I4973" t="inlineStr">
        <is>
          <t>LED Ampul 18W (10'lu)</t>
        </is>
      </c>
      <c r="J4973" t="inlineStr">
        <is>
          <t>Aydınlatma</t>
        </is>
      </c>
      <c r="K4973" t="inlineStr">
        <is>
          <t>Bayi</t>
        </is>
      </c>
      <c r="L4973" t="n">
        <v>4</v>
      </c>
      <c r="M4973" s="57" t="n">
        <v>209</v>
      </c>
      <c r="N4973" t="inlineStr">
        <is>
          <t>TL</t>
        </is>
      </c>
      <c r="O4973" s="58" t="n">
        <v>5</v>
      </c>
      <c r="P4973" t="n">
        <v>0</v>
      </c>
      <c r="Q4973" s="59" t="n">
        <v>95</v>
      </c>
      <c r="R4973" s="60">
        <f>IF(N4973="TL",1,IF(N4973="USD",VLOOKUP(C4973,$X$2:$Z$19,2,FALSE),VLOOKUP(C4973,$X$2:$Z$19,3,FALSE)))</f>
        <v/>
      </c>
      <c r="S4973" s="61">
        <f>IF(P4973=1,0,L4973*M4973*R4973*(1-O4973/100))</f>
        <v/>
      </c>
      <c r="T4973" s="61">
        <f>IF(P4973=1,0,L4973*Q4973)</f>
        <v/>
      </c>
      <c r="U4973" s="61">
        <f>S4973-T4973</f>
        <v/>
      </c>
    </row>
    <row r="4974">
      <c r="A4974" t="inlineStr">
        <is>
          <t>S004973</t>
        </is>
      </c>
      <c r="B4974" t="inlineStr">
        <is>
          <t>2026-06-09</t>
        </is>
      </c>
      <c r="C4974" t="inlineStr">
        <is>
          <t>2026-06</t>
        </is>
      </c>
      <c r="D4974" t="inlineStr">
        <is>
          <t>2026-Q2</t>
        </is>
      </c>
      <c r="E4974" t="inlineStr">
        <is>
          <t>T10</t>
        </is>
      </c>
      <c r="F4974" t="inlineStr">
        <is>
          <t>Ayşe Yıldız</t>
        </is>
      </c>
      <c r="G4974" t="inlineStr">
        <is>
          <t>Akdeniz</t>
        </is>
      </c>
      <c r="H4974" t="inlineStr">
        <is>
          <t>EM-AYD-18</t>
        </is>
      </c>
      <c r="I4974" t="inlineStr">
        <is>
          <t>LED Ampul 18W (10'lu)</t>
        </is>
      </c>
      <c r="J4974" t="inlineStr">
        <is>
          <t>Aydınlatma</t>
        </is>
      </c>
      <c r="K4974" t="inlineStr">
        <is>
          <t>Proje</t>
        </is>
      </c>
      <c r="L4974" t="n">
        <v>4</v>
      </c>
      <c r="M4974" s="57" t="n">
        <v>205</v>
      </c>
      <c r="N4974" t="inlineStr">
        <is>
          <t>TL</t>
        </is>
      </c>
      <c r="O4974" s="58" t="n">
        <v>18</v>
      </c>
      <c r="P4974" t="n">
        <v>0</v>
      </c>
      <c r="Q4974" s="59" t="n">
        <v>95</v>
      </c>
      <c r="R4974" s="60">
        <f>IF(N4974="TL",1,IF(N4974="USD",VLOOKUP(C4974,$X$2:$Z$19,2,FALSE),VLOOKUP(C4974,$X$2:$Z$19,3,FALSE)))</f>
        <v/>
      </c>
      <c r="S4974" s="61">
        <f>IF(P4974=1,0,L4974*M4974*R4974*(1-O4974/100))</f>
        <v/>
      </c>
      <c r="T4974" s="61">
        <f>IF(P4974=1,0,L4974*Q4974)</f>
        <v/>
      </c>
      <c r="U4974" s="61">
        <f>S4974-T4974</f>
        <v/>
      </c>
    </row>
    <row r="4975">
      <c r="A4975" t="inlineStr">
        <is>
          <t>S004974</t>
        </is>
      </c>
      <c r="B4975" t="inlineStr">
        <is>
          <t>2026-06-14</t>
        </is>
      </c>
      <c r="C4975" t="inlineStr">
        <is>
          <t>2026-06</t>
        </is>
      </c>
      <c r="D4975" t="inlineStr">
        <is>
          <t>2026-Q2</t>
        </is>
      </c>
      <c r="E4975" t="inlineStr">
        <is>
          <t>T10</t>
        </is>
      </c>
      <c r="F4975" t="inlineStr">
        <is>
          <t>Ayşe Yıldız</t>
        </is>
      </c>
      <c r="G4975" t="inlineStr">
        <is>
          <t>Akdeniz</t>
        </is>
      </c>
      <c r="H4975" t="inlineStr">
        <is>
          <t>EM-TRF-05</t>
        </is>
      </c>
      <c r="I4975" t="inlineStr">
        <is>
          <t>İzole Trafo 1 kVA</t>
        </is>
      </c>
      <c r="J4975" t="inlineStr">
        <is>
          <t>Güç</t>
        </is>
      </c>
      <c r="K4975" t="inlineStr">
        <is>
          <t>Perakende</t>
        </is>
      </c>
      <c r="L4975" t="n">
        <v>86</v>
      </c>
      <c r="M4975" s="57" t="n">
        <v>6602</v>
      </c>
      <c r="N4975" t="inlineStr">
        <is>
          <t>TL</t>
        </is>
      </c>
      <c r="O4975" s="58" t="n">
        <v>5</v>
      </c>
      <c r="P4975" t="n">
        <v>0</v>
      </c>
      <c r="Q4975" s="59" t="n">
        <v>3900</v>
      </c>
      <c r="R4975" s="60">
        <f>IF(N4975="TL",1,IF(N4975="USD",VLOOKUP(C4975,$X$2:$Z$19,2,FALSE),VLOOKUP(C4975,$X$2:$Z$19,3,FALSE)))</f>
        <v/>
      </c>
      <c r="S4975" s="61">
        <f>IF(P4975=1,0,L4975*M4975*R4975*(1-O4975/100))</f>
        <v/>
      </c>
      <c r="T4975" s="61">
        <f>IF(P4975=1,0,L4975*Q4975)</f>
        <v/>
      </c>
      <c r="U4975" s="61">
        <f>S4975-T4975</f>
        <v/>
      </c>
    </row>
    <row r="4976">
      <c r="A4976" t="inlineStr">
        <is>
          <t>S004975</t>
        </is>
      </c>
      <c r="B4976" t="inlineStr">
        <is>
          <t>2026-06-12</t>
        </is>
      </c>
      <c r="C4976" t="inlineStr">
        <is>
          <t>2026-06</t>
        </is>
      </c>
      <c r="D4976" t="inlineStr">
        <is>
          <t>2026-Q2</t>
        </is>
      </c>
      <c r="E4976" t="inlineStr">
        <is>
          <t>T10</t>
        </is>
      </c>
      <c r="F4976" t="inlineStr">
        <is>
          <t>Ayşe Yıldız</t>
        </is>
      </c>
      <c r="G4976" t="inlineStr">
        <is>
          <t>Akdeniz</t>
        </is>
      </c>
      <c r="H4976" t="inlineStr">
        <is>
          <t>EM-SNS-06</t>
        </is>
      </c>
      <c r="I4976" t="inlineStr">
        <is>
          <t>Hareket Sensörü PIR</t>
        </is>
      </c>
      <c r="J4976" t="inlineStr">
        <is>
          <t>Otomasyon</t>
        </is>
      </c>
      <c r="K4976" t="inlineStr">
        <is>
          <t>Kurumsal</t>
        </is>
      </c>
      <c r="L4976" t="n">
        <v>8</v>
      </c>
      <c r="M4976" s="57" t="n">
        <v>248</v>
      </c>
      <c r="N4976" t="inlineStr">
        <is>
          <t>TL</t>
        </is>
      </c>
      <c r="O4976" s="58" t="n">
        <v>8</v>
      </c>
      <c r="P4976" t="n">
        <v>0</v>
      </c>
      <c r="Q4976" s="59" t="n">
        <v>120</v>
      </c>
      <c r="R4976" s="60">
        <f>IF(N4976="TL",1,IF(N4976="USD",VLOOKUP(C4976,$X$2:$Z$19,2,FALSE),VLOOKUP(C4976,$X$2:$Z$19,3,FALSE)))</f>
        <v/>
      </c>
      <c r="S4976" s="61">
        <f>IF(P4976=1,0,L4976*M4976*R4976*(1-O4976/100))</f>
        <v/>
      </c>
      <c r="T4976" s="61">
        <f>IF(P4976=1,0,L4976*Q4976)</f>
        <v/>
      </c>
      <c r="U4976" s="61">
        <f>S4976-T4976</f>
        <v/>
      </c>
    </row>
    <row r="4977">
      <c r="A4977" t="inlineStr">
        <is>
          <t>S004976</t>
        </is>
      </c>
      <c r="B4977" t="inlineStr">
        <is>
          <t>2026-06-21</t>
        </is>
      </c>
      <c r="C4977" t="inlineStr">
        <is>
          <t>2026-06</t>
        </is>
      </c>
      <c r="D4977" t="inlineStr">
        <is>
          <t>2026-Q2</t>
        </is>
      </c>
      <c r="E4977" t="inlineStr">
        <is>
          <t>T10</t>
        </is>
      </c>
      <c r="F4977" t="inlineStr">
        <is>
          <t>Ayşe Yıldız</t>
        </is>
      </c>
      <c r="G4977" t="inlineStr">
        <is>
          <t>Akdeniz</t>
        </is>
      </c>
      <c r="H4977" t="inlineStr">
        <is>
          <t>EM-PRZ-02</t>
        </is>
      </c>
      <c r="I4977" t="inlineStr">
        <is>
          <t>Priz-Anahtar Seti (20'li)</t>
        </is>
      </c>
      <c r="J4977" t="inlineStr">
        <is>
          <t>Anahtar</t>
        </is>
      </c>
      <c r="K4977" t="inlineStr">
        <is>
          <t>Proje</t>
        </is>
      </c>
      <c r="L4977" t="n">
        <v>21</v>
      </c>
      <c r="M4977" s="57" t="n">
        <v>568</v>
      </c>
      <c r="N4977" t="inlineStr">
        <is>
          <t>TL</t>
        </is>
      </c>
      <c r="O4977" s="58" t="n">
        <v>0</v>
      </c>
      <c r="P4977" t="n">
        <v>0</v>
      </c>
      <c r="Q4977" s="59" t="n">
        <v>310</v>
      </c>
      <c r="R4977" s="60">
        <f>IF(N4977="TL",1,IF(N4977="USD",VLOOKUP(C4977,$X$2:$Z$19,2,FALSE),VLOOKUP(C4977,$X$2:$Z$19,3,FALSE)))</f>
        <v/>
      </c>
      <c r="S4977" s="61">
        <f>IF(P4977=1,0,L4977*M4977*R4977*(1-O4977/100))</f>
        <v/>
      </c>
      <c r="T4977" s="61">
        <f>IF(P4977=1,0,L4977*Q4977)</f>
        <v/>
      </c>
      <c r="U4977" s="61">
        <f>S4977-T4977</f>
        <v/>
      </c>
    </row>
    <row r="4978">
      <c r="A4978" t="inlineStr">
        <is>
          <t>S004977</t>
        </is>
      </c>
      <c r="B4978" t="inlineStr">
        <is>
          <t>2026-06-22</t>
        </is>
      </c>
      <c r="C4978" t="inlineStr">
        <is>
          <t>2026-06</t>
        </is>
      </c>
      <c r="D4978" t="inlineStr">
        <is>
          <t>2026-Q2</t>
        </is>
      </c>
      <c r="E4978" t="inlineStr">
        <is>
          <t>T10</t>
        </is>
      </c>
      <c r="F4978" t="inlineStr">
        <is>
          <t>Ayşe Yıldız</t>
        </is>
      </c>
      <c r="G4978" t="inlineStr">
        <is>
          <t>Akdeniz</t>
        </is>
      </c>
      <c r="H4978" t="inlineStr">
        <is>
          <t>EM-TRF-05</t>
        </is>
      </c>
      <c r="I4978" t="inlineStr">
        <is>
          <t>İzole Trafo 1 kVA</t>
        </is>
      </c>
      <c r="J4978" t="inlineStr">
        <is>
          <t>Güç</t>
        </is>
      </c>
      <c r="K4978" t="inlineStr">
        <is>
          <t>Perakende</t>
        </is>
      </c>
      <c r="L4978" t="n">
        <v>94</v>
      </c>
      <c r="M4978" s="57" t="n">
        <v>6616</v>
      </c>
      <c r="N4978" t="inlineStr">
        <is>
          <t>TL</t>
        </is>
      </c>
      <c r="O4978" s="58" t="n">
        <v>5</v>
      </c>
      <c r="P4978" t="n">
        <v>0</v>
      </c>
      <c r="Q4978" s="59" t="n">
        <v>3900</v>
      </c>
      <c r="R4978" s="60">
        <f>IF(N4978="TL",1,IF(N4978="USD",VLOOKUP(C4978,$X$2:$Z$19,2,FALSE),VLOOKUP(C4978,$X$2:$Z$19,3,FALSE)))</f>
        <v/>
      </c>
      <c r="S4978" s="61">
        <f>IF(P4978=1,0,L4978*M4978*R4978*(1-O4978/100))</f>
        <v/>
      </c>
      <c r="T4978" s="61">
        <f>IF(P4978=1,0,L4978*Q4978)</f>
        <v/>
      </c>
      <c r="U4978" s="61">
        <f>S4978-T4978</f>
        <v/>
      </c>
    </row>
    <row r="4979">
      <c r="A4979" t="inlineStr">
        <is>
          <t>S004978</t>
        </is>
      </c>
      <c r="B4979" t="inlineStr">
        <is>
          <t>2026-06-06</t>
        </is>
      </c>
      <c r="C4979" t="inlineStr">
        <is>
          <t>2026-06</t>
        </is>
      </c>
      <c r="D4979" t="inlineStr">
        <is>
          <t>2026-Q2</t>
        </is>
      </c>
      <c r="E4979" t="inlineStr">
        <is>
          <t>T10</t>
        </is>
      </c>
      <c r="F4979" t="inlineStr">
        <is>
          <t>Ayşe Yıldız</t>
        </is>
      </c>
      <c r="G4979" t="inlineStr">
        <is>
          <t>Akdeniz</t>
        </is>
      </c>
      <c r="H4979" t="inlineStr">
        <is>
          <t>EM-SGT-01</t>
        </is>
      </c>
      <c r="I4979" t="inlineStr">
        <is>
          <t>Otomatik Sigorta C16 (12'li)</t>
        </is>
      </c>
      <c r="J4979" t="inlineStr">
        <is>
          <t>Koruma</t>
        </is>
      </c>
      <c r="K4979" t="inlineStr">
        <is>
          <t>Bayi</t>
        </is>
      </c>
      <c r="L4979" t="n">
        <v>3</v>
      </c>
      <c r="M4979" s="57" t="n">
        <v>434</v>
      </c>
      <c r="N4979" t="inlineStr">
        <is>
          <t>TL</t>
        </is>
      </c>
      <c r="O4979" s="58" t="n">
        <v>0</v>
      </c>
      <c r="P4979" t="n">
        <v>0</v>
      </c>
      <c r="Q4979" s="59" t="n">
        <v>240</v>
      </c>
      <c r="R4979" s="60">
        <f>IF(N4979="TL",1,IF(N4979="USD",VLOOKUP(C4979,$X$2:$Z$19,2,FALSE),VLOOKUP(C4979,$X$2:$Z$19,3,FALSE)))</f>
        <v/>
      </c>
      <c r="S4979" s="61">
        <f>IF(P4979=1,0,L4979*M4979*R4979*(1-O4979/100))</f>
        <v/>
      </c>
      <c r="T4979" s="61">
        <f>IF(P4979=1,0,L4979*Q4979)</f>
        <v/>
      </c>
      <c r="U4979" s="61">
        <f>S4979-T4979</f>
        <v/>
      </c>
    </row>
    <row r="4980">
      <c r="A4980" t="inlineStr">
        <is>
          <t>S004979</t>
        </is>
      </c>
      <c r="B4980" t="inlineStr">
        <is>
          <t>2026-06-03</t>
        </is>
      </c>
      <c r="C4980" t="inlineStr">
        <is>
          <t>2026-06</t>
        </is>
      </c>
      <c r="D4980" t="inlineStr">
        <is>
          <t>2026-Q2</t>
        </is>
      </c>
      <c r="E4980" t="inlineStr">
        <is>
          <t>T10</t>
        </is>
      </c>
      <c r="F4980" t="inlineStr">
        <is>
          <t>Ayşe Yıldız</t>
        </is>
      </c>
      <c r="G4980" t="inlineStr">
        <is>
          <t>Akdeniz</t>
        </is>
      </c>
      <c r="H4980" t="inlineStr">
        <is>
          <t>EM-SNS-06</t>
        </is>
      </c>
      <c r="I4980" t="inlineStr">
        <is>
          <t>Hareket Sensörü PIR</t>
        </is>
      </c>
      <c r="J4980" t="inlineStr">
        <is>
          <t>Otomasyon</t>
        </is>
      </c>
      <c r="K4980" t="inlineStr">
        <is>
          <t>Perakende</t>
        </is>
      </c>
      <c r="L4980" t="n">
        <v>5</v>
      </c>
      <c r="M4980" s="57" t="n">
        <v>252</v>
      </c>
      <c r="N4980" t="inlineStr">
        <is>
          <t>TL</t>
        </is>
      </c>
      <c r="O4980" s="58" t="n">
        <v>5</v>
      </c>
      <c r="P4980" t="n">
        <v>0</v>
      </c>
      <c r="Q4980" s="59" t="n">
        <v>120</v>
      </c>
      <c r="R4980" s="60">
        <f>IF(N4980="TL",1,IF(N4980="USD",VLOOKUP(C4980,$X$2:$Z$19,2,FALSE),VLOOKUP(C4980,$X$2:$Z$19,3,FALSE)))</f>
        <v/>
      </c>
      <c r="S4980" s="61">
        <f>IF(P4980=1,0,L4980*M4980*R4980*(1-O4980/100))</f>
        <v/>
      </c>
      <c r="T4980" s="61">
        <f>IF(P4980=1,0,L4980*Q4980)</f>
        <v/>
      </c>
      <c r="U4980" s="61">
        <f>S4980-T4980</f>
        <v/>
      </c>
    </row>
    <row r="4981">
      <c r="A4981" t="inlineStr">
        <is>
          <t>S004980</t>
        </is>
      </c>
      <c r="B4981" t="inlineStr">
        <is>
          <t>2026-06-15</t>
        </is>
      </c>
      <c r="C4981" t="inlineStr">
        <is>
          <t>2026-06</t>
        </is>
      </c>
      <c r="D4981" t="inlineStr">
        <is>
          <t>2026-Q2</t>
        </is>
      </c>
      <c r="E4981" t="inlineStr">
        <is>
          <t>T10</t>
        </is>
      </c>
      <c r="F4981" t="inlineStr">
        <is>
          <t>Ayşe Yıldız</t>
        </is>
      </c>
      <c r="G4981" t="inlineStr">
        <is>
          <t>Akdeniz</t>
        </is>
      </c>
      <c r="H4981" t="inlineStr">
        <is>
          <t>EM-UPS-10</t>
        </is>
      </c>
      <c r="I4981" t="inlineStr">
        <is>
          <t>Kesintisiz Güç Kaynağı 3 kVA</t>
        </is>
      </c>
      <c r="J4981" t="inlineStr">
        <is>
          <t>Güç</t>
        </is>
      </c>
      <c r="K4981" t="inlineStr">
        <is>
          <t>Bayi</t>
        </is>
      </c>
      <c r="L4981" t="n">
        <v>94</v>
      </c>
      <c r="M4981" s="57" t="n">
        <v>13118</v>
      </c>
      <c r="N4981" t="inlineStr">
        <is>
          <t>TL</t>
        </is>
      </c>
      <c r="O4981" s="58" t="n">
        <v>8</v>
      </c>
      <c r="P4981" t="n">
        <v>0</v>
      </c>
      <c r="Q4981" s="59" t="n">
        <v>8200</v>
      </c>
      <c r="R4981" s="60">
        <f>IF(N4981="TL",1,IF(N4981="USD",VLOOKUP(C4981,$X$2:$Z$19,2,FALSE),VLOOKUP(C4981,$X$2:$Z$19,3,FALSE)))</f>
        <v/>
      </c>
      <c r="S4981" s="61">
        <f>IF(P4981=1,0,L4981*M4981*R4981*(1-O4981/100))</f>
        <v/>
      </c>
      <c r="T4981" s="61">
        <f>IF(P4981=1,0,L4981*Q4981)</f>
        <v/>
      </c>
      <c r="U4981" s="61">
        <f>S4981-T4981</f>
        <v/>
      </c>
    </row>
    <row r="4982">
      <c r="A4982" t="inlineStr">
        <is>
          <t>S004981</t>
        </is>
      </c>
      <c r="B4982" t="inlineStr">
        <is>
          <t>2026-06-25</t>
        </is>
      </c>
      <c r="C4982" t="inlineStr">
        <is>
          <t>2026-06</t>
        </is>
      </c>
      <c r="D4982" t="inlineStr">
        <is>
          <t>2026-Q2</t>
        </is>
      </c>
      <c r="E4982" t="inlineStr">
        <is>
          <t>T10</t>
        </is>
      </c>
      <c r="F4982" t="inlineStr">
        <is>
          <t>Ayşe Yıldız</t>
        </is>
      </c>
      <c r="G4982" t="inlineStr">
        <is>
          <t>Akdeniz</t>
        </is>
      </c>
      <c r="H4982" t="inlineStr">
        <is>
          <t>EM-UPS-10</t>
        </is>
      </c>
      <c r="I4982" t="inlineStr">
        <is>
          <t>Kesintisiz Güç Kaynağı 3 kVA</t>
        </is>
      </c>
      <c r="J4982" t="inlineStr">
        <is>
          <t>Güç</t>
        </is>
      </c>
      <c r="K4982" t="inlineStr">
        <is>
          <t>Bayi</t>
        </is>
      </c>
      <c r="L4982" t="n">
        <v>5</v>
      </c>
      <c r="M4982" s="57" t="n">
        <v>12658</v>
      </c>
      <c r="N4982" t="inlineStr">
        <is>
          <t>TL</t>
        </is>
      </c>
      <c r="O4982" s="58" t="n">
        <v>12</v>
      </c>
      <c r="P4982" t="n">
        <v>0</v>
      </c>
      <c r="Q4982" s="59" t="n">
        <v>8200</v>
      </c>
      <c r="R4982" s="60">
        <f>IF(N4982="TL",1,IF(N4982="USD",VLOOKUP(C4982,$X$2:$Z$19,2,FALSE),VLOOKUP(C4982,$X$2:$Z$19,3,FALSE)))</f>
        <v/>
      </c>
      <c r="S4982" s="61">
        <f>IF(P4982=1,0,L4982*M4982*R4982*(1-O4982/100))</f>
        <v/>
      </c>
      <c r="T4982" s="61">
        <f>IF(P4982=1,0,L4982*Q4982)</f>
        <v/>
      </c>
      <c r="U4982" s="61">
        <f>S4982-T4982</f>
        <v/>
      </c>
    </row>
    <row r="4983">
      <c r="A4983" t="inlineStr">
        <is>
          <t>S004982</t>
        </is>
      </c>
      <c r="B4983" t="inlineStr">
        <is>
          <t>2026-06-05</t>
        </is>
      </c>
      <c r="C4983" t="inlineStr">
        <is>
          <t>2026-06</t>
        </is>
      </c>
      <c r="D4983" t="inlineStr">
        <is>
          <t>2026-Q2</t>
        </is>
      </c>
      <c r="E4983" t="inlineStr">
        <is>
          <t>T10</t>
        </is>
      </c>
      <c r="F4983" t="inlineStr">
        <is>
          <t>Ayşe Yıldız</t>
        </is>
      </c>
      <c r="G4983" t="inlineStr">
        <is>
          <t>Akdeniz</t>
        </is>
      </c>
      <c r="H4983" t="inlineStr">
        <is>
          <t>EM-KND-03</t>
        </is>
      </c>
      <c r="I4983" t="inlineStr">
        <is>
          <t>Kablo Kanalı 40x40 (2 m)</t>
        </is>
      </c>
      <c r="J4983" t="inlineStr">
        <is>
          <t>Tesisat</t>
        </is>
      </c>
      <c r="K4983" t="inlineStr">
        <is>
          <t>Perakende</t>
        </is>
      </c>
      <c r="L4983" t="n">
        <v>1</v>
      </c>
      <c r="M4983" s="57" t="n">
        <v>127</v>
      </c>
      <c r="N4983" t="inlineStr">
        <is>
          <t>TL</t>
        </is>
      </c>
      <c r="O4983" s="58" t="n">
        <v>5</v>
      </c>
      <c r="P4983" t="n">
        <v>0</v>
      </c>
      <c r="Q4983" s="59" t="n">
        <v>65</v>
      </c>
      <c r="R4983" s="60">
        <f>IF(N4983="TL",1,IF(N4983="USD",VLOOKUP(C4983,$X$2:$Z$19,2,FALSE),VLOOKUP(C4983,$X$2:$Z$19,3,FALSE)))</f>
        <v/>
      </c>
      <c r="S4983" s="61">
        <f>IF(P4983=1,0,L4983*M4983*R4983*(1-O4983/100))</f>
        <v/>
      </c>
      <c r="T4983" s="61">
        <f>IF(P4983=1,0,L4983*Q4983)</f>
        <v/>
      </c>
      <c r="U4983" s="61">
        <f>S4983-T4983</f>
        <v/>
      </c>
    </row>
    <row r="4984">
      <c r="A4984" t="inlineStr">
        <is>
          <t>S004983</t>
        </is>
      </c>
      <c r="B4984" t="inlineStr">
        <is>
          <t>2026-06-10</t>
        </is>
      </c>
      <c r="C4984" t="inlineStr">
        <is>
          <t>2026-06</t>
        </is>
      </c>
      <c r="D4984" t="inlineStr">
        <is>
          <t>2026-Q2</t>
        </is>
      </c>
      <c r="E4984" t="inlineStr">
        <is>
          <t>T10</t>
        </is>
      </c>
      <c r="F4984" t="inlineStr">
        <is>
          <t>Ayşe Yıldız</t>
        </is>
      </c>
      <c r="G4984" t="inlineStr">
        <is>
          <t>Akdeniz</t>
        </is>
      </c>
      <c r="H4984" t="inlineStr">
        <is>
          <t>EM-KND-03</t>
        </is>
      </c>
      <c r="I4984" t="inlineStr">
        <is>
          <t>Kablo Kanalı 40x40 (2 m)</t>
        </is>
      </c>
      <c r="J4984" t="inlineStr">
        <is>
          <t>Tesisat</t>
        </is>
      </c>
      <c r="K4984" t="inlineStr">
        <is>
          <t>Perakende</t>
        </is>
      </c>
      <c r="L4984" t="n">
        <v>5</v>
      </c>
      <c r="M4984" s="57" t="n">
        <v>134</v>
      </c>
      <c r="N4984" t="inlineStr">
        <is>
          <t>TL</t>
        </is>
      </c>
      <c r="O4984" s="58" t="n">
        <v>5</v>
      </c>
      <c r="P4984" t="n">
        <v>0</v>
      </c>
      <c r="Q4984" s="59" t="n">
        <v>65</v>
      </c>
      <c r="R4984" s="60">
        <f>IF(N4984="TL",1,IF(N4984="USD",VLOOKUP(C4984,$X$2:$Z$19,2,FALSE),VLOOKUP(C4984,$X$2:$Z$19,3,FALSE)))</f>
        <v/>
      </c>
      <c r="S4984" s="61">
        <f>IF(P4984=1,0,L4984*M4984*R4984*(1-O4984/100))</f>
        <v/>
      </c>
      <c r="T4984" s="61">
        <f>IF(P4984=1,0,L4984*Q4984)</f>
        <v/>
      </c>
      <c r="U4984" s="61">
        <f>S4984-T4984</f>
        <v/>
      </c>
    </row>
    <row r="4985">
      <c r="A4985" t="inlineStr">
        <is>
          <t>S004984</t>
        </is>
      </c>
      <c r="B4985" t="inlineStr">
        <is>
          <t>2026-06-27</t>
        </is>
      </c>
      <c r="C4985" t="inlineStr">
        <is>
          <t>2026-06</t>
        </is>
      </c>
      <c r="D4985" t="inlineStr">
        <is>
          <t>2026-Q2</t>
        </is>
      </c>
      <c r="E4985" t="inlineStr">
        <is>
          <t>T10</t>
        </is>
      </c>
      <c r="F4985" t="inlineStr">
        <is>
          <t>Ayşe Yıldız</t>
        </is>
      </c>
      <c r="G4985" t="inlineStr">
        <is>
          <t>Akdeniz</t>
        </is>
      </c>
      <c r="H4985" t="inlineStr">
        <is>
          <t>EM-SGT-01</t>
        </is>
      </c>
      <c r="I4985" t="inlineStr">
        <is>
          <t>Otomatik Sigorta C16 (12'li)</t>
        </is>
      </c>
      <c r="J4985" t="inlineStr">
        <is>
          <t>Koruma</t>
        </is>
      </c>
      <c r="K4985" t="inlineStr">
        <is>
          <t>Bayi</t>
        </is>
      </c>
      <c r="L4985" t="n">
        <v>2</v>
      </c>
      <c r="M4985" s="57" t="n">
        <v>449</v>
      </c>
      <c r="N4985" t="inlineStr">
        <is>
          <t>TL</t>
        </is>
      </c>
      <c r="O4985" s="58" t="n">
        <v>0</v>
      </c>
      <c r="P4985" t="n">
        <v>0</v>
      </c>
      <c r="Q4985" s="59" t="n">
        <v>240</v>
      </c>
      <c r="R4985" s="60">
        <f>IF(N4985="TL",1,IF(N4985="USD",VLOOKUP(C4985,$X$2:$Z$19,2,FALSE),VLOOKUP(C4985,$X$2:$Z$19,3,FALSE)))</f>
        <v/>
      </c>
      <c r="S4985" s="61">
        <f>IF(P4985=1,0,L4985*M4985*R4985*(1-O4985/100))</f>
        <v/>
      </c>
      <c r="T4985" s="61">
        <f>IF(P4985=1,0,L4985*Q4985)</f>
        <v/>
      </c>
      <c r="U4985" s="61">
        <f>S4985-T4985</f>
        <v/>
      </c>
    </row>
    <row r="4986">
      <c r="A4986" t="inlineStr">
        <is>
          <t>S004985</t>
        </is>
      </c>
      <c r="B4986" t="inlineStr">
        <is>
          <t>2026-06-13</t>
        </is>
      </c>
      <c r="C4986" t="inlineStr">
        <is>
          <t>2026-06</t>
        </is>
      </c>
      <c r="D4986" t="inlineStr">
        <is>
          <t>2026-Q2</t>
        </is>
      </c>
      <c r="E4986" t="inlineStr">
        <is>
          <t>T10</t>
        </is>
      </c>
      <c r="F4986" t="inlineStr">
        <is>
          <t>Ayşe Yıldız</t>
        </is>
      </c>
      <c r="G4986" t="inlineStr">
        <is>
          <t>Akdeniz</t>
        </is>
      </c>
      <c r="H4986" t="inlineStr">
        <is>
          <t>EM-SGT-01</t>
        </is>
      </c>
      <c r="I4986" t="inlineStr">
        <is>
          <t>Otomatik Sigorta C16 (12'li)</t>
        </is>
      </c>
      <c r="J4986" t="inlineStr">
        <is>
          <t>Koruma</t>
        </is>
      </c>
      <c r="K4986" t="inlineStr">
        <is>
          <t>Perakende</t>
        </is>
      </c>
      <c r="L4986" t="n">
        <v>107</v>
      </c>
      <c r="M4986" s="57" t="n">
        <v>436</v>
      </c>
      <c r="N4986" t="inlineStr">
        <is>
          <t>TL</t>
        </is>
      </c>
      <c r="O4986" s="58" t="n">
        <v>12</v>
      </c>
      <c r="P4986" t="n">
        <v>0</v>
      </c>
      <c r="Q4986" s="59" t="n">
        <v>240</v>
      </c>
      <c r="R4986" s="60">
        <f>IF(N4986="TL",1,IF(N4986="USD",VLOOKUP(C4986,$X$2:$Z$19,2,FALSE),VLOOKUP(C4986,$X$2:$Z$19,3,FALSE)))</f>
        <v/>
      </c>
      <c r="S4986" s="61">
        <f>IF(P4986=1,0,L4986*M4986*R4986*(1-O4986/100))</f>
        <v/>
      </c>
      <c r="T4986" s="61">
        <f>IF(P4986=1,0,L4986*Q4986)</f>
        <v/>
      </c>
      <c r="U4986" s="61">
        <f>S4986-T4986</f>
        <v/>
      </c>
    </row>
    <row r="4987">
      <c r="A4987" t="inlineStr">
        <is>
          <t>S004986</t>
        </is>
      </c>
      <c r="B4987" t="inlineStr">
        <is>
          <t>2026-06-23</t>
        </is>
      </c>
      <c r="C4987" t="inlineStr">
        <is>
          <t>2026-06</t>
        </is>
      </c>
      <c r="D4987" t="inlineStr">
        <is>
          <t>2026-Q2</t>
        </is>
      </c>
      <c r="E4987" t="inlineStr">
        <is>
          <t>T10</t>
        </is>
      </c>
      <c r="F4987" t="inlineStr">
        <is>
          <t>Ayşe Yıldız</t>
        </is>
      </c>
      <c r="G4987" t="inlineStr">
        <is>
          <t>Akdeniz</t>
        </is>
      </c>
      <c r="H4987" t="inlineStr">
        <is>
          <t>EM-AYD-18</t>
        </is>
      </c>
      <c r="I4987" t="inlineStr">
        <is>
          <t>LED Ampul 18W (10'lu)</t>
        </is>
      </c>
      <c r="J4987" t="inlineStr">
        <is>
          <t>Aydınlatma</t>
        </is>
      </c>
      <c r="K4987" t="inlineStr">
        <is>
          <t>Proje</t>
        </is>
      </c>
      <c r="L4987" t="n">
        <v>65</v>
      </c>
      <c r="M4987" s="57" t="n">
        <v>208</v>
      </c>
      <c r="N4987" t="inlineStr">
        <is>
          <t>TL</t>
        </is>
      </c>
      <c r="O4987" s="58" t="n">
        <v>0</v>
      </c>
      <c r="P4987" t="n">
        <v>0</v>
      </c>
      <c r="Q4987" s="59" t="n">
        <v>95</v>
      </c>
      <c r="R4987" s="60">
        <f>IF(N4987="TL",1,IF(N4987="USD",VLOOKUP(C4987,$X$2:$Z$19,2,FALSE),VLOOKUP(C4987,$X$2:$Z$19,3,FALSE)))</f>
        <v/>
      </c>
      <c r="S4987" s="61">
        <f>IF(P4987=1,0,L4987*M4987*R4987*(1-O4987/100))</f>
        <v/>
      </c>
      <c r="T4987" s="61">
        <f>IF(P4987=1,0,L4987*Q4987)</f>
        <v/>
      </c>
      <c r="U4987" s="61">
        <f>S4987-T4987</f>
        <v/>
      </c>
    </row>
    <row r="4988">
      <c r="A4988" t="inlineStr">
        <is>
          <t>S004987</t>
        </is>
      </c>
      <c r="B4988" t="inlineStr">
        <is>
          <t>2026-06-23</t>
        </is>
      </c>
      <c r="C4988" t="inlineStr">
        <is>
          <t>2026-06</t>
        </is>
      </c>
      <c r="D4988" t="inlineStr">
        <is>
          <t>2026-Q2</t>
        </is>
      </c>
      <c r="E4988" t="inlineStr">
        <is>
          <t>T10</t>
        </is>
      </c>
      <c r="F4988" t="inlineStr">
        <is>
          <t>Ayşe Yıldız</t>
        </is>
      </c>
      <c r="G4988" t="inlineStr">
        <is>
          <t>Akdeniz</t>
        </is>
      </c>
      <c r="H4988" t="inlineStr">
        <is>
          <t>EM-KBL-25</t>
        </is>
      </c>
      <c r="I4988" t="inlineStr">
        <is>
          <t>NYY Kablo 4x6 (100 m)</t>
        </is>
      </c>
      <c r="J4988" t="inlineStr">
        <is>
          <t>Kablo</t>
        </is>
      </c>
      <c r="K4988" t="inlineStr">
        <is>
          <t>Bayi</t>
        </is>
      </c>
      <c r="L4988" t="n">
        <v>2</v>
      </c>
      <c r="M4988" s="57" t="n">
        <v>3535</v>
      </c>
      <c r="N4988" t="inlineStr">
        <is>
          <t>TL</t>
        </is>
      </c>
      <c r="O4988" s="58" t="n">
        <v>8</v>
      </c>
      <c r="P4988" t="n">
        <v>0</v>
      </c>
      <c r="Q4988" s="59" t="n">
        <v>2150</v>
      </c>
      <c r="R4988" s="60">
        <f>IF(N4988="TL",1,IF(N4988="USD",VLOOKUP(C4988,$X$2:$Z$19,2,FALSE),VLOOKUP(C4988,$X$2:$Z$19,3,FALSE)))</f>
        <v/>
      </c>
      <c r="S4988" s="61">
        <f>IF(P4988=1,0,L4988*M4988*R4988*(1-O4988/100))</f>
        <v/>
      </c>
      <c r="T4988" s="61">
        <f>IF(P4988=1,0,L4988*Q4988)</f>
        <v/>
      </c>
      <c r="U4988" s="61">
        <f>S4988-T4988</f>
        <v/>
      </c>
    </row>
    <row r="4989">
      <c r="A4989" t="inlineStr">
        <is>
          <t>S004988</t>
        </is>
      </c>
      <c r="B4989" t="inlineStr">
        <is>
          <t>2026-06-20</t>
        </is>
      </c>
      <c r="C4989" t="inlineStr">
        <is>
          <t>2026-06</t>
        </is>
      </c>
      <c r="D4989" t="inlineStr">
        <is>
          <t>2026-Q2</t>
        </is>
      </c>
      <c r="E4989" t="inlineStr">
        <is>
          <t>T10</t>
        </is>
      </c>
      <c r="F4989" t="inlineStr">
        <is>
          <t>Ayşe Yıldız</t>
        </is>
      </c>
      <c r="G4989" t="inlineStr">
        <is>
          <t>Akdeniz</t>
        </is>
      </c>
      <c r="H4989" t="inlineStr">
        <is>
          <t>EM-UPS-10</t>
        </is>
      </c>
      <c r="I4989" t="inlineStr">
        <is>
          <t>Kesintisiz Güç Kaynağı 3 kVA</t>
        </is>
      </c>
      <c r="J4989" t="inlineStr">
        <is>
          <t>Güç</t>
        </is>
      </c>
      <c r="K4989" t="inlineStr">
        <is>
          <t>Bayi</t>
        </is>
      </c>
      <c r="L4989" t="n">
        <v>11</v>
      </c>
      <c r="M4989" s="57" t="n">
        <v>12899</v>
      </c>
      <c r="N4989" t="inlineStr">
        <is>
          <t>TL</t>
        </is>
      </c>
      <c r="O4989" s="58" t="n">
        <v>8</v>
      </c>
      <c r="P4989" t="n">
        <v>1</v>
      </c>
      <c r="Q4989" s="59" t="n">
        <v>8200</v>
      </c>
      <c r="R4989" s="60">
        <f>IF(N4989="TL",1,IF(N4989="USD",VLOOKUP(C4989,$X$2:$Z$19,2,FALSE),VLOOKUP(C4989,$X$2:$Z$19,3,FALSE)))</f>
        <v/>
      </c>
      <c r="S4989" s="61">
        <f>IF(P4989=1,0,L4989*M4989*R4989*(1-O4989/100))</f>
        <v/>
      </c>
      <c r="T4989" s="61">
        <f>IF(P4989=1,0,L4989*Q4989)</f>
        <v/>
      </c>
      <c r="U4989" s="61">
        <f>S4989-T4989</f>
        <v/>
      </c>
    </row>
    <row r="4990">
      <c r="A4990" t="inlineStr">
        <is>
          <t>S004989</t>
        </is>
      </c>
      <c r="B4990" t="inlineStr">
        <is>
          <t>2026-06-13</t>
        </is>
      </c>
      <c r="C4990" t="inlineStr">
        <is>
          <t>2026-06</t>
        </is>
      </c>
      <c r="D4990" t="inlineStr">
        <is>
          <t>2026-Q2</t>
        </is>
      </c>
      <c r="E4990" t="inlineStr">
        <is>
          <t>T10</t>
        </is>
      </c>
      <c r="F4990" t="inlineStr">
        <is>
          <t>Ayşe Yıldız</t>
        </is>
      </c>
      <c r="G4990" t="inlineStr">
        <is>
          <t>Akdeniz</t>
        </is>
      </c>
      <c r="H4990" t="inlineStr">
        <is>
          <t>EM-KBL-25</t>
        </is>
      </c>
      <c r="I4990" t="inlineStr">
        <is>
          <t>NYY Kablo 4x6 (100 m)</t>
        </is>
      </c>
      <c r="J4990" t="inlineStr">
        <is>
          <t>Kablo</t>
        </is>
      </c>
      <c r="K4990" t="inlineStr">
        <is>
          <t>Kurumsal</t>
        </is>
      </c>
      <c r="L4990" t="n">
        <v>11</v>
      </c>
      <c r="M4990" s="57" t="n">
        <v>3336</v>
      </c>
      <c r="N4990" t="inlineStr">
        <is>
          <t>TL</t>
        </is>
      </c>
      <c r="O4990" s="58" t="n">
        <v>0</v>
      </c>
      <c r="P4990" t="n">
        <v>0</v>
      </c>
      <c r="Q4990" s="59" t="n">
        <v>2150</v>
      </c>
      <c r="R4990" s="60">
        <f>IF(N4990="TL",1,IF(N4990="USD",VLOOKUP(C4990,$X$2:$Z$19,2,FALSE),VLOOKUP(C4990,$X$2:$Z$19,3,FALSE)))</f>
        <v/>
      </c>
      <c r="S4990" s="61">
        <f>IF(P4990=1,0,L4990*M4990*R4990*(1-O4990/100))</f>
        <v/>
      </c>
      <c r="T4990" s="61">
        <f>IF(P4990=1,0,L4990*Q4990)</f>
        <v/>
      </c>
      <c r="U4990" s="61">
        <f>S4990-T4990</f>
        <v/>
      </c>
    </row>
    <row r="4991">
      <c r="A4991" t="inlineStr">
        <is>
          <t>S004990</t>
        </is>
      </c>
      <c r="B4991" t="inlineStr">
        <is>
          <t>2026-06-05</t>
        </is>
      </c>
      <c r="C4991" t="inlineStr">
        <is>
          <t>2026-06</t>
        </is>
      </c>
      <c r="D4991" t="inlineStr">
        <is>
          <t>2026-Q2</t>
        </is>
      </c>
      <c r="E4991" t="inlineStr">
        <is>
          <t>T11</t>
        </is>
      </c>
      <c r="F4991" t="inlineStr">
        <is>
          <t>Kaan Öztürk</t>
        </is>
      </c>
      <c r="G4991" t="inlineStr">
        <is>
          <t>İhracat-Körfez</t>
        </is>
      </c>
      <c r="H4991" t="inlineStr">
        <is>
          <t>EM-TRF-05</t>
        </is>
      </c>
      <c r="I4991" t="inlineStr">
        <is>
          <t>İzole Trafo 1 kVA</t>
        </is>
      </c>
      <c r="J4991" t="inlineStr">
        <is>
          <t>Güç</t>
        </is>
      </c>
      <c r="K4991" t="inlineStr">
        <is>
          <t>Proje</t>
        </is>
      </c>
      <c r="L4991" t="n">
        <v>1</v>
      </c>
      <c r="M4991" s="57" t="n">
        <v>133.82</v>
      </c>
      <c r="N4991" t="inlineStr">
        <is>
          <t>USD</t>
        </is>
      </c>
      <c r="O4991" s="58" t="n">
        <v>8</v>
      </c>
      <c r="P4991" t="n">
        <v>0</v>
      </c>
      <c r="Q4991" s="59" t="n">
        <v>3900</v>
      </c>
      <c r="R4991" s="60">
        <f>IF(N4991="TL",1,IF(N4991="USD",VLOOKUP(C4991,$X$2:$Z$19,2,FALSE),VLOOKUP(C4991,$X$2:$Z$19,3,FALSE)))</f>
        <v/>
      </c>
      <c r="S4991" s="61">
        <f>IF(P4991=1,0,L4991*M4991*R4991*(1-O4991/100))</f>
        <v/>
      </c>
      <c r="T4991" s="61">
        <f>IF(P4991=1,0,L4991*Q4991)</f>
        <v/>
      </c>
      <c r="U4991" s="61">
        <f>S4991-T4991</f>
        <v/>
      </c>
    </row>
    <row r="4992">
      <c r="A4992" t="inlineStr">
        <is>
          <t>S004991</t>
        </is>
      </c>
      <c r="B4992" t="inlineStr">
        <is>
          <t>2026-06-09</t>
        </is>
      </c>
      <c r="C4992" t="inlineStr">
        <is>
          <t>2026-06</t>
        </is>
      </c>
      <c r="D4992" t="inlineStr">
        <is>
          <t>2026-Q2</t>
        </is>
      </c>
      <c r="E4992" t="inlineStr">
        <is>
          <t>T11</t>
        </is>
      </c>
      <c r="F4992" t="inlineStr">
        <is>
          <t>Kaan Öztürk</t>
        </is>
      </c>
      <c r="G4992" t="inlineStr">
        <is>
          <t>İhracat-Körfez</t>
        </is>
      </c>
      <c r="H4992" t="inlineStr">
        <is>
          <t>EM-AYD-18</t>
        </is>
      </c>
      <c r="I4992" t="inlineStr">
        <is>
          <t>LED Ampul 18W (10'lu)</t>
        </is>
      </c>
      <c r="J4992" t="inlineStr">
        <is>
          <t>Aydınlatma</t>
        </is>
      </c>
      <c r="K4992" t="inlineStr">
        <is>
          <t>Perakende</t>
        </is>
      </c>
      <c r="L4992" t="n">
        <v>111</v>
      </c>
      <c r="M4992" s="57" t="n">
        <v>4.13</v>
      </c>
      <c r="N4992" t="inlineStr">
        <is>
          <t>USD</t>
        </is>
      </c>
      <c r="O4992" s="58" t="n">
        <v>18</v>
      </c>
      <c r="P4992" t="n">
        <v>0</v>
      </c>
      <c r="Q4992" s="59" t="n">
        <v>95</v>
      </c>
      <c r="R4992" s="60">
        <f>IF(N4992="TL",1,IF(N4992="USD",VLOOKUP(C4992,$X$2:$Z$19,2,FALSE),VLOOKUP(C4992,$X$2:$Z$19,3,FALSE)))</f>
        <v/>
      </c>
      <c r="S4992" s="61">
        <f>IF(P4992=1,0,L4992*M4992*R4992*(1-O4992/100))</f>
        <v/>
      </c>
      <c r="T4992" s="61">
        <f>IF(P4992=1,0,L4992*Q4992)</f>
        <v/>
      </c>
      <c r="U4992" s="61">
        <f>S4992-T4992</f>
        <v/>
      </c>
    </row>
    <row r="4993">
      <c r="A4993" t="inlineStr">
        <is>
          <t>S004992</t>
        </is>
      </c>
      <c r="B4993" t="inlineStr">
        <is>
          <t>2026-06-12</t>
        </is>
      </c>
      <c r="C4993" t="inlineStr">
        <is>
          <t>2026-06</t>
        </is>
      </c>
      <c r="D4993" t="inlineStr">
        <is>
          <t>2026-Q2</t>
        </is>
      </c>
      <c r="E4993" t="inlineStr">
        <is>
          <t>T11</t>
        </is>
      </c>
      <c r="F4993" t="inlineStr">
        <is>
          <t>Kaan Öztürk</t>
        </is>
      </c>
      <c r="G4993" t="inlineStr">
        <is>
          <t>İhracat-Körfez</t>
        </is>
      </c>
      <c r="H4993" t="inlineStr">
        <is>
          <t>EM-SGT-01</t>
        </is>
      </c>
      <c r="I4993" t="inlineStr">
        <is>
          <t>Otomatik Sigorta C16 (12'li)</t>
        </is>
      </c>
      <c r="J4993" t="inlineStr">
        <is>
          <t>Koruma</t>
        </is>
      </c>
      <c r="K4993" t="inlineStr">
        <is>
          <t>Proje</t>
        </is>
      </c>
      <c r="L4993" t="n">
        <v>52</v>
      </c>
      <c r="M4993" s="57" t="n">
        <v>8.859999999999999</v>
      </c>
      <c r="N4993" t="inlineStr">
        <is>
          <t>USD</t>
        </is>
      </c>
      <c r="O4993" s="58" t="n">
        <v>0</v>
      </c>
      <c r="P4993" t="n">
        <v>0</v>
      </c>
      <c r="Q4993" s="59" t="n">
        <v>240</v>
      </c>
      <c r="R4993" s="60">
        <f>IF(N4993="TL",1,IF(N4993="USD",VLOOKUP(C4993,$X$2:$Z$19,2,FALSE),VLOOKUP(C4993,$X$2:$Z$19,3,FALSE)))</f>
        <v/>
      </c>
      <c r="S4993" s="61">
        <f>IF(P4993=1,0,L4993*M4993*R4993*(1-O4993/100))</f>
        <v/>
      </c>
      <c r="T4993" s="61">
        <f>IF(P4993=1,0,L4993*Q4993)</f>
        <v/>
      </c>
      <c r="U4993" s="61">
        <f>S4993-T4993</f>
        <v/>
      </c>
    </row>
    <row r="4994">
      <c r="A4994" t="inlineStr">
        <is>
          <t>S004993</t>
        </is>
      </c>
      <c r="B4994" t="inlineStr">
        <is>
          <t>2026-06-02</t>
        </is>
      </c>
      <c r="C4994" t="inlineStr">
        <is>
          <t>2026-06</t>
        </is>
      </c>
      <c r="D4994" t="inlineStr">
        <is>
          <t>2026-Q2</t>
        </is>
      </c>
      <c r="E4994" t="inlineStr">
        <is>
          <t>T11</t>
        </is>
      </c>
      <c r="F4994" t="inlineStr">
        <is>
          <t>Kaan Öztürk</t>
        </is>
      </c>
      <c r="G4994" t="inlineStr">
        <is>
          <t>İhracat-Körfez</t>
        </is>
      </c>
      <c r="H4994" t="inlineStr">
        <is>
          <t>EM-TOP-08</t>
        </is>
      </c>
      <c r="I4994" t="inlineStr">
        <is>
          <t>Topraklama Seti</t>
        </is>
      </c>
      <c r="J4994" t="inlineStr">
        <is>
          <t>Koruma</t>
        </is>
      </c>
      <c r="K4994" t="inlineStr">
        <is>
          <t>Bayi</t>
        </is>
      </c>
      <c r="L4994" t="n">
        <v>2</v>
      </c>
      <c r="M4994" s="57" t="n">
        <v>18.25</v>
      </c>
      <c r="N4994" t="inlineStr">
        <is>
          <t>USD</t>
        </is>
      </c>
      <c r="O4994" s="58" t="n">
        <v>0</v>
      </c>
      <c r="P4994" t="n">
        <v>0</v>
      </c>
      <c r="Q4994" s="59" t="n">
        <v>540</v>
      </c>
      <c r="R4994" s="60">
        <f>IF(N4994="TL",1,IF(N4994="USD",VLOOKUP(C4994,$X$2:$Z$19,2,FALSE),VLOOKUP(C4994,$X$2:$Z$19,3,FALSE)))</f>
        <v/>
      </c>
      <c r="S4994" s="61">
        <f>IF(P4994=1,0,L4994*M4994*R4994*(1-O4994/100))</f>
        <v/>
      </c>
      <c r="T4994" s="61">
        <f>IF(P4994=1,0,L4994*Q4994)</f>
        <v/>
      </c>
      <c r="U4994" s="61">
        <f>S4994-T4994</f>
        <v/>
      </c>
    </row>
    <row r="4995">
      <c r="A4995" t="inlineStr">
        <is>
          <t>S004994</t>
        </is>
      </c>
      <c r="B4995" t="inlineStr">
        <is>
          <t>2026-06-22</t>
        </is>
      </c>
      <c r="C4995" t="inlineStr">
        <is>
          <t>2026-06</t>
        </is>
      </c>
      <c r="D4995" t="inlineStr">
        <is>
          <t>2026-Q2</t>
        </is>
      </c>
      <c r="E4995" t="inlineStr">
        <is>
          <t>T11</t>
        </is>
      </c>
      <c r="F4995" t="inlineStr">
        <is>
          <t>Kaan Öztürk</t>
        </is>
      </c>
      <c r="G4995" t="inlineStr">
        <is>
          <t>İhracat-Körfez</t>
        </is>
      </c>
      <c r="H4995" t="inlineStr">
        <is>
          <t>EM-TRF-05</t>
        </is>
      </c>
      <c r="I4995" t="inlineStr">
        <is>
          <t>İzole Trafo 1 kVA</t>
        </is>
      </c>
      <c r="J4995" t="inlineStr">
        <is>
          <t>Güç</t>
        </is>
      </c>
      <c r="K4995" t="inlineStr">
        <is>
          <t>Bayi</t>
        </is>
      </c>
      <c r="L4995" t="n">
        <v>30</v>
      </c>
      <c r="M4995" s="57" t="n">
        <v>130.85</v>
      </c>
      <c r="N4995" t="inlineStr">
        <is>
          <t>USD</t>
        </is>
      </c>
      <c r="O4995" s="58" t="n">
        <v>5</v>
      </c>
      <c r="P4995" t="n">
        <v>0</v>
      </c>
      <c r="Q4995" s="59" t="n">
        <v>3900</v>
      </c>
      <c r="R4995" s="60">
        <f>IF(N4995="TL",1,IF(N4995="USD",VLOOKUP(C4995,$X$2:$Z$19,2,FALSE),VLOOKUP(C4995,$X$2:$Z$19,3,FALSE)))</f>
        <v/>
      </c>
      <c r="S4995" s="61">
        <f>IF(P4995=1,0,L4995*M4995*R4995*(1-O4995/100))</f>
        <v/>
      </c>
      <c r="T4995" s="61">
        <f>IF(P4995=1,0,L4995*Q4995)</f>
        <v/>
      </c>
      <c r="U4995" s="61">
        <f>S4995-T4995</f>
        <v/>
      </c>
    </row>
    <row r="4996">
      <c r="A4996" t="inlineStr">
        <is>
          <t>S004995</t>
        </is>
      </c>
      <c r="B4996" t="inlineStr">
        <is>
          <t>2026-06-01</t>
        </is>
      </c>
      <c r="C4996" t="inlineStr">
        <is>
          <t>2026-06</t>
        </is>
      </c>
      <c r="D4996" t="inlineStr">
        <is>
          <t>2026-Q2</t>
        </is>
      </c>
      <c r="E4996" t="inlineStr">
        <is>
          <t>T11</t>
        </is>
      </c>
      <c r="F4996" t="inlineStr">
        <is>
          <t>Kaan Öztürk</t>
        </is>
      </c>
      <c r="G4996" t="inlineStr">
        <is>
          <t>İhracat-Körfez</t>
        </is>
      </c>
      <c r="H4996" t="inlineStr">
        <is>
          <t>EM-SGT-01</t>
        </is>
      </c>
      <c r="I4996" t="inlineStr">
        <is>
          <t>Otomatik Sigorta C16 (12'li)</t>
        </is>
      </c>
      <c r="J4996" t="inlineStr">
        <is>
          <t>Koruma</t>
        </is>
      </c>
      <c r="K4996" t="inlineStr">
        <is>
          <t>Proje</t>
        </is>
      </c>
      <c r="L4996" t="n">
        <v>3</v>
      </c>
      <c r="M4996" s="57" t="n">
        <v>8.91</v>
      </c>
      <c r="N4996" t="inlineStr">
        <is>
          <t>USD</t>
        </is>
      </c>
      <c r="O4996" s="58" t="n">
        <v>0</v>
      </c>
      <c r="P4996" t="n">
        <v>0</v>
      </c>
      <c r="Q4996" s="59" t="n">
        <v>240</v>
      </c>
      <c r="R4996" s="60">
        <f>IF(N4996="TL",1,IF(N4996="USD",VLOOKUP(C4996,$X$2:$Z$19,2,FALSE),VLOOKUP(C4996,$X$2:$Z$19,3,FALSE)))</f>
        <v/>
      </c>
      <c r="S4996" s="61">
        <f>IF(P4996=1,0,L4996*M4996*R4996*(1-O4996/100))</f>
        <v/>
      </c>
      <c r="T4996" s="61">
        <f>IF(P4996=1,0,L4996*Q4996)</f>
        <v/>
      </c>
      <c r="U4996" s="61">
        <f>S4996-T4996</f>
        <v/>
      </c>
    </row>
    <row r="4997">
      <c r="A4997" t="inlineStr">
        <is>
          <t>S004996</t>
        </is>
      </c>
      <c r="B4997" t="inlineStr">
        <is>
          <t>2026-06-16</t>
        </is>
      </c>
      <c r="C4997" t="inlineStr">
        <is>
          <t>2026-06</t>
        </is>
      </c>
      <c r="D4997" t="inlineStr">
        <is>
          <t>2026-Q2</t>
        </is>
      </c>
      <c r="E4997" t="inlineStr">
        <is>
          <t>T11</t>
        </is>
      </c>
      <c r="F4997" t="inlineStr">
        <is>
          <t>Kaan Öztürk</t>
        </is>
      </c>
      <c r="G4997" t="inlineStr">
        <is>
          <t>İhracat-Körfez</t>
        </is>
      </c>
      <c r="H4997" t="inlineStr">
        <is>
          <t>EM-PNO-12</t>
        </is>
      </c>
      <c r="I4997" t="inlineStr">
        <is>
          <t>Sıva Üstü Dağıtım Panosu 24'lü</t>
        </is>
      </c>
      <c r="J4997" t="inlineStr">
        <is>
          <t>Pano</t>
        </is>
      </c>
      <c r="K4997" t="inlineStr">
        <is>
          <t>Bayi</t>
        </is>
      </c>
      <c r="L4997" t="n">
        <v>2</v>
      </c>
      <c r="M4997" s="57" t="n">
        <v>41.32</v>
      </c>
      <c r="N4997" t="inlineStr">
        <is>
          <t>USD</t>
        </is>
      </c>
      <c r="O4997" s="58" t="n">
        <v>0</v>
      </c>
      <c r="P4997" t="n">
        <v>0</v>
      </c>
      <c r="Q4997" s="59" t="n">
        <v>1180</v>
      </c>
      <c r="R4997" s="60">
        <f>IF(N4997="TL",1,IF(N4997="USD",VLOOKUP(C4997,$X$2:$Z$19,2,FALSE),VLOOKUP(C4997,$X$2:$Z$19,3,FALSE)))</f>
        <v/>
      </c>
      <c r="S4997" s="61">
        <f>IF(P4997=1,0,L4997*M4997*R4997*(1-O4997/100))</f>
        <v/>
      </c>
      <c r="T4997" s="61">
        <f>IF(P4997=1,0,L4997*Q4997)</f>
        <v/>
      </c>
      <c r="U4997" s="61">
        <f>S4997-T4997</f>
        <v/>
      </c>
    </row>
    <row r="4998">
      <c r="A4998" t="inlineStr">
        <is>
          <t>S004997</t>
        </is>
      </c>
      <c r="B4998" t="inlineStr">
        <is>
          <t>2026-06-07</t>
        </is>
      </c>
      <c r="C4998" t="inlineStr">
        <is>
          <t>2026-06</t>
        </is>
      </c>
      <c r="D4998" t="inlineStr">
        <is>
          <t>2026-Q2</t>
        </is>
      </c>
      <c r="E4998" t="inlineStr">
        <is>
          <t>T11</t>
        </is>
      </c>
      <c r="F4998" t="inlineStr">
        <is>
          <t>Kaan Öztürk</t>
        </is>
      </c>
      <c r="G4998" t="inlineStr">
        <is>
          <t>İhracat-Körfez</t>
        </is>
      </c>
      <c r="H4998" t="inlineStr">
        <is>
          <t>EM-UPS-10</t>
        </is>
      </c>
      <c r="I4998" t="inlineStr">
        <is>
          <t>Kesintisiz Güç Kaynağı 3 kVA</t>
        </is>
      </c>
      <c r="J4998" t="inlineStr">
        <is>
          <t>Güç</t>
        </is>
      </c>
      <c r="K4998" t="inlineStr">
        <is>
          <t>Bayi</t>
        </is>
      </c>
      <c r="L4998" t="n">
        <v>82</v>
      </c>
      <c r="M4998" s="57" t="n">
        <v>267.56</v>
      </c>
      <c r="N4998" t="inlineStr">
        <is>
          <t>USD</t>
        </is>
      </c>
      <c r="O4998" s="58" t="n">
        <v>5</v>
      </c>
      <c r="P4998" t="n">
        <v>0</v>
      </c>
      <c r="Q4998" s="59" t="n">
        <v>8200</v>
      </c>
      <c r="R4998" s="60">
        <f>IF(N4998="TL",1,IF(N4998="USD",VLOOKUP(C4998,$X$2:$Z$19,2,FALSE),VLOOKUP(C4998,$X$2:$Z$19,3,FALSE)))</f>
        <v/>
      </c>
      <c r="S4998" s="61">
        <f>IF(P4998=1,0,L4998*M4998*R4998*(1-O4998/100))</f>
        <v/>
      </c>
      <c r="T4998" s="61">
        <f>IF(P4998=1,0,L4998*Q4998)</f>
        <v/>
      </c>
      <c r="U4998" s="61">
        <f>S4998-T4998</f>
        <v/>
      </c>
    </row>
    <row r="4999">
      <c r="A4999" t="inlineStr">
        <is>
          <t>S004998</t>
        </is>
      </c>
      <c r="B4999" t="inlineStr">
        <is>
          <t>2026-06-11</t>
        </is>
      </c>
      <c r="C4999" t="inlineStr">
        <is>
          <t>2026-06</t>
        </is>
      </c>
      <c r="D4999" t="inlineStr">
        <is>
          <t>2026-Q2</t>
        </is>
      </c>
      <c r="E4999" t="inlineStr">
        <is>
          <t>T11</t>
        </is>
      </c>
      <c r="F4999" t="inlineStr">
        <is>
          <t>Kaan Öztürk</t>
        </is>
      </c>
      <c r="G4999" t="inlineStr">
        <is>
          <t>İhracat-Körfez</t>
        </is>
      </c>
      <c r="H4999" t="inlineStr">
        <is>
          <t>EM-AYD-40</t>
        </is>
      </c>
      <c r="I4999" t="inlineStr">
        <is>
          <t>LED Panel Armatür 40W</t>
        </is>
      </c>
      <c r="J4999" t="inlineStr">
        <is>
          <t>Aydınlatma</t>
        </is>
      </c>
      <c r="K4999" t="inlineStr">
        <is>
          <t>Kurumsal</t>
        </is>
      </c>
      <c r="L4999" t="n">
        <v>15</v>
      </c>
      <c r="M4999" s="57" t="n">
        <v>7.35</v>
      </c>
      <c r="N4999" t="inlineStr">
        <is>
          <t>USD</t>
        </is>
      </c>
      <c r="O4999" s="58" t="n">
        <v>18</v>
      </c>
      <c r="P4999" t="n">
        <v>0</v>
      </c>
      <c r="Q4999" s="59" t="n">
        <v>190</v>
      </c>
      <c r="R4999" s="60">
        <f>IF(N4999="TL",1,IF(N4999="USD",VLOOKUP(C4999,$X$2:$Z$19,2,FALSE),VLOOKUP(C4999,$X$2:$Z$19,3,FALSE)))</f>
        <v/>
      </c>
      <c r="S4999" s="61">
        <f>IF(P4999=1,0,L4999*M4999*R4999*(1-O4999/100))</f>
        <v/>
      </c>
      <c r="T4999" s="61">
        <f>IF(P4999=1,0,L4999*Q4999)</f>
        <v/>
      </c>
      <c r="U4999" s="61">
        <f>S4999-T4999</f>
        <v/>
      </c>
    </row>
    <row r="5000">
      <c r="A5000" t="inlineStr">
        <is>
          <t>S004999</t>
        </is>
      </c>
      <c r="B5000" t="inlineStr">
        <is>
          <t>2026-06-07</t>
        </is>
      </c>
      <c r="C5000" t="inlineStr">
        <is>
          <t>2026-06</t>
        </is>
      </c>
      <c r="D5000" t="inlineStr">
        <is>
          <t>2026-Q2</t>
        </is>
      </c>
      <c r="E5000" t="inlineStr">
        <is>
          <t>T11</t>
        </is>
      </c>
      <c r="F5000" t="inlineStr">
        <is>
          <t>Kaan Öztürk</t>
        </is>
      </c>
      <c r="G5000" t="inlineStr">
        <is>
          <t>İhracat-Körfez</t>
        </is>
      </c>
      <c r="H5000" t="inlineStr">
        <is>
          <t>EM-PRZ-02</t>
        </is>
      </c>
      <c r="I5000" t="inlineStr">
        <is>
          <t>Priz-Anahtar Seti (20'li)</t>
        </is>
      </c>
      <c r="J5000" t="inlineStr">
        <is>
          <t>Anahtar</t>
        </is>
      </c>
      <c r="K5000" t="inlineStr">
        <is>
          <t>Bayi</t>
        </is>
      </c>
      <c r="L5000" t="n">
        <v>3</v>
      </c>
      <c r="M5000" s="57" t="n">
        <v>11.11</v>
      </c>
      <c r="N5000" t="inlineStr">
        <is>
          <t>USD</t>
        </is>
      </c>
      <c r="O5000" s="58" t="n">
        <v>0</v>
      </c>
      <c r="P5000" t="n">
        <v>0</v>
      </c>
      <c r="Q5000" s="59" t="n">
        <v>310</v>
      </c>
      <c r="R5000" s="60">
        <f>IF(N5000="TL",1,IF(N5000="USD",VLOOKUP(C5000,$X$2:$Z$19,2,FALSE),VLOOKUP(C5000,$X$2:$Z$19,3,FALSE)))</f>
        <v/>
      </c>
      <c r="S5000" s="61">
        <f>IF(P5000=1,0,L5000*M5000*R5000*(1-O5000/100))</f>
        <v/>
      </c>
      <c r="T5000" s="61">
        <f>IF(P5000=1,0,L5000*Q5000)</f>
        <v/>
      </c>
      <c r="U5000" s="61">
        <f>S5000-T5000</f>
        <v/>
      </c>
    </row>
    <row r="5001">
      <c r="A5001" t="inlineStr">
        <is>
          <t>S005000</t>
        </is>
      </c>
      <c r="B5001" t="inlineStr">
        <is>
          <t>2026-06-23</t>
        </is>
      </c>
      <c r="C5001" t="inlineStr">
        <is>
          <t>2026-06</t>
        </is>
      </c>
      <c r="D5001" t="inlineStr">
        <is>
          <t>2026-Q2</t>
        </is>
      </c>
      <c r="E5001" t="inlineStr">
        <is>
          <t>T11</t>
        </is>
      </c>
      <c r="F5001" t="inlineStr">
        <is>
          <t>Kaan Öztürk</t>
        </is>
      </c>
      <c r="G5001" t="inlineStr">
        <is>
          <t>İhracat-Körfez</t>
        </is>
      </c>
      <c r="H5001" t="inlineStr">
        <is>
          <t>EM-AYD-40</t>
        </is>
      </c>
      <c r="I5001" t="inlineStr">
        <is>
          <t>LED Panel Armatür 40W</t>
        </is>
      </c>
      <c r="J5001" t="inlineStr">
        <is>
          <t>Aydınlatma</t>
        </is>
      </c>
      <c r="K5001" t="inlineStr">
        <is>
          <t>Kurumsal</t>
        </is>
      </c>
      <c r="L5001" t="n">
        <v>93</v>
      </c>
      <c r="M5001" s="57" t="n">
        <v>7.27</v>
      </c>
      <c r="N5001" t="inlineStr">
        <is>
          <t>USD</t>
        </is>
      </c>
      <c r="O5001" s="58" t="n">
        <v>0</v>
      </c>
      <c r="P5001" t="n">
        <v>0</v>
      </c>
      <c r="Q5001" s="59" t="n">
        <v>190</v>
      </c>
      <c r="R5001" s="60">
        <f>IF(N5001="TL",1,IF(N5001="USD",VLOOKUP(C5001,$X$2:$Z$19,2,FALSE),VLOOKUP(C5001,$X$2:$Z$19,3,FALSE)))</f>
        <v/>
      </c>
      <c r="S5001" s="61">
        <f>IF(P5001=1,0,L5001*M5001*R5001*(1-O5001/100))</f>
        <v/>
      </c>
      <c r="T5001" s="61">
        <f>IF(P5001=1,0,L5001*Q5001)</f>
        <v/>
      </c>
      <c r="U5001" s="61">
        <f>S5001-T5001</f>
        <v/>
      </c>
    </row>
    <row r="5002">
      <c r="A5002" t="inlineStr">
        <is>
          <t>S005001</t>
        </is>
      </c>
      <c r="B5002" t="inlineStr">
        <is>
          <t>2026-06-20</t>
        </is>
      </c>
      <c r="C5002" t="inlineStr">
        <is>
          <t>2026-06</t>
        </is>
      </c>
      <c r="D5002" t="inlineStr">
        <is>
          <t>2026-Q2</t>
        </is>
      </c>
      <c r="E5002" t="inlineStr">
        <is>
          <t>T11</t>
        </is>
      </c>
      <c r="F5002" t="inlineStr">
        <is>
          <t>Kaan Öztürk</t>
        </is>
      </c>
      <c r="G5002" t="inlineStr">
        <is>
          <t>İhracat-Körfez</t>
        </is>
      </c>
      <c r="H5002" t="inlineStr">
        <is>
          <t>EM-TRF-05</t>
        </is>
      </c>
      <c r="I5002" t="inlineStr">
        <is>
          <t>İzole Trafo 1 kVA</t>
        </is>
      </c>
      <c r="J5002" t="inlineStr">
        <is>
          <t>Güç</t>
        </is>
      </c>
      <c r="K5002" t="inlineStr">
        <is>
          <t>Proje</t>
        </is>
      </c>
      <c r="L5002" t="n">
        <v>24</v>
      </c>
      <c r="M5002" s="57" t="n">
        <v>133.31</v>
      </c>
      <c r="N5002" t="inlineStr">
        <is>
          <t>USD</t>
        </is>
      </c>
      <c r="O5002" s="58" t="n">
        <v>8</v>
      </c>
      <c r="P5002" t="n">
        <v>0</v>
      </c>
      <c r="Q5002" s="59" t="n">
        <v>3900</v>
      </c>
      <c r="R5002" s="60">
        <f>IF(N5002="TL",1,IF(N5002="USD",VLOOKUP(C5002,$X$2:$Z$19,2,FALSE),VLOOKUP(C5002,$X$2:$Z$19,3,FALSE)))</f>
        <v/>
      </c>
      <c r="S5002" s="61">
        <f>IF(P5002=1,0,L5002*M5002*R5002*(1-O5002/100))</f>
        <v/>
      </c>
      <c r="T5002" s="61">
        <f>IF(P5002=1,0,L5002*Q5002)</f>
        <v/>
      </c>
      <c r="U5002" s="61">
        <f>S5002-T5002</f>
        <v/>
      </c>
    </row>
    <row r="5003">
      <c r="A5003" t="inlineStr">
        <is>
          <t>S005002</t>
        </is>
      </c>
      <c r="B5003" t="inlineStr">
        <is>
          <t>2026-06-16</t>
        </is>
      </c>
      <c r="C5003" t="inlineStr">
        <is>
          <t>2026-06</t>
        </is>
      </c>
      <c r="D5003" t="inlineStr">
        <is>
          <t>2026-Q2</t>
        </is>
      </c>
      <c r="E5003" t="inlineStr">
        <is>
          <t>T11</t>
        </is>
      </c>
      <c r="F5003" t="inlineStr">
        <is>
          <t>Kaan Öztürk</t>
        </is>
      </c>
      <c r="G5003" t="inlineStr">
        <is>
          <t>İhracat-Körfez</t>
        </is>
      </c>
      <c r="H5003" t="inlineStr">
        <is>
          <t>EM-SNS-06</t>
        </is>
      </c>
      <c r="I5003" t="inlineStr">
        <is>
          <t>Hareket Sensörü PIR</t>
        </is>
      </c>
      <c r="J5003" t="inlineStr">
        <is>
          <t>Otomasyon</t>
        </is>
      </c>
      <c r="K5003" t="inlineStr">
        <is>
          <t>Bayi</t>
        </is>
      </c>
      <c r="L5003" t="n">
        <v>5</v>
      </c>
      <c r="M5003" s="57" t="n">
        <v>4.94</v>
      </c>
      <c r="N5003" t="inlineStr">
        <is>
          <t>USD</t>
        </is>
      </c>
      <c r="O5003" s="58" t="n">
        <v>0</v>
      </c>
      <c r="P5003" t="n">
        <v>0</v>
      </c>
      <c r="Q5003" s="59" t="n">
        <v>120</v>
      </c>
      <c r="R5003" s="60">
        <f>IF(N5003="TL",1,IF(N5003="USD",VLOOKUP(C5003,$X$2:$Z$19,2,FALSE),VLOOKUP(C5003,$X$2:$Z$19,3,FALSE)))</f>
        <v/>
      </c>
      <c r="S5003" s="61">
        <f>IF(P5003=1,0,L5003*M5003*R5003*(1-O5003/100))</f>
        <v/>
      </c>
      <c r="T5003" s="61">
        <f>IF(P5003=1,0,L5003*Q5003)</f>
        <v/>
      </c>
      <c r="U5003" s="61">
        <f>S5003-T5003</f>
        <v/>
      </c>
    </row>
    <row r="5004">
      <c r="A5004" t="inlineStr">
        <is>
          <t>S005003</t>
        </is>
      </c>
      <c r="B5004" t="inlineStr">
        <is>
          <t>2026-06-07</t>
        </is>
      </c>
      <c r="C5004" t="inlineStr">
        <is>
          <t>2026-06</t>
        </is>
      </c>
      <c r="D5004" t="inlineStr">
        <is>
          <t>2026-Q2</t>
        </is>
      </c>
      <c r="E5004" t="inlineStr">
        <is>
          <t>T11</t>
        </is>
      </c>
      <c r="F5004" t="inlineStr">
        <is>
          <t>Kaan Öztürk</t>
        </is>
      </c>
      <c r="G5004" t="inlineStr">
        <is>
          <t>İhracat-Körfez</t>
        </is>
      </c>
      <c r="H5004" t="inlineStr">
        <is>
          <t>EM-TOP-08</t>
        </is>
      </c>
      <c r="I5004" t="inlineStr">
        <is>
          <t>Topraklama Seti</t>
        </is>
      </c>
      <c r="J5004" t="inlineStr">
        <is>
          <t>Koruma</t>
        </is>
      </c>
      <c r="K5004" t="inlineStr">
        <is>
          <t>Perakende</t>
        </is>
      </c>
      <c r="L5004" t="n">
        <v>25</v>
      </c>
      <c r="M5004" s="57" t="n">
        <v>18.16</v>
      </c>
      <c r="N5004" t="inlineStr">
        <is>
          <t>USD</t>
        </is>
      </c>
      <c r="O5004" s="58" t="n">
        <v>8</v>
      </c>
      <c r="P5004" t="n">
        <v>0</v>
      </c>
      <c r="Q5004" s="59" t="n">
        <v>540</v>
      </c>
      <c r="R5004" s="60">
        <f>IF(N5004="TL",1,IF(N5004="USD",VLOOKUP(C5004,$X$2:$Z$19,2,FALSE),VLOOKUP(C5004,$X$2:$Z$19,3,FALSE)))</f>
        <v/>
      </c>
      <c r="S5004" s="61">
        <f>IF(P5004=1,0,L5004*M5004*R5004*(1-O5004/100))</f>
        <v/>
      </c>
      <c r="T5004" s="61">
        <f>IF(P5004=1,0,L5004*Q5004)</f>
        <v/>
      </c>
      <c r="U5004" s="61">
        <f>S5004-T5004</f>
        <v/>
      </c>
    </row>
    <row r="5005">
      <c r="A5005" t="inlineStr">
        <is>
          <t>S005004</t>
        </is>
      </c>
      <c r="B5005" t="inlineStr">
        <is>
          <t>2026-06-27</t>
        </is>
      </c>
      <c r="C5005" t="inlineStr">
        <is>
          <t>2026-06</t>
        </is>
      </c>
      <c r="D5005" t="inlineStr">
        <is>
          <t>2026-Q2</t>
        </is>
      </c>
      <c r="E5005" t="inlineStr">
        <is>
          <t>T11</t>
        </is>
      </c>
      <c r="F5005" t="inlineStr">
        <is>
          <t>Kaan Öztürk</t>
        </is>
      </c>
      <c r="G5005" t="inlineStr">
        <is>
          <t>İhracat-Körfez</t>
        </is>
      </c>
      <c r="H5005" t="inlineStr">
        <is>
          <t>EM-UPS-10</t>
        </is>
      </c>
      <c r="I5005" t="inlineStr">
        <is>
          <t>Kesintisiz Güç Kaynağı 3 kVA</t>
        </is>
      </c>
      <c r="J5005" t="inlineStr">
        <is>
          <t>Güç</t>
        </is>
      </c>
      <c r="K5005" t="inlineStr">
        <is>
          <t>Bayi</t>
        </is>
      </c>
      <c r="L5005" t="n">
        <v>5</v>
      </c>
      <c r="M5005" s="57" t="n">
        <v>272.89</v>
      </c>
      <c r="N5005" t="inlineStr">
        <is>
          <t>USD</t>
        </is>
      </c>
      <c r="O5005" s="58" t="n">
        <v>8</v>
      </c>
      <c r="P5005" t="n">
        <v>0</v>
      </c>
      <c r="Q5005" s="59" t="n">
        <v>8200</v>
      </c>
      <c r="R5005" s="60">
        <f>IF(N5005="TL",1,IF(N5005="USD",VLOOKUP(C5005,$X$2:$Z$19,2,FALSE),VLOOKUP(C5005,$X$2:$Z$19,3,FALSE)))</f>
        <v/>
      </c>
      <c r="S5005" s="61">
        <f>IF(P5005=1,0,L5005*M5005*R5005*(1-O5005/100))</f>
        <v/>
      </c>
      <c r="T5005" s="61">
        <f>IF(P5005=1,0,L5005*Q5005)</f>
        <v/>
      </c>
      <c r="U5005" s="61">
        <f>S5005-T5005</f>
        <v/>
      </c>
    </row>
    <row r="5006">
      <c r="A5006" t="inlineStr">
        <is>
          <t>S005005</t>
        </is>
      </c>
      <c r="B5006" t="inlineStr">
        <is>
          <t>2026-06-08</t>
        </is>
      </c>
      <c r="C5006" t="inlineStr">
        <is>
          <t>2026-06</t>
        </is>
      </c>
      <c r="D5006" t="inlineStr">
        <is>
          <t>2026-Q2</t>
        </is>
      </c>
      <c r="E5006" t="inlineStr">
        <is>
          <t>T11</t>
        </is>
      </c>
      <c r="F5006" t="inlineStr">
        <is>
          <t>Kaan Öztürk</t>
        </is>
      </c>
      <c r="G5006" t="inlineStr">
        <is>
          <t>İhracat-Körfez</t>
        </is>
      </c>
      <c r="H5006" t="inlineStr">
        <is>
          <t>EM-SGT-01</t>
        </is>
      </c>
      <c r="I5006" t="inlineStr">
        <is>
          <t>Otomatik Sigorta C16 (12'li)</t>
        </is>
      </c>
      <c r="J5006" t="inlineStr">
        <is>
          <t>Koruma</t>
        </is>
      </c>
      <c r="K5006" t="inlineStr">
        <is>
          <t>Perakende</t>
        </is>
      </c>
      <c r="L5006" t="n">
        <v>1</v>
      </c>
      <c r="M5006" s="57" t="n">
        <v>8.43</v>
      </c>
      <c r="N5006" t="inlineStr">
        <is>
          <t>USD</t>
        </is>
      </c>
      <c r="O5006" s="58" t="n">
        <v>8</v>
      </c>
      <c r="P5006" t="n">
        <v>0</v>
      </c>
      <c r="Q5006" s="59" t="n">
        <v>240</v>
      </c>
      <c r="R5006" s="60">
        <f>IF(N5006="TL",1,IF(N5006="USD",VLOOKUP(C5006,$X$2:$Z$19,2,FALSE),VLOOKUP(C5006,$X$2:$Z$19,3,FALSE)))</f>
        <v/>
      </c>
      <c r="S5006" s="61">
        <f>IF(P5006=1,0,L5006*M5006*R5006*(1-O5006/100))</f>
        <v/>
      </c>
      <c r="T5006" s="61">
        <f>IF(P5006=1,0,L5006*Q5006)</f>
        <v/>
      </c>
      <c r="U5006" s="61">
        <f>S5006-T5006</f>
        <v/>
      </c>
    </row>
    <row r="5007">
      <c r="A5007" t="inlineStr">
        <is>
          <t>S005006</t>
        </is>
      </c>
      <c r="B5007" t="inlineStr">
        <is>
          <t>2026-06-24</t>
        </is>
      </c>
      <c r="C5007" t="inlineStr">
        <is>
          <t>2026-06</t>
        </is>
      </c>
      <c r="D5007" t="inlineStr">
        <is>
          <t>2026-Q2</t>
        </is>
      </c>
      <c r="E5007" t="inlineStr">
        <is>
          <t>T11</t>
        </is>
      </c>
      <c r="F5007" t="inlineStr">
        <is>
          <t>Kaan Öztürk</t>
        </is>
      </c>
      <c r="G5007" t="inlineStr">
        <is>
          <t>İhracat-Körfez</t>
        </is>
      </c>
      <c r="H5007" t="inlineStr">
        <is>
          <t>EM-UPS-10</t>
        </is>
      </c>
      <c r="I5007" t="inlineStr">
        <is>
          <t>Kesintisiz Güç Kaynağı 3 kVA</t>
        </is>
      </c>
      <c r="J5007" t="inlineStr">
        <is>
          <t>Güç</t>
        </is>
      </c>
      <c r="K5007" t="inlineStr">
        <is>
          <t>Proje</t>
        </is>
      </c>
      <c r="L5007" t="n">
        <v>2</v>
      </c>
      <c r="M5007" s="57" t="n">
        <v>259.32</v>
      </c>
      <c r="N5007" t="inlineStr">
        <is>
          <t>USD</t>
        </is>
      </c>
      <c r="O5007" s="58" t="n">
        <v>12</v>
      </c>
      <c r="P5007" t="n">
        <v>1</v>
      </c>
      <c r="Q5007" s="59" t="n">
        <v>8200</v>
      </c>
      <c r="R5007" s="60">
        <f>IF(N5007="TL",1,IF(N5007="USD",VLOOKUP(C5007,$X$2:$Z$19,2,FALSE),VLOOKUP(C5007,$X$2:$Z$19,3,FALSE)))</f>
        <v/>
      </c>
      <c r="S5007" s="61">
        <f>IF(P5007=1,0,L5007*M5007*R5007*(1-O5007/100))</f>
        <v/>
      </c>
      <c r="T5007" s="61">
        <f>IF(P5007=1,0,L5007*Q5007)</f>
        <v/>
      </c>
      <c r="U5007" s="61">
        <f>S5007-T5007</f>
        <v/>
      </c>
    </row>
    <row r="5008">
      <c r="A5008" t="inlineStr">
        <is>
          <t>S005007</t>
        </is>
      </c>
      <c r="B5008" t="inlineStr">
        <is>
          <t>2026-06-25</t>
        </is>
      </c>
      <c r="C5008" t="inlineStr">
        <is>
          <t>2026-06</t>
        </is>
      </c>
      <c r="D5008" t="inlineStr">
        <is>
          <t>2026-Q2</t>
        </is>
      </c>
      <c r="E5008" t="inlineStr">
        <is>
          <t>T11</t>
        </is>
      </c>
      <c r="F5008" t="inlineStr">
        <is>
          <t>Kaan Öztürk</t>
        </is>
      </c>
      <c r="G5008" t="inlineStr">
        <is>
          <t>İhracat-Körfez</t>
        </is>
      </c>
      <c r="H5008" t="inlineStr">
        <is>
          <t>EM-TOP-08</t>
        </is>
      </c>
      <c r="I5008" t="inlineStr">
        <is>
          <t>Topraklama Seti</t>
        </is>
      </c>
      <c r="J5008" t="inlineStr">
        <is>
          <t>Koruma</t>
        </is>
      </c>
      <c r="K5008" t="inlineStr">
        <is>
          <t>Bayi</t>
        </is>
      </c>
      <c r="L5008" t="n">
        <v>4</v>
      </c>
      <c r="M5008" s="57" t="n">
        <v>18.4</v>
      </c>
      <c r="N5008" t="inlineStr">
        <is>
          <t>USD</t>
        </is>
      </c>
      <c r="O5008" s="58" t="n">
        <v>5</v>
      </c>
      <c r="P5008" t="n">
        <v>1</v>
      </c>
      <c r="Q5008" s="59" t="n">
        <v>540</v>
      </c>
      <c r="R5008" s="60">
        <f>IF(N5008="TL",1,IF(N5008="USD",VLOOKUP(C5008,$X$2:$Z$19,2,FALSE),VLOOKUP(C5008,$X$2:$Z$19,3,FALSE)))</f>
        <v/>
      </c>
      <c r="S5008" s="61">
        <f>IF(P5008=1,0,L5008*M5008*R5008*(1-O5008/100))</f>
        <v/>
      </c>
      <c r="T5008" s="61">
        <f>IF(P5008=1,0,L5008*Q5008)</f>
        <v/>
      </c>
      <c r="U5008" s="61">
        <f>S5008-T5008</f>
        <v/>
      </c>
    </row>
    <row r="5009">
      <c r="A5009" t="inlineStr">
        <is>
          <t>S005008</t>
        </is>
      </c>
      <c r="B5009" t="inlineStr">
        <is>
          <t>2026-06-05</t>
        </is>
      </c>
      <c r="C5009" t="inlineStr">
        <is>
          <t>2026-06</t>
        </is>
      </c>
      <c r="D5009" t="inlineStr">
        <is>
          <t>2026-Q2</t>
        </is>
      </c>
      <c r="E5009" t="inlineStr">
        <is>
          <t>T11</t>
        </is>
      </c>
      <c r="F5009" t="inlineStr">
        <is>
          <t>Kaan Öztürk</t>
        </is>
      </c>
      <c r="G5009" t="inlineStr">
        <is>
          <t>İhracat-Körfez</t>
        </is>
      </c>
      <c r="H5009" t="inlineStr">
        <is>
          <t>EM-PRZ-02</t>
        </is>
      </c>
      <c r="I5009" t="inlineStr">
        <is>
          <t>Priz-Anahtar Seti (20'li)</t>
        </is>
      </c>
      <c r="J5009" t="inlineStr">
        <is>
          <t>Anahtar</t>
        </is>
      </c>
      <c r="K5009" t="inlineStr">
        <is>
          <t>Proje</t>
        </is>
      </c>
      <c r="L5009" t="n">
        <v>1</v>
      </c>
      <c r="M5009" s="57" t="n">
        <v>11.47</v>
      </c>
      <c r="N5009" t="inlineStr">
        <is>
          <t>USD</t>
        </is>
      </c>
      <c r="O5009" s="58" t="n">
        <v>5</v>
      </c>
      <c r="P5009" t="n">
        <v>0</v>
      </c>
      <c r="Q5009" s="59" t="n">
        <v>310</v>
      </c>
      <c r="R5009" s="60">
        <f>IF(N5009="TL",1,IF(N5009="USD",VLOOKUP(C5009,$X$2:$Z$19,2,FALSE),VLOOKUP(C5009,$X$2:$Z$19,3,FALSE)))</f>
        <v/>
      </c>
      <c r="S5009" s="61">
        <f>IF(P5009=1,0,L5009*M5009*R5009*(1-O5009/100))</f>
        <v/>
      </c>
      <c r="T5009" s="61">
        <f>IF(P5009=1,0,L5009*Q5009)</f>
        <v/>
      </c>
      <c r="U5009" s="61">
        <f>S5009-T5009</f>
        <v/>
      </c>
    </row>
    <row r="5010">
      <c r="A5010" t="inlineStr">
        <is>
          <t>S005009</t>
        </is>
      </c>
      <c r="B5010" t="inlineStr">
        <is>
          <t>2026-06-18</t>
        </is>
      </c>
      <c r="C5010" t="inlineStr">
        <is>
          <t>2026-06</t>
        </is>
      </c>
      <c r="D5010" t="inlineStr">
        <is>
          <t>2026-Q2</t>
        </is>
      </c>
      <c r="E5010" t="inlineStr">
        <is>
          <t>T11</t>
        </is>
      </c>
      <c r="F5010" t="inlineStr">
        <is>
          <t>Kaan Öztürk</t>
        </is>
      </c>
      <c r="G5010" t="inlineStr">
        <is>
          <t>İhracat-Körfez</t>
        </is>
      </c>
      <c r="H5010" t="inlineStr">
        <is>
          <t>EM-TRF-05</t>
        </is>
      </c>
      <c r="I5010" t="inlineStr">
        <is>
          <t>İzole Trafo 1 kVA</t>
        </is>
      </c>
      <c r="J5010" t="inlineStr">
        <is>
          <t>Güç</t>
        </is>
      </c>
      <c r="K5010" t="inlineStr">
        <is>
          <t>Kurumsal</t>
        </is>
      </c>
      <c r="L5010" t="n">
        <v>15</v>
      </c>
      <c r="M5010" s="57" t="n">
        <v>135.64</v>
      </c>
      <c r="N5010" t="inlineStr">
        <is>
          <t>USD</t>
        </is>
      </c>
      <c r="O5010" s="58" t="n">
        <v>18</v>
      </c>
      <c r="P5010" t="n">
        <v>0</v>
      </c>
      <c r="Q5010" s="59" t="n">
        <v>3900</v>
      </c>
      <c r="R5010" s="60">
        <f>IF(N5010="TL",1,IF(N5010="USD",VLOOKUP(C5010,$X$2:$Z$19,2,FALSE),VLOOKUP(C5010,$X$2:$Z$19,3,FALSE)))</f>
        <v/>
      </c>
      <c r="S5010" s="61">
        <f>IF(P5010=1,0,L5010*M5010*R5010*(1-O5010/100))</f>
        <v/>
      </c>
      <c r="T5010" s="61">
        <f>IF(P5010=1,0,L5010*Q5010)</f>
        <v/>
      </c>
      <c r="U5010" s="61">
        <f>S5010-T5010</f>
        <v/>
      </c>
    </row>
    <row r="5011">
      <c r="A5011" t="inlineStr">
        <is>
          <t>S005010</t>
        </is>
      </c>
      <c r="B5011" t="inlineStr">
        <is>
          <t>2026-06-15</t>
        </is>
      </c>
      <c r="C5011" t="inlineStr">
        <is>
          <t>2026-06</t>
        </is>
      </c>
      <c r="D5011" t="inlineStr">
        <is>
          <t>2026-Q2</t>
        </is>
      </c>
      <c r="E5011" t="inlineStr">
        <is>
          <t>T11</t>
        </is>
      </c>
      <c r="F5011" t="inlineStr">
        <is>
          <t>Kaan Öztürk</t>
        </is>
      </c>
      <c r="G5011" t="inlineStr">
        <is>
          <t>İhracat-Körfez</t>
        </is>
      </c>
      <c r="H5011" t="inlineStr">
        <is>
          <t>EM-SNS-06</t>
        </is>
      </c>
      <c r="I5011" t="inlineStr">
        <is>
          <t>Hareket Sensörü PIR</t>
        </is>
      </c>
      <c r="J5011" t="inlineStr">
        <is>
          <t>Otomasyon</t>
        </is>
      </c>
      <c r="K5011" t="inlineStr">
        <is>
          <t>Bayi</t>
        </is>
      </c>
      <c r="L5011" t="n">
        <v>5</v>
      </c>
      <c r="M5011" s="57" t="n">
        <v>5.1</v>
      </c>
      <c r="N5011" t="inlineStr">
        <is>
          <t>USD</t>
        </is>
      </c>
      <c r="O5011" s="58" t="n">
        <v>12</v>
      </c>
      <c r="P5011" t="n">
        <v>0</v>
      </c>
      <c r="Q5011" s="59" t="n">
        <v>120</v>
      </c>
      <c r="R5011" s="60">
        <f>IF(N5011="TL",1,IF(N5011="USD",VLOOKUP(C5011,$X$2:$Z$19,2,FALSE),VLOOKUP(C5011,$X$2:$Z$19,3,FALSE)))</f>
        <v/>
      </c>
      <c r="S5011" s="61">
        <f>IF(P5011=1,0,L5011*M5011*R5011*(1-O5011/100))</f>
        <v/>
      </c>
      <c r="T5011" s="61">
        <f>IF(P5011=1,0,L5011*Q5011)</f>
        <v/>
      </c>
      <c r="U5011" s="61">
        <f>S5011-T5011</f>
        <v/>
      </c>
    </row>
    <row r="5012">
      <c r="A5012" t="inlineStr">
        <is>
          <t>S005011</t>
        </is>
      </c>
      <c r="B5012" t="inlineStr">
        <is>
          <t>2026-06-06</t>
        </is>
      </c>
      <c r="C5012" t="inlineStr">
        <is>
          <t>2026-06</t>
        </is>
      </c>
      <c r="D5012" t="inlineStr">
        <is>
          <t>2026-Q2</t>
        </is>
      </c>
      <c r="E5012" t="inlineStr">
        <is>
          <t>T11</t>
        </is>
      </c>
      <c r="F5012" t="inlineStr">
        <is>
          <t>Kaan Öztürk</t>
        </is>
      </c>
      <c r="G5012" t="inlineStr">
        <is>
          <t>İhracat-Körfez</t>
        </is>
      </c>
      <c r="H5012" t="inlineStr">
        <is>
          <t>EM-PNO-12</t>
        </is>
      </c>
      <c r="I5012" t="inlineStr">
        <is>
          <t>Sıva Üstü Dağıtım Panosu 24'lü</t>
        </is>
      </c>
      <c r="J5012" t="inlineStr">
        <is>
          <t>Pano</t>
        </is>
      </c>
      <c r="K5012" t="inlineStr">
        <is>
          <t>Proje</t>
        </is>
      </c>
      <c r="L5012" t="n">
        <v>29</v>
      </c>
      <c r="M5012" s="57" t="n">
        <v>40.4</v>
      </c>
      <c r="N5012" t="inlineStr">
        <is>
          <t>USD</t>
        </is>
      </c>
      <c r="O5012" s="58" t="n">
        <v>8</v>
      </c>
      <c r="P5012" t="n">
        <v>0</v>
      </c>
      <c r="Q5012" s="59" t="n">
        <v>1180</v>
      </c>
      <c r="R5012" s="60">
        <f>IF(N5012="TL",1,IF(N5012="USD",VLOOKUP(C5012,$X$2:$Z$19,2,FALSE),VLOOKUP(C5012,$X$2:$Z$19,3,FALSE)))</f>
        <v/>
      </c>
      <c r="S5012" s="61">
        <f>IF(P5012=1,0,L5012*M5012*R5012*(1-O5012/100))</f>
        <v/>
      </c>
      <c r="T5012" s="61">
        <f>IF(P5012=1,0,L5012*Q5012)</f>
        <v/>
      </c>
      <c r="U5012" s="61">
        <f>S5012-T5012</f>
        <v/>
      </c>
    </row>
    <row r="5013">
      <c r="A5013" t="inlineStr">
        <is>
          <t>S005012</t>
        </is>
      </c>
      <c r="B5013" t="inlineStr">
        <is>
          <t>2026-06-19</t>
        </is>
      </c>
      <c r="C5013" t="inlineStr">
        <is>
          <t>2026-06</t>
        </is>
      </c>
      <c r="D5013" t="inlineStr">
        <is>
          <t>2026-Q2</t>
        </is>
      </c>
      <c r="E5013" t="inlineStr">
        <is>
          <t>T12</t>
        </is>
      </c>
      <c r="F5013" t="inlineStr">
        <is>
          <t>Buse Aksoy</t>
        </is>
      </c>
      <c r="G5013" t="inlineStr">
        <is>
          <t>İhracat-Avrupa</t>
        </is>
      </c>
      <c r="H5013" t="inlineStr">
        <is>
          <t>EM-AYD-40</t>
        </is>
      </c>
      <c r="I5013" t="inlineStr">
        <is>
          <t>LED Panel Armatür 40W</t>
        </is>
      </c>
      <c r="J5013" t="inlineStr">
        <is>
          <t>Aydınlatma</t>
        </is>
      </c>
      <c r="K5013" t="inlineStr">
        <is>
          <t>Proje</t>
        </is>
      </c>
      <c r="L5013" t="n">
        <v>4</v>
      </c>
      <c r="M5013" s="57" t="n">
        <v>6.83</v>
      </c>
      <c r="N5013" t="inlineStr">
        <is>
          <t>EUR</t>
        </is>
      </c>
      <c r="O5013" s="58" t="n">
        <v>5</v>
      </c>
      <c r="P5013" t="n">
        <v>0</v>
      </c>
      <c r="Q5013" s="59" t="n">
        <v>190</v>
      </c>
      <c r="R5013" s="60">
        <f>IF(N5013="TL",1,IF(N5013="USD",VLOOKUP(C5013,$X$2:$Z$19,2,FALSE),VLOOKUP(C5013,$X$2:$Z$19,3,FALSE)))</f>
        <v/>
      </c>
      <c r="S5013" s="61">
        <f>IF(P5013=1,0,L5013*M5013*R5013*(1-O5013/100))</f>
        <v/>
      </c>
      <c r="T5013" s="61">
        <f>IF(P5013=1,0,L5013*Q5013)</f>
        <v/>
      </c>
      <c r="U5013" s="61">
        <f>S5013-T5013</f>
        <v/>
      </c>
    </row>
    <row r="5014">
      <c r="A5014" t="inlineStr">
        <is>
          <t>S005013</t>
        </is>
      </c>
      <c r="B5014" t="inlineStr">
        <is>
          <t>2026-06-02</t>
        </is>
      </c>
      <c r="C5014" t="inlineStr">
        <is>
          <t>2026-06</t>
        </is>
      </c>
      <c r="D5014" t="inlineStr">
        <is>
          <t>2026-Q2</t>
        </is>
      </c>
      <c r="E5014" t="inlineStr">
        <is>
          <t>T12</t>
        </is>
      </c>
      <c r="F5014" t="inlineStr">
        <is>
          <t>Buse Aksoy</t>
        </is>
      </c>
      <c r="G5014" t="inlineStr">
        <is>
          <t>İhracat-Avrupa</t>
        </is>
      </c>
      <c r="H5014" t="inlineStr">
        <is>
          <t>EM-KBL-16</t>
        </is>
      </c>
      <c r="I5014" t="inlineStr">
        <is>
          <t>NYM Kablo 3x2,5 (100 m)</t>
        </is>
      </c>
      <c r="J5014" t="inlineStr">
        <is>
          <t>Kablo</t>
        </is>
      </c>
      <c r="K5014" t="inlineStr">
        <is>
          <t>Bayi</t>
        </is>
      </c>
      <c r="L5014" t="n">
        <v>21</v>
      </c>
      <c r="M5014" s="57" t="n">
        <v>25.57</v>
      </c>
      <c r="N5014" t="inlineStr">
        <is>
          <t>EUR</t>
        </is>
      </c>
      <c r="O5014" s="58" t="n">
        <v>5</v>
      </c>
      <c r="P5014" t="n">
        <v>0</v>
      </c>
      <c r="Q5014" s="59" t="n">
        <v>820</v>
      </c>
      <c r="R5014" s="60">
        <f>IF(N5014="TL",1,IF(N5014="USD",VLOOKUP(C5014,$X$2:$Z$19,2,FALSE),VLOOKUP(C5014,$X$2:$Z$19,3,FALSE)))</f>
        <v/>
      </c>
      <c r="S5014" s="61">
        <f>IF(P5014=1,0,L5014*M5014*R5014*(1-O5014/100))</f>
        <v/>
      </c>
      <c r="T5014" s="61">
        <f>IF(P5014=1,0,L5014*Q5014)</f>
        <v/>
      </c>
      <c r="U5014" s="61">
        <f>S5014-T5014</f>
        <v/>
      </c>
    </row>
    <row r="5015">
      <c r="A5015" t="inlineStr">
        <is>
          <t>S005014</t>
        </is>
      </c>
      <c r="B5015" t="inlineStr">
        <is>
          <t>2026-06-17</t>
        </is>
      </c>
      <c r="C5015" t="inlineStr">
        <is>
          <t>2026-06</t>
        </is>
      </c>
      <c r="D5015" t="inlineStr">
        <is>
          <t>2026-Q2</t>
        </is>
      </c>
      <c r="E5015" t="inlineStr">
        <is>
          <t>T12</t>
        </is>
      </c>
      <c r="F5015" t="inlineStr">
        <is>
          <t>Buse Aksoy</t>
        </is>
      </c>
      <c r="G5015" t="inlineStr">
        <is>
          <t>İhracat-Avrupa</t>
        </is>
      </c>
      <c r="H5015" t="inlineStr">
        <is>
          <t>EM-KBL-25</t>
        </is>
      </c>
      <c r="I5015" t="inlineStr">
        <is>
          <t>NYY Kablo 4x6 (100 m)</t>
        </is>
      </c>
      <c r="J5015" t="inlineStr">
        <is>
          <t>Kablo</t>
        </is>
      </c>
      <c r="K5015" t="inlineStr">
        <is>
          <t>Perakende</t>
        </is>
      </c>
      <c r="L5015" t="n">
        <v>20</v>
      </c>
      <c r="M5015" s="57" t="n">
        <v>69.20999999999999</v>
      </c>
      <c r="N5015" t="inlineStr">
        <is>
          <t>EUR</t>
        </is>
      </c>
      <c r="O5015" s="58" t="n">
        <v>12</v>
      </c>
      <c r="P5015" t="n">
        <v>0</v>
      </c>
      <c r="Q5015" s="59" t="n">
        <v>2150</v>
      </c>
      <c r="R5015" s="60">
        <f>IF(N5015="TL",1,IF(N5015="USD",VLOOKUP(C5015,$X$2:$Z$19,2,FALSE),VLOOKUP(C5015,$X$2:$Z$19,3,FALSE)))</f>
        <v/>
      </c>
      <c r="S5015" s="61">
        <f>IF(P5015=1,0,L5015*M5015*R5015*(1-O5015/100))</f>
        <v/>
      </c>
      <c r="T5015" s="61">
        <f>IF(P5015=1,0,L5015*Q5015)</f>
        <v/>
      </c>
      <c r="U5015" s="61">
        <f>S5015-T5015</f>
        <v/>
      </c>
    </row>
    <row r="5016">
      <c r="A5016" t="inlineStr">
        <is>
          <t>S005015</t>
        </is>
      </c>
      <c r="B5016" t="inlineStr">
        <is>
          <t>2026-06-23</t>
        </is>
      </c>
      <c r="C5016" t="inlineStr">
        <is>
          <t>2026-06</t>
        </is>
      </c>
      <c r="D5016" t="inlineStr">
        <is>
          <t>2026-Q2</t>
        </is>
      </c>
      <c r="E5016" t="inlineStr">
        <is>
          <t>T12</t>
        </is>
      </c>
      <c r="F5016" t="inlineStr">
        <is>
          <t>Buse Aksoy</t>
        </is>
      </c>
      <c r="G5016" t="inlineStr">
        <is>
          <t>İhracat-Avrupa</t>
        </is>
      </c>
      <c r="H5016" t="inlineStr">
        <is>
          <t>EM-SNS-06</t>
        </is>
      </c>
      <c r="I5016" t="inlineStr">
        <is>
          <t>Hareket Sensörü PIR</t>
        </is>
      </c>
      <c r="J5016" t="inlineStr">
        <is>
          <t>Otomasyon</t>
        </is>
      </c>
      <c r="K5016" t="inlineStr">
        <is>
          <t>Proje</t>
        </is>
      </c>
      <c r="L5016" t="n">
        <v>7</v>
      </c>
      <c r="M5016" s="57" t="n">
        <v>5.1</v>
      </c>
      <c r="N5016" t="inlineStr">
        <is>
          <t>EUR</t>
        </is>
      </c>
      <c r="O5016" s="58" t="n">
        <v>5</v>
      </c>
      <c r="P5016" t="n">
        <v>0</v>
      </c>
      <c r="Q5016" s="59" t="n">
        <v>120</v>
      </c>
      <c r="R5016" s="60">
        <f>IF(N5016="TL",1,IF(N5016="USD",VLOOKUP(C5016,$X$2:$Z$19,2,FALSE),VLOOKUP(C5016,$X$2:$Z$19,3,FALSE)))</f>
        <v/>
      </c>
      <c r="S5016" s="61">
        <f>IF(P5016=1,0,L5016*M5016*R5016*(1-O5016/100))</f>
        <v/>
      </c>
      <c r="T5016" s="61">
        <f>IF(P5016=1,0,L5016*Q5016)</f>
        <v/>
      </c>
      <c r="U5016" s="61">
        <f>S5016-T5016</f>
        <v/>
      </c>
    </row>
    <row r="5017">
      <c r="A5017" t="inlineStr">
        <is>
          <t>S005016</t>
        </is>
      </c>
      <c r="B5017" t="inlineStr">
        <is>
          <t>2026-06-19</t>
        </is>
      </c>
      <c r="C5017" t="inlineStr">
        <is>
          <t>2026-06</t>
        </is>
      </c>
      <c r="D5017" t="inlineStr">
        <is>
          <t>2026-Q2</t>
        </is>
      </c>
      <c r="E5017" t="inlineStr">
        <is>
          <t>T12</t>
        </is>
      </c>
      <c r="F5017" t="inlineStr">
        <is>
          <t>Buse Aksoy</t>
        </is>
      </c>
      <c r="G5017" t="inlineStr">
        <is>
          <t>İhracat-Avrupa</t>
        </is>
      </c>
      <c r="H5017" t="inlineStr">
        <is>
          <t>EM-SGT-01</t>
        </is>
      </c>
      <c r="I5017" t="inlineStr">
        <is>
          <t>Otomatik Sigorta C16 (12'li)</t>
        </is>
      </c>
      <c r="J5017" t="inlineStr">
        <is>
          <t>Koruma</t>
        </is>
      </c>
      <c r="K5017" t="inlineStr">
        <is>
          <t>Kurumsal</t>
        </is>
      </c>
      <c r="L5017" t="n">
        <v>16</v>
      </c>
      <c r="M5017" s="57" t="n">
        <v>8.529999999999999</v>
      </c>
      <c r="N5017" t="inlineStr">
        <is>
          <t>EUR</t>
        </is>
      </c>
      <c r="O5017" s="58" t="n">
        <v>5</v>
      </c>
      <c r="P5017" t="n">
        <v>0</v>
      </c>
      <c r="Q5017" s="59" t="n">
        <v>240</v>
      </c>
      <c r="R5017" s="60">
        <f>IF(N5017="TL",1,IF(N5017="USD",VLOOKUP(C5017,$X$2:$Z$19,2,FALSE),VLOOKUP(C5017,$X$2:$Z$19,3,FALSE)))</f>
        <v/>
      </c>
      <c r="S5017" s="61">
        <f>IF(P5017=1,0,L5017*M5017*R5017*(1-O5017/100))</f>
        <v/>
      </c>
      <c r="T5017" s="61">
        <f>IF(P5017=1,0,L5017*Q5017)</f>
        <v/>
      </c>
      <c r="U5017" s="61">
        <f>S5017-T5017</f>
        <v/>
      </c>
    </row>
    <row r="5018">
      <c r="A5018" t="inlineStr">
        <is>
          <t>S005017</t>
        </is>
      </c>
      <c r="B5018" t="inlineStr">
        <is>
          <t>2026-06-21</t>
        </is>
      </c>
      <c r="C5018" t="inlineStr">
        <is>
          <t>2026-06</t>
        </is>
      </c>
      <c r="D5018" t="inlineStr">
        <is>
          <t>2026-Q2</t>
        </is>
      </c>
      <c r="E5018" t="inlineStr">
        <is>
          <t>T12</t>
        </is>
      </c>
      <c r="F5018" t="inlineStr">
        <is>
          <t>Buse Aksoy</t>
        </is>
      </c>
      <c r="G5018" t="inlineStr">
        <is>
          <t>İhracat-Avrupa</t>
        </is>
      </c>
      <c r="H5018" t="inlineStr">
        <is>
          <t>EM-UPS-10</t>
        </is>
      </c>
      <c r="I5018" t="inlineStr">
        <is>
          <t>Kesintisiz Güç Kaynağı 3 kVA</t>
        </is>
      </c>
      <c r="J5018" t="inlineStr">
        <is>
          <t>Güç</t>
        </is>
      </c>
      <c r="K5018" t="inlineStr">
        <is>
          <t>Perakende</t>
        </is>
      </c>
      <c r="L5018" t="n">
        <v>2</v>
      </c>
      <c r="M5018" s="57" t="n">
        <v>253.66</v>
      </c>
      <c r="N5018" t="inlineStr">
        <is>
          <t>EUR</t>
        </is>
      </c>
      <c r="O5018" s="58" t="n">
        <v>0</v>
      </c>
      <c r="P5018" t="n">
        <v>0</v>
      </c>
      <c r="Q5018" s="59" t="n">
        <v>8200</v>
      </c>
      <c r="R5018" s="60">
        <f>IF(N5018="TL",1,IF(N5018="USD",VLOOKUP(C5018,$X$2:$Z$19,2,FALSE),VLOOKUP(C5018,$X$2:$Z$19,3,FALSE)))</f>
        <v/>
      </c>
      <c r="S5018" s="61">
        <f>IF(P5018=1,0,L5018*M5018*R5018*(1-O5018/100))</f>
        <v/>
      </c>
      <c r="T5018" s="61">
        <f>IF(P5018=1,0,L5018*Q5018)</f>
        <v/>
      </c>
      <c r="U5018" s="61">
        <f>S5018-T5018</f>
        <v/>
      </c>
    </row>
    <row r="5019">
      <c r="A5019" t="inlineStr">
        <is>
          <t>S005018</t>
        </is>
      </c>
      <c r="B5019" t="inlineStr">
        <is>
          <t>2026-06-17</t>
        </is>
      </c>
      <c r="C5019" t="inlineStr">
        <is>
          <t>2026-06</t>
        </is>
      </c>
      <c r="D5019" t="inlineStr">
        <is>
          <t>2026-Q2</t>
        </is>
      </c>
      <c r="E5019" t="inlineStr">
        <is>
          <t>T12</t>
        </is>
      </c>
      <c r="F5019" t="inlineStr">
        <is>
          <t>Buse Aksoy</t>
        </is>
      </c>
      <c r="G5019" t="inlineStr">
        <is>
          <t>İhracat-Avrupa</t>
        </is>
      </c>
      <c r="H5019" t="inlineStr">
        <is>
          <t>EM-PNO-12</t>
        </is>
      </c>
      <c r="I5019" t="inlineStr">
        <is>
          <t>Sıva Üstü Dağıtım Panosu 24'lü</t>
        </is>
      </c>
      <c r="J5019" t="inlineStr">
        <is>
          <t>Pano</t>
        </is>
      </c>
      <c r="K5019" t="inlineStr">
        <is>
          <t>Perakende</t>
        </is>
      </c>
      <c r="L5019" t="n">
        <v>3</v>
      </c>
      <c r="M5019" s="57" t="n">
        <v>40.84</v>
      </c>
      <c r="N5019" t="inlineStr">
        <is>
          <t>EUR</t>
        </is>
      </c>
      <c r="O5019" s="58" t="n">
        <v>12</v>
      </c>
      <c r="P5019" t="n">
        <v>0</v>
      </c>
      <c r="Q5019" s="59" t="n">
        <v>1180</v>
      </c>
      <c r="R5019" s="60">
        <f>IF(N5019="TL",1,IF(N5019="USD",VLOOKUP(C5019,$X$2:$Z$19,2,FALSE),VLOOKUP(C5019,$X$2:$Z$19,3,FALSE)))</f>
        <v/>
      </c>
      <c r="S5019" s="61">
        <f>IF(P5019=1,0,L5019*M5019*R5019*(1-O5019/100))</f>
        <v/>
      </c>
      <c r="T5019" s="61">
        <f>IF(P5019=1,0,L5019*Q5019)</f>
        <v/>
      </c>
      <c r="U5019" s="61">
        <f>S5019-T5019</f>
        <v/>
      </c>
    </row>
    <row r="5020">
      <c r="A5020" t="inlineStr">
        <is>
          <t>S005019</t>
        </is>
      </c>
      <c r="B5020" t="inlineStr">
        <is>
          <t>2026-06-15</t>
        </is>
      </c>
      <c r="C5020" t="inlineStr">
        <is>
          <t>2026-06</t>
        </is>
      </c>
      <c r="D5020" t="inlineStr">
        <is>
          <t>2026-Q2</t>
        </is>
      </c>
      <c r="E5020" t="inlineStr">
        <is>
          <t>T12</t>
        </is>
      </c>
      <c r="F5020" t="inlineStr">
        <is>
          <t>Buse Aksoy</t>
        </is>
      </c>
      <c r="G5020" t="inlineStr">
        <is>
          <t>İhracat-Avrupa</t>
        </is>
      </c>
      <c r="H5020" t="inlineStr">
        <is>
          <t>EM-SNS-06</t>
        </is>
      </c>
      <c r="I5020" t="inlineStr">
        <is>
          <t>Hareket Sensörü PIR</t>
        </is>
      </c>
      <c r="J5020" t="inlineStr">
        <is>
          <t>Otomasyon</t>
        </is>
      </c>
      <c r="K5020" t="inlineStr">
        <is>
          <t>Proje</t>
        </is>
      </c>
      <c r="L5020" t="n">
        <v>8</v>
      </c>
      <c r="M5020" s="57" t="n">
        <v>4.91</v>
      </c>
      <c r="N5020" t="inlineStr">
        <is>
          <t>EUR</t>
        </is>
      </c>
      <c r="O5020" s="58" t="n">
        <v>8</v>
      </c>
      <c r="P5020" t="n">
        <v>0</v>
      </c>
      <c r="Q5020" s="59" t="n">
        <v>120</v>
      </c>
      <c r="R5020" s="60">
        <f>IF(N5020="TL",1,IF(N5020="USD",VLOOKUP(C5020,$X$2:$Z$19,2,FALSE),VLOOKUP(C5020,$X$2:$Z$19,3,FALSE)))</f>
        <v/>
      </c>
      <c r="S5020" s="61">
        <f>IF(P5020=1,0,L5020*M5020*R5020*(1-O5020/100))</f>
        <v/>
      </c>
      <c r="T5020" s="61">
        <f>IF(P5020=1,0,L5020*Q5020)</f>
        <v/>
      </c>
      <c r="U5020" s="61">
        <f>S5020-T5020</f>
        <v/>
      </c>
    </row>
    <row r="5021">
      <c r="A5021" t="inlineStr">
        <is>
          <t>S005020</t>
        </is>
      </c>
      <c r="B5021" t="inlineStr">
        <is>
          <t>2026-06-23</t>
        </is>
      </c>
      <c r="C5021" t="inlineStr">
        <is>
          <t>2026-06</t>
        </is>
      </c>
      <c r="D5021" t="inlineStr">
        <is>
          <t>2026-Q2</t>
        </is>
      </c>
      <c r="E5021" t="inlineStr">
        <is>
          <t>T12</t>
        </is>
      </c>
      <c r="F5021" t="inlineStr">
        <is>
          <t>Buse Aksoy</t>
        </is>
      </c>
      <c r="G5021" t="inlineStr">
        <is>
          <t>İhracat-Avrupa</t>
        </is>
      </c>
      <c r="H5021" t="inlineStr">
        <is>
          <t>EM-AYD-18</t>
        </is>
      </c>
      <c r="I5021" t="inlineStr">
        <is>
          <t>LED Ampul 18W (10'lu)</t>
        </is>
      </c>
      <c r="J5021" t="inlineStr">
        <is>
          <t>Aydınlatma</t>
        </is>
      </c>
      <c r="K5021" t="inlineStr">
        <is>
          <t>Bayi</t>
        </is>
      </c>
      <c r="L5021" t="n">
        <v>9</v>
      </c>
      <c r="M5021" s="57" t="n">
        <v>3.85</v>
      </c>
      <c r="N5021" t="inlineStr">
        <is>
          <t>EUR</t>
        </is>
      </c>
      <c r="O5021" s="58" t="n">
        <v>12</v>
      </c>
      <c r="P5021" t="n">
        <v>0</v>
      </c>
      <c r="Q5021" s="59" t="n">
        <v>95</v>
      </c>
      <c r="R5021" s="60">
        <f>IF(N5021="TL",1,IF(N5021="USD",VLOOKUP(C5021,$X$2:$Z$19,2,FALSE),VLOOKUP(C5021,$X$2:$Z$19,3,FALSE)))</f>
        <v/>
      </c>
      <c r="S5021" s="61">
        <f>IF(P5021=1,0,L5021*M5021*R5021*(1-O5021/100))</f>
        <v/>
      </c>
      <c r="T5021" s="61">
        <f>IF(P5021=1,0,L5021*Q5021)</f>
        <v/>
      </c>
      <c r="U5021" s="61">
        <f>S5021-T5021</f>
        <v/>
      </c>
    </row>
    <row r="5022">
      <c r="A5022" t="inlineStr">
        <is>
          <t>S005021</t>
        </is>
      </c>
      <c r="B5022" t="inlineStr">
        <is>
          <t>2026-06-17</t>
        </is>
      </c>
      <c r="C5022" t="inlineStr">
        <is>
          <t>2026-06</t>
        </is>
      </c>
      <c r="D5022" t="inlineStr">
        <is>
          <t>2026-Q2</t>
        </is>
      </c>
      <c r="E5022" t="inlineStr">
        <is>
          <t>T12</t>
        </is>
      </c>
      <c r="F5022" t="inlineStr">
        <is>
          <t>Buse Aksoy</t>
        </is>
      </c>
      <c r="G5022" t="inlineStr">
        <is>
          <t>İhracat-Avrupa</t>
        </is>
      </c>
      <c r="H5022" t="inlineStr">
        <is>
          <t>EM-TRF-05</t>
        </is>
      </c>
      <c r="I5022" t="inlineStr">
        <is>
          <t>İzole Trafo 1 kVA</t>
        </is>
      </c>
      <c r="J5022" t="inlineStr">
        <is>
          <t>Güç</t>
        </is>
      </c>
      <c r="K5022" t="inlineStr">
        <is>
          <t>Kurumsal</t>
        </is>
      </c>
      <c r="L5022" t="n">
        <v>7</v>
      </c>
      <c r="M5022" s="57" t="n">
        <v>130.62</v>
      </c>
      <c r="N5022" t="inlineStr">
        <is>
          <t>EUR</t>
        </is>
      </c>
      <c r="O5022" s="58" t="n">
        <v>5</v>
      </c>
      <c r="P5022" t="n">
        <v>0</v>
      </c>
      <c r="Q5022" s="59" t="n">
        <v>3900</v>
      </c>
      <c r="R5022" s="60">
        <f>IF(N5022="TL",1,IF(N5022="USD",VLOOKUP(C5022,$X$2:$Z$19,2,FALSE),VLOOKUP(C5022,$X$2:$Z$19,3,FALSE)))</f>
        <v/>
      </c>
      <c r="S5022" s="61">
        <f>IF(P5022=1,0,L5022*M5022*R5022*(1-O5022/100))</f>
        <v/>
      </c>
      <c r="T5022" s="61">
        <f>IF(P5022=1,0,L5022*Q5022)</f>
        <v/>
      </c>
      <c r="U5022" s="61">
        <f>S5022-T5022</f>
        <v/>
      </c>
    </row>
    <row r="5023">
      <c r="A5023" t="inlineStr">
        <is>
          <t>S005022</t>
        </is>
      </c>
      <c r="B5023" t="inlineStr">
        <is>
          <t>2026-06-08</t>
        </is>
      </c>
      <c r="C5023" t="inlineStr">
        <is>
          <t>2026-06</t>
        </is>
      </c>
      <c r="D5023" t="inlineStr">
        <is>
          <t>2026-Q2</t>
        </is>
      </c>
      <c r="E5023" t="inlineStr">
        <is>
          <t>T12</t>
        </is>
      </c>
      <c r="F5023" t="inlineStr">
        <is>
          <t>Buse Aksoy</t>
        </is>
      </c>
      <c r="G5023" t="inlineStr">
        <is>
          <t>İhracat-Avrupa</t>
        </is>
      </c>
      <c r="H5023" t="inlineStr">
        <is>
          <t>EM-KBL-16</t>
        </is>
      </c>
      <c r="I5023" t="inlineStr">
        <is>
          <t>NYM Kablo 3x2,5 (100 m)</t>
        </is>
      </c>
      <c r="J5023" t="inlineStr">
        <is>
          <t>Kablo</t>
        </is>
      </c>
      <c r="K5023" t="inlineStr">
        <is>
          <t>Proje</t>
        </is>
      </c>
      <c r="L5023" t="n">
        <v>2</v>
      </c>
      <c r="M5023" s="57" t="n">
        <v>24.95</v>
      </c>
      <c r="N5023" t="inlineStr">
        <is>
          <t>EUR</t>
        </is>
      </c>
      <c r="O5023" s="58" t="n">
        <v>0</v>
      </c>
      <c r="P5023" t="n">
        <v>0</v>
      </c>
      <c r="Q5023" s="59" t="n">
        <v>820</v>
      </c>
      <c r="R5023" s="60">
        <f>IF(N5023="TL",1,IF(N5023="USD",VLOOKUP(C5023,$X$2:$Z$19,2,FALSE),VLOOKUP(C5023,$X$2:$Z$19,3,FALSE)))</f>
        <v/>
      </c>
      <c r="S5023" s="61">
        <f>IF(P5023=1,0,L5023*M5023*R5023*(1-O5023/100))</f>
        <v/>
      </c>
      <c r="T5023" s="61">
        <f>IF(P5023=1,0,L5023*Q5023)</f>
        <v/>
      </c>
      <c r="U5023" s="61">
        <f>S5023-T5023</f>
        <v/>
      </c>
    </row>
    <row r="5024">
      <c r="A5024" t="inlineStr">
        <is>
          <t>S005023</t>
        </is>
      </c>
      <c r="B5024" t="inlineStr">
        <is>
          <t>2026-06-26</t>
        </is>
      </c>
      <c r="C5024" t="inlineStr">
        <is>
          <t>2026-06</t>
        </is>
      </c>
      <c r="D5024" t="inlineStr">
        <is>
          <t>2026-Q2</t>
        </is>
      </c>
      <c r="E5024" t="inlineStr">
        <is>
          <t>T12</t>
        </is>
      </c>
      <c r="F5024" t="inlineStr">
        <is>
          <t>Buse Aksoy</t>
        </is>
      </c>
      <c r="G5024" t="inlineStr">
        <is>
          <t>İhracat-Avrupa</t>
        </is>
      </c>
      <c r="H5024" t="inlineStr">
        <is>
          <t>EM-KND-03</t>
        </is>
      </c>
      <c r="I5024" t="inlineStr">
        <is>
          <t>Kablo Kanalı 40x40 (2 m)</t>
        </is>
      </c>
      <c r="J5024" t="inlineStr">
        <is>
          <t>Tesisat</t>
        </is>
      </c>
      <c r="K5024" t="inlineStr">
        <is>
          <t>Perakende</t>
        </is>
      </c>
      <c r="L5024" t="n">
        <v>4</v>
      </c>
      <c r="M5024" s="57" t="n">
        <v>2.62</v>
      </c>
      <c r="N5024" t="inlineStr">
        <is>
          <t>EUR</t>
        </is>
      </c>
      <c r="O5024" s="58" t="n">
        <v>0</v>
      </c>
      <c r="P5024" t="n">
        <v>0</v>
      </c>
      <c r="Q5024" s="59" t="n">
        <v>65</v>
      </c>
      <c r="R5024" s="60">
        <f>IF(N5024="TL",1,IF(N5024="USD",VLOOKUP(C5024,$X$2:$Z$19,2,FALSE),VLOOKUP(C5024,$X$2:$Z$19,3,FALSE)))</f>
        <v/>
      </c>
      <c r="S5024" s="61">
        <f>IF(P5024=1,0,L5024*M5024*R5024*(1-O5024/100))</f>
        <v/>
      </c>
      <c r="T5024" s="61">
        <f>IF(P5024=1,0,L5024*Q5024)</f>
        <v/>
      </c>
      <c r="U5024" s="61">
        <f>S5024-T5024</f>
        <v/>
      </c>
    </row>
    <row r="5025">
      <c r="A5025" t="inlineStr">
        <is>
          <t>S005024</t>
        </is>
      </c>
      <c r="B5025" t="inlineStr">
        <is>
          <t>2026-06-24</t>
        </is>
      </c>
      <c r="C5025" t="inlineStr">
        <is>
          <t>2026-06</t>
        </is>
      </c>
      <c r="D5025" t="inlineStr">
        <is>
          <t>2026-Q2</t>
        </is>
      </c>
      <c r="E5025" t="inlineStr">
        <is>
          <t>T12</t>
        </is>
      </c>
      <c r="F5025" t="inlineStr">
        <is>
          <t>Buse Aksoy</t>
        </is>
      </c>
      <c r="G5025" t="inlineStr">
        <is>
          <t>İhracat-Avrupa</t>
        </is>
      </c>
      <c r="H5025" t="inlineStr">
        <is>
          <t>EM-PRZ-02</t>
        </is>
      </c>
      <c r="I5025" t="inlineStr">
        <is>
          <t>Priz-Anahtar Seti (20'li)</t>
        </is>
      </c>
      <c r="J5025" t="inlineStr">
        <is>
          <t>Anahtar</t>
        </is>
      </c>
      <c r="K5025" t="inlineStr">
        <is>
          <t>Kurumsal</t>
        </is>
      </c>
      <c r="L5025" t="n">
        <v>3</v>
      </c>
      <c r="M5025" s="57" t="n">
        <v>11.5</v>
      </c>
      <c r="N5025" t="inlineStr">
        <is>
          <t>EUR</t>
        </is>
      </c>
      <c r="O5025" s="58" t="n">
        <v>5</v>
      </c>
      <c r="P5025" t="n">
        <v>0</v>
      </c>
      <c r="Q5025" s="59" t="n">
        <v>310</v>
      </c>
      <c r="R5025" s="60">
        <f>IF(N5025="TL",1,IF(N5025="USD",VLOOKUP(C5025,$X$2:$Z$19,2,FALSE),VLOOKUP(C5025,$X$2:$Z$19,3,FALSE)))</f>
        <v/>
      </c>
      <c r="S5025" s="61">
        <f>IF(P5025=1,0,L5025*M5025*R5025*(1-O5025/100))</f>
        <v/>
      </c>
      <c r="T5025" s="61">
        <f>IF(P5025=1,0,L5025*Q5025)</f>
        <v/>
      </c>
      <c r="U5025" s="61">
        <f>S5025-T5025</f>
        <v/>
      </c>
    </row>
    <row r="5026">
      <c r="A5026" t="inlineStr">
        <is>
          <t>S005025</t>
        </is>
      </c>
      <c r="B5026" t="inlineStr">
        <is>
          <t>2026-06-18</t>
        </is>
      </c>
      <c r="C5026" t="inlineStr">
        <is>
          <t>2026-06</t>
        </is>
      </c>
      <c r="D5026" t="inlineStr">
        <is>
          <t>2026-Q2</t>
        </is>
      </c>
      <c r="E5026" t="inlineStr">
        <is>
          <t>T13</t>
        </is>
      </c>
      <c r="F5026" t="inlineStr">
        <is>
          <t>Cem Kurt</t>
        </is>
      </c>
      <c r="G5026" t="inlineStr">
        <is>
          <t>Marmara</t>
        </is>
      </c>
      <c r="H5026" t="inlineStr">
        <is>
          <t>EM-KND-03</t>
        </is>
      </c>
      <c r="I5026" t="inlineStr">
        <is>
          <t>Kablo Kanalı 40x40 (2 m)</t>
        </is>
      </c>
      <c r="J5026" t="inlineStr">
        <is>
          <t>Tesisat</t>
        </is>
      </c>
      <c r="K5026" t="inlineStr">
        <is>
          <t>Bayi</t>
        </is>
      </c>
      <c r="L5026" t="n">
        <v>102</v>
      </c>
      <c r="M5026" s="57" t="n">
        <v>128</v>
      </c>
      <c r="N5026" t="inlineStr">
        <is>
          <t>TL</t>
        </is>
      </c>
      <c r="O5026" s="58" t="n">
        <v>5</v>
      </c>
      <c r="P5026" t="n">
        <v>0</v>
      </c>
      <c r="Q5026" s="59" t="n">
        <v>65</v>
      </c>
      <c r="R5026" s="60">
        <f>IF(N5026="TL",1,IF(N5026="USD",VLOOKUP(C5026,$X$2:$Z$19,2,FALSE),VLOOKUP(C5026,$X$2:$Z$19,3,FALSE)))</f>
        <v/>
      </c>
      <c r="S5026" s="61">
        <f>IF(P5026=1,0,L5026*M5026*R5026*(1-O5026/100))</f>
        <v/>
      </c>
      <c r="T5026" s="61">
        <f>IF(P5026=1,0,L5026*Q5026)</f>
        <v/>
      </c>
      <c r="U5026" s="61">
        <f>S5026-T5026</f>
        <v/>
      </c>
    </row>
    <row r="5027">
      <c r="A5027" t="inlineStr">
        <is>
          <t>S005026</t>
        </is>
      </c>
      <c r="B5027" t="inlineStr">
        <is>
          <t>2026-06-17</t>
        </is>
      </c>
      <c r="C5027" t="inlineStr">
        <is>
          <t>2026-06</t>
        </is>
      </c>
      <c r="D5027" t="inlineStr">
        <is>
          <t>2026-Q2</t>
        </is>
      </c>
      <c r="E5027" t="inlineStr">
        <is>
          <t>T13</t>
        </is>
      </c>
      <c r="F5027" t="inlineStr">
        <is>
          <t>Cem Kurt</t>
        </is>
      </c>
      <c r="G5027" t="inlineStr">
        <is>
          <t>Marmara</t>
        </is>
      </c>
      <c r="H5027" t="inlineStr">
        <is>
          <t>EM-KBL-16</t>
        </is>
      </c>
      <c r="I5027" t="inlineStr">
        <is>
          <t>NYM Kablo 3x2,5 (100 m)</t>
        </is>
      </c>
      <c r="J5027" t="inlineStr">
        <is>
          <t>Kablo</t>
        </is>
      </c>
      <c r="K5027" t="inlineStr">
        <is>
          <t>Bayi</t>
        </is>
      </c>
      <c r="L5027" t="n">
        <v>60</v>
      </c>
      <c r="M5027" s="57" t="n">
        <v>1327</v>
      </c>
      <c r="N5027" t="inlineStr">
        <is>
          <t>TL</t>
        </is>
      </c>
      <c r="O5027" s="58" t="n">
        <v>5</v>
      </c>
      <c r="P5027" t="n">
        <v>0</v>
      </c>
      <c r="Q5027" s="59" t="n">
        <v>820</v>
      </c>
      <c r="R5027" s="60">
        <f>IF(N5027="TL",1,IF(N5027="USD",VLOOKUP(C5027,$X$2:$Z$19,2,FALSE),VLOOKUP(C5027,$X$2:$Z$19,3,FALSE)))</f>
        <v/>
      </c>
      <c r="S5027" s="61">
        <f>IF(P5027=1,0,L5027*M5027*R5027*(1-O5027/100))</f>
        <v/>
      </c>
      <c r="T5027" s="61">
        <f>IF(P5027=1,0,L5027*Q5027)</f>
        <v/>
      </c>
      <c r="U5027" s="61">
        <f>S5027-T5027</f>
        <v/>
      </c>
    </row>
    <row r="5028">
      <c r="A5028" t="inlineStr">
        <is>
          <t>S005027</t>
        </is>
      </c>
      <c r="B5028" t="inlineStr">
        <is>
          <t>2026-06-05</t>
        </is>
      </c>
      <c r="C5028" t="inlineStr">
        <is>
          <t>2026-06</t>
        </is>
      </c>
      <c r="D5028" t="inlineStr">
        <is>
          <t>2026-Q2</t>
        </is>
      </c>
      <c r="E5028" t="inlineStr">
        <is>
          <t>T13</t>
        </is>
      </c>
      <c r="F5028" t="inlineStr">
        <is>
          <t>Cem Kurt</t>
        </is>
      </c>
      <c r="G5028" t="inlineStr">
        <is>
          <t>Marmara</t>
        </is>
      </c>
      <c r="H5028" t="inlineStr">
        <is>
          <t>EM-AYD-40</t>
        </is>
      </c>
      <c r="I5028" t="inlineStr">
        <is>
          <t>LED Panel Armatür 40W</t>
        </is>
      </c>
      <c r="J5028" t="inlineStr">
        <is>
          <t>Aydınlatma</t>
        </is>
      </c>
      <c r="K5028" t="inlineStr">
        <is>
          <t>Proje</t>
        </is>
      </c>
      <c r="L5028" t="n">
        <v>10</v>
      </c>
      <c r="M5028" s="57" t="n">
        <v>351</v>
      </c>
      <c r="N5028" t="inlineStr">
        <is>
          <t>TL</t>
        </is>
      </c>
      <c r="O5028" s="58" t="n">
        <v>0</v>
      </c>
      <c r="P5028" t="n">
        <v>0</v>
      </c>
      <c r="Q5028" s="59" t="n">
        <v>190</v>
      </c>
      <c r="R5028" s="60">
        <f>IF(N5028="TL",1,IF(N5028="USD",VLOOKUP(C5028,$X$2:$Z$19,2,FALSE),VLOOKUP(C5028,$X$2:$Z$19,3,FALSE)))</f>
        <v/>
      </c>
      <c r="S5028" s="61">
        <f>IF(P5028=1,0,L5028*M5028*R5028*(1-O5028/100))</f>
        <v/>
      </c>
      <c r="T5028" s="61">
        <f>IF(P5028=1,0,L5028*Q5028)</f>
        <v/>
      </c>
      <c r="U5028" s="61">
        <f>S5028-T5028</f>
        <v/>
      </c>
    </row>
    <row r="5029">
      <c r="A5029" t="inlineStr">
        <is>
          <t>S005028</t>
        </is>
      </c>
      <c r="B5029" t="inlineStr">
        <is>
          <t>2026-06-25</t>
        </is>
      </c>
      <c r="C5029" t="inlineStr">
        <is>
          <t>2026-06</t>
        </is>
      </c>
      <c r="D5029" t="inlineStr">
        <is>
          <t>2026-Q2</t>
        </is>
      </c>
      <c r="E5029" t="inlineStr">
        <is>
          <t>T13</t>
        </is>
      </c>
      <c r="F5029" t="inlineStr">
        <is>
          <t>Cem Kurt</t>
        </is>
      </c>
      <c r="G5029" t="inlineStr">
        <is>
          <t>Marmara</t>
        </is>
      </c>
      <c r="H5029" t="inlineStr">
        <is>
          <t>EM-AYD-40</t>
        </is>
      </c>
      <c r="I5029" t="inlineStr">
        <is>
          <t>LED Panel Armatür 40W</t>
        </is>
      </c>
      <c r="J5029" t="inlineStr">
        <is>
          <t>Aydınlatma</t>
        </is>
      </c>
      <c r="K5029" t="inlineStr">
        <is>
          <t>Kurumsal</t>
        </is>
      </c>
      <c r="L5029" t="n">
        <v>4</v>
      </c>
      <c r="M5029" s="57" t="n">
        <v>357</v>
      </c>
      <c r="N5029" t="inlineStr">
        <is>
          <t>TL</t>
        </is>
      </c>
      <c r="O5029" s="58" t="n">
        <v>12</v>
      </c>
      <c r="P5029" t="n">
        <v>0</v>
      </c>
      <c r="Q5029" s="59" t="n">
        <v>190</v>
      </c>
      <c r="R5029" s="60">
        <f>IF(N5029="TL",1,IF(N5029="USD",VLOOKUP(C5029,$X$2:$Z$19,2,FALSE),VLOOKUP(C5029,$X$2:$Z$19,3,FALSE)))</f>
        <v/>
      </c>
      <c r="S5029" s="61">
        <f>IF(P5029=1,0,L5029*M5029*R5029*(1-O5029/100))</f>
        <v/>
      </c>
      <c r="T5029" s="61">
        <f>IF(P5029=1,0,L5029*Q5029)</f>
        <v/>
      </c>
      <c r="U5029" s="61">
        <f>S5029-T5029</f>
        <v/>
      </c>
    </row>
    <row r="5030">
      <c r="A5030" t="inlineStr">
        <is>
          <t>S005029</t>
        </is>
      </c>
      <c r="B5030" t="inlineStr">
        <is>
          <t>2026-06-26</t>
        </is>
      </c>
      <c r="C5030" t="inlineStr">
        <is>
          <t>2026-06</t>
        </is>
      </c>
      <c r="D5030" t="inlineStr">
        <is>
          <t>2026-Q2</t>
        </is>
      </c>
      <c r="E5030" t="inlineStr">
        <is>
          <t>T13</t>
        </is>
      </c>
      <c r="F5030" t="inlineStr">
        <is>
          <t>Cem Kurt</t>
        </is>
      </c>
      <c r="G5030" t="inlineStr">
        <is>
          <t>Marmara</t>
        </is>
      </c>
      <c r="H5030" t="inlineStr">
        <is>
          <t>EM-KBL-25</t>
        </is>
      </c>
      <c r="I5030" t="inlineStr">
        <is>
          <t>NYY Kablo 4x6 (100 m)</t>
        </is>
      </c>
      <c r="J5030" t="inlineStr">
        <is>
          <t>Kablo</t>
        </is>
      </c>
      <c r="K5030" t="inlineStr">
        <is>
          <t>Perakende</t>
        </is>
      </c>
      <c r="L5030" t="n">
        <v>58</v>
      </c>
      <c r="M5030" s="57" t="n">
        <v>3485</v>
      </c>
      <c r="N5030" t="inlineStr">
        <is>
          <t>TL</t>
        </is>
      </c>
      <c r="O5030" s="58" t="n">
        <v>0</v>
      </c>
      <c r="P5030" t="n">
        <v>0</v>
      </c>
      <c r="Q5030" s="59" t="n">
        <v>2150</v>
      </c>
      <c r="R5030" s="60">
        <f>IF(N5030="TL",1,IF(N5030="USD",VLOOKUP(C5030,$X$2:$Z$19,2,FALSE),VLOOKUP(C5030,$X$2:$Z$19,3,FALSE)))</f>
        <v/>
      </c>
      <c r="S5030" s="61">
        <f>IF(P5030=1,0,L5030*M5030*R5030*(1-O5030/100))</f>
        <v/>
      </c>
      <c r="T5030" s="61">
        <f>IF(P5030=1,0,L5030*Q5030)</f>
        <v/>
      </c>
      <c r="U5030" s="61">
        <f>S5030-T5030</f>
        <v/>
      </c>
    </row>
    <row r="5031">
      <c r="A5031" t="inlineStr">
        <is>
          <t>S005030</t>
        </is>
      </c>
      <c r="B5031" t="inlineStr">
        <is>
          <t>2026-06-14</t>
        </is>
      </c>
      <c r="C5031" t="inlineStr">
        <is>
          <t>2026-06</t>
        </is>
      </c>
      <c r="D5031" t="inlineStr">
        <is>
          <t>2026-Q2</t>
        </is>
      </c>
      <c r="E5031" t="inlineStr">
        <is>
          <t>T13</t>
        </is>
      </c>
      <c r="F5031" t="inlineStr">
        <is>
          <t>Cem Kurt</t>
        </is>
      </c>
      <c r="G5031" t="inlineStr">
        <is>
          <t>Marmara</t>
        </is>
      </c>
      <c r="H5031" t="inlineStr">
        <is>
          <t>EM-SNS-06</t>
        </is>
      </c>
      <c r="I5031" t="inlineStr">
        <is>
          <t>Hareket Sensörü PIR</t>
        </is>
      </c>
      <c r="J5031" t="inlineStr">
        <is>
          <t>Otomasyon</t>
        </is>
      </c>
      <c r="K5031" t="inlineStr">
        <is>
          <t>Kurumsal</t>
        </is>
      </c>
      <c r="L5031" t="n">
        <v>2</v>
      </c>
      <c r="M5031" s="57" t="n">
        <v>255</v>
      </c>
      <c r="N5031" t="inlineStr">
        <is>
          <t>TL</t>
        </is>
      </c>
      <c r="O5031" s="58" t="n">
        <v>12</v>
      </c>
      <c r="P5031" t="n">
        <v>0</v>
      </c>
      <c r="Q5031" s="59" t="n">
        <v>120</v>
      </c>
      <c r="R5031" s="60">
        <f>IF(N5031="TL",1,IF(N5031="USD",VLOOKUP(C5031,$X$2:$Z$19,2,FALSE),VLOOKUP(C5031,$X$2:$Z$19,3,FALSE)))</f>
        <v/>
      </c>
      <c r="S5031" s="61">
        <f>IF(P5031=1,0,L5031*M5031*R5031*(1-O5031/100))</f>
        <v/>
      </c>
      <c r="T5031" s="61">
        <f>IF(P5031=1,0,L5031*Q5031)</f>
        <v/>
      </c>
      <c r="U5031" s="61">
        <f>S5031-T5031</f>
        <v/>
      </c>
    </row>
    <row r="5032">
      <c r="A5032" t="inlineStr">
        <is>
          <t>S005031</t>
        </is>
      </c>
      <c r="B5032" t="inlineStr">
        <is>
          <t>2026-06-22</t>
        </is>
      </c>
      <c r="C5032" t="inlineStr">
        <is>
          <t>2026-06</t>
        </is>
      </c>
      <c r="D5032" t="inlineStr">
        <is>
          <t>2026-Q2</t>
        </is>
      </c>
      <c r="E5032" t="inlineStr">
        <is>
          <t>T13</t>
        </is>
      </c>
      <c r="F5032" t="inlineStr">
        <is>
          <t>Cem Kurt</t>
        </is>
      </c>
      <c r="G5032" t="inlineStr">
        <is>
          <t>Marmara</t>
        </is>
      </c>
      <c r="H5032" t="inlineStr">
        <is>
          <t>EM-SGT-01</t>
        </is>
      </c>
      <c r="I5032" t="inlineStr">
        <is>
          <t>Otomatik Sigorta C16 (12'li)</t>
        </is>
      </c>
      <c r="J5032" t="inlineStr">
        <is>
          <t>Koruma</t>
        </is>
      </c>
      <c r="K5032" t="inlineStr">
        <is>
          <t>Bayi</t>
        </is>
      </c>
      <c r="L5032" t="n">
        <v>5</v>
      </c>
      <c r="M5032" s="57" t="n">
        <v>434</v>
      </c>
      <c r="N5032" t="inlineStr">
        <is>
          <t>TL</t>
        </is>
      </c>
      <c r="O5032" s="58" t="n">
        <v>5</v>
      </c>
      <c r="P5032" t="n">
        <v>0</v>
      </c>
      <c r="Q5032" s="59" t="n">
        <v>240</v>
      </c>
      <c r="R5032" s="60">
        <f>IF(N5032="TL",1,IF(N5032="USD",VLOOKUP(C5032,$X$2:$Z$19,2,FALSE),VLOOKUP(C5032,$X$2:$Z$19,3,FALSE)))</f>
        <v/>
      </c>
      <c r="S5032" s="61">
        <f>IF(P5032=1,0,L5032*M5032*R5032*(1-O5032/100))</f>
        <v/>
      </c>
      <c r="T5032" s="61">
        <f>IF(P5032=1,0,L5032*Q5032)</f>
        <v/>
      </c>
      <c r="U5032" s="61">
        <f>S5032-T5032</f>
        <v/>
      </c>
    </row>
    <row r="5033">
      <c r="A5033" t="inlineStr">
        <is>
          <t>S005032</t>
        </is>
      </c>
      <c r="B5033" t="inlineStr">
        <is>
          <t>2026-06-16</t>
        </is>
      </c>
      <c r="C5033" t="inlineStr">
        <is>
          <t>2026-06</t>
        </is>
      </c>
      <c r="D5033" t="inlineStr">
        <is>
          <t>2026-Q2</t>
        </is>
      </c>
      <c r="E5033" t="inlineStr">
        <is>
          <t>T13</t>
        </is>
      </c>
      <c r="F5033" t="inlineStr">
        <is>
          <t>Cem Kurt</t>
        </is>
      </c>
      <c r="G5033" t="inlineStr">
        <is>
          <t>Marmara</t>
        </is>
      </c>
      <c r="H5033" t="inlineStr">
        <is>
          <t>EM-UPS-10</t>
        </is>
      </c>
      <c r="I5033" t="inlineStr">
        <is>
          <t>Kesintisiz Güç Kaynağı 3 kVA</t>
        </is>
      </c>
      <c r="J5033" t="inlineStr">
        <is>
          <t>Güç</t>
        </is>
      </c>
      <c r="K5033" t="inlineStr">
        <is>
          <t>Proje</t>
        </is>
      </c>
      <c r="L5033" t="n">
        <v>20</v>
      </c>
      <c r="M5033" s="57" t="n">
        <v>13235</v>
      </c>
      <c r="N5033" t="inlineStr">
        <is>
          <t>TL</t>
        </is>
      </c>
      <c r="O5033" s="58" t="n">
        <v>0</v>
      </c>
      <c r="P5033" t="n">
        <v>0</v>
      </c>
      <c r="Q5033" s="59" t="n">
        <v>8200</v>
      </c>
      <c r="R5033" s="60">
        <f>IF(N5033="TL",1,IF(N5033="USD",VLOOKUP(C5033,$X$2:$Z$19,2,FALSE),VLOOKUP(C5033,$X$2:$Z$19,3,FALSE)))</f>
        <v/>
      </c>
      <c r="S5033" s="61">
        <f>IF(P5033=1,0,L5033*M5033*R5033*(1-O5033/100))</f>
        <v/>
      </c>
      <c r="T5033" s="61">
        <f>IF(P5033=1,0,L5033*Q5033)</f>
        <v/>
      </c>
      <c r="U5033" s="61">
        <f>S5033-T5033</f>
        <v/>
      </c>
    </row>
    <row r="5034">
      <c r="A5034" t="inlineStr">
        <is>
          <t>S005033</t>
        </is>
      </c>
      <c r="B5034" t="inlineStr">
        <is>
          <t>2026-06-10</t>
        </is>
      </c>
      <c r="C5034" t="inlineStr">
        <is>
          <t>2026-06</t>
        </is>
      </c>
      <c r="D5034" t="inlineStr">
        <is>
          <t>2026-Q2</t>
        </is>
      </c>
      <c r="E5034" t="inlineStr">
        <is>
          <t>T13</t>
        </is>
      </c>
      <c r="F5034" t="inlineStr">
        <is>
          <t>Cem Kurt</t>
        </is>
      </c>
      <c r="G5034" t="inlineStr">
        <is>
          <t>Marmara</t>
        </is>
      </c>
      <c r="H5034" t="inlineStr">
        <is>
          <t>EM-KND-03</t>
        </is>
      </c>
      <c r="I5034" t="inlineStr">
        <is>
          <t>Kablo Kanalı 40x40 (2 m)</t>
        </is>
      </c>
      <c r="J5034" t="inlineStr">
        <is>
          <t>Tesisat</t>
        </is>
      </c>
      <c r="K5034" t="inlineStr">
        <is>
          <t>Proje</t>
        </is>
      </c>
      <c r="L5034" t="n">
        <v>10</v>
      </c>
      <c r="M5034" s="57" t="n">
        <v>132</v>
      </c>
      <c r="N5034" t="inlineStr">
        <is>
          <t>TL</t>
        </is>
      </c>
      <c r="O5034" s="58" t="n">
        <v>0</v>
      </c>
      <c r="P5034" t="n">
        <v>0</v>
      </c>
      <c r="Q5034" s="59" t="n">
        <v>65</v>
      </c>
      <c r="R5034" s="60">
        <f>IF(N5034="TL",1,IF(N5034="USD",VLOOKUP(C5034,$X$2:$Z$19,2,FALSE),VLOOKUP(C5034,$X$2:$Z$19,3,FALSE)))</f>
        <v/>
      </c>
      <c r="S5034" s="61">
        <f>IF(P5034=1,0,L5034*M5034*R5034*(1-O5034/100))</f>
        <v/>
      </c>
      <c r="T5034" s="61">
        <f>IF(P5034=1,0,L5034*Q5034)</f>
        <v/>
      </c>
      <c r="U5034" s="61">
        <f>S5034-T5034</f>
        <v/>
      </c>
    </row>
    <row r="5035">
      <c r="A5035" t="inlineStr">
        <is>
          <t>S005034</t>
        </is>
      </c>
      <c r="B5035" t="inlineStr">
        <is>
          <t>2026-06-06</t>
        </is>
      </c>
      <c r="C5035" t="inlineStr">
        <is>
          <t>2026-06</t>
        </is>
      </c>
      <c r="D5035" t="inlineStr">
        <is>
          <t>2026-Q2</t>
        </is>
      </c>
      <c r="E5035" t="inlineStr">
        <is>
          <t>T13</t>
        </is>
      </c>
      <c r="F5035" t="inlineStr">
        <is>
          <t>Cem Kurt</t>
        </is>
      </c>
      <c r="G5035" t="inlineStr">
        <is>
          <t>Marmara</t>
        </is>
      </c>
      <c r="H5035" t="inlineStr">
        <is>
          <t>EM-AYD-18</t>
        </is>
      </c>
      <c r="I5035" t="inlineStr">
        <is>
          <t>LED Ampul 18W (10'lu)</t>
        </is>
      </c>
      <c r="J5035" t="inlineStr">
        <is>
          <t>Aydınlatma</t>
        </is>
      </c>
      <c r="K5035" t="inlineStr">
        <is>
          <t>Bayi</t>
        </is>
      </c>
      <c r="L5035" t="n">
        <v>5</v>
      </c>
      <c r="M5035" s="57" t="n">
        <v>200</v>
      </c>
      <c r="N5035" t="inlineStr">
        <is>
          <t>TL</t>
        </is>
      </c>
      <c r="O5035" s="58" t="n">
        <v>12</v>
      </c>
      <c r="P5035" t="n">
        <v>0</v>
      </c>
      <c r="Q5035" s="59" t="n">
        <v>95</v>
      </c>
      <c r="R5035" s="60">
        <f>IF(N5035="TL",1,IF(N5035="USD",VLOOKUP(C5035,$X$2:$Z$19,2,FALSE),VLOOKUP(C5035,$X$2:$Z$19,3,FALSE)))</f>
        <v/>
      </c>
      <c r="S5035" s="61">
        <f>IF(P5035=1,0,L5035*M5035*R5035*(1-O5035/100))</f>
        <v/>
      </c>
      <c r="T5035" s="61">
        <f>IF(P5035=1,0,L5035*Q5035)</f>
        <v/>
      </c>
      <c r="U5035" s="61">
        <f>S5035-T5035</f>
        <v/>
      </c>
    </row>
    <row r="5036">
      <c r="A5036" t="inlineStr">
        <is>
          <t>S005035</t>
        </is>
      </c>
      <c r="B5036" t="inlineStr">
        <is>
          <t>2026-06-27</t>
        </is>
      </c>
      <c r="C5036" t="inlineStr">
        <is>
          <t>2026-06</t>
        </is>
      </c>
      <c r="D5036" t="inlineStr">
        <is>
          <t>2026-Q2</t>
        </is>
      </c>
      <c r="E5036" t="inlineStr">
        <is>
          <t>T13</t>
        </is>
      </c>
      <c r="F5036" t="inlineStr">
        <is>
          <t>Cem Kurt</t>
        </is>
      </c>
      <c r="G5036" t="inlineStr">
        <is>
          <t>Marmara</t>
        </is>
      </c>
      <c r="H5036" t="inlineStr">
        <is>
          <t>EM-TRF-05</t>
        </is>
      </c>
      <c r="I5036" t="inlineStr">
        <is>
          <t>İzole Trafo 1 kVA</t>
        </is>
      </c>
      <c r="J5036" t="inlineStr">
        <is>
          <t>Güç</t>
        </is>
      </c>
      <c r="K5036" t="inlineStr">
        <is>
          <t>Proje</t>
        </is>
      </c>
      <c r="L5036" t="n">
        <v>14</v>
      </c>
      <c r="M5036" s="57" t="n">
        <v>6508</v>
      </c>
      <c r="N5036" t="inlineStr">
        <is>
          <t>TL</t>
        </is>
      </c>
      <c r="O5036" s="58" t="n">
        <v>8</v>
      </c>
      <c r="P5036" t="n">
        <v>0</v>
      </c>
      <c r="Q5036" s="59" t="n">
        <v>3900</v>
      </c>
      <c r="R5036" s="60">
        <f>IF(N5036="TL",1,IF(N5036="USD",VLOOKUP(C5036,$X$2:$Z$19,2,FALSE),VLOOKUP(C5036,$X$2:$Z$19,3,FALSE)))</f>
        <v/>
      </c>
      <c r="S5036" s="61">
        <f>IF(P5036=1,0,L5036*M5036*R5036*(1-O5036/100))</f>
        <v/>
      </c>
      <c r="T5036" s="61">
        <f>IF(P5036=1,0,L5036*Q5036)</f>
        <v/>
      </c>
      <c r="U5036" s="61">
        <f>S5036-T5036</f>
        <v/>
      </c>
    </row>
    <row r="5037">
      <c r="A5037" t="inlineStr">
        <is>
          <t>S005036</t>
        </is>
      </c>
      <c r="B5037" t="inlineStr">
        <is>
          <t>2026-06-19</t>
        </is>
      </c>
      <c r="C5037" t="inlineStr">
        <is>
          <t>2026-06</t>
        </is>
      </c>
      <c r="D5037" t="inlineStr">
        <is>
          <t>2026-Q2</t>
        </is>
      </c>
      <c r="E5037" t="inlineStr">
        <is>
          <t>T13</t>
        </is>
      </c>
      <c r="F5037" t="inlineStr">
        <is>
          <t>Cem Kurt</t>
        </is>
      </c>
      <c r="G5037" t="inlineStr">
        <is>
          <t>Marmara</t>
        </is>
      </c>
      <c r="H5037" t="inlineStr">
        <is>
          <t>EM-SGT-01</t>
        </is>
      </c>
      <c r="I5037" t="inlineStr">
        <is>
          <t>Otomatik Sigorta C16 (12'li)</t>
        </is>
      </c>
      <c r="J5037" t="inlineStr">
        <is>
          <t>Koruma</t>
        </is>
      </c>
      <c r="K5037" t="inlineStr">
        <is>
          <t>Perakende</t>
        </is>
      </c>
      <c r="L5037" t="n">
        <v>5</v>
      </c>
      <c r="M5037" s="57" t="n">
        <v>435</v>
      </c>
      <c r="N5037" t="inlineStr">
        <is>
          <t>TL</t>
        </is>
      </c>
      <c r="O5037" s="58" t="n">
        <v>5</v>
      </c>
      <c r="P5037" t="n">
        <v>0</v>
      </c>
      <c r="Q5037" s="59" t="n">
        <v>240</v>
      </c>
      <c r="R5037" s="60">
        <f>IF(N5037="TL",1,IF(N5037="USD",VLOOKUP(C5037,$X$2:$Z$19,2,FALSE),VLOOKUP(C5037,$X$2:$Z$19,3,FALSE)))</f>
        <v/>
      </c>
      <c r="S5037" s="61">
        <f>IF(P5037=1,0,L5037*M5037*R5037*(1-O5037/100))</f>
        <v/>
      </c>
      <c r="T5037" s="61">
        <f>IF(P5037=1,0,L5037*Q5037)</f>
        <v/>
      </c>
      <c r="U5037" s="61">
        <f>S5037-T5037</f>
        <v/>
      </c>
    </row>
    <row r="5038">
      <c r="A5038" t="inlineStr">
        <is>
          <t>S005037</t>
        </is>
      </c>
      <c r="B5038" t="inlineStr">
        <is>
          <t>2026-06-20</t>
        </is>
      </c>
      <c r="C5038" t="inlineStr">
        <is>
          <t>2026-06</t>
        </is>
      </c>
      <c r="D5038" t="inlineStr">
        <is>
          <t>2026-Q2</t>
        </is>
      </c>
      <c r="E5038" t="inlineStr">
        <is>
          <t>T13</t>
        </is>
      </c>
      <c r="F5038" t="inlineStr">
        <is>
          <t>Cem Kurt</t>
        </is>
      </c>
      <c r="G5038" t="inlineStr">
        <is>
          <t>Marmara</t>
        </is>
      </c>
      <c r="H5038" t="inlineStr">
        <is>
          <t>EM-SGT-01</t>
        </is>
      </c>
      <c r="I5038" t="inlineStr">
        <is>
          <t>Otomatik Sigorta C16 (12'li)</t>
        </is>
      </c>
      <c r="J5038" t="inlineStr">
        <is>
          <t>Koruma</t>
        </is>
      </c>
      <c r="K5038" t="inlineStr">
        <is>
          <t>Perakende</t>
        </is>
      </c>
      <c r="L5038" t="n">
        <v>49</v>
      </c>
      <c r="M5038" s="57" t="n">
        <v>433</v>
      </c>
      <c r="N5038" t="inlineStr">
        <is>
          <t>TL</t>
        </is>
      </c>
      <c r="O5038" s="58" t="n">
        <v>5</v>
      </c>
      <c r="P5038" t="n">
        <v>0</v>
      </c>
      <c r="Q5038" s="59" t="n">
        <v>240</v>
      </c>
      <c r="R5038" s="60">
        <f>IF(N5038="TL",1,IF(N5038="USD",VLOOKUP(C5038,$X$2:$Z$19,2,FALSE),VLOOKUP(C5038,$X$2:$Z$19,3,FALSE)))</f>
        <v/>
      </c>
      <c r="S5038" s="61">
        <f>IF(P5038=1,0,L5038*M5038*R5038*(1-O5038/100))</f>
        <v/>
      </c>
      <c r="T5038" s="61">
        <f>IF(P5038=1,0,L5038*Q5038)</f>
        <v/>
      </c>
      <c r="U5038" s="61">
        <f>S5038-T5038</f>
        <v/>
      </c>
    </row>
    <row r="5039">
      <c r="A5039" t="inlineStr">
        <is>
          <t>S005038</t>
        </is>
      </c>
      <c r="B5039" t="inlineStr">
        <is>
          <t>2026-06-18</t>
        </is>
      </c>
      <c r="C5039" t="inlineStr">
        <is>
          <t>2026-06</t>
        </is>
      </c>
      <c r="D5039" t="inlineStr">
        <is>
          <t>2026-Q2</t>
        </is>
      </c>
      <c r="E5039" t="inlineStr">
        <is>
          <t>T13</t>
        </is>
      </c>
      <c r="F5039" t="inlineStr">
        <is>
          <t>Cem Kurt</t>
        </is>
      </c>
      <c r="G5039" t="inlineStr">
        <is>
          <t>Marmara</t>
        </is>
      </c>
      <c r="H5039" t="inlineStr">
        <is>
          <t>EM-AYD-40</t>
        </is>
      </c>
      <c r="I5039" t="inlineStr">
        <is>
          <t>LED Panel Armatür 40W</t>
        </is>
      </c>
      <c r="J5039" t="inlineStr">
        <is>
          <t>Aydınlatma</t>
        </is>
      </c>
      <c r="K5039" t="inlineStr">
        <is>
          <t>Kurumsal</t>
        </is>
      </c>
      <c r="L5039" t="n">
        <v>4</v>
      </c>
      <c r="M5039" s="57" t="n">
        <v>343</v>
      </c>
      <c r="N5039" t="inlineStr">
        <is>
          <t>TL</t>
        </is>
      </c>
      <c r="O5039" s="58" t="n">
        <v>5</v>
      </c>
      <c r="P5039" t="n">
        <v>0</v>
      </c>
      <c r="Q5039" s="59" t="n">
        <v>190</v>
      </c>
      <c r="R5039" s="60">
        <f>IF(N5039="TL",1,IF(N5039="USD",VLOOKUP(C5039,$X$2:$Z$19,2,FALSE),VLOOKUP(C5039,$X$2:$Z$19,3,FALSE)))</f>
        <v/>
      </c>
      <c r="S5039" s="61">
        <f>IF(P5039=1,0,L5039*M5039*R5039*(1-O5039/100))</f>
        <v/>
      </c>
      <c r="T5039" s="61">
        <f>IF(P5039=1,0,L5039*Q5039)</f>
        <v/>
      </c>
      <c r="U5039" s="61">
        <f>S5039-T5039</f>
        <v/>
      </c>
    </row>
    <row r="5040">
      <c r="A5040" t="inlineStr">
        <is>
          <t>S005039</t>
        </is>
      </c>
      <c r="B5040" t="inlineStr">
        <is>
          <t>2026-06-27</t>
        </is>
      </c>
      <c r="C5040" t="inlineStr">
        <is>
          <t>2026-06</t>
        </is>
      </c>
      <c r="D5040" t="inlineStr">
        <is>
          <t>2026-Q2</t>
        </is>
      </c>
      <c r="E5040" t="inlineStr">
        <is>
          <t>T13</t>
        </is>
      </c>
      <c r="F5040" t="inlineStr">
        <is>
          <t>Cem Kurt</t>
        </is>
      </c>
      <c r="G5040" t="inlineStr">
        <is>
          <t>Marmara</t>
        </is>
      </c>
      <c r="H5040" t="inlineStr">
        <is>
          <t>EM-KND-03</t>
        </is>
      </c>
      <c r="I5040" t="inlineStr">
        <is>
          <t>Kablo Kanalı 40x40 (2 m)</t>
        </is>
      </c>
      <c r="J5040" t="inlineStr">
        <is>
          <t>Tesisat</t>
        </is>
      </c>
      <c r="K5040" t="inlineStr">
        <is>
          <t>Perakende</t>
        </is>
      </c>
      <c r="L5040" t="n">
        <v>68</v>
      </c>
      <c r="M5040" s="57" t="n">
        <v>127</v>
      </c>
      <c r="N5040" t="inlineStr">
        <is>
          <t>TL</t>
        </is>
      </c>
      <c r="O5040" s="58" t="n">
        <v>0</v>
      </c>
      <c r="P5040" t="n">
        <v>0</v>
      </c>
      <c r="Q5040" s="59" t="n">
        <v>65</v>
      </c>
      <c r="R5040" s="60">
        <f>IF(N5040="TL",1,IF(N5040="USD",VLOOKUP(C5040,$X$2:$Z$19,2,FALSE),VLOOKUP(C5040,$X$2:$Z$19,3,FALSE)))</f>
        <v/>
      </c>
      <c r="S5040" s="61">
        <f>IF(P5040=1,0,L5040*M5040*R5040*(1-O5040/100))</f>
        <v/>
      </c>
      <c r="T5040" s="61">
        <f>IF(P5040=1,0,L5040*Q5040)</f>
        <v/>
      </c>
      <c r="U5040" s="61">
        <f>S5040-T5040</f>
        <v/>
      </c>
    </row>
    <row r="5041">
      <c r="A5041" t="inlineStr">
        <is>
          <t>S005040</t>
        </is>
      </c>
      <c r="B5041" t="inlineStr">
        <is>
          <t>2026-06-07</t>
        </is>
      </c>
      <c r="C5041" t="inlineStr">
        <is>
          <t>2026-06</t>
        </is>
      </c>
      <c r="D5041" t="inlineStr">
        <is>
          <t>2026-Q2</t>
        </is>
      </c>
      <c r="E5041" t="inlineStr">
        <is>
          <t>T13</t>
        </is>
      </c>
      <c r="F5041" t="inlineStr">
        <is>
          <t>Cem Kurt</t>
        </is>
      </c>
      <c r="G5041" t="inlineStr">
        <is>
          <t>Marmara</t>
        </is>
      </c>
      <c r="H5041" t="inlineStr">
        <is>
          <t>EM-AYD-40</t>
        </is>
      </c>
      <c r="I5041" t="inlineStr">
        <is>
          <t>LED Panel Armatür 40W</t>
        </is>
      </c>
      <c r="J5041" t="inlineStr">
        <is>
          <t>Aydınlatma</t>
        </is>
      </c>
      <c r="K5041" t="inlineStr">
        <is>
          <t>Perakende</t>
        </is>
      </c>
      <c r="L5041" t="n">
        <v>3</v>
      </c>
      <c r="M5041" s="57" t="n">
        <v>366</v>
      </c>
      <c r="N5041" t="inlineStr">
        <is>
          <t>TL</t>
        </is>
      </c>
      <c r="O5041" s="58" t="n">
        <v>0</v>
      </c>
      <c r="P5041" t="n">
        <v>0</v>
      </c>
      <c r="Q5041" s="59" t="n">
        <v>190</v>
      </c>
      <c r="R5041" s="60">
        <f>IF(N5041="TL",1,IF(N5041="USD",VLOOKUP(C5041,$X$2:$Z$19,2,FALSE),VLOOKUP(C5041,$X$2:$Z$19,3,FALSE)))</f>
        <v/>
      </c>
      <c r="S5041" s="61">
        <f>IF(P5041=1,0,L5041*M5041*R5041*(1-O5041/100))</f>
        <v/>
      </c>
      <c r="T5041" s="61">
        <f>IF(P5041=1,0,L5041*Q5041)</f>
        <v/>
      </c>
      <c r="U5041" s="61">
        <f>S5041-T5041</f>
        <v/>
      </c>
    </row>
    <row r="5042">
      <c r="A5042" t="inlineStr">
        <is>
          <t>S005041</t>
        </is>
      </c>
      <c r="B5042" t="inlineStr">
        <is>
          <t>2026-06-01</t>
        </is>
      </c>
      <c r="C5042" t="inlineStr">
        <is>
          <t>2026-06</t>
        </is>
      </c>
      <c r="D5042" t="inlineStr">
        <is>
          <t>2026-Q2</t>
        </is>
      </c>
      <c r="E5042" t="inlineStr">
        <is>
          <t>T13</t>
        </is>
      </c>
      <c r="F5042" t="inlineStr">
        <is>
          <t>Cem Kurt</t>
        </is>
      </c>
      <c r="G5042" t="inlineStr">
        <is>
          <t>Marmara</t>
        </is>
      </c>
      <c r="H5042" t="inlineStr">
        <is>
          <t>EM-KBL-16</t>
        </is>
      </c>
      <c r="I5042" t="inlineStr">
        <is>
          <t>NYM Kablo 3x2,5 (100 m)</t>
        </is>
      </c>
      <c r="J5042" t="inlineStr">
        <is>
          <t>Kablo</t>
        </is>
      </c>
      <c r="K5042" t="inlineStr">
        <is>
          <t>Proje</t>
        </is>
      </c>
      <c r="L5042" t="n">
        <v>3</v>
      </c>
      <c r="M5042" s="57" t="n">
        <v>1282</v>
      </c>
      <c r="N5042" t="inlineStr">
        <is>
          <t>TL</t>
        </is>
      </c>
      <c r="O5042" s="58" t="n">
        <v>8</v>
      </c>
      <c r="P5042" t="n">
        <v>0</v>
      </c>
      <c r="Q5042" s="59" t="n">
        <v>820</v>
      </c>
      <c r="R5042" s="60">
        <f>IF(N5042="TL",1,IF(N5042="USD",VLOOKUP(C5042,$X$2:$Z$19,2,FALSE),VLOOKUP(C5042,$X$2:$Z$19,3,FALSE)))</f>
        <v/>
      </c>
      <c r="S5042" s="61">
        <f>IF(P5042=1,0,L5042*M5042*R5042*(1-O5042/100))</f>
        <v/>
      </c>
      <c r="T5042" s="61">
        <f>IF(P5042=1,0,L5042*Q5042)</f>
        <v/>
      </c>
      <c r="U5042" s="61">
        <f>S5042-T5042</f>
        <v/>
      </c>
    </row>
    <row r="5043">
      <c r="A5043" t="inlineStr">
        <is>
          <t>S005042</t>
        </is>
      </c>
      <c r="B5043" t="inlineStr">
        <is>
          <t>2026-06-20</t>
        </is>
      </c>
      <c r="C5043" t="inlineStr">
        <is>
          <t>2026-06</t>
        </is>
      </c>
      <c r="D5043" t="inlineStr">
        <is>
          <t>2026-Q2</t>
        </is>
      </c>
      <c r="E5043" t="inlineStr">
        <is>
          <t>T13</t>
        </is>
      </c>
      <c r="F5043" t="inlineStr">
        <is>
          <t>Cem Kurt</t>
        </is>
      </c>
      <c r="G5043" t="inlineStr">
        <is>
          <t>Marmara</t>
        </is>
      </c>
      <c r="H5043" t="inlineStr">
        <is>
          <t>EM-KBL-16</t>
        </is>
      </c>
      <c r="I5043" t="inlineStr">
        <is>
          <t>NYM Kablo 3x2,5 (100 m)</t>
        </is>
      </c>
      <c r="J5043" t="inlineStr">
        <is>
          <t>Kablo</t>
        </is>
      </c>
      <c r="K5043" t="inlineStr">
        <is>
          <t>Perakende</t>
        </is>
      </c>
      <c r="L5043" t="n">
        <v>4</v>
      </c>
      <c r="M5043" s="57" t="n">
        <v>1296</v>
      </c>
      <c r="N5043" t="inlineStr">
        <is>
          <t>TL</t>
        </is>
      </c>
      <c r="O5043" s="58" t="n">
        <v>0</v>
      </c>
      <c r="P5043" t="n">
        <v>0</v>
      </c>
      <c r="Q5043" s="59" t="n">
        <v>820</v>
      </c>
      <c r="R5043" s="60">
        <f>IF(N5043="TL",1,IF(N5043="USD",VLOOKUP(C5043,$X$2:$Z$19,2,FALSE),VLOOKUP(C5043,$X$2:$Z$19,3,FALSE)))</f>
        <v/>
      </c>
      <c r="S5043" s="61">
        <f>IF(P5043=1,0,L5043*M5043*R5043*(1-O5043/100))</f>
        <v/>
      </c>
      <c r="T5043" s="61">
        <f>IF(P5043=1,0,L5043*Q5043)</f>
        <v/>
      </c>
      <c r="U5043" s="61">
        <f>S5043-T5043</f>
        <v/>
      </c>
    </row>
    <row r="5044">
      <c r="A5044" t="inlineStr">
        <is>
          <t>S005043</t>
        </is>
      </c>
      <c r="B5044" t="inlineStr">
        <is>
          <t>2026-06-26</t>
        </is>
      </c>
      <c r="C5044" t="inlineStr">
        <is>
          <t>2026-06</t>
        </is>
      </c>
      <c r="D5044" t="inlineStr">
        <is>
          <t>2026-Q2</t>
        </is>
      </c>
      <c r="E5044" t="inlineStr">
        <is>
          <t>T13</t>
        </is>
      </c>
      <c r="F5044" t="inlineStr">
        <is>
          <t>Cem Kurt</t>
        </is>
      </c>
      <c r="G5044" t="inlineStr">
        <is>
          <t>Marmara</t>
        </is>
      </c>
      <c r="H5044" t="inlineStr">
        <is>
          <t>EM-PRZ-02</t>
        </is>
      </c>
      <c r="I5044" t="inlineStr">
        <is>
          <t>Priz-Anahtar Seti (20'li)</t>
        </is>
      </c>
      <c r="J5044" t="inlineStr">
        <is>
          <t>Anahtar</t>
        </is>
      </c>
      <c r="K5044" t="inlineStr">
        <is>
          <t>Bayi</t>
        </is>
      </c>
      <c r="L5044" t="n">
        <v>16</v>
      </c>
      <c r="M5044" s="57" t="n">
        <v>570</v>
      </c>
      <c r="N5044" t="inlineStr">
        <is>
          <t>TL</t>
        </is>
      </c>
      <c r="O5044" s="58" t="n">
        <v>12</v>
      </c>
      <c r="P5044" t="n">
        <v>0</v>
      </c>
      <c r="Q5044" s="59" t="n">
        <v>310</v>
      </c>
      <c r="R5044" s="60">
        <f>IF(N5044="TL",1,IF(N5044="USD",VLOOKUP(C5044,$X$2:$Z$19,2,FALSE),VLOOKUP(C5044,$X$2:$Z$19,3,FALSE)))</f>
        <v/>
      </c>
      <c r="S5044" s="61">
        <f>IF(P5044=1,0,L5044*M5044*R5044*(1-O5044/100))</f>
        <v/>
      </c>
      <c r="T5044" s="61">
        <f>IF(P5044=1,0,L5044*Q5044)</f>
        <v/>
      </c>
      <c r="U5044" s="61">
        <f>S5044-T5044</f>
        <v/>
      </c>
    </row>
    <row r="5045">
      <c r="A5045" t="inlineStr">
        <is>
          <t>S005044</t>
        </is>
      </c>
      <c r="B5045" t="inlineStr">
        <is>
          <t>2026-06-24</t>
        </is>
      </c>
      <c r="C5045" t="inlineStr">
        <is>
          <t>2026-06</t>
        </is>
      </c>
      <c r="D5045" t="inlineStr">
        <is>
          <t>2026-Q2</t>
        </is>
      </c>
      <c r="E5045" t="inlineStr">
        <is>
          <t>T13</t>
        </is>
      </c>
      <c r="F5045" t="inlineStr">
        <is>
          <t>Cem Kurt</t>
        </is>
      </c>
      <c r="G5045" t="inlineStr">
        <is>
          <t>Marmara</t>
        </is>
      </c>
      <c r="H5045" t="inlineStr">
        <is>
          <t>EM-PRZ-02</t>
        </is>
      </c>
      <c r="I5045" t="inlineStr">
        <is>
          <t>Priz-Anahtar Seti (20'li)</t>
        </is>
      </c>
      <c r="J5045" t="inlineStr">
        <is>
          <t>Anahtar</t>
        </is>
      </c>
      <c r="K5045" t="inlineStr">
        <is>
          <t>Proje</t>
        </is>
      </c>
      <c r="L5045" t="n">
        <v>4</v>
      </c>
      <c r="M5045" s="57" t="n">
        <v>576</v>
      </c>
      <c r="N5045" t="inlineStr">
        <is>
          <t>TL</t>
        </is>
      </c>
      <c r="O5045" s="58" t="n">
        <v>12</v>
      </c>
      <c r="P5045" t="n">
        <v>0</v>
      </c>
      <c r="Q5045" s="59" t="n">
        <v>310</v>
      </c>
      <c r="R5045" s="60">
        <f>IF(N5045="TL",1,IF(N5045="USD",VLOOKUP(C5045,$X$2:$Z$19,2,FALSE),VLOOKUP(C5045,$X$2:$Z$19,3,FALSE)))</f>
        <v/>
      </c>
      <c r="S5045" s="61">
        <f>IF(P5045=1,0,L5045*M5045*R5045*(1-O5045/100))</f>
        <v/>
      </c>
      <c r="T5045" s="61">
        <f>IF(P5045=1,0,L5045*Q5045)</f>
        <v/>
      </c>
      <c r="U5045" s="61">
        <f>S5045-T5045</f>
        <v/>
      </c>
    </row>
    <row r="5046">
      <c r="A5046" t="inlineStr">
        <is>
          <t>S005045</t>
        </is>
      </c>
      <c r="B5046" t="inlineStr">
        <is>
          <t>2026-06-04</t>
        </is>
      </c>
      <c r="C5046" t="inlineStr">
        <is>
          <t>2026-06</t>
        </is>
      </c>
      <c r="D5046" t="inlineStr">
        <is>
          <t>2026-Q2</t>
        </is>
      </c>
      <c r="E5046" t="inlineStr">
        <is>
          <t>T13</t>
        </is>
      </c>
      <c r="F5046" t="inlineStr">
        <is>
          <t>Cem Kurt</t>
        </is>
      </c>
      <c r="G5046" t="inlineStr">
        <is>
          <t>Marmara</t>
        </is>
      </c>
      <c r="H5046" t="inlineStr">
        <is>
          <t>EM-SGT-01</t>
        </is>
      </c>
      <c r="I5046" t="inlineStr">
        <is>
          <t>Otomatik Sigorta C16 (12'li)</t>
        </is>
      </c>
      <c r="J5046" t="inlineStr">
        <is>
          <t>Koruma</t>
        </is>
      </c>
      <c r="K5046" t="inlineStr">
        <is>
          <t>Kurumsal</t>
        </is>
      </c>
      <c r="L5046" t="n">
        <v>21</v>
      </c>
      <c r="M5046" s="57" t="n">
        <v>450</v>
      </c>
      <c r="N5046" t="inlineStr">
        <is>
          <t>TL</t>
        </is>
      </c>
      <c r="O5046" s="58" t="n">
        <v>5</v>
      </c>
      <c r="P5046" t="n">
        <v>0</v>
      </c>
      <c r="Q5046" s="59" t="n">
        <v>240</v>
      </c>
      <c r="R5046" s="60">
        <f>IF(N5046="TL",1,IF(N5046="USD",VLOOKUP(C5046,$X$2:$Z$19,2,FALSE),VLOOKUP(C5046,$X$2:$Z$19,3,FALSE)))</f>
        <v/>
      </c>
      <c r="S5046" s="61">
        <f>IF(P5046=1,0,L5046*M5046*R5046*(1-O5046/100))</f>
        <v/>
      </c>
      <c r="T5046" s="61">
        <f>IF(P5046=1,0,L5046*Q5046)</f>
        <v/>
      </c>
      <c r="U5046" s="61">
        <f>S5046-T5046</f>
        <v/>
      </c>
    </row>
    <row r="5047">
      <c r="A5047" t="inlineStr">
        <is>
          <t>S005046</t>
        </is>
      </c>
      <c r="B5047" t="inlineStr">
        <is>
          <t>2026-06-16</t>
        </is>
      </c>
      <c r="C5047" t="inlineStr">
        <is>
          <t>2026-06</t>
        </is>
      </c>
      <c r="D5047" t="inlineStr">
        <is>
          <t>2026-Q2</t>
        </is>
      </c>
      <c r="E5047" t="inlineStr">
        <is>
          <t>T13</t>
        </is>
      </c>
      <c r="F5047" t="inlineStr">
        <is>
          <t>Cem Kurt</t>
        </is>
      </c>
      <c r="G5047" t="inlineStr">
        <is>
          <t>Marmara</t>
        </is>
      </c>
      <c r="H5047" t="inlineStr">
        <is>
          <t>EM-UPS-10</t>
        </is>
      </c>
      <c r="I5047" t="inlineStr">
        <is>
          <t>Kesintisiz Güç Kaynağı 3 kVA</t>
        </is>
      </c>
      <c r="J5047" t="inlineStr">
        <is>
          <t>Güç</t>
        </is>
      </c>
      <c r="K5047" t="inlineStr">
        <is>
          <t>Bayi</t>
        </is>
      </c>
      <c r="L5047" t="n">
        <v>2</v>
      </c>
      <c r="M5047" s="57" t="n">
        <v>12889</v>
      </c>
      <c r="N5047" t="inlineStr">
        <is>
          <t>TL</t>
        </is>
      </c>
      <c r="O5047" s="58" t="n">
        <v>5</v>
      </c>
      <c r="P5047" t="n">
        <v>0</v>
      </c>
      <c r="Q5047" s="59" t="n">
        <v>8200</v>
      </c>
      <c r="R5047" s="60">
        <f>IF(N5047="TL",1,IF(N5047="USD",VLOOKUP(C5047,$X$2:$Z$19,2,FALSE),VLOOKUP(C5047,$X$2:$Z$19,3,FALSE)))</f>
        <v/>
      </c>
      <c r="S5047" s="61">
        <f>IF(P5047=1,0,L5047*M5047*R5047*(1-O5047/100))</f>
        <v/>
      </c>
      <c r="T5047" s="61">
        <f>IF(P5047=1,0,L5047*Q5047)</f>
        <v/>
      </c>
      <c r="U5047" s="61">
        <f>S5047-T5047</f>
        <v/>
      </c>
    </row>
    <row r="5048">
      <c r="A5048" t="inlineStr">
        <is>
          <t>S005047</t>
        </is>
      </c>
      <c r="B5048" t="inlineStr">
        <is>
          <t>2026-06-06</t>
        </is>
      </c>
      <c r="C5048" t="inlineStr">
        <is>
          <t>2026-06</t>
        </is>
      </c>
      <c r="D5048" t="inlineStr">
        <is>
          <t>2026-Q2</t>
        </is>
      </c>
      <c r="E5048" t="inlineStr">
        <is>
          <t>T13</t>
        </is>
      </c>
      <c r="F5048" t="inlineStr">
        <is>
          <t>Cem Kurt</t>
        </is>
      </c>
      <c r="G5048" t="inlineStr">
        <is>
          <t>Marmara</t>
        </is>
      </c>
      <c r="H5048" t="inlineStr">
        <is>
          <t>EM-AYD-18</t>
        </is>
      </c>
      <c r="I5048" t="inlineStr">
        <is>
          <t>LED Ampul 18W (10'lu)</t>
        </is>
      </c>
      <c r="J5048" t="inlineStr">
        <is>
          <t>Aydınlatma</t>
        </is>
      </c>
      <c r="K5048" t="inlineStr">
        <is>
          <t>Perakende</t>
        </is>
      </c>
      <c r="L5048" t="n">
        <v>4</v>
      </c>
      <c r="M5048" s="57" t="n">
        <v>201</v>
      </c>
      <c r="N5048" t="inlineStr">
        <is>
          <t>TL</t>
        </is>
      </c>
      <c r="O5048" s="58" t="n">
        <v>5</v>
      </c>
      <c r="P5048" t="n">
        <v>0</v>
      </c>
      <c r="Q5048" s="59" t="n">
        <v>95</v>
      </c>
      <c r="R5048" s="60">
        <f>IF(N5048="TL",1,IF(N5048="USD",VLOOKUP(C5048,$X$2:$Z$19,2,FALSE),VLOOKUP(C5048,$X$2:$Z$19,3,FALSE)))</f>
        <v/>
      </c>
      <c r="S5048" s="61">
        <f>IF(P5048=1,0,L5048*M5048*R5048*(1-O5048/100))</f>
        <v/>
      </c>
      <c r="T5048" s="61">
        <f>IF(P5048=1,0,L5048*Q5048)</f>
        <v/>
      </c>
      <c r="U5048" s="61">
        <f>S5048-T5048</f>
        <v/>
      </c>
    </row>
    <row r="5049">
      <c r="A5049" t="inlineStr">
        <is>
          <t>S005048</t>
        </is>
      </c>
      <c r="B5049" t="inlineStr">
        <is>
          <t>2026-06-02</t>
        </is>
      </c>
      <c r="C5049" t="inlineStr">
        <is>
          <t>2026-06</t>
        </is>
      </c>
      <c r="D5049" t="inlineStr">
        <is>
          <t>2026-Q2</t>
        </is>
      </c>
      <c r="E5049" t="inlineStr">
        <is>
          <t>T13</t>
        </is>
      </c>
      <c r="F5049" t="inlineStr">
        <is>
          <t>Cem Kurt</t>
        </is>
      </c>
      <c r="G5049" t="inlineStr">
        <is>
          <t>Marmara</t>
        </is>
      </c>
      <c r="H5049" t="inlineStr">
        <is>
          <t>EM-KBL-25</t>
        </is>
      </c>
      <c r="I5049" t="inlineStr">
        <is>
          <t>NYY Kablo 4x6 (100 m)</t>
        </is>
      </c>
      <c r="J5049" t="inlineStr">
        <is>
          <t>Kablo</t>
        </is>
      </c>
      <c r="K5049" t="inlineStr">
        <is>
          <t>Perakende</t>
        </is>
      </c>
      <c r="L5049" t="n">
        <v>2</v>
      </c>
      <c r="M5049" s="57" t="n">
        <v>3389</v>
      </c>
      <c r="N5049" t="inlineStr">
        <is>
          <t>TL</t>
        </is>
      </c>
      <c r="O5049" s="58" t="n">
        <v>5</v>
      </c>
      <c r="P5049" t="n">
        <v>0</v>
      </c>
      <c r="Q5049" s="59" t="n">
        <v>2150</v>
      </c>
      <c r="R5049" s="60">
        <f>IF(N5049="TL",1,IF(N5049="USD",VLOOKUP(C5049,$X$2:$Z$19,2,FALSE),VLOOKUP(C5049,$X$2:$Z$19,3,FALSE)))</f>
        <v/>
      </c>
      <c r="S5049" s="61">
        <f>IF(P5049=1,0,L5049*M5049*R5049*(1-O5049/100))</f>
        <v/>
      </c>
      <c r="T5049" s="61">
        <f>IF(P5049=1,0,L5049*Q5049)</f>
        <v/>
      </c>
      <c r="U5049" s="61">
        <f>S5049-T5049</f>
        <v/>
      </c>
    </row>
    <row r="5050">
      <c r="A5050" t="inlineStr">
        <is>
          <t>S005049</t>
        </is>
      </c>
      <c r="B5050" t="inlineStr">
        <is>
          <t>2026-06-12</t>
        </is>
      </c>
      <c r="C5050" t="inlineStr">
        <is>
          <t>2026-06</t>
        </is>
      </c>
      <c r="D5050" t="inlineStr">
        <is>
          <t>2026-Q2</t>
        </is>
      </c>
      <c r="E5050" t="inlineStr">
        <is>
          <t>T13</t>
        </is>
      </c>
      <c r="F5050" t="inlineStr">
        <is>
          <t>Cem Kurt</t>
        </is>
      </c>
      <c r="G5050" t="inlineStr">
        <is>
          <t>Marmara</t>
        </is>
      </c>
      <c r="H5050" t="inlineStr">
        <is>
          <t>EM-AYD-40</t>
        </is>
      </c>
      <c r="I5050" t="inlineStr">
        <is>
          <t>LED Panel Armatür 40W</t>
        </is>
      </c>
      <c r="J5050" t="inlineStr">
        <is>
          <t>Aydınlatma</t>
        </is>
      </c>
      <c r="K5050" t="inlineStr">
        <is>
          <t>Bayi</t>
        </is>
      </c>
      <c r="L5050" t="n">
        <v>5</v>
      </c>
      <c r="M5050" s="57" t="n">
        <v>369</v>
      </c>
      <c r="N5050" t="inlineStr">
        <is>
          <t>TL</t>
        </is>
      </c>
      <c r="O5050" s="58" t="n">
        <v>5</v>
      </c>
      <c r="P5050" t="n">
        <v>0</v>
      </c>
      <c r="Q5050" s="59" t="n">
        <v>190</v>
      </c>
      <c r="R5050" s="60">
        <f>IF(N5050="TL",1,IF(N5050="USD",VLOOKUP(C5050,$X$2:$Z$19,2,FALSE),VLOOKUP(C5050,$X$2:$Z$19,3,FALSE)))</f>
        <v/>
      </c>
      <c r="S5050" s="61">
        <f>IF(P5050=1,0,L5050*M5050*R5050*(1-O5050/100))</f>
        <v/>
      </c>
      <c r="T5050" s="61">
        <f>IF(P5050=1,0,L5050*Q5050)</f>
        <v/>
      </c>
      <c r="U5050" s="61">
        <f>S5050-T5050</f>
        <v/>
      </c>
    </row>
    <row r="5051">
      <c r="A5051" t="inlineStr">
        <is>
          <t>S005050</t>
        </is>
      </c>
      <c r="B5051" t="inlineStr">
        <is>
          <t>2026-06-20</t>
        </is>
      </c>
      <c r="C5051" t="inlineStr">
        <is>
          <t>2026-06</t>
        </is>
      </c>
      <c r="D5051" t="inlineStr">
        <is>
          <t>2026-Q2</t>
        </is>
      </c>
      <c r="E5051" t="inlineStr">
        <is>
          <t>T13</t>
        </is>
      </c>
      <c r="F5051" t="inlineStr">
        <is>
          <t>Cem Kurt</t>
        </is>
      </c>
      <c r="G5051" t="inlineStr">
        <is>
          <t>Marmara</t>
        </is>
      </c>
      <c r="H5051" t="inlineStr">
        <is>
          <t>EM-TRF-05</t>
        </is>
      </c>
      <c r="I5051" t="inlineStr">
        <is>
          <t>İzole Trafo 1 kVA</t>
        </is>
      </c>
      <c r="J5051" t="inlineStr">
        <is>
          <t>Güç</t>
        </is>
      </c>
      <c r="K5051" t="inlineStr">
        <is>
          <t>Proje</t>
        </is>
      </c>
      <c r="L5051" t="n">
        <v>41</v>
      </c>
      <c r="M5051" s="57" t="n">
        <v>6676</v>
      </c>
      <c r="N5051" t="inlineStr">
        <is>
          <t>TL</t>
        </is>
      </c>
      <c r="O5051" s="58" t="n">
        <v>8</v>
      </c>
      <c r="P5051" t="n">
        <v>0</v>
      </c>
      <c r="Q5051" s="59" t="n">
        <v>3900</v>
      </c>
      <c r="R5051" s="60">
        <f>IF(N5051="TL",1,IF(N5051="USD",VLOOKUP(C5051,$X$2:$Z$19,2,FALSE),VLOOKUP(C5051,$X$2:$Z$19,3,FALSE)))</f>
        <v/>
      </c>
      <c r="S5051" s="61">
        <f>IF(P5051=1,0,L5051*M5051*R5051*(1-O5051/100))</f>
        <v/>
      </c>
      <c r="T5051" s="61">
        <f>IF(P5051=1,0,L5051*Q5051)</f>
        <v/>
      </c>
      <c r="U5051" s="61">
        <f>S5051-T5051</f>
        <v/>
      </c>
    </row>
    <row r="5052">
      <c r="A5052" t="inlineStr">
        <is>
          <t>S005051</t>
        </is>
      </c>
      <c r="B5052" t="inlineStr">
        <is>
          <t>2026-06-13</t>
        </is>
      </c>
      <c r="C5052" t="inlineStr">
        <is>
          <t>2026-06</t>
        </is>
      </c>
      <c r="D5052" t="inlineStr">
        <is>
          <t>2026-Q2</t>
        </is>
      </c>
      <c r="E5052" t="inlineStr">
        <is>
          <t>T13</t>
        </is>
      </c>
      <c r="F5052" t="inlineStr">
        <is>
          <t>Cem Kurt</t>
        </is>
      </c>
      <c r="G5052" t="inlineStr">
        <is>
          <t>Marmara</t>
        </is>
      </c>
      <c r="H5052" t="inlineStr">
        <is>
          <t>EM-TRF-05</t>
        </is>
      </c>
      <c r="I5052" t="inlineStr">
        <is>
          <t>İzole Trafo 1 kVA</t>
        </is>
      </c>
      <c r="J5052" t="inlineStr">
        <is>
          <t>Güç</t>
        </is>
      </c>
      <c r="K5052" t="inlineStr">
        <is>
          <t>Bayi</t>
        </is>
      </c>
      <c r="L5052" t="n">
        <v>6</v>
      </c>
      <c r="M5052" s="57" t="n">
        <v>6701</v>
      </c>
      <c r="N5052" t="inlineStr">
        <is>
          <t>TL</t>
        </is>
      </c>
      <c r="O5052" s="58" t="n">
        <v>5</v>
      </c>
      <c r="P5052" t="n">
        <v>0</v>
      </c>
      <c r="Q5052" s="59" t="n">
        <v>3900</v>
      </c>
      <c r="R5052" s="60">
        <f>IF(N5052="TL",1,IF(N5052="USD",VLOOKUP(C5052,$X$2:$Z$19,2,FALSE),VLOOKUP(C5052,$X$2:$Z$19,3,FALSE)))</f>
        <v/>
      </c>
      <c r="S5052" s="61">
        <f>IF(P5052=1,0,L5052*M5052*R5052*(1-O5052/100))</f>
        <v/>
      </c>
      <c r="T5052" s="61">
        <f>IF(P5052=1,0,L5052*Q5052)</f>
        <v/>
      </c>
      <c r="U5052" s="61">
        <f>S5052-T5052</f>
        <v/>
      </c>
    </row>
    <row r="5053">
      <c r="A5053" t="inlineStr">
        <is>
          <t>S005052</t>
        </is>
      </c>
      <c r="B5053" t="inlineStr">
        <is>
          <t>2026-06-14</t>
        </is>
      </c>
      <c r="C5053" t="inlineStr">
        <is>
          <t>2026-06</t>
        </is>
      </c>
      <c r="D5053" t="inlineStr">
        <is>
          <t>2026-Q2</t>
        </is>
      </c>
      <c r="E5053" t="inlineStr">
        <is>
          <t>T13</t>
        </is>
      </c>
      <c r="F5053" t="inlineStr">
        <is>
          <t>Cem Kurt</t>
        </is>
      </c>
      <c r="G5053" t="inlineStr">
        <is>
          <t>Marmara</t>
        </is>
      </c>
      <c r="H5053" t="inlineStr">
        <is>
          <t>EM-SNS-06</t>
        </is>
      </c>
      <c r="I5053" t="inlineStr">
        <is>
          <t>Hareket Sensörü PIR</t>
        </is>
      </c>
      <c r="J5053" t="inlineStr">
        <is>
          <t>Otomasyon</t>
        </is>
      </c>
      <c r="K5053" t="inlineStr">
        <is>
          <t>Kurumsal</t>
        </is>
      </c>
      <c r="L5053" t="n">
        <v>24</v>
      </c>
      <c r="M5053" s="57" t="n">
        <v>255</v>
      </c>
      <c r="N5053" t="inlineStr">
        <is>
          <t>TL</t>
        </is>
      </c>
      <c r="O5053" s="58" t="n">
        <v>0</v>
      </c>
      <c r="P5053" t="n">
        <v>1</v>
      </c>
      <c r="Q5053" s="59" t="n">
        <v>120</v>
      </c>
      <c r="R5053" s="60">
        <f>IF(N5053="TL",1,IF(N5053="USD",VLOOKUP(C5053,$X$2:$Z$19,2,FALSE),VLOOKUP(C5053,$X$2:$Z$19,3,FALSE)))</f>
        <v/>
      </c>
      <c r="S5053" s="61">
        <f>IF(P5053=1,0,L5053*M5053*R5053*(1-O5053/100))</f>
        <v/>
      </c>
      <c r="T5053" s="61">
        <f>IF(P5053=1,0,L5053*Q5053)</f>
        <v/>
      </c>
      <c r="U5053" s="61">
        <f>S5053-T5053</f>
        <v/>
      </c>
    </row>
    <row r="5054">
      <c r="A5054" t="inlineStr">
        <is>
          <t>S005053</t>
        </is>
      </c>
      <c r="B5054" t="inlineStr">
        <is>
          <t>2026-06-04</t>
        </is>
      </c>
      <c r="C5054" t="inlineStr">
        <is>
          <t>2026-06</t>
        </is>
      </c>
      <c r="D5054" t="inlineStr">
        <is>
          <t>2026-Q2</t>
        </is>
      </c>
      <c r="E5054" t="inlineStr">
        <is>
          <t>T14</t>
        </is>
      </c>
      <c r="F5054" t="inlineStr">
        <is>
          <t>Elif Şen</t>
        </is>
      </c>
      <c r="G5054" t="inlineStr">
        <is>
          <t>İç Anadolu</t>
        </is>
      </c>
      <c r="H5054" t="inlineStr">
        <is>
          <t>EM-PRZ-02</t>
        </is>
      </c>
      <c r="I5054" t="inlineStr">
        <is>
          <t>Priz-Anahtar Seti (20'li)</t>
        </is>
      </c>
      <c r="J5054" t="inlineStr">
        <is>
          <t>Anahtar</t>
        </is>
      </c>
      <c r="K5054" t="inlineStr">
        <is>
          <t>Perakende</t>
        </is>
      </c>
      <c r="L5054" t="n">
        <v>1</v>
      </c>
      <c r="M5054" s="57" t="n">
        <v>589</v>
      </c>
      <c r="N5054" t="inlineStr">
        <is>
          <t>TL</t>
        </is>
      </c>
      <c r="O5054" s="58" t="n">
        <v>0</v>
      </c>
      <c r="P5054" t="n">
        <v>0</v>
      </c>
      <c r="Q5054" s="59" t="n">
        <v>310</v>
      </c>
      <c r="R5054" s="60">
        <f>IF(N5054="TL",1,IF(N5054="USD",VLOOKUP(C5054,$X$2:$Z$19,2,FALSE),VLOOKUP(C5054,$X$2:$Z$19,3,FALSE)))</f>
        <v/>
      </c>
      <c r="S5054" s="61">
        <f>IF(P5054=1,0,L5054*M5054*R5054*(1-O5054/100))</f>
        <v/>
      </c>
      <c r="T5054" s="61">
        <f>IF(P5054=1,0,L5054*Q5054)</f>
        <v/>
      </c>
      <c r="U5054" s="61">
        <f>S5054-T5054</f>
        <v/>
      </c>
    </row>
    <row r="5055">
      <c r="A5055" t="inlineStr">
        <is>
          <t>S005054</t>
        </is>
      </c>
      <c r="B5055" t="inlineStr">
        <is>
          <t>2026-06-01</t>
        </is>
      </c>
      <c r="C5055" t="inlineStr">
        <is>
          <t>2026-06</t>
        </is>
      </c>
      <c r="D5055" t="inlineStr">
        <is>
          <t>2026-Q2</t>
        </is>
      </c>
      <c r="E5055" t="inlineStr">
        <is>
          <t>T14</t>
        </is>
      </c>
      <c r="F5055" t="inlineStr">
        <is>
          <t>Elif Şen</t>
        </is>
      </c>
      <c r="G5055" t="inlineStr">
        <is>
          <t>İç Anadolu</t>
        </is>
      </c>
      <c r="H5055" t="inlineStr">
        <is>
          <t>EM-TRF-05</t>
        </is>
      </c>
      <c r="I5055" t="inlineStr">
        <is>
          <t>İzole Trafo 1 kVA</t>
        </is>
      </c>
      <c r="J5055" t="inlineStr">
        <is>
          <t>Güç</t>
        </is>
      </c>
      <c r="K5055" t="inlineStr">
        <is>
          <t>Perakende</t>
        </is>
      </c>
      <c r="L5055" t="n">
        <v>21</v>
      </c>
      <c r="M5055" s="57" t="n">
        <v>6684</v>
      </c>
      <c r="N5055" t="inlineStr">
        <is>
          <t>TL</t>
        </is>
      </c>
      <c r="O5055" s="58" t="n">
        <v>12</v>
      </c>
      <c r="P5055" t="n">
        <v>0</v>
      </c>
      <c r="Q5055" s="59" t="n">
        <v>3900</v>
      </c>
      <c r="R5055" s="60">
        <f>IF(N5055="TL",1,IF(N5055="USD",VLOOKUP(C5055,$X$2:$Z$19,2,FALSE),VLOOKUP(C5055,$X$2:$Z$19,3,FALSE)))</f>
        <v/>
      </c>
      <c r="S5055" s="61">
        <f>IF(P5055=1,0,L5055*M5055*R5055*(1-O5055/100))</f>
        <v/>
      </c>
      <c r="T5055" s="61">
        <f>IF(P5055=1,0,L5055*Q5055)</f>
        <v/>
      </c>
      <c r="U5055" s="61">
        <f>S5055-T5055</f>
        <v/>
      </c>
    </row>
    <row r="5056">
      <c r="A5056" t="inlineStr">
        <is>
          <t>S005055</t>
        </is>
      </c>
      <c r="B5056" t="inlineStr">
        <is>
          <t>2026-06-25</t>
        </is>
      </c>
      <c r="C5056" t="inlineStr">
        <is>
          <t>2026-06</t>
        </is>
      </c>
      <c r="D5056" t="inlineStr">
        <is>
          <t>2026-Q2</t>
        </is>
      </c>
      <c r="E5056" t="inlineStr">
        <is>
          <t>T14</t>
        </is>
      </c>
      <c r="F5056" t="inlineStr">
        <is>
          <t>Elif Şen</t>
        </is>
      </c>
      <c r="G5056" t="inlineStr">
        <is>
          <t>İç Anadolu</t>
        </is>
      </c>
      <c r="H5056" t="inlineStr">
        <is>
          <t>EM-AYD-40</t>
        </is>
      </c>
      <c r="I5056" t="inlineStr">
        <is>
          <t>LED Panel Armatür 40W</t>
        </is>
      </c>
      <c r="J5056" t="inlineStr">
        <is>
          <t>Aydınlatma</t>
        </is>
      </c>
      <c r="K5056" t="inlineStr">
        <is>
          <t>Bayi</t>
        </is>
      </c>
      <c r="L5056" t="n">
        <v>4</v>
      </c>
      <c r="M5056" s="57" t="n">
        <v>362</v>
      </c>
      <c r="N5056" t="inlineStr">
        <is>
          <t>TL</t>
        </is>
      </c>
      <c r="O5056" s="58" t="n">
        <v>5</v>
      </c>
      <c r="P5056" t="n">
        <v>0</v>
      </c>
      <c r="Q5056" s="59" t="n">
        <v>190</v>
      </c>
      <c r="R5056" s="60">
        <f>IF(N5056="TL",1,IF(N5056="USD",VLOOKUP(C5056,$X$2:$Z$19,2,FALSE),VLOOKUP(C5056,$X$2:$Z$19,3,FALSE)))</f>
        <v/>
      </c>
      <c r="S5056" s="61">
        <f>IF(P5056=1,0,L5056*M5056*R5056*(1-O5056/100))</f>
        <v/>
      </c>
      <c r="T5056" s="61">
        <f>IF(P5056=1,0,L5056*Q5056)</f>
        <v/>
      </c>
      <c r="U5056" s="61">
        <f>S5056-T5056</f>
        <v/>
      </c>
    </row>
    <row r="5057">
      <c r="A5057" t="inlineStr">
        <is>
          <t>S005056</t>
        </is>
      </c>
      <c r="B5057" t="inlineStr">
        <is>
          <t>2026-06-27</t>
        </is>
      </c>
      <c r="C5057" t="inlineStr">
        <is>
          <t>2026-06</t>
        </is>
      </c>
      <c r="D5057" t="inlineStr">
        <is>
          <t>2026-Q2</t>
        </is>
      </c>
      <c r="E5057" t="inlineStr">
        <is>
          <t>T14</t>
        </is>
      </c>
      <c r="F5057" t="inlineStr">
        <is>
          <t>Elif Şen</t>
        </is>
      </c>
      <c r="G5057" t="inlineStr">
        <is>
          <t>İç Anadolu</t>
        </is>
      </c>
      <c r="H5057" t="inlineStr">
        <is>
          <t>EM-PRZ-02</t>
        </is>
      </c>
      <c r="I5057" t="inlineStr">
        <is>
          <t>Priz-Anahtar Seti (20'li)</t>
        </is>
      </c>
      <c r="J5057" t="inlineStr">
        <is>
          <t>Anahtar</t>
        </is>
      </c>
      <c r="K5057" t="inlineStr">
        <is>
          <t>Bayi</t>
        </is>
      </c>
      <c r="L5057" t="n">
        <v>2</v>
      </c>
      <c r="M5057" s="57" t="n">
        <v>578</v>
      </c>
      <c r="N5057" t="inlineStr">
        <is>
          <t>TL</t>
        </is>
      </c>
      <c r="O5057" s="58" t="n">
        <v>0</v>
      </c>
      <c r="P5057" t="n">
        <v>0</v>
      </c>
      <c r="Q5057" s="59" t="n">
        <v>310</v>
      </c>
      <c r="R5057" s="60">
        <f>IF(N5057="TL",1,IF(N5057="USD",VLOOKUP(C5057,$X$2:$Z$19,2,FALSE),VLOOKUP(C5057,$X$2:$Z$19,3,FALSE)))</f>
        <v/>
      </c>
      <c r="S5057" s="61">
        <f>IF(P5057=1,0,L5057*M5057*R5057*(1-O5057/100))</f>
        <v/>
      </c>
      <c r="T5057" s="61">
        <f>IF(P5057=1,0,L5057*Q5057)</f>
        <v/>
      </c>
      <c r="U5057" s="61">
        <f>S5057-T5057</f>
        <v/>
      </c>
    </row>
    <row r="5058">
      <c r="A5058" t="inlineStr">
        <is>
          <t>S005057</t>
        </is>
      </c>
      <c r="B5058" t="inlineStr">
        <is>
          <t>2026-06-06</t>
        </is>
      </c>
      <c r="C5058" t="inlineStr">
        <is>
          <t>2026-06</t>
        </is>
      </c>
      <c r="D5058" t="inlineStr">
        <is>
          <t>2026-Q2</t>
        </is>
      </c>
      <c r="E5058" t="inlineStr">
        <is>
          <t>T14</t>
        </is>
      </c>
      <c r="F5058" t="inlineStr">
        <is>
          <t>Elif Şen</t>
        </is>
      </c>
      <c r="G5058" t="inlineStr">
        <is>
          <t>İç Anadolu</t>
        </is>
      </c>
      <c r="H5058" t="inlineStr">
        <is>
          <t>EM-PNO-12</t>
        </is>
      </c>
      <c r="I5058" t="inlineStr">
        <is>
          <t>Sıva Üstü Dağıtım Panosu 24'lü</t>
        </is>
      </c>
      <c r="J5058" t="inlineStr">
        <is>
          <t>Pano</t>
        </is>
      </c>
      <c r="K5058" t="inlineStr">
        <is>
          <t>Kurumsal</t>
        </is>
      </c>
      <c r="L5058" t="n">
        <v>4</v>
      </c>
      <c r="M5058" s="57" t="n">
        <v>1982</v>
      </c>
      <c r="N5058" t="inlineStr">
        <is>
          <t>TL</t>
        </is>
      </c>
      <c r="O5058" s="58" t="n">
        <v>5</v>
      </c>
      <c r="P5058" t="n">
        <v>0</v>
      </c>
      <c r="Q5058" s="59" t="n">
        <v>1180</v>
      </c>
      <c r="R5058" s="60">
        <f>IF(N5058="TL",1,IF(N5058="USD",VLOOKUP(C5058,$X$2:$Z$19,2,FALSE),VLOOKUP(C5058,$X$2:$Z$19,3,FALSE)))</f>
        <v/>
      </c>
      <c r="S5058" s="61">
        <f>IF(P5058=1,0,L5058*M5058*R5058*(1-O5058/100))</f>
        <v/>
      </c>
      <c r="T5058" s="61">
        <f>IF(P5058=1,0,L5058*Q5058)</f>
        <v/>
      </c>
      <c r="U5058" s="61">
        <f>S5058-T5058</f>
        <v/>
      </c>
    </row>
    <row r="5059">
      <c r="A5059" t="inlineStr">
        <is>
          <t>S005058</t>
        </is>
      </c>
      <c r="B5059" t="inlineStr">
        <is>
          <t>2026-06-12</t>
        </is>
      </c>
      <c r="C5059" t="inlineStr">
        <is>
          <t>2026-06</t>
        </is>
      </c>
      <c r="D5059" t="inlineStr">
        <is>
          <t>2026-Q2</t>
        </is>
      </c>
      <c r="E5059" t="inlineStr">
        <is>
          <t>T14</t>
        </is>
      </c>
      <c r="F5059" t="inlineStr">
        <is>
          <t>Elif Şen</t>
        </is>
      </c>
      <c r="G5059" t="inlineStr">
        <is>
          <t>İç Anadolu</t>
        </is>
      </c>
      <c r="H5059" t="inlineStr">
        <is>
          <t>EM-PNO-12</t>
        </is>
      </c>
      <c r="I5059" t="inlineStr">
        <is>
          <t>Sıva Üstü Dağıtım Panosu 24'lü</t>
        </is>
      </c>
      <c r="J5059" t="inlineStr">
        <is>
          <t>Pano</t>
        </is>
      </c>
      <c r="K5059" t="inlineStr">
        <is>
          <t>Kurumsal</t>
        </is>
      </c>
      <c r="L5059" t="n">
        <v>23</v>
      </c>
      <c r="M5059" s="57" t="n">
        <v>2093</v>
      </c>
      <c r="N5059" t="inlineStr">
        <is>
          <t>TL</t>
        </is>
      </c>
      <c r="O5059" s="58" t="n">
        <v>5</v>
      </c>
      <c r="P5059" t="n">
        <v>0</v>
      </c>
      <c r="Q5059" s="59" t="n">
        <v>1180</v>
      </c>
      <c r="R5059" s="60">
        <f>IF(N5059="TL",1,IF(N5059="USD",VLOOKUP(C5059,$X$2:$Z$19,2,FALSE),VLOOKUP(C5059,$X$2:$Z$19,3,FALSE)))</f>
        <v/>
      </c>
      <c r="S5059" s="61">
        <f>IF(P5059=1,0,L5059*M5059*R5059*(1-O5059/100))</f>
        <v/>
      </c>
      <c r="T5059" s="61">
        <f>IF(P5059=1,0,L5059*Q5059)</f>
        <v/>
      </c>
      <c r="U5059" s="61">
        <f>S5059-T5059</f>
        <v/>
      </c>
    </row>
    <row r="5060">
      <c r="A5060" t="inlineStr">
        <is>
          <t>S005059</t>
        </is>
      </c>
      <c r="B5060" t="inlineStr">
        <is>
          <t>2026-06-17</t>
        </is>
      </c>
      <c r="C5060" t="inlineStr">
        <is>
          <t>2026-06</t>
        </is>
      </c>
      <c r="D5060" t="inlineStr">
        <is>
          <t>2026-Q2</t>
        </is>
      </c>
      <c r="E5060" t="inlineStr">
        <is>
          <t>T14</t>
        </is>
      </c>
      <c r="F5060" t="inlineStr">
        <is>
          <t>Elif Şen</t>
        </is>
      </c>
      <c r="G5060" t="inlineStr">
        <is>
          <t>İç Anadolu</t>
        </is>
      </c>
      <c r="H5060" t="inlineStr">
        <is>
          <t>EM-SGT-01</t>
        </is>
      </c>
      <c r="I5060" t="inlineStr">
        <is>
          <t>Otomatik Sigorta C16 (12'li)</t>
        </is>
      </c>
      <c r="J5060" t="inlineStr">
        <is>
          <t>Koruma</t>
        </is>
      </c>
      <c r="K5060" t="inlineStr">
        <is>
          <t>Bayi</t>
        </is>
      </c>
      <c r="L5060" t="n">
        <v>4</v>
      </c>
      <c r="M5060" s="57" t="n">
        <v>444</v>
      </c>
      <c r="N5060" t="inlineStr">
        <is>
          <t>TL</t>
        </is>
      </c>
      <c r="O5060" s="58" t="n">
        <v>18</v>
      </c>
      <c r="P5060" t="n">
        <v>0</v>
      </c>
      <c r="Q5060" s="59" t="n">
        <v>240</v>
      </c>
      <c r="R5060" s="60">
        <f>IF(N5060="TL",1,IF(N5060="USD",VLOOKUP(C5060,$X$2:$Z$19,2,FALSE),VLOOKUP(C5060,$X$2:$Z$19,3,FALSE)))</f>
        <v/>
      </c>
      <c r="S5060" s="61">
        <f>IF(P5060=1,0,L5060*M5060*R5060*(1-O5060/100))</f>
        <v/>
      </c>
      <c r="T5060" s="61">
        <f>IF(P5060=1,0,L5060*Q5060)</f>
        <v/>
      </c>
      <c r="U5060" s="61">
        <f>S5060-T5060</f>
        <v/>
      </c>
    </row>
    <row r="5061">
      <c r="A5061" t="inlineStr">
        <is>
          <t>S005060</t>
        </is>
      </c>
      <c r="B5061" t="inlineStr">
        <is>
          <t>2026-06-11</t>
        </is>
      </c>
      <c r="C5061" t="inlineStr">
        <is>
          <t>2026-06</t>
        </is>
      </c>
      <c r="D5061" t="inlineStr">
        <is>
          <t>2026-Q2</t>
        </is>
      </c>
      <c r="E5061" t="inlineStr">
        <is>
          <t>T14</t>
        </is>
      </c>
      <c r="F5061" t="inlineStr">
        <is>
          <t>Elif Şen</t>
        </is>
      </c>
      <c r="G5061" t="inlineStr">
        <is>
          <t>İç Anadolu</t>
        </is>
      </c>
      <c r="H5061" t="inlineStr">
        <is>
          <t>EM-AYD-18</t>
        </is>
      </c>
      <c r="I5061" t="inlineStr">
        <is>
          <t>LED Ampul 18W (10'lu)</t>
        </is>
      </c>
      <c r="J5061" t="inlineStr">
        <is>
          <t>Aydınlatma</t>
        </is>
      </c>
      <c r="K5061" t="inlineStr">
        <is>
          <t>Perakende</t>
        </is>
      </c>
      <c r="L5061" t="n">
        <v>5</v>
      </c>
      <c r="M5061" s="57" t="n">
        <v>199</v>
      </c>
      <c r="N5061" t="inlineStr">
        <is>
          <t>TL</t>
        </is>
      </c>
      <c r="O5061" s="58" t="n">
        <v>12</v>
      </c>
      <c r="P5061" t="n">
        <v>0</v>
      </c>
      <c r="Q5061" s="59" t="n">
        <v>95</v>
      </c>
      <c r="R5061" s="60">
        <f>IF(N5061="TL",1,IF(N5061="USD",VLOOKUP(C5061,$X$2:$Z$19,2,FALSE),VLOOKUP(C5061,$X$2:$Z$19,3,FALSE)))</f>
        <v/>
      </c>
      <c r="S5061" s="61">
        <f>IF(P5061=1,0,L5061*M5061*R5061*(1-O5061/100))</f>
        <v/>
      </c>
      <c r="T5061" s="61">
        <f>IF(P5061=1,0,L5061*Q5061)</f>
        <v/>
      </c>
      <c r="U5061" s="61">
        <f>S5061-T5061</f>
        <v/>
      </c>
    </row>
    <row r="5062">
      <c r="A5062" t="inlineStr">
        <is>
          <t>S005061</t>
        </is>
      </c>
      <c r="B5062" t="inlineStr">
        <is>
          <t>2026-06-13</t>
        </is>
      </c>
      <c r="C5062" t="inlineStr">
        <is>
          <t>2026-06</t>
        </is>
      </c>
      <c r="D5062" t="inlineStr">
        <is>
          <t>2026-Q2</t>
        </is>
      </c>
      <c r="E5062" t="inlineStr">
        <is>
          <t>T14</t>
        </is>
      </c>
      <c r="F5062" t="inlineStr">
        <is>
          <t>Elif Şen</t>
        </is>
      </c>
      <c r="G5062" t="inlineStr">
        <is>
          <t>İç Anadolu</t>
        </is>
      </c>
      <c r="H5062" t="inlineStr">
        <is>
          <t>EM-UPS-10</t>
        </is>
      </c>
      <c r="I5062" t="inlineStr">
        <is>
          <t>Kesintisiz Güç Kaynağı 3 kVA</t>
        </is>
      </c>
      <c r="J5062" t="inlineStr">
        <is>
          <t>Güç</t>
        </is>
      </c>
      <c r="K5062" t="inlineStr">
        <is>
          <t>Proje</t>
        </is>
      </c>
      <c r="L5062" t="n">
        <v>11</v>
      </c>
      <c r="M5062" s="57" t="n">
        <v>12990</v>
      </c>
      <c r="N5062" t="inlineStr">
        <is>
          <t>TL</t>
        </is>
      </c>
      <c r="O5062" s="58" t="n">
        <v>0</v>
      </c>
      <c r="P5062" t="n">
        <v>0</v>
      </c>
      <c r="Q5062" s="59" t="n">
        <v>8200</v>
      </c>
      <c r="R5062" s="60">
        <f>IF(N5062="TL",1,IF(N5062="USD",VLOOKUP(C5062,$X$2:$Z$19,2,FALSE),VLOOKUP(C5062,$X$2:$Z$19,3,FALSE)))</f>
        <v/>
      </c>
      <c r="S5062" s="61">
        <f>IF(P5062=1,0,L5062*M5062*R5062*(1-O5062/100))</f>
        <v/>
      </c>
      <c r="T5062" s="61">
        <f>IF(P5062=1,0,L5062*Q5062)</f>
        <v/>
      </c>
      <c r="U5062" s="61">
        <f>S5062-T5062</f>
        <v/>
      </c>
    </row>
    <row r="5063">
      <c r="A5063" t="inlineStr">
        <is>
          <t>S005062</t>
        </is>
      </c>
      <c r="B5063" t="inlineStr">
        <is>
          <t>2026-06-15</t>
        </is>
      </c>
      <c r="C5063" t="inlineStr">
        <is>
          <t>2026-06</t>
        </is>
      </c>
      <c r="D5063" t="inlineStr">
        <is>
          <t>2026-Q2</t>
        </is>
      </c>
      <c r="E5063" t="inlineStr">
        <is>
          <t>T14</t>
        </is>
      </c>
      <c r="F5063" t="inlineStr">
        <is>
          <t>Elif Şen</t>
        </is>
      </c>
      <c r="G5063" t="inlineStr">
        <is>
          <t>İç Anadolu</t>
        </is>
      </c>
      <c r="H5063" t="inlineStr">
        <is>
          <t>EM-KBL-16</t>
        </is>
      </c>
      <c r="I5063" t="inlineStr">
        <is>
          <t>NYM Kablo 3x2,5 (100 m)</t>
        </is>
      </c>
      <c r="J5063" t="inlineStr">
        <is>
          <t>Kablo</t>
        </is>
      </c>
      <c r="K5063" t="inlineStr">
        <is>
          <t>Kurumsal</t>
        </is>
      </c>
      <c r="L5063" t="n">
        <v>2</v>
      </c>
      <c r="M5063" s="57" t="n">
        <v>1303</v>
      </c>
      <c r="N5063" t="inlineStr">
        <is>
          <t>TL</t>
        </is>
      </c>
      <c r="O5063" s="58" t="n">
        <v>5</v>
      </c>
      <c r="P5063" t="n">
        <v>0</v>
      </c>
      <c r="Q5063" s="59" t="n">
        <v>820</v>
      </c>
      <c r="R5063" s="60">
        <f>IF(N5063="TL",1,IF(N5063="USD",VLOOKUP(C5063,$X$2:$Z$19,2,FALSE),VLOOKUP(C5063,$X$2:$Z$19,3,FALSE)))</f>
        <v/>
      </c>
      <c r="S5063" s="61">
        <f>IF(P5063=1,0,L5063*M5063*R5063*(1-O5063/100))</f>
        <v/>
      </c>
      <c r="T5063" s="61">
        <f>IF(P5063=1,0,L5063*Q5063)</f>
        <v/>
      </c>
      <c r="U5063" s="61">
        <f>S5063-T5063</f>
        <v/>
      </c>
    </row>
    <row r="5064">
      <c r="A5064" t="inlineStr">
        <is>
          <t>S005063</t>
        </is>
      </c>
      <c r="B5064" t="inlineStr">
        <is>
          <t>2026-06-03</t>
        </is>
      </c>
      <c r="C5064" t="inlineStr">
        <is>
          <t>2026-06</t>
        </is>
      </c>
      <c r="D5064" t="inlineStr">
        <is>
          <t>2026-Q2</t>
        </is>
      </c>
      <c r="E5064" t="inlineStr">
        <is>
          <t>T14</t>
        </is>
      </c>
      <c r="F5064" t="inlineStr">
        <is>
          <t>Elif Şen</t>
        </is>
      </c>
      <c r="G5064" t="inlineStr">
        <is>
          <t>İç Anadolu</t>
        </is>
      </c>
      <c r="H5064" t="inlineStr">
        <is>
          <t>EM-AYD-18</t>
        </is>
      </c>
      <c r="I5064" t="inlineStr">
        <is>
          <t>LED Ampul 18W (10'lu)</t>
        </is>
      </c>
      <c r="J5064" t="inlineStr">
        <is>
          <t>Aydınlatma</t>
        </is>
      </c>
      <c r="K5064" t="inlineStr">
        <is>
          <t>Proje</t>
        </is>
      </c>
      <c r="L5064" t="n">
        <v>14</v>
      </c>
      <c r="M5064" s="57" t="n">
        <v>208</v>
      </c>
      <c r="N5064" t="inlineStr">
        <is>
          <t>TL</t>
        </is>
      </c>
      <c r="O5064" s="58" t="n">
        <v>5</v>
      </c>
      <c r="P5064" t="n">
        <v>0</v>
      </c>
      <c r="Q5064" s="59" t="n">
        <v>95</v>
      </c>
      <c r="R5064" s="60">
        <f>IF(N5064="TL",1,IF(N5064="USD",VLOOKUP(C5064,$X$2:$Z$19,2,FALSE),VLOOKUP(C5064,$X$2:$Z$19,3,FALSE)))</f>
        <v/>
      </c>
      <c r="S5064" s="61">
        <f>IF(P5064=1,0,L5064*M5064*R5064*(1-O5064/100))</f>
        <v/>
      </c>
      <c r="T5064" s="61">
        <f>IF(P5064=1,0,L5064*Q5064)</f>
        <v/>
      </c>
      <c r="U5064" s="61">
        <f>S5064-T5064</f>
        <v/>
      </c>
    </row>
    <row r="5065">
      <c r="A5065" t="inlineStr">
        <is>
          <t>S005064</t>
        </is>
      </c>
      <c r="B5065" t="inlineStr">
        <is>
          <t>2026-06-26</t>
        </is>
      </c>
      <c r="C5065" t="inlineStr">
        <is>
          <t>2026-06</t>
        </is>
      </c>
      <c r="D5065" t="inlineStr">
        <is>
          <t>2026-Q2</t>
        </is>
      </c>
      <c r="E5065" t="inlineStr">
        <is>
          <t>T14</t>
        </is>
      </c>
      <c r="F5065" t="inlineStr">
        <is>
          <t>Elif Şen</t>
        </is>
      </c>
      <c r="G5065" t="inlineStr">
        <is>
          <t>İç Anadolu</t>
        </is>
      </c>
      <c r="H5065" t="inlineStr">
        <is>
          <t>EM-PNO-12</t>
        </is>
      </c>
      <c r="I5065" t="inlineStr">
        <is>
          <t>Sıva Üstü Dağıtım Panosu 24'lü</t>
        </is>
      </c>
      <c r="J5065" t="inlineStr">
        <is>
          <t>Pano</t>
        </is>
      </c>
      <c r="K5065" t="inlineStr">
        <is>
          <t>Bayi</t>
        </is>
      </c>
      <c r="L5065" t="n">
        <v>10</v>
      </c>
      <c r="M5065" s="57" t="n">
        <v>1993</v>
      </c>
      <c r="N5065" t="inlineStr">
        <is>
          <t>TL</t>
        </is>
      </c>
      <c r="O5065" s="58" t="n">
        <v>8</v>
      </c>
      <c r="P5065" t="n">
        <v>0</v>
      </c>
      <c r="Q5065" s="59" t="n">
        <v>1180</v>
      </c>
      <c r="R5065" s="60">
        <f>IF(N5065="TL",1,IF(N5065="USD",VLOOKUP(C5065,$X$2:$Z$19,2,FALSE),VLOOKUP(C5065,$X$2:$Z$19,3,FALSE)))</f>
        <v/>
      </c>
      <c r="S5065" s="61">
        <f>IF(P5065=1,0,L5065*M5065*R5065*(1-O5065/100))</f>
        <v/>
      </c>
      <c r="T5065" s="61">
        <f>IF(P5065=1,0,L5065*Q5065)</f>
        <v/>
      </c>
      <c r="U5065" s="61">
        <f>S5065-T5065</f>
        <v/>
      </c>
    </row>
    <row r="5066">
      <c r="A5066" t="inlineStr">
        <is>
          <t>S005065</t>
        </is>
      </c>
      <c r="B5066" t="inlineStr">
        <is>
          <t>2026-06-17</t>
        </is>
      </c>
      <c r="C5066" t="inlineStr">
        <is>
          <t>2026-06</t>
        </is>
      </c>
      <c r="D5066" t="inlineStr">
        <is>
          <t>2026-Q2</t>
        </is>
      </c>
      <c r="E5066" t="inlineStr">
        <is>
          <t>T14</t>
        </is>
      </c>
      <c r="F5066" t="inlineStr">
        <is>
          <t>Elif Şen</t>
        </is>
      </c>
      <c r="G5066" t="inlineStr">
        <is>
          <t>İç Anadolu</t>
        </is>
      </c>
      <c r="H5066" t="inlineStr">
        <is>
          <t>EM-KBL-16</t>
        </is>
      </c>
      <c r="I5066" t="inlineStr">
        <is>
          <t>NYM Kablo 3x2,5 (100 m)</t>
        </is>
      </c>
      <c r="J5066" t="inlineStr">
        <is>
          <t>Kablo</t>
        </is>
      </c>
      <c r="K5066" t="inlineStr">
        <is>
          <t>Proje</t>
        </is>
      </c>
      <c r="L5066" t="n">
        <v>25</v>
      </c>
      <c r="M5066" s="57" t="n">
        <v>1327</v>
      </c>
      <c r="N5066" t="inlineStr">
        <is>
          <t>TL</t>
        </is>
      </c>
      <c r="O5066" s="58" t="n">
        <v>12</v>
      </c>
      <c r="P5066" t="n">
        <v>0</v>
      </c>
      <c r="Q5066" s="59" t="n">
        <v>820</v>
      </c>
      <c r="R5066" s="60">
        <f>IF(N5066="TL",1,IF(N5066="USD",VLOOKUP(C5066,$X$2:$Z$19,2,FALSE),VLOOKUP(C5066,$X$2:$Z$19,3,FALSE)))</f>
        <v/>
      </c>
      <c r="S5066" s="61">
        <f>IF(P5066=1,0,L5066*M5066*R5066*(1-O5066/100))</f>
        <v/>
      </c>
      <c r="T5066" s="61">
        <f>IF(P5066=1,0,L5066*Q5066)</f>
        <v/>
      </c>
      <c r="U5066" s="61">
        <f>S5066-T5066</f>
        <v/>
      </c>
    </row>
    <row r="5067">
      <c r="A5067" t="inlineStr">
        <is>
          <t>S005066</t>
        </is>
      </c>
      <c r="B5067" t="inlineStr">
        <is>
          <t>2026-06-19</t>
        </is>
      </c>
      <c r="C5067" t="inlineStr">
        <is>
          <t>2026-06</t>
        </is>
      </c>
      <c r="D5067" t="inlineStr">
        <is>
          <t>2026-Q2</t>
        </is>
      </c>
      <c r="E5067" t="inlineStr">
        <is>
          <t>T14</t>
        </is>
      </c>
      <c r="F5067" t="inlineStr">
        <is>
          <t>Elif Şen</t>
        </is>
      </c>
      <c r="G5067" t="inlineStr">
        <is>
          <t>İç Anadolu</t>
        </is>
      </c>
      <c r="H5067" t="inlineStr">
        <is>
          <t>EM-PRZ-02</t>
        </is>
      </c>
      <c r="I5067" t="inlineStr">
        <is>
          <t>Priz-Anahtar Seti (20'li)</t>
        </is>
      </c>
      <c r="J5067" t="inlineStr">
        <is>
          <t>Anahtar</t>
        </is>
      </c>
      <c r="K5067" t="inlineStr">
        <is>
          <t>Perakende</t>
        </is>
      </c>
      <c r="L5067" t="n">
        <v>10</v>
      </c>
      <c r="M5067" s="57" t="n">
        <v>574</v>
      </c>
      <c r="N5067" t="inlineStr">
        <is>
          <t>TL</t>
        </is>
      </c>
      <c r="O5067" s="58" t="n">
        <v>18</v>
      </c>
      <c r="P5067" t="n">
        <v>0</v>
      </c>
      <c r="Q5067" s="59" t="n">
        <v>310</v>
      </c>
      <c r="R5067" s="60">
        <f>IF(N5067="TL",1,IF(N5067="USD",VLOOKUP(C5067,$X$2:$Z$19,2,FALSE),VLOOKUP(C5067,$X$2:$Z$19,3,FALSE)))</f>
        <v/>
      </c>
      <c r="S5067" s="61">
        <f>IF(P5067=1,0,L5067*M5067*R5067*(1-O5067/100))</f>
        <v/>
      </c>
      <c r="T5067" s="61">
        <f>IF(P5067=1,0,L5067*Q5067)</f>
        <v/>
      </c>
      <c r="U5067" s="61">
        <f>S5067-T5067</f>
        <v/>
      </c>
    </row>
    <row r="5068">
      <c r="A5068" t="inlineStr">
        <is>
          <t>S005067</t>
        </is>
      </c>
      <c r="B5068" t="inlineStr">
        <is>
          <t>2026-06-09</t>
        </is>
      </c>
      <c r="C5068" t="inlineStr">
        <is>
          <t>2026-06</t>
        </is>
      </c>
      <c r="D5068" t="inlineStr">
        <is>
          <t>2026-Q2</t>
        </is>
      </c>
      <c r="E5068" t="inlineStr">
        <is>
          <t>T14</t>
        </is>
      </c>
      <c r="F5068" t="inlineStr">
        <is>
          <t>Elif Şen</t>
        </is>
      </c>
      <c r="G5068" t="inlineStr">
        <is>
          <t>İç Anadolu</t>
        </is>
      </c>
      <c r="H5068" t="inlineStr">
        <is>
          <t>EM-KBL-25</t>
        </is>
      </c>
      <c r="I5068" t="inlineStr">
        <is>
          <t>NYY Kablo 4x6 (100 m)</t>
        </is>
      </c>
      <c r="J5068" t="inlineStr">
        <is>
          <t>Kablo</t>
        </is>
      </c>
      <c r="K5068" t="inlineStr">
        <is>
          <t>Bayi</t>
        </is>
      </c>
      <c r="L5068" t="n">
        <v>4</v>
      </c>
      <c r="M5068" s="57" t="n">
        <v>3399</v>
      </c>
      <c r="N5068" t="inlineStr">
        <is>
          <t>TL</t>
        </is>
      </c>
      <c r="O5068" s="58" t="n">
        <v>12</v>
      </c>
      <c r="P5068" t="n">
        <v>0</v>
      </c>
      <c r="Q5068" s="59" t="n">
        <v>2150</v>
      </c>
      <c r="R5068" s="60">
        <f>IF(N5068="TL",1,IF(N5068="USD",VLOOKUP(C5068,$X$2:$Z$19,2,FALSE),VLOOKUP(C5068,$X$2:$Z$19,3,FALSE)))</f>
        <v/>
      </c>
      <c r="S5068" s="61">
        <f>IF(P5068=1,0,L5068*M5068*R5068*(1-O5068/100))</f>
        <v/>
      </c>
      <c r="T5068" s="61">
        <f>IF(P5068=1,0,L5068*Q5068)</f>
        <v/>
      </c>
      <c r="U5068" s="61">
        <f>S5068-T5068</f>
        <v/>
      </c>
    </row>
    <row r="5069">
      <c r="A5069" t="inlineStr">
        <is>
          <t>S005068</t>
        </is>
      </c>
      <c r="B5069" t="inlineStr">
        <is>
          <t>2026-06-13</t>
        </is>
      </c>
      <c r="C5069" t="inlineStr">
        <is>
          <t>2026-06</t>
        </is>
      </c>
      <c r="D5069" t="inlineStr">
        <is>
          <t>2026-Q2</t>
        </is>
      </c>
      <c r="E5069" t="inlineStr">
        <is>
          <t>T14</t>
        </is>
      </c>
      <c r="F5069" t="inlineStr">
        <is>
          <t>Elif Şen</t>
        </is>
      </c>
      <c r="G5069" t="inlineStr">
        <is>
          <t>İç Anadolu</t>
        </is>
      </c>
      <c r="H5069" t="inlineStr">
        <is>
          <t>EM-AYD-40</t>
        </is>
      </c>
      <c r="I5069" t="inlineStr">
        <is>
          <t>LED Panel Armatür 40W</t>
        </is>
      </c>
      <c r="J5069" t="inlineStr">
        <is>
          <t>Aydınlatma</t>
        </is>
      </c>
      <c r="K5069" t="inlineStr">
        <is>
          <t>Proje</t>
        </is>
      </c>
      <c r="L5069" t="n">
        <v>5</v>
      </c>
      <c r="M5069" s="57" t="n">
        <v>356</v>
      </c>
      <c r="N5069" t="inlineStr">
        <is>
          <t>TL</t>
        </is>
      </c>
      <c r="O5069" s="58" t="n">
        <v>12</v>
      </c>
      <c r="P5069" t="n">
        <v>0</v>
      </c>
      <c r="Q5069" s="59" t="n">
        <v>190</v>
      </c>
      <c r="R5069" s="60">
        <f>IF(N5069="TL",1,IF(N5069="USD",VLOOKUP(C5069,$X$2:$Z$19,2,FALSE),VLOOKUP(C5069,$X$2:$Z$19,3,FALSE)))</f>
        <v/>
      </c>
      <c r="S5069" s="61">
        <f>IF(P5069=1,0,L5069*M5069*R5069*(1-O5069/100))</f>
        <v/>
      </c>
      <c r="T5069" s="61">
        <f>IF(P5069=1,0,L5069*Q5069)</f>
        <v/>
      </c>
      <c r="U5069" s="61">
        <f>S5069-T5069</f>
        <v/>
      </c>
    </row>
    <row r="5070">
      <c r="A5070" t="inlineStr">
        <is>
          <t>S005069</t>
        </is>
      </c>
      <c r="B5070" t="inlineStr">
        <is>
          <t>2026-06-22</t>
        </is>
      </c>
      <c r="C5070" t="inlineStr">
        <is>
          <t>2026-06</t>
        </is>
      </c>
      <c r="D5070" t="inlineStr">
        <is>
          <t>2026-Q2</t>
        </is>
      </c>
      <c r="E5070" t="inlineStr">
        <is>
          <t>T14</t>
        </is>
      </c>
      <c r="F5070" t="inlineStr">
        <is>
          <t>Elif Şen</t>
        </is>
      </c>
      <c r="G5070" t="inlineStr">
        <is>
          <t>İç Anadolu</t>
        </is>
      </c>
      <c r="H5070" t="inlineStr">
        <is>
          <t>EM-UPS-10</t>
        </is>
      </c>
      <c r="I5070" t="inlineStr">
        <is>
          <t>Kesintisiz Güç Kaynağı 3 kVA</t>
        </is>
      </c>
      <c r="J5070" t="inlineStr">
        <is>
          <t>Güç</t>
        </is>
      </c>
      <c r="K5070" t="inlineStr">
        <is>
          <t>Proje</t>
        </is>
      </c>
      <c r="L5070" t="n">
        <v>9</v>
      </c>
      <c r="M5070" s="57" t="n">
        <v>12665</v>
      </c>
      <c r="N5070" t="inlineStr">
        <is>
          <t>TL</t>
        </is>
      </c>
      <c r="O5070" s="58" t="n">
        <v>5</v>
      </c>
      <c r="P5070" t="n">
        <v>0</v>
      </c>
      <c r="Q5070" s="59" t="n">
        <v>8200</v>
      </c>
      <c r="R5070" s="60">
        <f>IF(N5070="TL",1,IF(N5070="USD",VLOOKUP(C5070,$X$2:$Z$19,2,FALSE),VLOOKUP(C5070,$X$2:$Z$19,3,FALSE)))</f>
        <v/>
      </c>
      <c r="S5070" s="61">
        <f>IF(P5070=1,0,L5070*M5070*R5070*(1-O5070/100))</f>
        <v/>
      </c>
      <c r="T5070" s="61">
        <f>IF(P5070=1,0,L5070*Q5070)</f>
        <v/>
      </c>
      <c r="U5070" s="61">
        <f>S5070-T5070</f>
        <v/>
      </c>
    </row>
    <row r="5071">
      <c r="A5071" t="inlineStr">
        <is>
          <t>S005070</t>
        </is>
      </c>
      <c r="B5071" t="inlineStr">
        <is>
          <t>2026-06-28</t>
        </is>
      </c>
      <c r="C5071" t="inlineStr">
        <is>
          <t>2026-06</t>
        </is>
      </c>
      <c r="D5071" t="inlineStr">
        <is>
          <t>2026-Q2</t>
        </is>
      </c>
      <c r="E5071" t="inlineStr">
        <is>
          <t>T14</t>
        </is>
      </c>
      <c r="F5071" t="inlineStr">
        <is>
          <t>Elif Şen</t>
        </is>
      </c>
      <c r="G5071" t="inlineStr">
        <is>
          <t>İç Anadolu</t>
        </is>
      </c>
      <c r="H5071" t="inlineStr">
        <is>
          <t>EM-AYD-40</t>
        </is>
      </c>
      <c r="I5071" t="inlineStr">
        <is>
          <t>LED Panel Armatür 40W</t>
        </is>
      </c>
      <c r="J5071" t="inlineStr">
        <is>
          <t>Aydınlatma</t>
        </is>
      </c>
      <c r="K5071" t="inlineStr">
        <is>
          <t>Perakende</t>
        </is>
      </c>
      <c r="L5071" t="n">
        <v>5</v>
      </c>
      <c r="M5071" s="57" t="n">
        <v>347</v>
      </c>
      <c r="N5071" t="inlineStr">
        <is>
          <t>TL</t>
        </is>
      </c>
      <c r="O5071" s="58" t="n">
        <v>8</v>
      </c>
      <c r="P5071" t="n">
        <v>0</v>
      </c>
      <c r="Q5071" s="59" t="n">
        <v>190</v>
      </c>
      <c r="R5071" s="60">
        <f>IF(N5071="TL",1,IF(N5071="USD",VLOOKUP(C5071,$X$2:$Z$19,2,FALSE),VLOOKUP(C5071,$X$2:$Z$19,3,FALSE)))</f>
        <v/>
      </c>
      <c r="S5071" s="61">
        <f>IF(P5071=1,0,L5071*M5071*R5071*(1-O5071/100))</f>
        <v/>
      </c>
      <c r="T5071" s="61">
        <f>IF(P5071=1,0,L5071*Q5071)</f>
        <v/>
      </c>
      <c r="U5071" s="61">
        <f>S5071-T5071</f>
        <v/>
      </c>
    </row>
    <row r="5072">
      <c r="A5072" t="inlineStr">
        <is>
          <t>S005071</t>
        </is>
      </c>
      <c r="B5072" t="inlineStr">
        <is>
          <t>2026-06-10</t>
        </is>
      </c>
      <c r="C5072" t="inlineStr">
        <is>
          <t>2026-06</t>
        </is>
      </c>
      <c r="D5072" t="inlineStr">
        <is>
          <t>2026-Q2</t>
        </is>
      </c>
      <c r="E5072" t="inlineStr">
        <is>
          <t>T14</t>
        </is>
      </c>
      <c r="F5072" t="inlineStr">
        <is>
          <t>Elif Şen</t>
        </is>
      </c>
      <c r="G5072" t="inlineStr">
        <is>
          <t>İç Anadolu</t>
        </is>
      </c>
      <c r="H5072" t="inlineStr">
        <is>
          <t>EM-UPS-10</t>
        </is>
      </c>
      <c r="I5072" t="inlineStr">
        <is>
          <t>Kesintisiz Güç Kaynağı 3 kVA</t>
        </is>
      </c>
      <c r="J5072" t="inlineStr">
        <is>
          <t>Güç</t>
        </is>
      </c>
      <c r="K5072" t="inlineStr">
        <is>
          <t>Kurumsal</t>
        </is>
      </c>
      <c r="L5072" t="n">
        <v>4</v>
      </c>
      <c r="M5072" s="57" t="n">
        <v>12755</v>
      </c>
      <c r="N5072" t="inlineStr">
        <is>
          <t>TL</t>
        </is>
      </c>
      <c r="O5072" s="58" t="n">
        <v>12</v>
      </c>
      <c r="P5072" t="n">
        <v>0</v>
      </c>
      <c r="Q5072" s="59" t="n">
        <v>8200</v>
      </c>
      <c r="R5072" s="60">
        <f>IF(N5072="TL",1,IF(N5072="USD",VLOOKUP(C5072,$X$2:$Z$19,2,FALSE),VLOOKUP(C5072,$X$2:$Z$19,3,FALSE)))</f>
        <v/>
      </c>
      <c r="S5072" s="61">
        <f>IF(P5072=1,0,L5072*M5072*R5072*(1-O5072/100))</f>
        <v/>
      </c>
      <c r="T5072" s="61">
        <f>IF(P5072=1,0,L5072*Q5072)</f>
        <v/>
      </c>
      <c r="U5072" s="61">
        <f>S5072-T5072</f>
        <v/>
      </c>
    </row>
    <row r="5073">
      <c r="A5073" t="inlineStr">
        <is>
          <t>S005072</t>
        </is>
      </c>
      <c r="B5073" t="inlineStr">
        <is>
          <t>2026-06-21</t>
        </is>
      </c>
      <c r="C5073" t="inlineStr">
        <is>
          <t>2026-06</t>
        </is>
      </c>
      <c r="D5073" t="inlineStr">
        <is>
          <t>2026-Q2</t>
        </is>
      </c>
      <c r="E5073" t="inlineStr">
        <is>
          <t>T14</t>
        </is>
      </c>
      <c r="F5073" t="inlineStr">
        <is>
          <t>Elif Şen</t>
        </is>
      </c>
      <c r="G5073" t="inlineStr">
        <is>
          <t>İç Anadolu</t>
        </is>
      </c>
      <c r="H5073" t="inlineStr">
        <is>
          <t>EM-AYD-18</t>
        </is>
      </c>
      <c r="I5073" t="inlineStr">
        <is>
          <t>LED Ampul 18W (10'lu)</t>
        </is>
      </c>
      <c r="J5073" t="inlineStr">
        <is>
          <t>Aydınlatma</t>
        </is>
      </c>
      <c r="K5073" t="inlineStr">
        <is>
          <t>Bayi</t>
        </is>
      </c>
      <c r="L5073" t="n">
        <v>2</v>
      </c>
      <c r="M5073" s="57" t="n">
        <v>206</v>
      </c>
      <c r="N5073" t="inlineStr">
        <is>
          <t>TL</t>
        </is>
      </c>
      <c r="O5073" s="58" t="n">
        <v>5</v>
      </c>
      <c r="P5073" t="n">
        <v>0</v>
      </c>
      <c r="Q5073" s="59" t="n">
        <v>95</v>
      </c>
      <c r="R5073" s="60">
        <f>IF(N5073="TL",1,IF(N5073="USD",VLOOKUP(C5073,$X$2:$Z$19,2,FALSE),VLOOKUP(C5073,$X$2:$Z$19,3,FALSE)))</f>
        <v/>
      </c>
      <c r="S5073" s="61">
        <f>IF(P5073=1,0,L5073*M5073*R5073*(1-O5073/100))</f>
        <v/>
      </c>
      <c r="T5073" s="61">
        <f>IF(P5073=1,0,L5073*Q5073)</f>
        <v/>
      </c>
      <c r="U5073" s="61">
        <f>S5073-T5073</f>
        <v/>
      </c>
    </row>
    <row r="5074">
      <c r="A5074" t="inlineStr">
        <is>
          <t>S005073</t>
        </is>
      </c>
      <c r="B5074" t="inlineStr">
        <is>
          <t>2026-06-12</t>
        </is>
      </c>
      <c r="C5074" t="inlineStr">
        <is>
          <t>2026-06</t>
        </is>
      </c>
      <c r="D5074" t="inlineStr">
        <is>
          <t>2026-Q2</t>
        </is>
      </c>
      <c r="E5074" t="inlineStr">
        <is>
          <t>T14</t>
        </is>
      </c>
      <c r="F5074" t="inlineStr">
        <is>
          <t>Elif Şen</t>
        </is>
      </c>
      <c r="G5074" t="inlineStr">
        <is>
          <t>İç Anadolu</t>
        </is>
      </c>
      <c r="H5074" t="inlineStr">
        <is>
          <t>EM-AYD-40</t>
        </is>
      </c>
      <c r="I5074" t="inlineStr">
        <is>
          <t>LED Panel Armatür 40W</t>
        </is>
      </c>
      <c r="J5074" t="inlineStr">
        <is>
          <t>Aydınlatma</t>
        </is>
      </c>
      <c r="K5074" t="inlineStr">
        <is>
          <t>Perakende</t>
        </is>
      </c>
      <c r="L5074" t="n">
        <v>14</v>
      </c>
      <c r="M5074" s="57" t="n">
        <v>350</v>
      </c>
      <c r="N5074" t="inlineStr">
        <is>
          <t>TL</t>
        </is>
      </c>
      <c r="O5074" s="58" t="n">
        <v>5</v>
      </c>
      <c r="P5074" t="n">
        <v>0</v>
      </c>
      <c r="Q5074" s="59" t="n">
        <v>190</v>
      </c>
      <c r="R5074" s="60">
        <f>IF(N5074="TL",1,IF(N5074="USD",VLOOKUP(C5074,$X$2:$Z$19,2,FALSE),VLOOKUP(C5074,$X$2:$Z$19,3,FALSE)))</f>
        <v/>
      </c>
      <c r="S5074" s="61">
        <f>IF(P5074=1,0,L5074*M5074*R5074*(1-O5074/100))</f>
        <v/>
      </c>
      <c r="T5074" s="61">
        <f>IF(P5074=1,0,L5074*Q5074)</f>
        <v/>
      </c>
      <c r="U5074" s="61">
        <f>S5074-T5074</f>
        <v/>
      </c>
    </row>
    <row r="5075">
      <c r="A5075" t="inlineStr">
        <is>
          <t>S005074</t>
        </is>
      </c>
      <c r="B5075" t="inlineStr">
        <is>
          <t>2026-06-17</t>
        </is>
      </c>
      <c r="C5075" t="inlineStr">
        <is>
          <t>2026-06</t>
        </is>
      </c>
      <c r="D5075" t="inlineStr">
        <is>
          <t>2026-Q2</t>
        </is>
      </c>
      <c r="E5075" t="inlineStr">
        <is>
          <t>T14</t>
        </is>
      </c>
      <c r="F5075" t="inlineStr">
        <is>
          <t>Elif Şen</t>
        </is>
      </c>
      <c r="G5075" t="inlineStr">
        <is>
          <t>İç Anadolu</t>
        </is>
      </c>
      <c r="H5075" t="inlineStr">
        <is>
          <t>EM-TRF-05</t>
        </is>
      </c>
      <c r="I5075" t="inlineStr">
        <is>
          <t>İzole Trafo 1 kVA</t>
        </is>
      </c>
      <c r="J5075" t="inlineStr">
        <is>
          <t>Güç</t>
        </is>
      </c>
      <c r="K5075" t="inlineStr">
        <is>
          <t>Proje</t>
        </is>
      </c>
      <c r="L5075" t="n">
        <v>1</v>
      </c>
      <c r="M5075" s="57" t="n">
        <v>6658</v>
      </c>
      <c r="N5075" t="inlineStr">
        <is>
          <t>TL</t>
        </is>
      </c>
      <c r="O5075" s="58" t="n">
        <v>5</v>
      </c>
      <c r="P5075" t="n">
        <v>0</v>
      </c>
      <c r="Q5075" s="59" t="n">
        <v>3900</v>
      </c>
      <c r="R5075" s="60">
        <f>IF(N5075="TL",1,IF(N5075="USD",VLOOKUP(C5075,$X$2:$Z$19,2,FALSE),VLOOKUP(C5075,$X$2:$Z$19,3,FALSE)))</f>
        <v/>
      </c>
      <c r="S5075" s="61">
        <f>IF(P5075=1,0,L5075*M5075*R5075*(1-O5075/100))</f>
        <v/>
      </c>
      <c r="T5075" s="61">
        <f>IF(P5075=1,0,L5075*Q5075)</f>
        <v/>
      </c>
      <c r="U5075" s="61">
        <f>S5075-T5075</f>
        <v/>
      </c>
    </row>
    <row r="5076">
      <c r="A5076" t="inlineStr">
        <is>
          <t>S005075</t>
        </is>
      </c>
      <c r="B5076" t="inlineStr">
        <is>
          <t>2026-06-26</t>
        </is>
      </c>
      <c r="C5076" t="inlineStr">
        <is>
          <t>2026-06</t>
        </is>
      </c>
      <c r="D5076" t="inlineStr">
        <is>
          <t>2026-Q2</t>
        </is>
      </c>
      <c r="E5076" t="inlineStr">
        <is>
          <t>T14</t>
        </is>
      </c>
      <c r="F5076" t="inlineStr">
        <is>
          <t>Elif Şen</t>
        </is>
      </c>
      <c r="G5076" t="inlineStr">
        <is>
          <t>İç Anadolu</t>
        </is>
      </c>
      <c r="H5076" t="inlineStr">
        <is>
          <t>EM-KBL-25</t>
        </is>
      </c>
      <c r="I5076" t="inlineStr">
        <is>
          <t>NYY Kablo 4x6 (100 m)</t>
        </is>
      </c>
      <c r="J5076" t="inlineStr">
        <is>
          <t>Kablo</t>
        </is>
      </c>
      <c r="K5076" t="inlineStr">
        <is>
          <t>Bayi</t>
        </is>
      </c>
      <c r="L5076" t="n">
        <v>1</v>
      </c>
      <c r="M5076" s="57" t="n">
        <v>3558</v>
      </c>
      <c r="N5076" t="inlineStr">
        <is>
          <t>TL</t>
        </is>
      </c>
      <c r="O5076" s="58" t="n">
        <v>5</v>
      </c>
      <c r="P5076" t="n">
        <v>0</v>
      </c>
      <c r="Q5076" s="59" t="n">
        <v>2150</v>
      </c>
      <c r="R5076" s="60">
        <f>IF(N5076="TL",1,IF(N5076="USD",VLOOKUP(C5076,$X$2:$Z$19,2,FALSE),VLOOKUP(C5076,$X$2:$Z$19,3,FALSE)))</f>
        <v/>
      </c>
      <c r="S5076" s="61">
        <f>IF(P5076=1,0,L5076*M5076*R5076*(1-O5076/100))</f>
        <v/>
      </c>
      <c r="T5076" s="61">
        <f>IF(P5076=1,0,L5076*Q5076)</f>
        <v/>
      </c>
      <c r="U5076" s="61">
        <f>S5076-T5076</f>
        <v/>
      </c>
    </row>
    <row r="5077">
      <c r="A5077" t="inlineStr">
        <is>
          <t>S005076</t>
        </is>
      </c>
      <c r="B5077" t="inlineStr">
        <is>
          <t>2026-06-08</t>
        </is>
      </c>
      <c r="C5077" t="inlineStr">
        <is>
          <t>2026-06</t>
        </is>
      </c>
      <c r="D5077" t="inlineStr">
        <is>
          <t>2026-Q2</t>
        </is>
      </c>
      <c r="E5077" t="inlineStr">
        <is>
          <t>T14</t>
        </is>
      </c>
      <c r="F5077" t="inlineStr">
        <is>
          <t>Elif Şen</t>
        </is>
      </c>
      <c r="G5077" t="inlineStr">
        <is>
          <t>İç Anadolu</t>
        </is>
      </c>
      <c r="H5077" t="inlineStr">
        <is>
          <t>EM-KND-03</t>
        </is>
      </c>
      <c r="I5077" t="inlineStr">
        <is>
          <t>Kablo Kanalı 40x40 (2 m)</t>
        </is>
      </c>
      <c r="J5077" t="inlineStr">
        <is>
          <t>Tesisat</t>
        </is>
      </c>
      <c r="K5077" t="inlineStr">
        <is>
          <t>Perakende</t>
        </is>
      </c>
      <c r="L5077" t="n">
        <v>4</v>
      </c>
      <c r="M5077" s="57" t="n">
        <v>130</v>
      </c>
      <c r="N5077" t="inlineStr">
        <is>
          <t>TL</t>
        </is>
      </c>
      <c r="O5077" s="58" t="n">
        <v>8</v>
      </c>
      <c r="P5077" t="n">
        <v>1</v>
      </c>
      <c r="Q5077" s="59" t="n">
        <v>65</v>
      </c>
      <c r="R5077" s="60">
        <f>IF(N5077="TL",1,IF(N5077="USD",VLOOKUP(C5077,$X$2:$Z$19,2,FALSE),VLOOKUP(C5077,$X$2:$Z$19,3,FALSE)))</f>
        <v/>
      </c>
      <c r="S5077" s="61">
        <f>IF(P5077=1,0,L5077*M5077*R5077*(1-O5077/100))</f>
        <v/>
      </c>
      <c r="T5077" s="61">
        <f>IF(P5077=1,0,L5077*Q5077)</f>
        <v/>
      </c>
      <c r="U5077" s="61">
        <f>S5077-T5077</f>
        <v/>
      </c>
    </row>
    <row r="5078">
      <c r="A5078" t="inlineStr">
        <is>
          <t>S005077</t>
        </is>
      </c>
      <c r="B5078" t="inlineStr">
        <is>
          <t>2026-06-08</t>
        </is>
      </c>
      <c r="C5078" t="inlineStr">
        <is>
          <t>2026-06</t>
        </is>
      </c>
      <c r="D5078" t="inlineStr">
        <is>
          <t>2026-Q2</t>
        </is>
      </c>
      <c r="E5078" t="inlineStr">
        <is>
          <t>T14</t>
        </is>
      </c>
      <c r="F5078" t="inlineStr">
        <is>
          <t>Elif Şen</t>
        </is>
      </c>
      <c r="G5078" t="inlineStr">
        <is>
          <t>İç Anadolu</t>
        </is>
      </c>
      <c r="H5078" t="inlineStr">
        <is>
          <t>EM-SGT-01</t>
        </is>
      </c>
      <c r="I5078" t="inlineStr">
        <is>
          <t>Otomatik Sigorta C16 (12'li)</t>
        </is>
      </c>
      <c r="J5078" t="inlineStr">
        <is>
          <t>Koruma</t>
        </is>
      </c>
      <c r="K5078" t="inlineStr">
        <is>
          <t>Proje</t>
        </is>
      </c>
      <c r="L5078" t="n">
        <v>21</v>
      </c>
      <c r="M5078" s="57" t="n">
        <v>427</v>
      </c>
      <c r="N5078" t="inlineStr">
        <is>
          <t>TL</t>
        </is>
      </c>
      <c r="O5078" s="58" t="n">
        <v>5</v>
      </c>
      <c r="P5078" t="n">
        <v>0</v>
      </c>
      <c r="Q5078" s="59" t="n">
        <v>240</v>
      </c>
      <c r="R5078" s="60">
        <f>IF(N5078="TL",1,IF(N5078="USD",VLOOKUP(C5078,$X$2:$Z$19,2,FALSE),VLOOKUP(C5078,$X$2:$Z$19,3,FALSE)))</f>
        <v/>
      </c>
      <c r="S5078" s="61">
        <f>IF(P5078=1,0,L5078*M5078*R5078*(1-O5078/100))</f>
        <v/>
      </c>
      <c r="T5078" s="61">
        <f>IF(P5078=1,0,L5078*Q5078)</f>
        <v/>
      </c>
      <c r="U5078" s="61">
        <f>S5078-T5078</f>
        <v/>
      </c>
    </row>
    <row r="5079">
      <c r="A5079" t="inlineStr">
        <is>
          <t>S005078</t>
        </is>
      </c>
      <c r="B5079" t="inlineStr">
        <is>
          <t>2026-06-05</t>
        </is>
      </c>
      <c r="C5079" t="inlineStr">
        <is>
          <t>2026-06</t>
        </is>
      </c>
      <c r="D5079" t="inlineStr">
        <is>
          <t>2026-Q2</t>
        </is>
      </c>
      <c r="E5079" t="inlineStr">
        <is>
          <t>T14</t>
        </is>
      </c>
      <c r="F5079" t="inlineStr">
        <is>
          <t>Elif Şen</t>
        </is>
      </c>
      <c r="G5079" t="inlineStr">
        <is>
          <t>İç Anadolu</t>
        </is>
      </c>
      <c r="H5079" t="inlineStr">
        <is>
          <t>EM-KBL-25</t>
        </is>
      </c>
      <c r="I5079" t="inlineStr">
        <is>
          <t>NYY Kablo 4x6 (100 m)</t>
        </is>
      </c>
      <c r="J5079" t="inlineStr">
        <is>
          <t>Kablo</t>
        </is>
      </c>
      <c r="K5079" t="inlineStr">
        <is>
          <t>Perakende</t>
        </is>
      </c>
      <c r="L5079" t="n">
        <v>3</v>
      </c>
      <c r="M5079" s="57" t="n">
        <v>3325</v>
      </c>
      <c r="N5079" t="inlineStr">
        <is>
          <t>TL</t>
        </is>
      </c>
      <c r="O5079" s="58" t="n">
        <v>5</v>
      </c>
      <c r="P5079" t="n">
        <v>0</v>
      </c>
      <c r="Q5079" s="59" t="n">
        <v>2150</v>
      </c>
      <c r="R5079" s="60">
        <f>IF(N5079="TL",1,IF(N5079="USD",VLOOKUP(C5079,$X$2:$Z$19,2,FALSE),VLOOKUP(C5079,$X$2:$Z$19,3,FALSE)))</f>
        <v/>
      </c>
      <c r="S5079" s="61">
        <f>IF(P5079=1,0,L5079*M5079*R5079*(1-O5079/100))</f>
        <v/>
      </c>
      <c r="T5079" s="61">
        <f>IF(P5079=1,0,L5079*Q5079)</f>
        <v/>
      </c>
      <c r="U5079" s="61">
        <f>S5079-T5079</f>
        <v/>
      </c>
    </row>
    <row r="5080">
      <c r="A5080" t="inlineStr">
        <is>
          <t>S005079</t>
        </is>
      </c>
      <c r="B5080" t="inlineStr">
        <is>
          <t>2026-06-20</t>
        </is>
      </c>
      <c r="C5080" t="inlineStr">
        <is>
          <t>2026-06</t>
        </is>
      </c>
      <c r="D5080" t="inlineStr">
        <is>
          <t>2026-Q2</t>
        </is>
      </c>
      <c r="E5080" t="inlineStr">
        <is>
          <t>T14</t>
        </is>
      </c>
      <c r="F5080" t="inlineStr">
        <is>
          <t>Elif Şen</t>
        </is>
      </c>
      <c r="G5080" t="inlineStr">
        <is>
          <t>İç Anadolu</t>
        </is>
      </c>
      <c r="H5080" t="inlineStr">
        <is>
          <t>EM-TRF-05</t>
        </is>
      </c>
      <c r="I5080" t="inlineStr">
        <is>
          <t>İzole Trafo 1 kVA</t>
        </is>
      </c>
      <c r="J5080" t="inlineStr">
        <is>
          <t>Güç</t>
        </is>
      </c>
      <c r="K5080" t="inlineStr">
        <is>
          <t>Proje</t>
        </is>
      </c>
      <c r="L5080" t="n">
        <v>5</v>
      </c>
      <c r="M5080" s="57" t="n">
        <v>6608</v>
      </c>
      <c r="N5080" t="inlineStr">
        <is>
          <t>TL</t>
        </is>
      </c>
      <c r="O5080" s="58" t="n">
        <v>5</v>
      </c>
      <c r="P5080" t="n">
        <v>1</v>
      </c>
      <c r="Q5080" s="59" t="n">
        <v>3900</v>
      </c>
      <c r="R5080" s="60">
        <f>IF(N5080="TL",1,IF(N5080="USD",VLOOKUP(C5080,$X$2:$Z$19,2,FALSE),VLOOKUP(C5080,$X$2:$Z$19,3,FALSE)))</f>
        <v/>
      </c>
      <c r="S5080" s="61">
        <f>IF(P5080=1,0,L5080*M5080*R5080*(1-O5080/100))</f>
        <v/>
      </c>
      <c r="T5080" s="61">
        <f>IF(P5080=1,0,L5080*Q5080)</f>
        <v/>
      </c>
      <c r="U5080" s="61">
        <f>S5080-T5080</f>
        <v/>
      </c>
    </row>
    <row r="5081">
      <c r="A5081" t="inlineStr">
        <is>
          <t>S005080</t>
        </is>
      </c>
      <c r="B5081" t="inlineStr">
        <is>
          <t>2026-06-13</t>
        </is>
      </c>
      <c r="C5081" t="inlineStr">
        <is>
          <t>2026-06</t>
        </is>
      </c>
      <c r="D5081" t="inlineStr">
        <is>
          <t>2026-Q2</t>
        </is>
      </c>
      <c r="E5081" t="inlineStr">
        <is>
          <t>T14</t>
        </is>
      </c>
      <c r="F5081" t="inlineStr">
        <is>
          <t>Elif Şen</t>
        </is>
      </c>
      <c r="G5081" t="inlineStr">
        <is>
          <t>İç Anadolu</t>
        </is>
      </c>
      <c r="H5081" t="inlineStr">
        <is>
          <t>EM-AYD-40</t>
        </is>
      </c>
      <c r="I5081" t="inlineStr">
        <is>
          <t>LED Panel Armatür 40W</t>
        </is>
      </c>
      <c r="J5081" t="inlineStr">
        <is>
          <t>Aydınlatma</t>
        </is>
      </c>
      <c r="K5081" t="inlineStr">
        <is>
          <t>Kurumsal</t>
        </is>
      </c>
      <c r="L5081" t="n">
        <v>1</v>
      </c>
      <c r="M5081" s="57" t="n">
        <v>350</v>
      </c>
      <c r="N5081" t="inlineStr">
        <is>
          <t>TL</t>
        </is>
      </c>
      <c r="O5081" s="58" t="n">
        <v>0</v>
      </c>
      <c r="P5081" t="n">
        <v>0</v>
      </c>
      <c r="Q5081" s="59" t="n">
        <v>190</v>
      </c>
      <c r="R5081" s="60">
        <f>IF(N5081="TL",1,IF(N5081="USD",VLOOKUP(C5081,$X$2:$Z$19,2,FALSE),VLOOKUP(C5081,$X$2:$Z$19,3,FALSE)))</f>
        <v/>
      </c>
      <c r="S5081" s="61">
        <f>IF(P5081=1,0,L5081*M5081*R5081*(1-O5081/100))</f>
        <v/>
      </c>
      <c r="T5081" s="61">
        <f>IF(P5081=1,0,L5081*Q5081)</f>
        <v/>
      </c>
      <c r="U5081" s="61">
        <f>S5081-T5081</f>
        <v/>
      </c>
    </row>
    <row r="5082">
      <c r="A5082" t="inlineStr">
        <is>
          <t>S005081</t>
        </is>
      </c>
      <c r="B5082" t="inlineStr">
        <is>
          <t>2026-06-05</t>
        </is>
      </c>
      <c r="C5082" t="inlineStr">
        <is>
          <t>2026-06</t>
        </is>
      </c>
      <c r="D5082" t="inlineStr">
        <is>
          <t>2026-Q2</t>
        </is>
      </c>
      <c r="E5082" t="inlineStr">
        <is>
          <t>T14</t>
        </is>
      </c>
      <c r="F5082" t="inlineStr">
        <is>
          <t>Elif Şen</t>
        </is>
      </c>
      <c r="G5082" t="inlineStr">
        <is>
          <t>İç Anadolu</t>
        </is>
      </c>
      <c r="H5082" t="inlineStr">
        <is>
          <t>EM-PRZ-02</t>
        </is>
      </c>
      <c r="I5082" t="inlineStr">
        <is>
          <t>Priz-Anahtar Seti (20'li)</t>
        </is>
      </c>
      <c r="J5082" t="inlineStr">
        <is>
          <t>Anahtar</t>
        </is>
      </c>
      <c r="K5082" t="inlineStr">
        <is>
          <t>Perakende</t>
        </is>
      </c>
      <c r="L5082" t="n">
        <v>5</v>
      </c>
      <c r="M5082" s="57" t="n">
        <v>576</v>
      </c>
      <c r="N5082" t="inlineStr">
        <is>
          <t>TL</t>
        </is>
      </c>
      <c r="O5082" s="58" t="n">
        <v>12</v>
      </c>
      <c r="P5082" t="n">
        <v>0</v>
      </c>
      <c r="Q5082" s="59" t="n">
        <v>310</v>
      </c>
      <c r="R5082" s="60">
        <f>IF(N5082="TL",1,IF(N5082="USD",VLOOKUP(C5082,$X$2:$Z$19,2,FALSE),VLOOKUP(C5082,$X$2:$Z$19,3,FALSE)))</f>
        <v/>
      </c>
      <c r="S5082" s="61">
        <f>IF(P5082=1,0,L5082*M5082*R5082*(1-O5082/100))</f>
        <v/>
      </c>
      <c r="T5082" s="61">
        <f>IF(P5082=1,0,L5082*Q5082)</f>
        <v/>
      </c>
      <c r="U5082" s="61">
        <f>S5082-T5082</f>
        <v/>
      </c>
    </row>
    <row r="5083">
      <c r="A5083" t="inlineStr">
        <is>
          <t>S005082</t>
        </is>
      </c>
      <c r="B5083" t="inlineStr">
        <is>
          <t>2026-06-12</t>
        </is>
      </c>
      <c r="C5083" t="inlineStr">
        <is>
          <t>2026-06</t>
        </is>
      </c>
      <c r="D5083" t="inlineStr">
        <is>
          <t>2026-Q2</t>
        </is>
      </c>
      <c r="E5083" t="inlineStr">
        <is>
          <t>T14</t>
        </is>
      </c>
      <c r="F5083" t="inlineStr">
        <is>
          <t>Elif Şen</t>
        </is>
      </c>
      <c r="G5083" t="inlineStr">
        <is>
          <t>İç Anadolu</t>
        </is>
      </c>
      <c r="H5083" t="inlineStr">
        <is>
          <t>EM-KBL-25</t>
        </is>
      </c>
      <c r="I5083" t="inlineStr">
        <is>
          <t>NYY Kablo 4x6 (100 m)</t>
        </is>
      </c>
      <c r="J5083" t="inlineStr">
        <is>
          <t>Kablo</t>
        </is>
      </c>
      <c r="K5083" t="inlineStr">
        <is>
          <t>Proje</t>
        </is>
      </c>
      <c r="L5083" t="n">
        <v>25</v>
      </c>
      <c r="M5083" s="57" t="n">
        <v>3452</v>
      </c>
      <c r="N5083" t="inlineStr">
        <is>
          <t>TL</t>
        </is>
      </c>
      <c r="O5083" s="58" t="n">
        <v>12</v>
      </c>
      <c r="P5083" t="n">
        <v>0</v>
      </c>
      <c r="Q5083" s="59" t="n">
        <v>2150</v>
      </c>
      <c r="R5083" s="60">
        <f>IF(N5083="TL",1,IF(N5083="USD",VLOOKUP(C5083,$X$2:$Z$19,2,FALSE),VLOOKUP(C5083,$X$2:$Z$19,3,FALSE)))</f>
        <v/>
      </c>
      <c r="S5083" s="61">
        <f>IF(P5083=1,0,L5083*M5083*R5083*(1-O5083/100))</f>
        <v/>
      </c>
      <c r="T5083" s="61">
        <f>IF(P5083=1,0,L5083*Q5083)</f>
        <v/>
      </c>
      <c r="U5083" s="61">
        <f>S5083-T5083</f>
        <v/>
      </c>
    </row>
    <row r="5084">
      <c r="A5084" t="inlineStr">
        <is>
          <t>S005083</t>
        </is>
      </c>
      <c r="B5084" t="inlineStr">
        <is>
          <t>2026-06-07</t>
        </is>
      </c>
      <c r="C5084" t="inlineStr">
        <is>
          <t>2026-06</t>
        </is>
      </c>
      <c r="D5084" t="inlineStr">
        <is>
          <t>2026-Q2</t>
        </is>
      </c>
      <c r="E5084" t="inlineStr">
        <is>
          <t>T14</t>
        </is>
      </c>
      <c r="F5084" t="inlineStr">
        <is>
          <t>Elif Şen</t>
        </is>
      </c>
      <c r="G5084" t="inlineStr">
        <is>
          <t>İç Anadolu</t>
        </is>
      </c>
      <c r="H5084" t="inlineStr">
        <is>
          <t>EM-SGT-01</t>
        </is>
      </c>
      <c r="I5084" t="inlineStr">
        <is>
          <t>Otomatik Sigorta C16 (12'li)</t>
        </is>
      </c>
      <c r="J5084" t="inlineStr">
        <is>
          <t>Koruma</t>
        </is>
      </c>
      <c r="K5084" t="inlineStr">
        <is>
          <t>Kurumsal</t>
        </is>
      </c>
      <c r="L5084" t="n">
        <v>25</v>
      </c>
      <c r="M5084" s="57" t="n">
        <v>442</v>
      </c>
      <c r="N5084" t="inlineStr">
        <is>
          <t>TL</t>
        </is>
      </c>
      <c r="O5084" s="58" t="n">
        <v>12</v>
      </c>
      <c r="P5084" t="n">
        <v>0</v>
      </c>
      <c r="Q5084" s="59" t="n">
        <v>240</v>
      </c>
      <c r="R5084" s="60">
        <f>IF(N5084="TL",1,IF(N5084="USD",VLOOKUP(C5084,$X$2:$Z$19,2,FALSE),VLOOKUP(C5084,$X$2:$Z$19,3,FALSE)))</f>
        <v/>
      </c>
      <c r="S5084" s="61">
        <f>IF(P5084=1,0,L5084*M5084*R5084*(1-O5084/100))</f>
        <v/>
      </c>
      <c r="T5084" s="61">
        <f>IF(P5084=1,0,L5084*Q5084)</f>
        <v/>
      </c>
      <c r="U5084" s="61">
        <f>S5084-T5084</f>
        <v/>
      </c>
    </row>
    <row r="5085">
      <c r="A5085" t="inlineStr">
        <is>
          <t>S005084</t>
        </is>
      </c>
      <c r="B5085" t="inlineStr">
        <is>
          <t>2026-06-19</t>
        </is>
      </c>
      <c r="C5085" t="inlineStr">
        <is>
          <t>2026-06</t>
        </is>
      </c>
      <c r="D5085" t="inlineStr">
        <is>
          <t>2026-Q2</t>
        </is>
      </c>
      <c r="E5085" t="inlineStr">
        <is>
          <t>T14</t>
        </is>
      </c>
      <c r="F5085" t="inlineStr">
        <is>
          <t>Elif Şen</t>
        </is>
      </c>
      <c r="G5085" t="inlineStr">
        <is>
          <t>İç Anadolu</t>
        </is>
      </c>
      <c r="H5085" t="inlineStr">
        <is>
          <t>EM-TRF-05</t>
        </is>
      </c>
      <c r="I5085" t="inlineStr">
        <is>
          <t>İzole Trafo 1 kVA</t>
        </is>
      </c>
      <c r="J5085" t="inlineStr">
        <is>
          <t>Güç</t>
        </is>
      </c>
      <c r="K5085" t="inlineStr">
        <is>
          <t>Kurumsal</t>
        </is>
      </c>
      <c r="L5085" t="n">
        <v>57</v>
      </c>
      <c r="M5085" s="57" t="n">
        <v>6561</v>
      </c>
      <c r="N5085" t="inlineStr">
        <is>
          <t>TL</t>
        </is>
      </c>
      <c r="O5085" s="58" t="n">
        <v>0</v>
      </c>
      <c r="P5085" t="n">
        <v>0</v>
      </c>
      <c r="Q5085" s="59" t="n">
        <v>3900</v>
      </c>
      <c r="R5085" s="60">
        <f>IF(N5085="TL",1,IF(N5085="USD",VLOOKUP(C5085,$X$2:$Z$19,2,FALSE),VLOOKUP(C5085,$X$2:$Z$19,3,FALSE)))</f>
        <v/>
      </c>
      <c r="S5085" s="61">
        <f>IF(P5085=1,0,L5085*M5085*R5085*(1-O5085/100))</f>
        <v/>
      </c>
      <c r="T5085" s="61">
        <f>IF(P5085=1,0,L5085*Q5085)</f>
        <v/>
      </c>
      <c r="U5085" s="61">
        <f>S5085-T5085</f>
        <v/>
      </c>
    </row>
    <row r="5086">
      <c r="A5086" t="inlineStr">
        <is>
          <t>S005085</t>
        </is>
      </c>
      <c r="B5086" t="inlineStr">
        <is>
          <t>2026-06-18</t>
        </is>
      </c>
      <c r="C5086" t="inlineStr">
        <is>
          <t>2026-06</t>
        </is>
      </c>
      <c r="D5086" t="inlineStr">
        <is>
          <t>2026-Q2</t>
        </is>
      </c>
      <c r="E5086" t="inlineStr">
        <is>
          <t>T14</t>
        </is>
      </c>
      <c r="F5086" t="inlineStr">
        <is>
          <t>Elif Şen</t>
        </is>
      </c>
      <c r="G5086" t="inlineStr">
        <is>
          <t>İç Anadolu</t>
        </is>
      </c>
      <c r="H5086" t="inlineStr">
        <is>
          <t>EM-TRF-05</t>
        </is>
      </c>
      <c r="I5086" t="inlineStr">
        <is>
          <t>İzole Trafo 1 kVA</t>
        </is>
      </c>
      <c r="J5086" t="inlineStr">
        <is>
          <t>Güç</t>
        </is>
      </c>
      <c r="K5086" t="inlineStr">
        <is>
          <t>Kurumsal</t>
        </is>
      </c>
      <c r="L5086" t="n">
        <v>3</v>
      </c>
      <c r="M5086" s="57" t="n">
        <v>6805</v>
      </c>
      <c r="N5086" t="inlineStr">
        <is>
          <t>TL</t>
        </is>
      </c>
      <c r="O5086" s="58" t="n">
        <v>0</v>
      </c>
      <c r="P5086" t="n">
        <v>0</v>
      </c>
      <c r="Q5086" s="59" t="n">
        <v>3900</v>
      </c>
      <c r="R5086" s="60">
        <f>IF(N5086="TL",1,IF(N5086="USD",VLOOKUP(C5086,$X$2:$Z$19,2,FALSE),VLOOKUP(C5086,$X$2:$Z$19,3,FALSE)))</f>
        <v/>
      </c>
      <c r="S5086" s="61">
        <f>IF(P5086=1,0,L5086*M5086*R5086*(1-O5086/100))</f>
        <v/>
      </c>
      <c r="T5086" s="61">
        <f>IF(P5086=1,0,L5086*Q5086)</f>
        <v/>
      </c>
      <c r="U5086" s="61">
        <f>S5086-T5086</f>
        <v/>
      </c>
    </row>
    <row r="5087">
      <c r="A5087" t="inlineStr">
        <is>
          <t>S005086</t>
        </is>
      </c>
      <c r="B5087" t="inlineStr">
        <is>
          <t>2026-06-12</t>
        </is>
      </c>
      <c r="C5087" t="inlineStr">
        <is>
          <t>2026-06</t>
        </is>
      </c>
      <c r="D5087" t="inlineStr">
        <is>
          <t>2026-Q2</t>
        </is>
      </c>
      <c r="E5087" t="inlineStr">
        <is>
          <t>T15</t>
        </is>
      </c>
      <c r="F5087" t="inlineStr">
        <is>
          <t>Barış Polat</t>
        </is>
      </c>
      <c r="G5087" t="inlineStr">
        <is>
          <t>Ege</t>
        </is>
      </c>
      <c r="H5087" t="inlineStr">
        <is>
          <t>EM-AYD-18</t>
        </is>
      </c>
      <c r="I5087" t="inlineStr">
        <is>
          <t>LED Ampul 18W (10'lu)</t>
        </is>
      </c>
      <c r="J5087" t="inlineStr">
        <is>
          <t>Aydınlatma</t>
        </is>
      </c>
      <c r="K5087" t="inlineStr">
        <is>
          <t>Bayi</t>
        </is>
      </c>
      <c r="L5087" t="n">
        <v>1</v>
      </c>
      <c r="M5087" s="57" t="n">
        <v>209</v>
      </c>
      <c r="N5087" t="inlineStr">
        <is>
          <t>TL</t>
        </is>
      </c>
      <c r="O5087" s="58" t="n">
        <v>18</v>
      </c>
      <c r="P5087" t="n">
        <v>0</v>
      </c>
      <c r="Q5087" s="59" t="n">
        <v>95</v>
      </c>
      <c r="R5087" s="60">
        <f>IF(N5087="TL",1,IF(N5087="USD",VLOOKUP(C5087,$X$2:$Z$19,2,FALSE),VLOOKUP(C5087,$X$2:$Z$19,3,FALSE)))</f>
        <v/>
      </c>
      <c r="S5087" s="61">
        <f>IF(P5087=1,0,L5087*M5087*R5087*(1-O5087/100))</f>
        <v/>
      </c>
      <c r="T5087" s="61">
        <f>IF(P5087=1,0,L5087*Q5087)</f>
        <v/>
      </c>
      <c r="U5087" s="61">
        <f>S5087-T5087</f>
        <v/>
      </c>
    </row>
    <row r="5088">
      <c r="A5088" t="inlineStr">
        <is>
          <t>S005087</t>
        </is>
      </c>
      <c r="B5088" t="inlineStr">
        <is>
          <t>2026-06-16</t>
        </is>
      </c>
      <c r="C5088" t="inlineStr">
        <is>
          <t>2026-06</t>
        </is>
      </c>
      <c r="D5088" t="inlineStr">
        <is>
          <t>2026-Q2</t>
        </is>
      </c>
      <c r="E5088" t="inlineStr">
        <is>
          <t>T15</t>
        </is>
      </c>
      <c r="F5088" t="inlineStr">
        <is>
          <t>Barış Polat</t>
        </is>
      </c>
      <c r="G5088" t="inlineStr">
        <is>
          <t>Ege</t>
        </is>
      </c>
      <c r="H5088" t="inlineStr">
        <is>
          <t>EM-TOP-08</t>
        </is>
      </c>
      <c r="I5088" t="inlineStr">
        <is>
          <t>Topraklama Seti</t>
        </is>
      </c>
      <c r="J5088" t="inlineStr">
        <is>
          <t>Koruma</t>
        </is>
      </c>
      <c r="K5088" t="inlineStr">
        <is>
          <t>Proje</t>
        </is>
      </c>
      <c r="L5088" t="n">
        <v>20</v>
      </c>
      <c r="M5088" s="57" t="n">
        <v>890</v>
      </c>
      <c r="N5088" t="inlineStr">
        <is>
          <t>TL</t>
        </is>
      </c>
      <c r="O5088" s="58" t="n">
        <v>18</v>
      </c>
      <c r="P5088" t="n">
        <v>0</v>
      </c>
      <c r="Q5088" s="59" t="n">
        <v>540</v>
      </c>
      <c r="R5088" s="60">
        <f>IF(N5088="TL",1,IF(N5088="USD",VLOOKUP(C5088,$X$2:$Z$19,2,FALSE),VLOOKUP(C5088,$X$2:$Z$19,3,FALSE)))</f>
        <v/>
      </c>
      <c r="S5088" s="61">
        <f>IF(P5088=1,0,L5088*M5088*R5088*(1-O5088/100))</f>
        <v/>
      </c>
      <c r="T5088" s="61">
        <f>IF(P5088=1,0,L5088*Q5088)</f>
        <v/>
      </c>
      <c r="U5088" s="61">
        <f>S5088-T5088</f>
        <v/>
      </c>
    </row>
    <row r="5089">
      <c r="A5089" t="inlineStr">
        <is>
          <t>S005088</t>
        </is>
      </c>
      <c r="B5089" t="inlineStr">
        <is>
          <t>2026-06-07</t>
        </is>
      </c>
      <c r="C5089" t="inlineStr">
        <is>
          <t>2026-06</t>
        </is>
      </c>
      <c r="D5089" t="inlineStr">
        <is>
          <t>2026-Q2</t>
        </is>
      </c>
      <c r="E5089" t="inlineStr">
        <is>
          <t>T15</t>
        </is>
      </c>
      <c r="F5089" t="inlineStr">
        <is>
          <t>Barış Polat</t>
        </is>
      </c>
      <c r="G5089" t="inlineStr">
        <is>
          <t>Ege</t>
        </is>
      </c>
      <c r="H5089" t="inlineStr">
        <is>
          <t>EM-SNS-06</t>
        </is>
      </c>
      <c r="I5089" t="inlineStr">
        <is>
          <t>Hareket Sensörü PIR</t>
        </is>
      </c>
      <c r="J5089" t="inlineStr">
        <is>
          <t>Otomasyon</t>
        </is>
      </c>
      <c r="K5089" t="inlineStr">
        <is>
          <t>Perakende</t>
        </is>
      </c>
      <c r="L5089" t="n">
        <v>21</v>
      </c>
      <c r="M5089" s="57" t="n">
        <v>244</v>
      </c>
      <c r="N5089" t="inlineStr">
        <is>
          <t>TL</t>
        </is>
      </c>
      <c r="O5089" s="58" t="n">
        <v>5</v>
      </c>
      <c r="P5089" t="n">
        <v>0</v>
      </c>
      <c r="Q5089" s="59" t="n">
        <v>120</v>
      </c>
      <c r="R5089" s="60">
        <f>IF(N5089="TL",1,IF(N5089="USD",VLOOKUP(C5089,$X$2:$Z$19,2,FALSE),VLOOKUP(C5089,$X$2:$Z$19,3,FALSE)))</f>
        <v/>
      </c>
      <c r="S5089" s="61">
        <f>IF(P5089=1,0,L5089*M5089*R5089*(1-O5089/100))</f>
        <v/>
      </c>
      <c r="T5089" s="61">
        <f>IF(P5089=1,0,L5089*Q5089)</f>
        <v/>
      </c>
      <c r="U5089" s="61">
        <f>S5089-T5089</f>
        <v/>
      </c>
    </row>
    <row r="5090">
      <c r="A5090" t="inlineStr">
        <is>
          <t>S005089</t>
        </is>
      </c>
      <c r="B5090" t="inlineStr">
        <is>
          <t>2026-06-12</t>
        </is>
      </c>
      <c r="C5090" t="inlineStr">
        <is>
          <t>2026-06</t>
        </is>
      </c>
      <c r="D5090" t="inlineStr">
        <is>
          <t>2026-Q2</t>
        </is>
      </c>
      <c r="E5090" t="inlineStr">
        <is>
          <t>T15</t>
        </is>
      </c>
      <c r="F5090" t="inlineStr">
        <is>
          <t>Barış Polat</t>
        </is>
      </c>
      <c r="G5090" t="inlineStr">
        <is>
          <t>Ege</t>
        </is>
      </c>
      <c r="H5090" t="inlineStr">
        <is>
          <t>EM-AYD-40</t>
        </is>
      </c>
      <c r="I5090" t="inlineStr">
        <is>
          <t>LED Panel Armatür 40W</t>
        </is>
      </c>
      <c r="J5090" t="inlineStr">
        <is>
          <t>Aydınlatma</t>
        </is>
      </c>
      <c r="K5090" t="inlineStr">
        <is>
          <t>Kurumsal</t>
        </is>
      </c>
      <c r="L5090" t="n">
        <v>5</v>
      </c>
      <c r="M5090" s="57" t="n">
        <v>366</v>
      </c>
      <c r="N5090" t="inlineStr">
        <is>
          <t>TL</t>
        </is>
      </c>
      <c r="O5090" s="58" t="n">
        <v>0</v>
      </c>
      <c r="P5090" t="n">
        <v>0</v>
      </c>
      <c r="Q5090" s="59" t="n">
        <v>190</v>
      </c>
      <c r="R5090" s="60">
        <f>IF(N5090="TL",1,IF(N5090="USD",VLOOKUP(C5090,$X$2:$Z$19,2,FALSE),VLOOKUP(C5090,$X$2:$Z$19,3,FALSE)))</f>
        <v/>
      </c>
      <c r="S5090" s="61">
        <f>IF(P5090=1,0,L5090*M5090*R5090*(1-O5090/100))</f>
        <v/>
      </c>
      <c r="T5090" s="61">
        <f>IF(P5090=1,0,L5090*Q5090)</f>
        <v/>
      </c>
      <c r="U5090" s="61">
        <f>S5090-T5090</f>
        <v/>
      </c>
    </row>
    <row r="5091">
      <c r="A5091" t="inlineStr">
        <is>
          <t>S005090</t>
        </is>
      </c>
      <c r="B5091" t="inlineStr">
        <is>
          <t>2026-06-21</t>
        </is>
      </c>
      <c r="C5091" t="inlineStr">
        <is>
          <t>2026-06</t>
        </is>
      </c>
      <c r="D5091" t="inlineStr">
        <is>
          <t>2026-Q2</t>
        </is>
      </c>
      <c r="E5091" t="inlineStr">
        <is>
          <t>T15</t>
        </is>
      </c>
      <c r="F5091" t="inlineStr">
        <is>
          <t>Barış Polat</t>
        </is>
      </c>
      <c r="G5091" t="inlineStr">
        <is>
          <t>Ege</t>
        </is>
      </c>
      <c r="H5091" t="inlineStr">
        <is>
          <t>EM-KND-03</t>
        </is>
      </c>
      <c r="I5091" t="inlineStr">
        <is>
          <t>Kablo Kanalı 40x40 (2 m)</t>
        </is>
      </c>
      <c r="J5091" t="inlineStr">
        <is>
          <t>Tesisat</t>
        </is>
      </c>
      <c r="K5091" t="inlineStr">
        <is>
          <t>Perakende</t>
        </is>
      </c>
      <c r="L5091" t="n">
        <v>108</v>
      </c>
      <c r="M5091" s="57" t="n">
        <v>132</v>
      </c>
      <c r="N5091" t="inlineStr">
        <is>
          <t>TL</t>
        </is>
      </c>
      <c r="O5091" s="58" t="n">
        <v>0</v>
      </c>
      <c r="P5091" t="n">
        <v>0</v>
      </c>
      <c r="Q5091" s="59" t="n">
        <v>65</v>
      </c>
      <c r="R5091" s="60">
        <f>IF(N5091="TL",1,IF(N5091="USD",VLOOKUP(C5091,$X$2:$Z$19,2,FALSE),VLOOKUP(C5091,$X$2:$Z$19,3,FALSE)))</f>
        <v/>
      </c>
      <c r="S5091" s="61">
        <f>IF(P5091=1,0,L5091*M5091*R5091*(1-O5091/100))</f>
        <v/>
      </c>
      <c r="T5091" s="61">
        <f>IF(P5091=1,0,L5091*Q5091)</f>
        <v/>
      </c>
      <c r="U5091" s="61">
        <f>S5091-T5091</f>
        <v/>
      </c>
    </row>
    <row r="5092">
      <c r="A5092" t="inlineStr">
        <is>
          <t>S005091</t>
        </is>
      </c>
      <c r="B5092" t="inlineStr">
        <is>
          <t>2026-06-25</t>
        </is>
      </c>
      <c r="C5092" t="inlineStr">
        <is>
          <t>2026-06</t>
        </is>
      </c>
      <c r="D5092" t="inlineStr">
        <is>
          <t>2026-Q2</t>
        </is>
      </c>
      <c r="E5092" t="inlineStr">
        <is>
          <t>T15</t>
        </is>
      </c>
      <c r="F5092" t="inlineStr">
        <is>
          <t>Barış Polat</t>
        </is>
      </c>
      <c r="G5092" t="inlineStr">
        <is>
          <t>Ege</t>
        </is>
      </c>
      <c r="H5092" t="inlineStr">
        <is>
          <t>EM-SGT-01</t>
        </is>
      </c>
      <c r="I5092" t="inlineStr">
        <is>
          <t>Otomatik Sigorta C16 (12'li)</t>
        </is>
      </c>
      <c r="J5092" t="inlineStr">
        <is>
          <t>Koruma</t>
        </is>
      </c>
      <c r="K5092" t="inlineStr">
        <is>
          <t>Bayi</t>
        </is>
      </c>
      <c r="L5092" t="n">
        <v>4</v>
      </c>
      <c r="M5092" s="57" t="n">
        <v>436</v>
      </c>
      <c r="N5092" t="inlineStr">
        <is>
          <t>TL</t>
        </is>
      </c>
      <c r="O5092" s="58" t="n">
        <v>5</v>
      </c>
      <c r="P5092" t="n">
        <v>0</v>
      </c>
      <c r="Q5092" s="59" t="n">
        <v>240</v>
      </c>
      <c r="R5092" s="60">
        <f>IF(N5092="TL",1,IF(N5092="USD",VLOOKUP(C5092,$X$2:$Z$19,2,FALSE),VLOOKUP(C5092,$X$2:$Z$19,3,FALSE)))</f>
        <v/>
      </c>
      <c r="S5092" s="61">
        <f>IF(P5092=1,0,L5092*M5092*R5092*(1-O5092/100))</f>
        <v/>
      </c>
      <c r="T5092" s="61">
        <f>IF(P5092=1,0,L5092*Q5092)</f>
        <v/>
      </c>
      <c r="U5092" s="61">
        <f>S5092-T5092</f>
        <v/>
      </c>
    </row>
    <row r="5093">
      <c r="A5093" t="inlineStr">
        <is>
          <t>S005092</t>
        </is>
      </c>
      <c r="B5093" t="inlineStr">
        <is>
          <t>2026-06-18</t>
        </is>
      </c>
      <c r="C5093" t="inlineStr">
        <is>
          <t>2026-06</t>
        </is>
      </c>
      <c r="D5093" t="inlineStr">
        <is>
          <t>2026-Q2</t>
        </is>
      </c>
      <c r="E5093" t="inlineStr">
        <is>
          <t>T15</t>
        </is>
      </c>
      <c r="F5093" t="inlineStr">
        <is>
          <t>Barış Polat</t>
        </is>
      </c>
      <c r="G5093" t="inlineStr">
        <is>
          <t>Ege</t>
        </is>
      </c>
      <c r="H5093" t="inlineStr">
        <is>
          <t>EM-PRZ-02</t>
        </is>
      </c>
      <c r="I5093" t="inlineStr">
        <is>
          <t>Priz-Anahtar Seti (20'li)</t>
        </is>
      </c>
      <c r="J5093" t="inlineStr">
        <is>
          <t>Anahtar</t>
        </is>
      </c>
      <c r="K5093" t="inlineStr">
        <is>
          <t>Bayi</t>
        </is>
      </c>
      <c r="L5093" t="n">
        <v>5</v>
      </c>
      <c r="M5093" s="57" t="n">
        <v>591</v>
      </c>
      <c r="N5093" t="inlineStr">
        <is>
          <t>TL</t>
        </is>
      </c>
      <c r="O5093" s="58" t="n">
        <v>0</v>
      </c>
      <c r="P5093" t="n">
        <v>0</v>
      </c>
      <c r="Q5093" s="59" t="n">
        <v>310</v>
      </c>
      <c r="R5093" s="60">
        <f>IF(N5093="TL",1,IF(N5093="USD",VLOOKUP(C5093,$X$2:$Z$19,2,FALSE),VLOOKUP(C5093,$X$2:$Z$19,3,FALSE)))</f>
        <v/>
      </c>
      <c r="S5093" s="61">
        <f>IF(P5093=1,0,L5093*M5093*R5093*(1-O5093/100))</f>
        <v/>
      </c>
      <c r="T5093" s="61">
        <f>IF(P5093=1,0,L5093*Q5093)</f>
        <v/>
      </c>
      <c r="U5093" s="61">
        <f>S5093-T5093</f>
        <v/>
      </c>
    </row>
    <row r="5094">
      <c r="A5094" t="inlineStr">
        <is>
          <t>S005093</t>
        </is>
      </c>
      <c r="B5094" t="inlineStr">
        <is>
          <t>2026-06-01</t>
        </is>
      </c>
      <c r="C5094" t="inlineStr">
        <is>
          <t>2026-06</t>
        </is>
      </c>
      <c r="D5094" t="inlineStr">
        <is>
          <t>2026-Q2</t>
        </is>
      </c>
      <c r="E5094" t="inlineStr">
        <is>
          <t>T15</t>
        </is>
      </c>
      <c r="F5094" t="inlineStr">
        <is>
          <t>Barış Polat</t>
        </is>
      </c>
      <c r="G5094" t="inlineStr">
        <is>
          <t>Ege</t>
        </is>
      </c>
      <c r="H5094" t="inlineStr">
        <is>
          <t>EM-SGT-01</t>
        </is>
      </c>
      <c r="I5094" t="inlineStr">
        <is>
          <t>Otomatik Sigorta C16 (12'li)</t>
        </is>
      </c>
      <c r="J5094" t="inlineStr">
        <is>
          <t>Koruma</t>
        </is>
      </c>
      <c r="K5094" t="inlineStr">
        <is>
          <t>Kurumsal</t>
        </is>
      </c>
      <c r="L5094" t="n">
        <v>3</v>
      </c>
      <c r="M5094" s="57" t="n">
        <v>440</v>
      </c>
      <c r="N5094" t="inlineStr">
        <is>
          <t>TL</t>
        </is>
      </c>
      <c r="O5094" s="58" t="n">
        <v>8</v>
      </c>
      <c r="P5094" t="n">
        <v>0</v>
      </c>
      <c r="Q5094" s="59" t="n">
        <v>240</v>
      </c>
      <c r="R5094" s="60">
        <f>IF(N5094="TL",1,IF(N5094="USD",VLOOKUP(C5094,$X$2:$Z$19,2,FALSE),VLOOKUP(C5094,$X$2:$Z$19,3,FALSE)))</f>
        <v/>
      </c>
      <c r="S5094" s="61">
        <f>IF(P5094=1,0,L5094*M5094*R5094*(1-O5094/100))</f>
        <v/>
      </c>
      <c r="T5094" s="61">
        <f>IF(P5094=1,0,L5094*Q5094)</f>
        <v/>
      </c>
      <c r="U5094" s="61">
        <f>S5094-T5094</f>
        <v/>
      </c>
    </row>
    <row r="5095">
      <c r="A5095" t="inlineStr">
        <is>
          <t>S005094</t>
        </is>
      </c>
      <c r="B5095" t="inlineStr">
        <is>
          <t>2026-06-03</t>
        </is>
      </c>
      <c r="C5095" t="inlineStr">
        <is>
          <t>2026-06</t>
        </is>
      </c>
      <c r="D5095" t="inlineStr">
        <is>
          <t>2026-Q2</t>
        </is>
      </c>
      <c r="E5095" t="inlineStr">
        <is>
          <t>T15</t>
        </is>
      </c>
      <c r="F5095" t="inlineStr">
        <is>
          <t>Barış Polat</t>
        </is>
      </c>
      <c r="G5095" t="inlineStr">
        <is>
          <t>Ege</t>
        </is>
      </c>
      <c r="H5095" t="inlineStr">
        <is>
          <t>EM-PRZ-02</t>
        </is>
      </c>
      <c r="I5095" t="inlineStr">
        <is>
          <t>Priz-Anahtar Seti (20'li)</t>
        </is>
      </c>
      <c r="J5095" t="inlineStr">
        <is>
          <t>Anahtar</t>
        </is>
      </c>
      <c r="K5095" t="inlineStr">
        <is>
          <t>Bayi</t>
        </is>
      </c>
      <c r="L5095" t="n">
        <v>2</v>
      </c>
      <c r="M5095" s="57" t="n">
        <v>563</v>
      </c>
      <c r="N5095" t="inlineStr">
        <is>
          <t>TL</t>
        </is>
      </c>
      <c r="O5095" s="58" t="n">
        <v>5</v>
      </c>
      <c r="P5095" t="n">
        <v>0</v>
      </c>
      <c r="Q5095" s="59" t="n">
        <v>310</v>
      </c>
      <c r="R5095" s="60">
        <f>IF(N5095="TL",1,IF(N5095="USD",VLOOKUP(C5095,$X$2:$Z$19,2,FALSE),VLOOKUP(C5095,$X$2:$Z$19,3,FALSE)))</f>
        <v/>
      </c>
      <c r="S5095" s="61">
        <f>IF(P5095=1,0,L5095*M5095*R5095*(1-O5095/100))</f>
        <v/>
      </c>
      <c r="T5095" s="61">
        <f>IF(P5095=1,0,L5095*Q5095)</f>
        <v/>
      </c>
      <c r="U5095" s="61">
        <f>S5095-T5095</f>
        <v/>
      </c>
    </row>
    <row r="5096">
      <c r="A5096" t="inlineStr">
        <is>
          <t>S005095</t>
        </is>
      </c>
      <c r="B5096" t="inlineStr">
        <is>
          <t>2026-06-06</t>
        </is>
      </c>
      <c r="C5096" t="inlineStr">
        <is>
          <t>2026-06</t>
        </is>
      </c>
      <c r="D5096" t="inlineStr">
        <is>
          <t>2026-Q2</t>
        </is>
      </c>
      <c r="E5096" t="inlineStr">
        <is>
          <t>T15</t>
        </is>
      </c>
      <c r="F5096" t="inlineStr">
        <is>
          <t>Barış Polat</t>
        </is>
      </c>
      <c r="G5096" t="inlineStr">
        <is>
          <t>Ege</t>
        </is>
      </c>
      <c r="H5096" t="inlineStr">
        <is>
          <t>EM-KBL-16</t>
        </is>
      </c>
      <c r="I5096" t="inlineStr">
        <is>
          <t>NYM Kablo 3x2,5 (100 m)</t>
        </is>
      </c>
      <c r="J5096" t="inlineStr">
        <is>
          <t>Kablo</t>
        </is>
      </c>
      <c r="K5096" t="inlineStr">
        <is>
          <t>Bayi</t>
        </is>
      </c>
      <c r="L5096" t="n">
        <v>1</v>
      </c>
      <c r="M5096" s="57" t="n">
        <v>1310</v>
      </c>
      <c r="N5096" t="inlineStr">
        <is>
          <t>TL</t>
        </is>
      </c>
      <c r="O5096" s="58" t="n">
        <v>5</v>
      </c>
      <c r="P5096" t="n">
        <v>0</v>
      </c>
      <c r="Q5096" s="59" t="n">
        <v>820</v>
      </c>
      <c r="R5096" s="60">
        <f>IF(N5096="TL",1,IF(N5096="USD",VLOOKUP(C5096,$X$2:$Z$19,2,FALSE),VLOOKUP(C5096,$X$2:$Z$19,3,FALSE)))</f>
        <v/>
      </c>
      <c r="S5096" s="61">
        <f>IF(P5096=1,0,L5096*M5096*R5096*(1-O5096/100))</f>
        <v/>
      </c>
      <c r="T5096" s="61">
        <f>IF(P5096=1,0,L5096*Q5096)</f>
        <v/>
      </c>
      <c r="U5096" s="61">
        <f>S5096-T5096</f>
        <v/>
      </c>
    </row>
    <row r="5097">
      <c r="A5097" t="inlineStr">
        <is>
          <t>S005096</t>
        </is>
      </c>
      <c r="B5097" t="inlineStr">
        <is>
          <t>2026-06-20</t>
        </is>
      </c>
      <c r="C5097" t="inlineStr">
        <is>
          <t>2026-06</t>
        </is>
      </c>
      <c r="D5097" t="inlineStr">
        <is>
          <t>2026-Q2</t>
        </is>
      </c>
      <c r="E5097" t="inlineStr">
        <is>
          <t>T15</t>
        </is>
      </c>
      <c r="F5097" t="inlineStr">
        <is>
          <t>Barış Polat</t>
        </is>
      </c>
      <c r="G5097" t="inlineStr">
        <is>
          <t>Ege</t>
        </is>
      </c>
      <c r="H5097" t="inlineStr">
        <is>
          <t>EM-PNO-12</t>
        </is>
      </c>
      <c r="I5097" t="inlineStr">
        <is>
          <t>Sıva Üstü Dağıtım Panosu 24'lü</t>
        </is>
      </c>
      <c r="J5097" t="inlineStr">
        <is>
          <t>Pano</t>
        </is>
      </c>
      <c r="K5097" t="inlineStr">
        <is>
          <t>Bayi</t>
        </is>
      </c>
      <c r="L5097" t="n">
        <v>16</v>
      </c>
      <c r="M5097" s="57" t="n">
        <v>2007</v>
      </c>
      <c r="N5097" t="inlineStr">
        <is>
          <t>TL</t>
        </is>
      </c>
      <c r="O5097" s="58" t="n">
        <v>5</v>
      </c>
      <c r="P5097" t="n">
        <v>0</v>
      </c>
      <c r="Q5097" s="59" t="n">
        <v>1180</v>
      </c>
      <c r="R5097" s="60">
        <f>IF(N5097="TL",1,IF(N5097="USD",VLOOKUP(C5097,$X$2:$Z$19,2,FALSE),VLOOKUP(C5097,$X$2:$Z$19,3,FALSE)))</f>
        <v/>
      </c>
      <c r="S5097" s="61">
        <f>IF(P5097=1,0,L5097*M5097*R5097*(1-O5097/100))</f>
        <v/>
      </c>
      <c r="T5097" s="61">
        <f>IF(P5097=1,0,L5097*Q5097)</f>
        <v/>
      </c>
      <c r="U5097" s="61">
        <f>S5097-T5097</f>
        <v/>
      </c>
    </row>
    <row r="5098">
      <c r="A5098" t="inlineStr">
        <is>
          <t>S005097</t>
        </is>
      </c>
      <c r="B5098" t="inlineStr">
        <is>
          <t>2026-06-15</t>
        </is>
      </c>
      <c r="C5098" t="inlineStr">
        <is>
          <t>2026-06</t>
        </is>
      </c>
      <c r="D5098" t="inlineStr">
        <is>
          <t>2026-Q2</t>
        </is>
      </c>
      <c r="E5098" t="inlineStr">
        <is>
          <t>T15</t>
        </is>
      </c>
      <c r="F5098" t="inlineStr">
        <is>
          <t>Barış Polat</t>
        </is>
      </c>
      <c r="G5098" t="inlineStr">
        <is>
          <t>Ege</t>
        </is>
      </c>
      <c r="H5098" t="inlineStr">
        <is>
          <t>EM-KBL-16</t>
        </is>
      </c>
      <c r="I5098" t="inlineStr">
        <is>
          <t>NYM Kablo 3x2,5 (100 m)</t>
        </is>
      </c>
      <c r="J5098" t="inlineStr">
        <is>
          <t>Kablo</t>
        </is>
      </c>
      <c r="K5098" t="inlineStr">
        <is>
          <t>Perakende</t>
        </is>
      </c>
      <c r="L5098" t="n">
        <v>9</v>
      </c>
      <c r="M5098" s="57" t="n">
        <v>1321</v>
      </c>
      <c r="N5098" t="inlineStr">
        <is>
          <t>TL</t>
        </is>
      </c>
      <c r="O5098" s="58" t="n">
        <v>12</v>
      </c>
      <c r="P5098" t="n">
        <v>0</v>
      </c>
      <c r="Q5098" s="59" t="n">
        <v>820</v>
      </c>
      <c r="R5098" s="60">
        <f>IF(N5098="TL",1,IF(N5098="USD",VLOOKUP(C5098,$X$2:$Z$19,2,FALSE),VLOOKUP(C5098,$X$2:$Z$19,3,FALSE)))</f>
        <v/>
      </c>
      <c r="S5098" s="61">
        <f>IF(P5098=1,0,L5098*M5098*R5098*(1-O5098/100))</f>
        <v/>
      </c>
      <c r="T5098" s="61">
        <f>IF(P5098=1,0,L5098*Q5098)</f>
        <v/>
      </c>
      <c r="U5098" s="61">
        <f>S5098-T5098</f>
        <v/>
      </c>
    </row>
    <row r="5099">
      <c r="A5099" t="inlineStr">
        <is>
          <t>S005098</t>
        </is>
      </c>
      <c r="B5099" t="inlineStr">
        <is>
          <t>2026-06-16</t>
        </is>
      </c>
      <c r="C5099" t="inlineStr">
        <is>
          <t>2026-06</t>
        </is>
      </c>
      <c r="D5099" t="inlineStr">
        <is>
          <t>2026-Q2</t>
        </is>
      </c>
      <c r="E5099" t="inlineStr">
        <is>
          <t>T15</t>
        </is>
      </c>
      <c r="F5099" t="inlineStr">
        <is>
          <t>Barış Polat</t>
        </is>
      </c>
      <c r="G5099" t="inlineStr">
        <is>
          <t>Ege</t>
        </is>
      </c>
      <c r="H5099" t="inlineStr">
        <is>
          <t>EM-TOP-08</t>
        </is>
      </c>
      <c r="I5099" t="inlineStr">
        <is>
          <t>Topraklama Seti</t>
        </is>
      </c>
      <c r="J5099" t="inlineStr">
        <is>
          <t>Koruma</t>
        </is>
      </c>
      <c r="K5099" t="inlineStr">
        <is>
          <t>Proje</t>
        </is>
      </c>
      <c r="L5099" t="n">
        <v>18</v>
      </c>
      <c r="M5099" s="57" t="n">
        <v>890</v>
      </c>
      <c r="N5099" t="inlineStr">
        <is>
          <t>TL</t>
        </is>
      </c>
      <c r="O5099" s="58" t="n">
        <v>12</v>
      </c>
      <c r="P5099" t="n">
        <v>1</v>
      </c>
      <c r="Q5099" s="59" t="n">
        <v>540</v>
      </c>
      <c r="R5099" s="60">
        <f>IF(N5099="TL",1,IF(N5099="USD",VLOOKUP(C5099,$X$2:$Z$19,2,FALSE),VLOOKUP(C5099,$X$2:$Z$19,3,FALSE)))</f>
        <v/>
      </c>
      <c r="S5099" s="61">
        <f>IF(P5099=1,0,L5099*M5099*R5099*(1-O5099/100))</f>
        <v/>
      </c>
      <c r="T5099" s="61">
        <f>IF(P5099=1,0,L5099*Q5099)</f>
        <v/>
      </c>
      <c r="U5099" s="61">
        <f>S5099-T5099</f>
        <v/>
      </c>
    </row>
    <row r="5100">
      <c r="A5100" t="inlineStr">
        <is>
          <t>S005099</t>
        </is>
      </c>
      <c r="B5100" t="inlineStr">
        <is>
          <t>2026-06-08</t>
        </is>
      </c>
      <c r="C5100" t="inlineStr">
        <is>
          <t>2026-06</t>
        </is>
      </c>
      <c r="D5100" t="inlineStr">
        <is>
          <t>2026-Q2</t>
        </is>
      </c>
      <c r="E5100" t="inlineStr">
        <is>
          <t>T15</t>
        </is>
      </c>
      <c r="F5100" t="inlineStr">
        <is>
          <t>Barış Polat</t>
        </is>
      </c>
      <c r="G5100" t="inlineStr">
        <is>
          <t>Ege</t>
        </is>
      </c>
      <c r="H5100" t="inlineStr">
        <is>
          <t>EM-SGT-01</t>
        </is>
      </c>
      <c r="I5100" t="inlineStr">
        <is>
          <t>Otomatik Sigorta C16 (12'li)</t>
        </is>
      </c>
      <c r="J5100" t="inlineStr">
        <is>
          <t>Koruma</t>
        </is>
      </c>
      <c r="K5100" t="inlineStr">
        <is>
          <t>Kurumsal</t>
        </is>
      </c>
      <c r="L5100" t="n">
        <v>2</v>
      </c>
      <c r="M5100" s="57" t="n">
        <v>448</v>
      </c>
      <c r="N5100" t="inlineStr">
        <is>
          <t>TL</t>
        </is>
      </c>
      <c r="O5100" s="58" t="n">
        <v>18</v>
      </c>
      <c r="P5100" t="n">
        <v>0</v>
      </c>
      <c r="Q5100" s="59" t="n">
        <v>240</v>
      </c>
      <c r="R5100" s="60">
        <f>IF(N5100="TL",1,IF(N5100="USD",VLOOKUP(C5100,$X$2:$Z$19,2,FALSE),VLOOKUP(C5100,$X$2:$Z$19,3,FALSE)))</f>
        <v/>
      </c>
      <c r="S5100" s="61">
        <f>IF(P5100=1,0,L5100*M5100*R5100*(1-O5100/100))</f>
        <v/>
      </c>
      <c r="T5100" s="61">
        <f>IF(P5100=1,0,L5100*Q5100)</f>
        <v/>
      </c>
      <c r="U5100" s="61">
        <f>S5100-T5100</f>
        <v/>
      </c>
    </row>
    <row r="5101">
      <c r="A5101" t="inlineStr">
        <is>
          <t>S005100</t>
        </is>
      </c>
      <c r="B5101" t="inlineStr">
        <is>
          <t>2026-06-02</t>
        </is>
      </c>
      <c r="C5101" t="inlineStr">
        <is>
          <t>2026-06</t>
        </is>
      </c>
      <c r="D5101" t="inlineStr">
        <is>
          <t>2026-Q2</t>
        </is>
      </c>
      <c r="E5101" t="inlineStr">
        <is>
          <t>T15</t>
        </is>
      </c>
      <c r="F5101" t="inlineStr">
        <is>
          <t>Barış Polat</t>
        </is>
      </c>
      <c r="G5101" t="inlineStr">
        <is>
          <t>Ege</t>
        </is>
      </c>
      <c r="H5101" t="inlineStr">
        <is>
          <t>EM-PNO-12</t>
        </is>
      </c>
      <c r="I5101" t="inlineStr">
        <is>
          <t>Sıva Üstü Dağıtım Panosu 24'lü</t>
        </is>
      </c>
      <c r="J5101" t="inlineStr">
        <is>
          <t>Pano</t>
        </is>
      </c>
      <c r="K5101" t="inlineStr">
        <is>
          <t>Bayi</t>
        </is>
      </c>
      <c r="L5101" t="n">
        <v>4</v>
      </c>
      <c r="M5101" s="57" t="n">
        <v>1974</v>
      </c>
      <c r="N5101" t="inlineStr">
        <is>
          <t>TL</t>
        </is>
      </c>
      <c r="O5101" s="58" t="n">
        <v>0</v>
      </c>
      <c r="P5101" t="n">
        <v>0</v>
      </c>
      <c r="Q5101" s="59" t="n">
        <v>1180</v>
      </c>
      <c r="R5101" s="60">
        <f>IF(N5101="TL",1,IF(N5101="USD",VLOOKUP(C5101,$X$2:$Z$19,2,FALSE),VLOOKUP(C5101,$X$2:$Z$19,3,FALSE)))</f>
        <v/>
      </c>
      <c r="S5101" s="61">
        <f>IF(P5101=1,0,L5101*M5101*R5101*(1-O5101/100))</f>
        <v/>
      </c>
      <c r="T5101" s="61">
        <f>IF(P5101=1,0,L5101*Q5101)</f>
        <v/>
      </c>
      <c r="U5101" s="61">
        <f>S5101-T5101</f>
        <v/>
      </c>
    </row>
    <row r="5102">
      <c r="A5102" t="inlineStr">
        <is>
          <t>S005101</t>
        </is>
      </c>
      <c r="B5102" t="inlineStr">
        <is>
          <t>2026-06-03</t>
        </is>
      </c>
      <c r="C5102" t="inlineStr">
        <is>
          <t>2026-06</t>
        </is>
      </c>
      <c r="D5102" t="inlineStr">
        <is>
          <t>2026-Q2</t>
        </is>
      </c>
      <c r="E5102" t="inlineStr">
        <is>
          <t>T15</t>
        </is>
      </c>
      <c r="F5102" t="inlineStr">
        <is>
          <t>Barış Polat</t>
        </is>
      </c>
      <c r="G5102" t="inlineStr">
        <is>
          <t>Ege</t>
        </is>
      </c>
      <c r="H5102" t="inlineStr">
        <is>
          <t>EM-TRF-05</t>
        </is>
      </c>
      <c r="I5102" t="inlineStr">
        <is>
          <t>İzole Trafo 1 kVA</t>
        </is>
      </c>
      <c r="J5102" t="inlineStr">
        <is>
          <t>Güç</t>
        </is>
      </c>
      <c r="K5102" t="inlineStr">
        <is>
          <t>Perakende</t>
        </is>
      </c>
      <c r="L5102" t="n">
        <v>5</v>
      </c>
      <c r="M5102" s="57" t="n">
        <v>6669</v>
      </c>
      <c r="N5102" t="inlineStr">
        <is>
          <t>TL</t>
        </is>
      </c>
      <c r="O5102" s="58" t="n">
        <v>0</v>
      </c>
      <c r="P5102" t="n">
        <v>0</v>
      </c>
      <c r="Q5102" s="59" t="n">
        <v>3900</v>
      </c>
      <c r="R5102" s="60">
        <f>IF(N5102="TL",1,IF(N5102="USD",VLOOKUP(C5102,$X$2:$Z$19,2,FALSE),VLOOKUP(C5102,$X$2:$Z$19,3,FALSE)))</f>
        <v/>
      </c>
      <c r="S5102" s="61">
        <f>IF(P5102=1,0,L5102*M5102*R5102*(1-O5102/100))</f>
        <v/>
      </c>
      <c r="T5102" s="61">
        <f>IF(P5102=1,0,L5102*Q5102)</f>
        <v/>
      </c>
      <c r="U5102" s="61">
        <f>S5102-T5102</f>
        <v/>
      </c>
    </row>
    <row r="5103">
      <c r="A5103" t="inlineStr">
        <is>
          <t>S005102</t>
        </is>
      </c>
      <c r="B5103" t="inlineStr">
        <is>
          <t>2026-06-25</t>
        </is>
      </c>
      <c r="C5103" t="inlineStr">
        <is>
          <t>2026-06</t>
        </is>
      </c>
      <c r="D5103" t="inlineStr">
        <is>
          <t>2026-Q2</t>
        </is>
      </c>
      <c r="E5103" t="inlineStr">
        <is>
          <t>T15</t>
        </is>
      </c>
      <c r="F5103" t="inlineStr">
        <is>
          <t>Barış Polat</t>
        </is>
      </c>
      <c r="G5103" t="inlineStr">
        <is>
          <t>Ege</t>
        </is>
      </c>
      <c r="H5103" t="inlineStr">
        <is>
          <t>EM-PRZ-02</t>
        </is>
      </c>
      <c r="I5103" t="inlineStr">
        <is>
          <t>Priz-Anahtar Seti (20'li)</t>
        </is>
      </c>
      <c r="J5103" t="inlineStr">
        <is>
          <t>Anahtar</t>
        </is>
      </c>
      <c r="K5103" t="inlineStr">
        <is>
          <t>Bayi</t>
        </is>
      </c>
      <c r="L5103" t="n">
        <v>24</v>
      </c>
      <c r="M5103" s="57" t="n">
        <v>577</v>
      </c>
      <c r="N5103" t="inlineStr">
        <is>
          <t>TL</t>
        </is>
      </c>
      <c r="O5103" s="58" t="n">
        <v>5</v>
      </c>
      <c r="P5103" t="n">
        <v>0</v>
      </c>
      <c r="Q5103" s="59" t="n">
        <v>310</v>
      </c>
      <c r="R5103" s="60">
        <f>IF(N5103="TL",1,IF(N5103="USD",VLOOKUP(C5103,$X$2:$Z$19,2,FALSE),VLOOKUP(C5103,$X$2:$Z$19,3,FALSE)))</f>
        <v/>
      </c>
      <c r="S5103" s="61">
        <f>IF(P5103=1,0,L5103*M5103*R5103*(1-O5103/100))</f>
        <v/>
      </c>
      <c r="T5103" s="61">
        <f>IF(P5103=1,0,L5103*Q5103)</f>
        <v/>
      </c>
      <c r="U5103" s="61">
        <f>S5103-T5103</f>
        <v/>
      </c>
    </row>
    <row r="5104">
      <c r="A5104" t="inlineStr">
        <is>
          <t>S005103</t>
        </is>
      </c>
      <c r="B5104" t="inlineStr">
        <is>
          <t>2026-06-09</t>
        </is>
      </c>
      <c r="C5104" t="inlineStr">
        <is>
          <t>2026-06</t>
        </is>
      </c>
      <c r="D5104" t="inlineStr">
        <is>
          <t>2026-Q2</t>
        </is>
      </c>
      <c r="E5104" t="inlineStr">
        <is>
          <t>T15</t>
        </is>
      </c>
      <c r="F5104" t="inlineStr">
        <is>
          <t>Barış Polat</t>
        </is>
      </c>
      <c r="G5104" t="inlineStr">
        <is>
          <t>Ege</t>
        </is>
      </c>
      <c r="H5104" t="inlineStr">
        <is>
          <t>EM-AYD-40</t>
        </is>
      </c>
      <c r="I5104" t="inlineStr">
        <is>
          <t>LED Panel Armatür 40W</t>
        </is>
      </c>
      <c r="J5104" t="inlineStr">
        <is>
          <t>Aydınlatma</t>
        </is>
      </c>
      <c r="K5104" t="inlineStr">
        <is>
          <t>Bayi</t>
        </is>
      </c>
      <c r="L5104" t="n">
        <v>61</v>
      </c>
      <c r="M5104" s="57" t="n">
        <v>366</v>
      </c>
      <c r="N5104" t="inlineStr">
        <is>
          <t>TL</t>
        </is>
      </c>
      <c r="O5104" s="58" t="n">
        <v>5</v>
      </c>
      <c r="P5104" t="n">
        <v>1</v>
      </c>
      <c r="Q5104" s="59" t="n">
        <v>190</v>
      </c>
      <c r="R5104" s="60">
        <f>IF(N5104="TL",1,IF(N5104="USD",VLOOKUP(C5104,$X$2:$Z$19,2,FALSE),VLOOKUP(C5104,$X$2:$Z$19,3,FALSE)))</f>
        <v/>
      </c>
      <c r="S5104" s="61">
        <f>IF(P5104=1,0,L5104*M5104*R5104*(1-O5104/100))</f>
        <v/>
      </c>
      <c r="T5104" s="61">
        <f>IF(P5104=1,0,L5104*Q5104)</f>
        <v/>
      </c>
      <c r="U5104" s="61">
        <f>S5104-T5104</f>
        <v/>
      </c>
    </row>
    <row r="5105">
      <c r="A5105" t="inlineStr">
        <is>
          <t>S005104</t>
        </is>
      </c>
      <c r="B5105" t="inlineStr">
        <is>
          <t>2026-06-16</t>
        </is>
      </c>
      <c r="C5105" t="inlineStr">
        <is>
          <t>2026-06</t>
        </is>
      </c>
      <c r="D5105" t="inlineStr">
        <is>
          <t>2026-Q2</t>
        </is>
      </c>
      <c r="E5105" t="inlineStr">
        <is>
          <t>T15</t>
        </is>
      </c>
      <c r="F5105" t="inlineStr">
        <is>
          <t>Barış Polat</t>
        </is>
      </c>
      <c r="G5105" t="inlineStr">
        <is>
          <t>Ege</t>
        </is>
      </c>
      <c r="H5105" t="inlineStr">
        <is>
          <t>EM-SGT-01</t>
        </is>
      </c>
      <c r="I5105" t="inlineStr">
        <is>
          <t>Otomatik Sigorta C16 (12'li)</t>
        </is>
      </c>
      <c r="J5105" t="inlineStr">
        <is>
          <t>Koruma</t>
        </is>
      </c>
      <c r="K5105" t="inlineStr">
        <is>
          <t>Perakende</t>
        </is>
      </c>
      <c r="L5105" t="n">
        <v>11</v>
      </c>
      <c r="M5105" s="57" t="n">
        <v>437</v>
      </c>
      <c r="N5105" t="inlineStr">
        <is>
          <t>TL</t>
        </is>
      </c>
      <c r="O5105" s="58" t="n">
        <v>8</v>
      </c>
      <c r="P5105" t="n">
        <v>0</v>
      </c>
      <c r="Q5105" s="59" t="n">
        <v>240</v>
      </c>
      <c r="R5105" s="60">
        <f>IF(N5105="TL",1,IF(N5105="USD",VLOOKUP(C5105,$X$2:$Z$19,2,FALSE),VLOOKUP(C5105,$X$2:$Z$19,3,FALSE)))</f>
        <v/>
      </c>
      <c r="S5105" s="61">
        <f>IF(P5105=1,0,L5105*M5105*R5105*(1-O5105/100))</f>
        <v/>
      </c>
      <c r="T5105" s="61">
        <f>IF(P5105=1,0,L5105*Q5105)</f>
        <v/>
      </c>
      <c r="U5105" s="61">
        <f>S5105-T5105</f>
        <v/>
      </c>
    </row>
    <row r="5106">
      <c r="A5106" t="inlineStr">
        <is>
          <t>S005105</t>
        </is>
      </c>
      <c r="B5106" t="inlineStr">
        <is>
          <t>2026-06-16</t>
        </is>
      </c>
      <c r="C5106" t="inlineStr">
        <is>
          <t>2026-06</t>
        </is>
      </c>
      <c r="D5106" t="inlineStr">
        <is>
          <t>2026-Q2</t>
        </is>
      </c>
      <c r="E5106" t="inlineStr">
        <is>
          <t>T15</t>
        </is>
      </c>
      <c r="F5106" t="inlineStr">
        <is>
          <t>Barış Polat</t>
        </is>
      </c>
      <c r="G5106" t="inlineStr">
        <is>
          <t>Ege</t>
        </is>
      </c>
      <c r="H5106" t="inlineStr">
        <is>
          <t>EM-SNS-06</t>
        </is>
      </c>
      <c r="I5106" t="inlineStr">
        <is>
          <t>Hareket Sensörü PIR</t>
        </is>
      </c>
      <c r="J5106" t="inlineStr">
        <is>
          <t>Otomasyon</t>
        </is>
      </c>
      <c r="K5106" t="inlineStr">
        <is>
          <t>Perakende</t>
        </is>
      </c>
      <c r="L5106" t="n">
        <v>25</v>
      </c>
      <c r="M5106" s="57" t="n">
        <v>246</v>
      </c>
      <c r="N5106" t="inlineStr">
        <is>
          <t>TL</t>
        </is>
      </c>
      <c r="O5106" s="58" t="n">
        <v>8</v>
      </c>
      <c r="P5106" t="n">
        <v>0</v>
      </c>
      <c r="Q5106" s="59" t="n">
        <v>120</v>
      </c>
      <c r="R5106" s="60">
        <f>IF(N5106="TL",1,IF(N5106="USD",VLOOKUP(C5106,$X$2:$Z$19,2,FALSE),VLOOKUP(C5106,$X$2:$Z$19,3,FALSE)))</f>
        <v/>
      </c>
      <c r="S5106" s="61">
        <f>IF(P5106=1,0,L5106*M5106*R5106*(1-O5106/100))</f>
        <v/>
      </c>
      <c r="T5106" s="61">
        <f>IF(P5106=1,0,L5106*Q5106)</f>
        <v/>
      </c>
      <c r="U5106" s="61">
        <f>S5106-T5106</f>
        <v/>
      </c>
    </row>
    <row r="5107">
      <c r="A5107" t="inlineStr">
        <is>
          <t>S005106</t>
        </is>
      </c>
      <c r="B5107" t="inlineStr">
        <is>
          <t>2026-06-23</t>
        </is>
      </c>
      <c r="C5107" t="inlineStr">
        <is>
          <t>2026-06</t>
        </is>
      </c>
      <c r="D5107" t="inlineStr">
        <is>
          <t>2026-Q2</t>
        </is>
      </c>
      <c r="E5107" t="inlineStr">
        <is>
          <t>T15</t>
        </is>
      </c>
      <c r="F5107" t="inlineStr">
        <is>
          <t>Barış Polat</t>
        </is>
      </c>
      <c r="G5107" t="inlineStr">
        <is>
          <t>Ege</t>
        </is>
      </c>
      <c r="H5107" t="inlineStr">
        <is>
          <t>EM-TRF-05</t>
        </is>
      </c>
      <c r="I5107" t="inlineStr">
        <is>
          <t>İzole Trafo 1 kVA</t>
        </is>
      </c>
      <c r="J5107" t="inlineStr">
        <is>
          <t>Güç</t>
        </is>
      </c>
      <c r="K5107" t="inlineStr">
        <is>
          <t>Proje</t>
        </is>
      </c>
      <c r="L5107" t="n">
        <v>52</v>
      </c>
      <c r="M5107" s="57" t="n">
        <v>6634</v>
      </c>
      <c r="N5107" t="inlineStr">
        <is>
          <t>TL</t>
        </is>
      </c>
      <c r="O5107" s="58" t="n">
        <v>5</v>
      </c>
      <c r="P5107" t="n">
        <v>0</v>
      </c>
      <c r="Q5107" s="59" t="n">
        <v>3900</v>
      </c>
      <c r="R5107" s="60">
        <f>IF(N5107="TL",1,IF(N5107="USD",VLOOKUP(C5107,$X$2:$Z$19,2,FALSE),VLOOKUP(C5107,$X$2:$Z$19,3,FALSE)))</f>
        <v/>
      </c>
      <c r="S5107" s="61">
        <f>IF(P5107=1,0,L5107*M5107*R5107*(1-O5107/100))</f>
        <v/>
      </c>
      <c r="T5107" s="61">
        <f>IF(P5107=1,0,L5107*Q5107)</f>
        <v/>
      </c>
      <c r="U5107" s="61">
        <f>S5107-T5107</f>
        <v/>
      </c>
    </row>
    <row r="5108">
      <c r="A5108" t="inlineStr">
        <is>
          <t>S005107</t>
        </is>
      </c>
      <c r="B5108" t="inlineStr">
        <is>
          <t>2026-06-03</t>
        </is>
      </c>
      <c r="C5108" t="inlineStr">
        <is>
          <t>2026-06</t>
        </is>
      </c>
      <c r="D5108" t="inlineStr">
        <is>
          <t>2026-Q2</t>
        </is>
      </c>
      <c r="E5108" t="inlineStr">
        <is>
          <t>T15</t>
        </is>
      </c>
      <c r="F5108" t="inlineStr">
        <is>
          <t>Barış Polat</t>
        </is>
      </c>
      <c r="G5108" t="inlineStr">
        <is>
          <t>Ege</t>
        </is>
      </c>
      <c r="H5108" t="inlineStr">
        <is>
          <t>EM-AYD-40</t>
        </is>
      </c>
      <c r="I5108" t="inlineStr">
        <is>
          <t>LED Panel Armatür 40W</t>
        </is>
      </c>
      <c r="J5108" t="inlineStr">
        <is>
          <t>Aydınlatma</t>
        </is>
      </c>
      <c r="K5108" t="inlineStr">
        <is>
          <t>Bayi</t>
        </is>
      </c>
      <c r="L5108" t="n">
        <v>10</v>
      </c>
      <c r="M5108" s="57" t="n">
        <v>352</v>
      </c>
      <c r="N5108" t="inlineStr">
        <is>
          <t>TL</t>
        </is>
      </c>
      <c r="O5108" s="58" t="n">
        <v>0</v>
      </c>
      <c r="P5108" t="n">
        <v>0</v>
      </c>
      <c r="Q5108" s="59" t="n">
        <v>190</v>
      </c>
      <c r="R5108" s="60">
        <f>IF(N5108="TL",1,IF(N5108="USD",VLOOKUP(C5108,$X$2:$Z$19,2,FALSE),VLOOKUP(C5108,$X$2:$Z$19,3,FALSE)))</f>
        <v/>
      </c>
      <c r="S5108" s="61">
        <f>IF(P5108=1,0,L5108*M5108*R5108*(1-O5108/100))</f>
        <v/>
      </c>
      <c r="T5108" s="61">
        <f>IF(P5108=1,0,L5108*Q5108)</f>
        <v/>
      </c>
      <c r="U5108" s="61">
        <f>S5108-T5108</f>
        <v/>
      </c>
    </row>
    <row r="5109">
      <c r="A5109" t="inlineStr">
        <is>
          <t>S005108</t>
        </is>
      </c>
      <c r="B5109" t="inlineStr">
        <is>
          <t>2026-06-17</t>
        </is>
      </c>
      <c r="C5109" t="inlineStr">
        <is>
          <t>2026-06</t>
        </is>
      </c>
      <c r="D5109" t="inlineStr">
        <is>
          <t>2026-Q2</t>
        </is>
      </c>
      <c r="E5109" t="inlineStr">
        <is>
          <t>T15</t>
        </is>
      </c>
      <c r="F5109" t="inlineStr">
        <is>
          <t>Barış Polat</t>
        </is>
      </c>
      <c r="G5109" t="inlineStr">
        <is>
          <t>Ege</t>
        </is>
      </c>
      <c r="H5109" t="inlineStr">
        <is>
          <t>EM-PNO-12</t>
        </is>
      </c>
      <c r="I5109" t="inlineStr">
        <is>
          <t>Sıva Üstü Dağıtım Panosu 24'lü</t>
        </is>
      </c>
      <c r="J5109" t="inlineStr">
        <is>
          <t>Pano</t>
        </is>
      </c>
      <c r="K5109" t="inlineStr">
        <is>
          <t>Kurumsal</t>
        </is>
      </c>
      <c r="L5109" t="n">
        <v>25</v>
      </c>
      <c r="M5109" s="57" t="n">
        <v>2107</v>
      </c>
      <c r="N5109" t="inlineStr">
        <is>
          <t>TL</t>
        </is>
      </c>
      <c r="O5109" s="58" t="n">
        <v>8</v>
      </c>
      <c r="P5109" t="n">
        <v>0</v>
      </c>
      <c r="Q5109" s="59" t="n">
        <v>1180</v>
      </c>
      <c r="R5109" s="60">
        <f>IF(N5109="TL",1,IF(N5109="USD",VLOOKUP(C5109,$X$2:$Z$19,2,FALSE),VLOOKUP(C5109,$X$2:$Z$19,3,FALSE)))</f>
        <v/>
      </c>
      <c r="S5109" s="61">
        <f>IF(P5109=1,0,L5109*M5109*R5109*(1-O5109/100))</f>
        <v/>
      </c>
      <c r="T5109" s="61">
        <f>IF(P5109=1,0,L5109*Q5109)</f>
        <v/>
      </c>
      <c r="U5109" s="61">
        <f>S5109-T5109</f>
        <v/>
      </c>
    </row>
    <row r="5110">
      <c r="A5110" t="inlineStr">
        <is>
          <t>S005109</t>
        </is>
      </c>
      <c r="B5110" t="inlineStr">
        <is>
          <t>2026-06-24</t>
        </is>
      </c>
      <c r="C5110" t="inlineStr">
        <is>
          <t>2026-06</t>
        </is>
      </c>
      <c r="D5110" t="inlineStr">
        <is>
          <t>2026-Q2</t>
        </is>
      </c>
      <c r="E5110" t="inlineStr">
        <is>
          <t>T15</t>
        </is>
      </c>
      <c r="F5110" t="inlineStr">
        <is>
          <t>Barış Polat</t>
        </is>
      </c>
      <c r="G5110" t="inlineStr">
        <is>
          <t>Ege</t>
        </is>
      </c>
      <c r="H5110" t="inlineStr">
        <is>
          <t>EM-KBL-25</t>
        </is>
      </c>
      <c r="I5110" t="inlineStr">
        <is>
          <t>NYY Kablo 4x6 (100 m)</t>
        </is>
      </c>
      <c r="J5110" t="inlineStr">
        <is>
          <t>Kablo</t>
        </is>
      </c>
      <c r="K5110" t="inlineStr">
        <is>
          <t>Proje</t>
        </is>
      </c>
      <c r="L5110" t="n">
        <v>117</v>
      </c>
      <c r="M5110" s="57" t="n">
        <v>3456</v>
      </c>
      <c r="N5110" t="inlineStr">
        <is>
          <t>TL</t>
        </is>
      </c>
      <c r="O5110" s="58" t="n">
        <v>0</v>
      </c>
      <c r="P5110" t="n">
        <v>0</v>
      </c>
      <c r="Q5110" s="59" t="n">
        <v>2150</v>
      </c>
      <c r="R5110" s="60">
        <f>IF(N5110="TL",1,IF(N5110="USD",VLOOKUP(C5110,$X$2:$Z$19,2,FALSE),VLOOKUP(C5110,$X$2:$Z$19,3,FALSE)))</f>
        <v/>
      </c>
      <c r="S5110" s="61">
        <f>IF(P5110=1,0,L5110*M5110*R5110*(1-O5110/100))</f>
        <v/>
      </c>
      <c r="T5110" s="61">
        <f>IF(P5110=1,0,L5110*Q5110)</f>
        <v/>
      </c>
      <c r="U5110" s="61">
        <f>S5110-T5110</f>
        <v/>
      </c>
    </row>
    <row r="5111">
      <c r="A5111" t="inlineStr">
        <is>
          <t>S005110</t>
        </is>
      </c>
      <c r="B5111" t="inlineStr">
        <is>
          <t>2026-06-22</t>
        </is>
      </c>
      <c r="C5111" t="inlineStr">
        <is>
          <t>2026-06</t>
        </is>
      </c>
      <c r="D5111" t="inlineStr">
        <is>
          <t>2026-Q2</t>
        </is>
      </c>
      <c r="E5111" t="inlineStr">
        <is>
          <t>T15</t>
        </is>
      </c>
      <c r="F5111" t="inlineStr">
        <is>
          <t>Barış Polat</t>
        </is>
      </c>
      <c r="G5111" t="inlineStr">
        <is>
          <t>Ege</t>
        </is>
      </c>
      <c r="H5111" t="inlineStr">
        <is>
          <t>EM-KBL-25</t>
        </is>
      </c>
      <c r="I5111" t="inlineStr">
        <is>
          <t>NYY Kablo 4x6 (100 m)</t>
        </is>
      </c>
      <c r="J5111" t="inlineStr">
        <is>
          <t>Kablo</t>
        </is>
      </c>
      <c r="K5111" t="inlineStr">
        <is>
          <t>Bayi</t>
        </is>
      </c>
      <c r="L5111" t="n">
        <v>18</v>
      </c>
      <c r="M5111" s="57" t="n">
        <v>3502</v>
      </c>
      <c r="N5111" t="inlineStr">
        <is>
          <t>TL</t>
        </is>
      </c>
      <c r="O5111" s="58" t="n">
        <v>8</v>
      </c>
      <c r="P5111" t="n">
        <v>0</v>
      </c>
      <c r="Q5111" s="59" t="n">
        <v>2150</v>
      </c>
      <c r="R5111" s="60">
        <f>IF(N5111="TL",1,IF(N5111="USD",VLOOKUP(C5111,$X$2:$Z$19,2,FALSE),VLOOKUP(C5111,$X$2:$Z$19,3,FALSE)))</f>
        <v/>
      </c>
      <c r="S5111" s="61">
        <f>IF(P5111=1,0,L5111*M5111*R5111*(1-O5111/100))</f>
        <v/>
      </c>
      <c r="T5111" s="61">
        <f>IF(P5111=1,0,L5111*Q5111)</f>
        <v/>
      </c>
      <c r="U5111" s="61">
        <f>S5111-T5111</f>
        <v/>
      </c>
    </row>
    <row r="5112">
      <c r="A5112" t="inlineStr">
        <is>
          <t>S005111</t>
        </is>
      </c>
      <c r="B5112" t="inlineStr">
        <is>
          <t>2026-06-18</t>
        </is>
      </c>
      <c r="C5112" t="inlineStr">
        <is>
          <t>2026-06</t>
        </is>
      </c>
      <c r="D5112" t="inlineStr">
        <is>
          <t>2026-Q2</t>
        </is>
      </c>
      <c r="E5112" t="inlineStr">
        <is>
          <t>T15</t>
        </is>
      </c>
      <c r="F5112" t="inlineStr">
        <is>
          <t>Barış Polat</t>
        </is>
      </c>
      <c r="G5112" t="inlineStr">
        <is>
          <t>Ege</t>
        </is>
      </c>
      <c r="H5112" t="inlineStr">
        <is>
          <t>EM-TRF-05</t>
        </is>
      </c>
      <c r="I5112" t="inlineStr">
        <is>
          <t>İzole Trafo 1 kVA</t>
        </is>
      </c>
      <c r="J5112" t="inlineStr">
        <is>
          <t>Güç</t>
        </is>
      </c>
      <c r="K5112" t="inlineStr">
        <is>
          <t>Proje</t>
        </is>
      </c>
      <c r="L5112" t="n">
        <v>11</v>
      </c>
      <c r="M5112" s="57" t="n">
        <v>6391</v>
      </c>
      <c r="N5112" t="inlineStr">
        <is>
          <t>TL</t>
        </is>
      </c>
      <c r="O5112" s="58" t="n">
        <v>8</v>
      </c>
      <c r="P5112" t="n">
        <v>0</v>
      </c>
      <c r="Q5112" s="59" t="n">
        <v>3900</v>
      </c>
      <c r="R5112" s="60">
        <f>IF(N5112="TL",1,IF(N5112="USD",VLOOKUP(C5112,$X$2:$Z$19,2,FALSE),VLOOKUP(C5112,$X$2:$Z$19,3,FALSE)))</f>
        <v/>
      </c>
      <c r="S5112" s="61">
        <f>IF(P5112=1,0,L5112*M5112*R5112*(1-O5112/100))</f>
        <v/>
      </c>
      <c r="T5112" s="61">
        <f>IF(P5112=1,0,L5112*Q5112)</f>
        <v/>
      </c>
      <c r="U5112" s="61">
        <f>S5112-T5112</f>
        <v/>
      </c>
    </row>
    <row r="5113">
      <c r="A5113" t="inlineStr">
        <is>
          <t>S005112</t>
        </is>
      </c>
      <c r="B5113" t="inlineStr">
        <is>
          <t>2026-06-07</t>
        </is>
      </c>
      <c r="C5113" t="inlineStr">
        <is>
          <t>2026-06</t>
        </is>
      </c>
      <c r="D5113" t="inlineStr">
        <is>
          <t>2026-Q2</t>
        </is>
      </c>
      <c r="E5113" t="inlineStr">
        <is>
          <t>T15</t>
        </is>
      </c>
      <c r="F5113" t="inlineStr">
        <is>
          <t>Barış Polat</t>
        </is>
      </c>
      <c r="G5113" t="inlineStr">
        <is>
          <t>Ege</t>
        </is>
      </c>
      <c r="H5113" t="inlineStr">
        <is>
          <t>EM-KBL-25</t>
        </is>
      </c>
      <c r="I5113" t="inlineStr">
        <is>
          <t>NYY Kablo 4x6 (100 m)</t>
        </is>
      </c>
      <c r="J5113" t="inlineStr">
        <is>
          <t>Kablo</t>
        </is>
      </c>
      <c r="K5113" t="inlineStr">
        <is>
          <t>Proje</t>
        </is>
      </c>
      <c r="L5113" t="n">
        <v>114</v>
      </c>
      <c r="M5113" s="57" t="n">
        <v>3514</v>
      </c>
      <c r="N5113" t="inlineStr">
        <is>
          <t>TL</t>
        </is>
      </c>
      <c r="O5113" s="58" t="n">
        <v>0</v>
      </c>
      <c r="P5113" t="n">
        <v>0</v>
      </c>
      <c r="Q5113" s="59" t="n">
        <v>2150</v>
      </c>
      <c r="R5113" s="60">
        <f>IF(N5113="TL",1,IF(N5113="USD",VLOOKUP(C5113,$X$2:$Z$19,2,FALSE),VLOOKUP(C5113,$X$2:$Z$19,3,FALSE)))</f>
        <v/>
      </c>
      <c r="S5113" s="61">
        <f>IF(P5113=1,0,L5113*M5113*R5113*(1-O5113/100))</f>
        <v/>
      </c>
      <c r="T5113" s="61">
        <f>IF(P5113=1,0,L5113*Q5113)</f>
        <v/>
      </c>
      <c r="U5113" s="61">
        <f>S5113-T5113</f>
        <v/>
      </c>
    </row>
    <row r="5114">
      <c r="A5114" t="inlineStr">
        <is>
          <t>S005113</t>
        </is>
      </c>
      <c r="B5114" t="inlineStr">
        <is>
          <t>2026-06-12</t>
        </is>
      </c>
      <c r="C5114" t="inlineStr">
        <is>
          <t>2026-06</t>
        </is>
      </c>
      <c r="D5114" t="inlineStr">
        <is>
          <t>2026-Q2</t>
        </is>
      </c>
      <c r="E5114" t="inlineStr">
        <is>
          <t>T15</t>
        </is>
      </c>
      <c r="F5114" t="inlineStr">
        <is>
          <t>Barış Polat</t>
        </is>
      </c>
      <c r="G5114" t="inlineStr">
        <is>
          <t>Ege</t>
        </is>
      </c>
      <c r="H5114" t="inlineStr">
        <is>
          <t>EM-TRF-05</t>
        </is>
      </c>
      <c r="I5114" t="inlineStr">
        <is>
          <t>İzole Trafo 1 kVA</t>
        </is>
      </c>
      <c r="J5114" t="inlineStr">
        <is>
          <t>Güç</t>
        </is>
      </c>
      <c r="K5114" t="inlineStr">
        <is>
          <t>Proje</t>
        </is>
      </c>
      <c r="L5114" t="n">
        <v>2</v>
      </c>
      <c r="M5114" s="57" t="n">
        <v>6427</v>
      </c>
      <c r="N5114" t="inlineStr">
        <is>
          <t>TL</t>
        </is>
      </c>
      <c r="O5114" s="58" t="n">
        <v>8</v>
      </c>
      <c r="P5114" t="n">
        <v>0</v>
      </c>
      <c r="Q5114" s="59" t="n">
        <v>3900</v>
      </c>
      <c r="R5114" s="60">
        <f>IF(N5114="TL",1,IF(N5114="USD",VLOOKUP(C5114,$X$2:$Z$19,2,FALSE),VLOOKUP(C5114,$X$2:$Z$19,3,FALSE)))</f>
        <v/>
      </c>
      <c r="S5114" s="61">
        <f>IF(P5114=1,0,L5114*M5114*R5114*(1-O5114/100))</f>
        <v/>
      </c>
      <c r="T5114" s="61">
        <f>IF(P5114=1,0,L5114*Q5114)</f>
        <v/>
      </c>
      <c r="U5114" s="61">
        <f>S5114-T5114</f>
        <v/>
      </c>
    </row>
    <row r="5115">
      <c r="A5115" t="inlineStr">
        <is>
          <t>S005114</t>
        </is>
      </c>
      <c r="B5115" t="inlineStr">
        <is>
          <t>2026-06-26</t>
        </is>
      </c>
      <c r="C5115" t="inlineStr">
        <is>
          <t>2026-06</t>
        </is>
      </c>
      <c r="D5115" t="inlineStr">
        <is>
          <t>2026-Q2</t>
        </is>
      </c>
      <c r="E5115" t="inlineStr">
        <is>
          <t>T15</t>
        </is>
      </c>
      <c r="F5115" t="inlineStr">
        <is>
          <t>Barış Polat</t>
        </is>
      </c>
      <c r="G5115" t="inlineStr">
        <is>
          <t>Ege</t>
        </is>
      </c>
      <c r="H5115" t="inlineStr">
        <is>
          <t>EM-SGT-01</t>
        </is>
      </c>
      <c r="I5115" t="inlineStr">
        <is>
          <t>Otomatik Sigorta C16 (12'li)</t>
        </is>
      </c>
      <c r="J5115" t="inlineStr">
        <is>
          <t>Koruma</t>
        </is>
      </c>
      <c r="K5115" t="inlineStr">
        <is>
          <t>Perakende</t>
        </is>
      </c>
      <c r="L5115" t="n">
        <v>10</v>
      </c>
      <c r="M5115" s="57" t="n">
        <v>434</v>
      </c>
      <c r="N5115" t="inlineStr">
        <is>
          <t>TL</t>
        </is>
      </c>
      <c r="O5115" s="58" t="n">
        <v>5</v>
      </c>
      <c r="P5115" t="n">
        <v>0</v>
      </c>
      <c r="Q5115" s="59" t="n">
        <v>240</v>
      </c>
      <c r="R5115" s="60">
        <f>IF(N5115="TL",1,IF(N5115="USD",VLOOKUP(C5115,$X$2:$Z$19,2,FALSE),VLOOKUP(C5115,$X$2:$Z$19,3,FALSE)))</f>
        <v/>
      </c>
      <c r="S5115" s="61">
        <f>IF(P5115=1,0,L5115*M5115*R5115*(1-O5115/100))</f>
        <v/>
      </c>
      <c r="T5115" s="61">
        <f>IF(P5115=1,0,L5115*Q5115)</f>
        <v/>
      </c>
      <c r="U5115" s="61">
        <f>S5115-T5115</f>
        <v/>
      </c>
    </row>
    <row r="5116">
      <c r="A5116" t="inlineStr">
        <is>
          <t>S005115</t>
        </is>
      </c>
      <c r="B5116" t="inlineStr">
        <is>
          <t>2026-06-13</t>
        </is>
      </c>
      <c r="C5116" t="inlineStr">
        <is>
          <t>2026-06</t>
        </is>
      </c>
      <c r="D5116" t="inlineStr">
        <is>
          <t>2026-Q2</t>
        </is>
      </c>
      <c r="E5116" t="inlineStr">
        <is>
          <t>T15</t>
        </is>
      </c>
      <c r="F5116" t="inlineStr">
        <is>
          <t>Barış Polat</t>
        </is>
      </c>
      <c r="G5116" t="inlineStr">
        <is>
          <t>Ege</t>
        </is>
      </c>
      <c r="H5116" t="inlineStr">
        <is>
          <t>EM-AYD-40</t>
        </is>
      </c>
      <c r="I5116" t="inlineStr">
        <is>
          <t>LED Panel Armatür 40W</t>
        </is>
      </c>
      <c r="J5116" t="inlineStr">
        <is>
          <t>Aydınlatma</t>
        </is>
      </c>
      <c r="K5116" t="inlineStr">
        <is>
          <t>Bayi</t>
        </is>
      </c>
      <c r="L5116" t="n">
        <v>19</v>
      </c>
      <c r="M5116" s="57" t="n">
        <v>357</v>
      </c>
      <c r="N5116" t="inlineStr">
        <is>
          <t>TL</t>
        </is>
      </c>
      <c r="O5116" s="58" t="n">
        <v>0</v>
      </c>
      <c r="P5116" t="n">
        <v>0</v>
      </c>
      <c r="Q5116" s="59" t="n">
        <v>190</v>
      </c>
      <c r="R5116" s="60">
        <f>IF(N5116="TL",1,IF(N5116="USD",VLOOKUP(C5116,$X$2:$Z$19,2,FALSE),VLOOKUP(C5116,$X$2:$Z$19,3,FALSE)))</f>
        <v/>
      </c>
      <c r="S5116" s="61">
        <f>IF(P5116=1,0,L5116*M5116*R5116*(1-O5116/100))</f>
        <v/>
      </c>
      <c r="T5116" s="61">
        <f>IF(P5116=1,0,L5116*Q5116)</f>
        <v/>
      </c>
      <c r="U5116" s="61">
        <f>S5116-T5116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2026-07-11T01:59:10Z</dcterms:created>
  <dcterms:modified xmlns:dcterms="http://purl.org/dc/terms/" xmlns:xsi="http://www.w3.org/2001/XMLSchema-instance" xsi:type="dcterms:W3CDTF">2026-07-11T01:59:16Z</dcterms:modified>
</cp:coreProperties>
</file>